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80" yWindow="1440" windowWidth="23955" windowHeight="11265"/>
  </bookViews>
  <sheets>
    <sheet name="Dashboard" sheetId="3" r:id="rId1"/>
    <sheet name="Data_Dash" sheetId="4" r:id="rId2"/>
    <sheet name="mapping" sheetId="2" r:id="rId3"/>
    <sheet name="Tabel" sheetId="6" r:id="rId4"/>
    <sheet name="Data" sheetId="1" r:id="rId5"/>
    <sheet name="Rules &amp; Help" sheetId="9" r:id="rId6"/>
    <sheet name="Map" sheetId="10" r:id="rId7"/>
  </sheets>
  <definedNames>
    <definedName name="africa">Map!$BQ$8</definedName>
    <definedName name="asia">Map!$BQ$9</definedName>
    <definedName name="australia">Map!$BQ$10</definedName>
    <definedName name="bereik1">Data_Dash!$N$18</definedName>
    <definedName name="bereik2">Data_Dash!$F$14:$G$21</definedName>
    <definedName name="europe">Map!$BQ$7</definedName>
    <definedName name="max_scatterplot">Data_Dash!$AD$5</definedName>
    <definedName name="min_scatterplot">Data_Dash!$AD$4</definedName>
    <definedName name="north_america">Map!$BQ$5</definedName>
    <definedName name="salary_step">mapping!$T$2</definedName>
    <definedName name="selection_false">"x"</definedName>
    <definedName name="selection_true">"√"</definedName>
    <definedName name="Slicer_clean_Country">#N/A</definedName>
    <definedName name="Slicer_Salary_Range">#N/A</definedName>
    <definedName name="solver_adj" localSheetId="0" hidden="1">Dashboard!$M$6:$Z$7</definedName>
    <definedName name="solver_cvg" localSheetId="0" hidden="1">0.0001</definedName>
    <definedName name="solver_drv" localSheetId="0" hidden="1">1</definedName>
    <definedName name="solver_eng" localSheetId="0" hidden="1">2</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Dashboard!$U$7</definedName>
    <definedName name="solver_pre" localSheetId="0" hidden="1">0.000001</definedName>
    <definedName name="solver_rbv"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4</definedName>
    <definedName name="solver_ver" localSheetId="0" hidden="1">3</definedName>
    <definedName name="south_america">Map!$BQ$6</definedName>
    <definedName name="tabel_selected_experience">IF(Data_Dash!$J$2=1,Data_Dash!$J$30:$K$60,IF(Data_Dash!$J$2=2,Data_Dash!$J$20:$K$29,IF(Data_Dash!$J$2=3,Data_Dash!$J$11:$K$19,IF(Data_Dash!$J$2=4,Data_Dash!$J$5:$K$10,Data_Dash!$J$4:$K$60))))</definedName>
    <definedName name="text_jobType">Data_Dash!$AJ$5</definedName>
    <definedName name="text_minimap">Data_Dash!$AJ$7</definedName>
    <definedName name="text_totals">Data_Dash!$AJ$6</definedName>
    <definedName name="text_yaxl">Data_Dash!$AJ$4</definedName>
  </definedNames>
  <calcPr calcId="145621"/>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AL13" i="4" l="1"/>
  <c r="AL12" i="4"/>
  <c r="AL11" i="4"/>
  <c r="AL10" i="4"/>
  <c r="AL9" i="4"/>
  <c r="AL8" i="4"/>
  <c r="AL7" i="4"/>
  <c r="AL6" i="4"/>
  <c r="AL5" i="4"/>
  <c r="AL4" i="4"/>
  <c r="Z6" i="4"/>
  <c r="Z5" i="4"/>
  <c r="CS14" i="10" l="1"/>
  <c r="CT14" i="10" s="1"/>
  <c r="CS13" i="10"/>
  <c r="CT13" i="10" s="1"/>
  <c r="CS12" i="10"/>
  <c r="CS11" i="10"/>
  <c r="CS10" i="10"/>
  <c r="CS9" i="10"/>
  <c r="CS8" i="10"/>
  <c r="CS7" i="10"/>
  <c r="CS6" i="10"/>
  <c r="CS5" i="10"/>
  <c r="AJ6" i="4" l="1"/>
  <c r="Z4" i="4"/>
  <c r="J4" i="4" l="1"/>
  <c r="J60" i="4"/>
  <c r="AM9" i="3" l="1"/>
  <c r="U17" i="3" l="1"/>
  <c r="C13" i="4"/>
  <c r="C12" i="4"/>
  <c r="C11" i="4"/>
  <c r="C10" i="4"/>
  <c r="C9" i="4"/>
  <c r="C8" i="4"/>
  <c r="C7" i="4"/>
  <c r="C6" i="4"/>
  <c r="C5" i="4"/>
  <c r="C4" i="4"/>
  <c r="K60" i="4"/>
  <c r="K59" i="4"/>
  <c r="K58" i="4"/>
  <c r="K57" i="4"/>
  <c r="K56" i="4"/>
  <c r="K55" i="4"/>
  <c r="K54" i="4"/>
  <c r="K53" i="4"/>
  <c r="K52" i="4"/>
  <c r="K51" i="4"/>
  <c r="K50" i="4"/>
  <c r="K49" i="4"/>
  <c r="K48" i="4"/>
  <c r="K47" i="4"/>
  <c r="K46" i="4"/>
  <c r="K45" i="4"/>
  <c r="K44" i="4"/>
  <c r="K43" i="4"/>
  <c r="K42" i="4"/>
  <c r="K41" i="4"/>
  <c r="K40" i="4"/>
  <c r="K39" i="4"/>
  <c r="K38" i="4"/>
  <c r="K37" i="4"/>
  <c r="K36" i="4"/>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G147" i="6"/>
  <c r="G148" i="6"/>
  <c r="G151" i="6"/>
  <c r="G152" i="6"/>
  <c r="G149" i="6" l="1"/>
  <c r="P6" i="4"/>
  <c r="P7" i="4"/>
  <c r="P5" i="4"/>
  <c r="P4" i="4"/>
  <c r="P8" i="4"/>
  <c r="G1253" i="1" l="1"/>
  <c r="O1253" i="1" s="1"/>
  <c r="G1249" i="1"/>
  <c r="O1249" i="1" s="1"/>
  <c r="G1205" i="1"/>
  <c r="O1205" i="1" s="1"/>
  <c r="G1697" i="1"/>
  <c r="O1697" i="1" s="1"/>
  <c r="G1741" i="1"/>
  <c r="O1741" i="1" s="1"/>
  <c r="G1437" i="1"/>
  <c r="O1437" i="1" s="1"/>
  <c r="G231" i="1"/>
  <c r="O231" i="1" s="1"/>
  <c r="G78" i="1"/>
  <c r="O78" i="1" s="1"/>
  <c r="G1070" i="1"/>
  <c r="O1070" i="1" s="1"/>
  <c r="G906" i="1"/>
  <c r="O906" i="1" s="1"/>
  <c r="G308" i="1"/>
  <c r="O308" i="1" s="1"/>
  <c r="G1260" i="1"/>
  <c r="O1260" i="1" s="1"/>
  <c r="G959" i="1"/>
  <c r="O959" i="1" s="1"/>
  <c r="G1071" i="1"/>
  <c r="O1071" i="1" s="1"/>
  <c r="G1599" i="1"/>
  <c r="O1599" i="1" s="1"/>
  <c r="G1855" i="1"/>
  <c r="O1855" i="1" s="1"/>
  <c r="G389" i="1"/>
  <c r="O389" i="1" s="1"/>
  <c r="G1758" i="1"/>
  <c r="O1758" i="1" s="1"/>
  <c r="G1539" i="1"/>
  <c r="O1539" i="1" s="1"/>
  <c r="G615" i="1"/>
  <c r="O615" i="1" s="1"/>
  <c r="G1763" i="1"/>
  <c r="O1763" i="1" s="1"/>
  <c r="G1090" i="1"/>
  <c r="O1090" i="1" s="1"/>
  <c r="G1130" i="1"/>
  <c r="O1130" i="1" s="1"/>
  <c r="G1391" i="1"/>
  <c r="O1391" i="1" s="1"/>
  <c r="G1348" i="1"/>
  <c r="O1348" i="1" s="1"/>
  <c r="G1467" i="1"/>
  <c r="O1467" i="1" s="1"/>
  <c r="G19" i="1"/>
  <c r="O19" i="1" s="1"/>
  <c r="G1438" i="1"/>
  <c r="O1438" i="1" s="1"/>
  <c r="G1297" i="1"/>
  <c r="O1297" i="1" s="1"/>
  <c r="G799" i="1"/>
  <c r="O799" i="1" s="1"/>
  <c r="G1513" i="1"/>
  <c r="O1513" i="1" s="1"/>
  <c r="G1411" i="1"/>
  <c r="O1411" i="1" s="1"/>
  <c r="G1137" i="1"/>
  <c r="O1137" i="1" s="1"/>
  <c r="G1132" i="1"/>
  <c r="O1132" i="1" s="1"/>
  <c r="G350" i="1"/>
  <c r="O350" i="1" s="1"/>
  <c r="G1143" i="1"/>
  <c r="O1143" i="1" s="1"/>
  <c r="G1381" i="1"/>
  <c r="O1381" i="1" s="1"/>
  <c r="G1856" i="1"/>
  <c r="O1856" i="1" s="1"/>
  <c r="G625" i="1"/>
  <c r="O625" i="1" s="1"/>
  <c r="G682" i="1"/>
  <c r="O682" i="1" s="1"/>
  <c r="G983" i="1"/>
  <c r="O983" i="1" s="1"/>
  <c r="G1261" i="1"/>
  <c r="O1261" i="1" s="1"/>
  <c r="G808" i="1"/>
  <c r="O808" i="1" s="1"/>
  <c r="G334" i="1"/>
  <c r="O334" i="1" s="1"/>
  <c r="G626" i="1"/>
  <c r="O626" i="1" s="1"/>
  <c r="G627" i="1"/>
  <c r="O627" i="1" s="1"/>
  <c r="G232" i="1"/>
  <c r="O232" i="1" s="1"/>
  <c r="G1289" i="1"/>
  <c r="O1289" i="1" s="1"/>
  <c r="G1596" i="1"/>
  <c r="O1596" i="1" s="1"/>
  <c r="G1334" i="1"/>
  <c r="O1334" i="1" s="1"/>
  <c r="G1698" i="1"/>
  <c r="O1698" i="1" s="1"/>
  <c r="G1206" i="1"/>
  <c r="O1206" i="1" s="1"/>
  <c r="G1638" i="1"/>
  <c r="O1638" i="1" s="1"/>
  <c r="G1361" i="1"/>
  <c r="O1361" i="1" s="1"/>
  <c r="G1207" i="1"/>
  <c r="O1207" i="1" s="1"/>
  <c r="G1072" i="1"/>
  <c r="O1072" i="1" s="1"/>
  <c r="G1262" i="1"/>
  <c r="O1262" i="1" s="1"/>
  <c r="G157" i="1"/>
  <c r="O157" i="1" s="1"/>
  <c r="G1672" i="1"/>
  <c r="O1672" i="1" s="1"/>
  <c r="G1110" i="1"/>
  <c r="O1110" i="1" s="1"/>
  <c r="G1439" i="1"/>
  <c r="O1439" i="1" s="1"/>
  <c r="G628" i="1"/>
  <c r="O628" i="1" s="1"/>
  <c r="G865" i="1"/>
  <c r="O865" i="1" s="1"/>
  <c r="G187" i="1"/>
  <c r="O187" i="1" s="1"/>
  <c r="G909" i="1"/>
  <c r="O909" i="1" s="1"/>
  <c r="G416" i="1"/>
  <c r="O416" i="1" s="1"/>
  <c r="G1298" i="1"/>
  <c r="O1298" i="1" s="1"/>
  <c r="G1699" i="1"/>
  <c r="O1699" i="1" s="1"/>
  <c r="G1263" i="1"/>
  <c r="O1263" i="1" s="1"/>
  <c r="G1392" i="1"/>
  <c r="O1392" i="1" s="1"/>
  <c r="G1005" i="1"/>
  <c r="O1005" i="1" s="1"/>
  <c r="G1224" i="1"/>
  <c r="O1224" i="1" s="1"/>
  <c r="G980" i="1"/>
  <c r="O980" i="1" s="1"/>
  <c r="G1707" i="1"/>
  <c r="O1707" i="1" s="1"/>
  <c r="G809" i="1"/>
  <c r="O809" i="1" s="1"/>
  <c r="G1401" i="1"/>
  <c r="O1401" i="1" s="1"/>
  <c r="G1380" i="1"/>
  <c r="O1380" i="1" s="1"/>
  <c r="G1783" i="1"/>
  <c r="O1783" i="1" s="1"/>
  <c r="G1627" i="1"/>
  <c r="O1627" i="1" s="1"/>
  <c r="G1362" i="1"/>
  <c r="O1362" i="1" s="1"/>
  <c r="G1363" i="1"/>
  <c r="O1363" i="1" s="1"/>
  <c r="G1364" i="1"/>
  <c r="O1364" i="1" s="1"/>
  <c r="G1365" i="1"/>
  <c r="O1365" i="1" s="1"/>
  <c r="G1366" i="1"/>
  <c r="O1366" i="1" s="1"/>
  <c r="G1367" i="1"/>
  <c r="O1367" i="1" s="1"/>
  <c r="G1368" i="1"/>
  <c r="O1368" i="1" s="1"/>
  <c r="G1399" i="1"/>
  <c r="O1399" i="1" s="1"/>
  <c r="G1350" i="1"/>
  <c r="O1350" i="1" s="1"/>
  <c r="G1440" i="1"/>
  <c r="O1440" i="1" s="1"/>
  <c r="G1343" i="1"/>
  <c r="O1343" i="1" s="1"/>
  <c r="G1412" i="1"/>
  <c r="O1412" i="1" s="1"/>
  <c r="G1809" i="1"/>
  <c r="O1809" i="1" s="1"/>
  <c r="G1344" i="1"/>
  <c r="O1344" i="1" s="1"/>
  <c r="G1144" i="1"/>
  <c r="O1144" i="1" s="1"/>
  <c r="G1742" i="1"/>
  <c r="O1742" i="1" s="1"/>
  <c r="G1332" i="1"/>
  <c r="O1332" i="1" s="1"/>
  <c r="G1700" i="1"/>
  <c r="O1700" i="1" s="1"/>
  <c r="G1600" i="1"/>
  <c r="O1600" i="1" s="1"/>
  <c r="G1785" i="1"/>
  <c r="O1785" i="1" s="1"/>
  <c r="G810" i="1"/>
  <c r="O810" i="1" s="1"/>
  <c r="G811" i="1"/>
  <c r="O811" i="1" s="1"/>
  <c r="G1601" i="1"/>
  <c r="O1601" i="1" s="1"/>
  <c r="G1801" i="1"/>
  <c r="O1801" i="1" s="1"/>
  <c r="G1795" i="1"/>
  <c r="O1795" i="1" s="1"/>
  <c r="G1802" i="1"/>
  <c r="O1802" i="1" s="1"/>
  <c r="G1803" i="1"/>
  <c r="O1803" i="1" s="1"/>
  <c r="G1715" i="1"/>
  <c r="O1715" i="1" s="1"/>
  <c r="G1063" i="1"/>
  <c r="O1063" i="1" s="1"/>
  <c r="G1708" i="1"/>
  <c r="O1708" i="1" s="1"/>
  <c r="G1580" i="1"/>
  <c r="O1580" i="1" s="1"/>
  <c r="G1510" i="1"/>
  <c r="O1510" i="1" s="1"/>
  <c r="G1413" i="1"/>
  <c r="O1413" i="1" s="1"/>
  <c r="G812" i="1"/>
  <c r="O812" i="1" s="1"/>
  <c r="G1661" i="1"/>
  <c r="O1661" i="1" s="1"/>
  <c r="G1514" i="1"/>
  <c r="O1514" i="1" s="1"/>
  <c r="G1131" i="1"/>
  <c r="O1131" i="1" s="1"/>
  <c r="G1091" i="1"/>
  <c r="O1091" i="1" s="1"/>
  <c r="G1006" i="1"/>
  <c r="O1006" i="1" s="1"/>
  <c r="G1515" i="1"/>
  <c r="O1515" i="1" s="1"/>
  <c r="G1701" i="1"/>
  <c r="O1701" i="1" s="1"/>
  <c r="G1299" i="1"/>
  <c r="O1299" i="1" s="1"/>
  <c r="G1617" i="1"/>
  <c r="O1617" i="1" s="1"/>
  <c r="G1300" i="1"/>
  <c r="O1300" i="1" s="1"/>
  <c r="G1301" i="1"/>
  <c r="O1301" i="1" s="1"/>
  <c r="G1402" i="1"/>
  <c r="O1402" i="1" s="1"/>
  <c r="G910" i="1"/>
  <c r="O910" i="1" s="1"/>
  <c r="G1302" i="1"/>
  <c r="O1302" i="1" s="1"/>
  <c r="G1516" i="1"/>
  <c r="O1516" i="1" s="1"/>
  <c r="G221" i="1"/>
  <c r="O221" i="1" s="1"/>
  <c r="G1303" i="1"/>
  <c r="O1303" i="1" s="1"/>
  <c r="G1410" i="1"/>
  <c r="O1410" i="1" s="1"/>
  <c r="G1414" i="1"/>
  <c r="O1414" i="1" s="1"/>
  <c r="G1145" i="1"/>
  <c r="O1145" i="1" s="1"/>
  <c r="G1743" i="1"/>
  <c r="O1743" i="1" s="1"/>
  <c r="G1517" i="1"/>
  <c r="O1517" i="1" s="1"/>
  <c r="G1264" i="1"/>
  <c r="O1264" i="1" s="1"/>
  <c r="G1265" i="1"/>
  <c r="O1265" i="1" s="1"/>
  <c r="G1266" i="1"/>
  <c r="O1266" i="1" s="1"/>
  <c r="G1267" i="1"/>
  <c r="O1267" i="1" s="1"/>
  <c r="G1268" i="1"/>
  <c r="O1268" i="1" s="1"/>
  <c r="G1618" i="1"/>
  <c r="O1618" i="1" s="1"/>
  <c r="G1269" i="1"/>
  <c r="O1269" i="1" s="1"/>
  <c r="G1270" i="1"/>
  <c r="O1270" i="1" s="1"/>
  <c r="G1271" i="1"/>
  <c r="O1271" i="1" s="1"/>
  <c r="G1636" i="1"/>
  <c r="O1636" i="1" s="1"/>
  <c r="G1272" i="1"/>
  <c r="O1272" i="1" s="1"/>
  <c r="G1702" i="1"/>
  <c r="O1702" i="1" s="1"/>
  <c r="G1582" i="1"/>
  <c r="O1582" i="1" s="1"/>
  <c r="G1441" i="1"/>
  <c r="O1441" i="1" s="1"/>
  <c r="G1738" i="1"/>
  <c r="O1738" i="1" s="1"/>
  <c r="G813" i="1"/>
  <c r="O813" i="1" s="1"/>
  <c r="G1662" i="1"/>
  <c r="O1662" i="1" s="1"/>
  <c r="G1668" i="1"/>
  <c r="O1668" i="1" s="1"/>
  <c r="G1639" i="1"/>
  <c r="O1639" i="1" s="1"/>
  <c r="G1250" i="1"/>
  <c r="O1250" i="1" s="1"/>
  <c r="G814" i="1"/>
  <c r="O814" i="1" s="1"/>
  <c r="G1622" i="1"/>
  <c r="O1622" i="1" s="1"/>
  <c r="G1251" i="1"/>
  <c r="O1251" i="1" s="1"/>
  <c r="G629" i="1"/>
  <c r="O629" i="1" s="1"/>
  <c r="G1518" i="1"/>
  <c r="O1518" i="1" s="1"/>
  <c r="G1007" i="1"/>
  <c r="O1007" i="1" s="1"/>
  <c r="G1703" i="1"/>
  <c r="O1703" i="1" s="1"/>
  <c r="G1584" i="1"/>
  <c r="O1584" i="1" s="1"/>
  <c r="G1640" i="1"/>
  <c r="O1640" i="1" s="1"/>
  <c r="G1234" i="1"/>
  <c r="O1234" i="1" s="1"/>
  <c r="G1229" i="1"/>
  <c r="O1229" i="1" s="1"/>
  <c r="G1759" i="1"/>
  <c r="O1759" i="1" s="1"/>
  <c r="G1549" i="1"/>
  <c r="O1549" i="1" s="1"/>
  <c r="G1146" i="1"/>
  <c r="O1146" i="1" s="1"/>
  <c r="G1230" i="1"/>
  <c r="O1230" i="1" s="1"/>
  <c r="G1457" i="1"/>
  <c r="O1457" i="1" s="1"/>
  <c r="G1393" i="1"/>
  <c r="O1393" i="1" s="1"/>
  <c r="G1619" i="1"/>
  <c r="O1619" i="1" s="1"/>
  <c r="G1403" i="1"/>
  <c r="O1403" i="1" s="1"/>
  <c r="G1519" i="1"/>
  <c r="O1519" i="1" s="1"/>
  <c r="G1550" i="1"/>
  <c r="O1550" i="1" s="1"/>
  <c r="G1551" i="1"/>
  <c r="O1551" i="1" s="1"/>
  <c r="G1673" i="1"/>
  <c r="O1673" i="1" s="1"/>
  <c r="G1394" i="1"/>
  <c r="O1394" i="1" s="1"/>
  <c r="G1782" i="1"/>
  <c r="O1782" i="1" s="1"/>
  <c r="G1208" i="1"/>
  <c r="O1208" i="1" s="1"/>
  <c r="G1209" i="1"/>
  <c r="O1209" i="1" s="1"/>
  <c r="G1210" i="1"/>
  <c r="O1210" i="1" s="1"/>
  <c r="G1804" i="1"/>
  <c r="O1804" i="1" s="1"/>
  <c r="G1852" i="1"/>
  <c r="O1852" i="1" s="1"/>
  <c r="G1744" i="1"/>
  <c r="O1744" i="1" s="1"/>
  <c r="G1620" i="1"/>
  <c r="O1620" i="1" s="1"/>
  <c r="G1104" i="1"/>
  <c r="O1104" i="1" s="1"/>
  <c r="G1193" i="1"/>
  <c r="O1193" i="1" s="1"/>
  <c r="G1147" i="1"/>
  <c r="O1147" i="1" s="1"/>
  <c r="G1194" i="1"/>
  <c r="O1194" i="1" s="1"/>
  <c r="G1195" i="1"/>
  <c r="O1195" i="1" s="1"/>
  <c r="G1196" i="1"/>
  <c r="O1196" i="1" s="1"/>
  <c r="G1197" i="1"/>
  <c r="O1197" i="1" s="1"/>
  <c r="G1198" i="1"/>
  <c r="O1198" i="1" s="1"/>
  <c r="G1199" i="1"/>
  <c r="O1199" i="1" s="1"/>
  <c r="G1704" i="1"/>
  <c r="O1704" i="1" s="1"/>
  <c r="G1520" i="1"/>
  <c r="O1520" i="1" s="1"/>
  <c r="G1521" i="1"/>
  <c r="O1521" i="1" s="1"/>
  <c r="G815" i="1"/>
  <c r="O815" i="1" s="1"/>
  <c r="G1663" i="1"/>
  <c r="O1663" i="1" s="1"/>
  <c r="G1677" i="1"/>
  <c r="O1677" i="1" s="1"/>
  <c r="G1442" i="1"/>
  <c r="O1442" i="1" s="1"/>
  <c r="G1837" i="1"/>
  <c r="O1837" i="1" s="1"/>
  <c r="G1522" i="1"/>
  <c r="O1522" i="1" s="1"/>
  <c r="G1523" i="1"/>
  <c r="O1523" i="1" s="1"/>
  <c r="G1382" i="1"/>
  <c r="O1382" i="1" s="1"/>
  <c r="G1524" i="1"/>
  <c r="O1524" i="1" s="1"/>
  <c r="G1734" i="1"/>
  <c r="O1734" i="1" s="1"/>
  <c r="G1443" i="1"/>
  <c r="O1443" i="1" s="1"/>
  <c r="G1875" i="1"/>
  <c r="O1875" i="1" s="1"/>
  <c r="G1473" i="1"/>
  <c r="O1473" i="1" s="1"/>
  <c r="G1816" i="1"/>
  <c r="O1816" i="1" s="1"/>
  <c r="G1395" i="1"/>
  <c r="O1395" i="1" s="1"/>
  <c r="G1760" i="1"/>
  <c r="O1760" i="1" s="1"/>
  <c r="G1172" i="1"/>
  <c r="O1172" i="1" s="1"/>
  <c r="G1669" i="1"/>
  <c r="O1669" i="1" s="1"/>
  <c r="G1061" i="1"/>
  <c r="O1061" i="1" s="1"/>
  <c r="G1474" i="1"/>
  <c r="O1474" i="1" s="1"/>
  <c r="G1165" i="1"/>
  <c r="O1165" i="1" s="1"/>
  <c r="G1008" i="1"/>
  <c r="O1008" i="1" s="1"/>
  <c r="G1745" i="1"/>
  <c r="O1745" i="1" s="1"/>
  <c r="G1746" i="1"/>
  <c r="O1746" i="1" s="1"/>
  <c r="G1805" i="1"/>
  <c r="O1805" i="1" s="1"/>
  <c r="G1747" i="1"/>
  <c r="O1747" i="1" s="1"/>
  <c r="G1602" i="1"/>
  <c r="O1602" i="1" s="1"/>
  <c r="G1369" i="1"/>
  <c r="O1369" i="1" s="1"/>
  <c r="G1525" i="1"/>
  <c r="O1525" i="1" s="1"/>
  <c r="G1148" i="1"/>
  <c r="O1148" i="1" s="1"/>
  <c r="G214" i="1"/>
  <c r="O214" i="1" s="1"/>
  <c r="G1764" i="1"/>
  <c r="O1764" i="1" s="1"/>
  <c r="G630" i="1"/>
  <c r="O630" i="1" s="1"/>
  <c r="G1603" i="1"/>
  <c r="O1603" i="1" s="1"/>
  <c r="G1444" i="1"/>
  <c r="O1444" i="1" s="1"/>
  <c r="G1149" i="1"/>
  <c r="O1149" i="1" s="1"/>
  <c r="G1445" i="1"/>
  <c r="O1445" i="1" s="1"/>
  <c r="G47" i="1"/>
  <c r="O47" i="1" s="1"/>
  <c r="G698" i="1"/>
  <c r="O698" i="1" s="1"/>
  <c r="G730" i="1"/>
  <c r="O730" i="1" s="1"/>
  <c r="G987" i="1"/>
  <c r="O987" i="1" s="1"/>
  <c r="G1133" i="1"/>
  <c r="O1133" i="1" s="1"/>
  <c r="G135" i="1"/>
  <c r="O135" i="1" s="1"/>
  <c r="G988" i="1"/>
  <c r="O988" i="1" s="1"/>
  <c r="G972" i="1"/>
  <c r="O972" i="1" s="1"/>
  <c r="G1073" i="1"/>
  <c r="O1073" i="1" s="1"/>
  <c r="G816" i="1"/>
  <c r="O816" i="1" s="1"/>
  <c r="G1349" i="1"/>
  <c r="O1349" i="1" s="1"/>
  <c r="G1781" i="1"/>
  <c r="O1781" i="1" s="1"/>
  <c r="G29" i="1"/>
  <c r="O29" i="1" s="1"/>
  <c r="G1202" i="1"/>
  <c r="O1202" i="1" s="1"/>
  <c r="G1370" i="1"/>
  <c r="O1370" i="1" s="1"/>
  <c r="G1074" i="1"/>
  <c r="O1074" i="1" s="1"/>
  <c r="G1092" i="1"/>
  <c r="O1092" i="1" s="1"/>
  <c r="G1150" i="1"/>
  <c r="O1150" i="1" s="1"/>
  <c r="G817" i="1"/>
  <c r="O817" i="1" s="1"/>
  <c r="G1351" i="1"/>
  <c r="O1351" i="1" s="1"/>
  <c r="G1326" i="1"/>
  <c r="O1326" i="1" s="1"/>
  <c r="G188" i="1"/>
  <c r="O188" i="1" s="1"/>
  <c r="G1280" i="1"/>
  <c r="O1280" i="1" s="1"/>
  <c r="G1151" i="1"/>
  <c r="O1151" i="1" s="1"/>
  <c r="G1231" i="1"/>
  <c r="O1231" i="1" s="1"/>
  <c r="G1475" i="1"/>
  <c r="O1475" i="1" s="1"/>
  <c r="G911" i="1"/>
  <c r="O911" i="1" s="1"/>
  <c r="G1404" i="1"/>
  <c r="O1404" i="1" s="1"/>
  <c r="G1211" i="1"/>
  <c r="O1211" i="1" s="1"/>
  <c r="G1371" i="1"/>
  <c r="O1371" i="1" s="1"/>
  <c r="G1257" i="1"/>
  <c r="O1257" i="1" s="1"/>
  <c r="G1446" i="1"/>
  <c r="O1446" i="1" s="1"/>
  <c r="G109" i="1"/>
  <c r="O109" i="1" s="1"/>
  <c r="G1009" i="1"/>
  <c r="O1009" i="1" s="1"/>
  <c r="G457" i="1"/>
  <c r="O457" i="1" s="1"/>
  <c r="G1292" i="1"/>
  <c r="O1292" i="1" s="1"/>
  <c r="G139" i="1"/>
  <c r="O139" i="1" s="1"/>
  <c r="G150" i="1"/>
  <c r="O150" i="1" s="1"/>
  <c r="G92" i="1"/>
  <c r="O92" i="1" s="1"/>
  <c r="G189" i="1"/>
  <c r="O189" i="1" s="1"/>
  <c r="G140" i="1"/>
  <c r="O140" i="1" s="1"/>
  <c r="G185" i="1"/>
  <c r="O185" i="1" s="1"/>
  <c r="G866" i="1"/>
  <c r="O866" i="1" s="1"/>
  <c r="G1447" i="1"/>
  <c r="O1447" i="1" s="1"/>
  <c r="G1372" i="1"/>
  <c r="O1372" i="1" s="1"/>
  <c r="G1331" i="1"/>
  <c r="O1331" i="1" s="1"/>
  <c r="G1740" i="1"/>
  <c r="O1740" i="1" s="1"/>
  <c r="G1857" i="1"/>
  <c r="O1857" i="1" s="1"/>
  <c r="G1834" i="1"/>
  <c r="O1834" i="1" s="1"/>
  <c r="G1481" i="1"/>
  <c r="O1481" i="1" s="1"/>
  <c r="G1876" i="1"/>
  <c r="O1876" i="1" s="1"/>
  <c r="G1833" i="1"/>
  <c r="O1833" i="1" s="1"/>
  <c r="G1581" i="1"/>
  <c r="O1581" i="1" s="1"/>
  <c r="G1010" i="1"/>
  <c r="O1010" i="1" s="1"/>
  <c r="G1448" i="1"/>
  <c r="O1448" i="1" s="1"/>
  <c r="G912" i="1"/>
  <c r="O912" i="1" s="1"/>
  <c r="G1735" i="1"/>
  <c r="O1735" i="1" s="1"/>
  <c r="G1152" i="1"/>
  <c r="O1152" i="1" s="1"/>
  <c r="G1765" i="1"/>
  <c r="O1765" i="1" s="1"/>
  <c r="G1189" i="1"/>
  <c r="O1189" i="1" s="1"/>
  <c r="G1273" i="1"/>
  <c r="O1273" i="1" s="1"/>
  <c r="G1346" i="1"/>
  <c r="O1346" i="1" s="1"/>
  <c r="G1295" i="1"/>
  <c r="O1295" i="1" s="1"/>
  <c r="G1283" i="1"/>
  <c r="O1283" i="1" s="1"/>
  <c r="G1423" i="1"/>
  <c r="O1423" i="1" s="1"/>
  <c r="G1799" i="1"/>
  <c r="O1799" i="1" s="1"/>
  <c r="G303" i="1"/>
  <c r="O303" i="1" s="1"/>
  <c r="G222" i="1"/>
  <c r="O222" i="1" s="1"/>
  <c r="G1304" i="1"/>
  <c r="O1304" i="1" s="1"/>
  <c r="G1281" i="1"/>
  <c r="O1281" i="1" s="1"/>
  <c r="G1173" i="1"/>
  <c r="O1173" i="1" s="1"/>
  <c r="G949" i="1"/>
  <c r="O949" i="1" s="1"/>
  <c r="G604" i="1"/>
  <c r="O604" i="1" s="1"/>
  <c r="G867" i="1"/>
  <c r="O867" i="1" s="1"/>
  <c r="G850" i="1"/>
  <c r="O850" i="1" s="1"/>
  <c r="G1736" i="1"/>
  <c r="O1736" i="1" s="1"/>
  <c r="G1373" i="1"/>
  <c r="O1373" i="1" s="1"/>
  <c r="G1597" i="1"/>
  <c r="O1597" i="1" s="1"/>
  <c r="G1153" i="1"/>
  <c r="O1153" i="1" s="1"/>
  <c r="G1628" i="1"/>
  <c r="O1628" i="1" s="1"/>
  <c r="G1282" i="1"/>
  <c r="O1282" i="1" s="1"/>
  <c r="G989" i="1"/>
  <c r="O989" i="1" s="1"/>
  <c r="G1075" i="1"/>
  <c r="O1075" i="1" s="1"/>
  <c r="G208" i="1"/>
  <c r="O208" i="1" s="1"/>
  <c r="G1093" i="1"/>
  <c r="O1093" i="1" s="1"/>
  <c r="G458" i="1"/>
  <c r="O458" i="1" s="1"/>
  <c r="G1076" i="1"/>
  <c r="O1076" i="1" s="1"/>
  <c r="G631" i="1"/>
  <c r="O631" i="1" s="1"/>
  <c r="G1212" i="1"/>
  <c r="O1212" i="1" s="1"/>
  <c r="G190" i="1"/>
  <c r="O190" i="1" s="1"/>
  <c r="G958" i="1"/>
  <c r="O958" i="1" s="1"/>
  <c r="G1305" i="1"/>
  <c r="O1305" i="1" s="1"/>
  <c r="G1378" i="1"/>
  <c r="O1378" i="1" s="1"/>
  <c r="G1065" i="1"/>
  <c r="O1065" i="1" s="1"/>
  <c r="G973" i="1"/>
  <c r="O973" i="1" s="1"/>
  <c r="G1225" i="1"/>
  <c r="O1225" i="1" s="1"/>
  <c r="G1213" i="1"/>
  <c r="O1213" i="1" s="1"/>
  <c r="G1214" i="1"/>
  <c r="O1214" i="1" s="1"/>
  <c r="G1191" i="1"/>
  <c r="O1191" i="1" s="1"/>
  <c r="G818" i="1"/>
  <c r="O818" i="1" s="1"/>
  <c r="G868" i="1"/>
  <c r="O868" i="1" s="1"/>
  <c r="G632" i="1"/>
  <c r="O632" i="1" s="1"/>
  <c r="G633" i="1"/>
  <c r="O633" i="1" s="1"/>
  <c r="G913" i="1"/>
  <c r="O913" i="1" s="1"/>
  <c r="G1252" i="1"/>
  <c r="O1252" i="1" s="1"/>
  <c r="G819" i="1"/>
  <c r="O819" i="1" s="1"/>
  <c r="G351" i="1"/>
  <c r="O351" i="1" s="1"/>
  <c r="G110" i="1"/>
  <c r="O110" i="1" s="1"/>
  <c r="G1179" i="1"/>
  <c r="O1179" i="1" s="1"/>
  <c r="G1108" i="1"/>
  <c r="O1108" i="1" s="1"/>
  <c r="G1109" i="1"/>
  <c r="O1109" i="1" s="1"/>
  <c r="G1176" i="1"/>
  <c r="O1176" i="1" s="1"/>
  <c r="G1415" i="1"/>
  <c r="O1415" i="1" s="1"/>
  <c r="G390" i="1"/>
  <c r="O390" i="1" s="1"/>
  <c r="G914" i="1"/>
  <c r="O914" i="1" s="1"/>
  <c r="G191" i="1"/>
  <c r="O191" i="1" s="1"/>
  <c r="G1449" i="1"/>
  <c r="O1449" i="1" s="1"/>
  <c r="G1540" i="1"/>
  <c r="O1540" i="1" s="1"/>
  <c r="G93" i="1"/>
  <c r="O93" i="1" s="1"/>
  <c r="G338" i="1"/>
  <c r="O338" i="1" s="1"/>
  <c r="G1046" i="1"/>
  <c r="O1046" i="1" s="1"/>
  <c r="G1048" i="1"/>
  <c r="O1048" i="1" s="1"/>
  <c r="G769" i="1"/>
  <c r="O769" i="1" s="1"/>
  <c r="G1450" i="1"/>
  <c r="O1450" i="1" s="1"/>
  <c r="G1397" i="1"/>
  <c r="O1397" i="1" s="1"/>
  <c r="G1476" i="1"/>
  <c r="O1476" i="1" s="1"/>
  <c r="G309" i="1"/>
  <c r="O309" i="1" s="1"/>
  <c r="G1858" i="1"/>
  <c r="O1858" i="1" s="1"/>
  <c r="G192" i="1"/>
  <c r="O192" i="1" s="1"/>
  <c r="G153" i="1"/>
  <c r="O153" i="1" s="1"/>
  <c r="G62" i="1"/>
  <c r="O62" i="1" s="1"/>
  <c r="G48" i="1"/>
  <c r="O48" i="1" s="1"/>
  <c r="G69" i="1"/>
  <c r="O69" i="1" s="1"/>
  <c r="G1621" i="1"/>
  <c r="O1621" i="1" s="1"/>
  <c r="G1477" i="1"/>
  <c r="O1477" i="1" s="1"/>
  <c r="G1077" i="1"/>
  <c r="O1077" i="1" s="1"/>
  <c r="G634" i="1"/>
  <c r="O634" i="1" s="1"/>
  <c r="G1111" i="1"/>
  <c r="O1111" i="1" s="1"/>
  <c r="G869" i="1"/>
  <c r="O869" i="1" s="1"/>
  <c r="G310" i="1"/>
  <c r="O310" i="1" s="1"/>
  <c r="G582" i="1"/>
  <c r="O582" i="1" s="1"/>
  <c r="G718" i="1"/>
  <c r="O718" i="1" s="1"/>
  <c r="G709" i="1"/>
  <c r="O709" i="1" s="1"/>
  <c r="G1451" i="1"/>
  <c r="O1451" i="1" s="1"/>
  <c r="G1078" i="1"/>
  <c r="O1078" i="1" s="1"/>
  <c r="G1306" i="1"/>
  <c r="O1306" i="1" s="1"/>
  <c r="G635" i="1"/>
  <c r="O635" i="1" s="1"/>
  <c r="G1452" i="1"/>
  <c r="O1452" i="1" s="1"/>
  <c r="G1079" i="1"/>
  <c r="O1079" i="1" s="1"/>
  <c r="G1215" i="1"/>
  <c r="O1215" i="1" s="1"/>
  <c r="G1154" i="1"/>
  <c r="O1154" i="1" s="1"/>
  <c r="G1187" i="1"/>
  <c r="O1187" i="1" s="1"/>
  <c r="G636" i="1"/>
  <c r="O636" i="1" s="1"/>
  <c r="G193" i="1"/>
  <c r="O193" i="1" s="1"/>
  <c r="G194" i="1"/>
  <c r="O194" i="1" s="1"/>
  <c r="G344" i="1"/>
  <c r="O344" i="1" s="1"/>
  <c r="G195" i="1"/>
  <c r="O195" i="1" s="1"/>
  <c r="G33" i="1"/>
  <c r="O33" i="1" s="1"/>
  <c r="G1290" i="1"/>
  <c r="O1290" i="1" s="1"/>
  <c r="G1291" i="1"/>
  <c r="O1291" i="1" s="1"/>
  <c r="G340" i="1"/>
  <c r="O340" i="1" s="1"/>
  <c r="G1453" i="1"/>
  <c r="O1453" i="1" s="1"/>
  <c r="G1374" i="1"/>
  <c r="O1374" i="1" s="1"/>
  <c r="G1625" i="1"/>
  <c r="O1625" i="1" s="1"/>
  <c r="G1454" i="1"/>
  <c r="O1454" i="1" s="1"/>
  <c r="G1094" i="1"/>
  <c r="O1094" i="1" s="1"/>
  <c r="G683" i="1"/>
  <c r="O683" i="1" s="1"/>
  <c r="G747" i="1"/>
  <c r="O747" i="1" s="1"/>
  <c r="G855" i="1"/>
  <c r="O855" i="1" s="1"/>
  <c r="G311" i="1"/>
  <c r="O311" i="1" s="1"/>
  <c r="G417" i="1"/>
  <c r="O417" i="1" s="1"/>
  <c r="G223" i="1"/>
  <c r="O223" i="1" s="1"/>
  <c r="G1375" i="1"/>
  <c r="O1375" i="1" s="1"/>
  <c r="G418" i="1"/>
  <c r="O418" i="1" s="1"/>
  <c r="G1011" i="1"/>
  <c r="O1011" i="1" s="1"/>
  <c r="G637" i="1"/>
  <c r="O637" i="1" s="1"/>
  <c r="G1376" i="1"/>
  <c r="O1376" i="1" s="1"/>
  <c r="G49" i="1"/>
  <c r="O49" i="1" s="1"/>
  <c r="G508" i="1"/>
  <c r="O508" i="1" s="1"/>
  <c r="G1155" i="1"/>
  <c r="O1155" i="1" s="1"/>
  <c r="G684" i="1"/>
  <c r="O684" i="1" s="1"/>
  <c r="G266" i="1"/>
  <c r="O266" i="1" s="1"/>
  <c r="G1455" i="1"/>
  <c r="O1455" i="1" s="1"/>
  <c r="G699" i="1"/>
  <c r="O699" i="1" s="1"/>
  <c r="G605" i="1"/>
  <c r="O605" i="1" s="1"/>
  <c r="G1054" i="1"/>
  <c r="O1054" i="1" s="1"/>
  <c r="G990" i="1"/>
  <c r="O990" i="1" s="1"/>
  <c r="G518" i="1"/>
  <c r="O518" i="1" s="1"/>
  <c r="G312" i="1"/>
  <c r="O312" i="1" s="1"/>
  <c r="G307" i="1"/>
  <c r="O307" i="1" s="1"/>
  <c r="G820" i="1"/>
  <c r="O820" i="1" s="1"/>
  <c r="G700" i="1"/>
  <c r="O700" i="1" s="1"/>
  <c r="G419" i="1"/>
  <c r="O419" i="1" s="1"/>
  <c r="G821" i="1"/>
  <c r="O821" i="1" s="1"/>
  <c r="G50" i="1"/>
  <c r="O50" i="1" s="1"/>
  <c r="G111" i="1"/>
  <c r="O111" i="1" s="1"/>
  <c r="G141" i="1"/>
  <c r="O141" i="1" s="1"/>
  <c r="G1012" i="1"/>
  <c r="O1012" i="1" s="1"/>
  <c r="G94" i="1"/>
  <c r="O94" i="1" s="1"/>
  <c r="G1080" i="1"/>
  <c r="O1080" i="1" s="1"/>
  <c r="G420" i="1"/>
  <c r="O420" i="1" s="1"/>
  <c r="G233" i="1"/>
  <c r="O233" i="1" s="1"/>
  <c r="G263" i="1"/>
  <c r="O263" i="1" s="1"/>
  <c r="G1013" i="1"/>
  <c r="O1013" i="1" s="1"/>
  <c r="G701" i="1"/>
  <c r="O701" i="1" s="1"/>
  <c r="G443" i="1"/>
  <c r="O443" i="1" s="1"/>
  <c r="G352" i="1"/>
  <c r="O352" i="1" s="1"/>
  <c r="G267" i="1"/>
  <c r="O267" i="1" s="1"/>
  <c r="G776" i="1"/>
  <c r="O776" i="1" s="1"/>
  <c r="G1081" i="1"/>
  <c r="O1081" i="1" s="1"/>
  <c r="G692" i="1"/>
  <c r="O692" i="1" s="1"/>
  <c r="G544" i="1"/>
  <c r="O544" i="1" s="1"/>
  <c r="G313" i="1"/>
  <c r="O313" i="1" s="1"/>
  <c r="G822" i="1"/>
  <c r="O822" i="1" s="1"/>
  <c r="G685" i="1"/>
  <c r="O685" i="1" s="1"/>
  <c r="G1058" i="1"/>
  <c r="O1058" i="1" s="1"/>
  <c r="G530" i="1"/>
  <c r="O530" i="1" s="1"/>
  <c r="G710" i="1"/>
  <c r="O710" i="1" s="1"/>
  <c r="G777" i="1"/>
  <c r="O777" i="1" s="1"/>
  <c r="G484" i="1"/>
  <c r="O484" i="1" s="1"/>
  <c r="G823" i="1"/>
  <c r="O823" i="1" s="1"/>
  <c r="G353" i="1"/>
  <c r="O353" i="1" s="1"/>
  <c r="G83" i="1"/>
  <c r="O83" i="1" s="1"/>
  <c r="G950" i="1"/>
  <c r="O950" i="1" s="1"/>
  <c r="G549" i="1"/>
  <c r="O549" i="1" s="1"/>
  <c r="G915" i="1"/>
  <c r="O915" i="1" s="1"/>
  <c r="G748" i="1"/>
  <c r="O748" i="1" s="1"/>
  <c r="G475" i="1"/>
  <c r="O475" i="1" s="1"/>
  <c r="G1014" i="1"/>
  <c r="O1014" i="1" s="1"/>
  <c r="G764" i="1"/>
  <c r="O764" i="1" s="1"/>
  <c r="G166" i="1"/>
  <c r="O166" i="1" s="1"/>
  <c r="G702" i="1"/>
  <c r="O702" i="1" s="1"/>
  <c r="G916" i="1"/>
  <c r="O916" i="1" s="1"/>
  <c r="G251" i="1"/>
  <c r="O251" i="1" s="1"/>
  <c r="G287" i="1"/>
  <c r="O287" i="1" s="1"/>
  <c r="G354" i="1"/>
  <c r="O354" i="1" s="1"/>
  <c r="G509" i="1"/>
  <c r="O509" i="1" s="1"/>
  <c r="G1095" i="1"/>
  <c r="O1095" i="1" s="1"/>
  <c r="G224" i="1"/>
  <c r="O224" i="1" s="1"/>
  <c r="G550" i="1"/>
  <c r="O550" i="1" s="1"/>
  <c r="G1062" i="1"/>
  <c r="O1062" i="1" s="1"/>
  <c r="G268" i="1"/>
  <c r="O268" i="1" s="1"/>
  <c r="G539" i="1"/>
  <c r="O539" i="1" s="1"/>
  <c r="G196" i="1"/>
  <c r="O196" i="1" s="1"/>
  <c r="G421" i="1"/>
  <c r="O421" i="1" s="1"/>
  <c r="G731" i="1"/>
  <c r="O731" i="1" s="1"/>
  <c r="G638" i="1"/>
  <c r="O638" i="1" s="1"/>
  <c r="G1377" i="1"/>
  <c r="O1377" i="1" s="1"/>
  <c r="G355" i="1"/>
  <c r="O355" i="1" s="1"/>
  <c r="G891" i="1"/>
  <c r="O891" i="1" s="1"/>
  <c r="G531" i="1"/>
  <c r="O531" i="1" s="1"/>
  <c r="G252" i="1"/>
  <c r="O252" i="1" s="1"/>
  <c r="G422" i="1"/>
  <c r="O422" i="1" s="1"/>
  <c r="G1015" i="1"/>
  <c r="O1015" i="1" s="1"/>
  <c r="G134" i="1"/>
  <c r="O134" i="1" s="1"/>
  <c r="G485" i="1"/>
  <c r="O485" i="1" s="1"/>
  <c r="G1001" i="1"/>
  <c r="O1001" i="1" s="1"/>
  <c r="G1016" i="1"/>
  <c r="O1016" i="1" s="1"/>
  <c r="G639" i="1"/>
  <c r="O639" i="1" s="1"/>
  <c r="G356" i="1"/>
  <c r="O356" i="1" s="1"/>
  <c r="G640" i="1"/>
  <c r="O640" i="1" s="1"/>
  <c r="G225" i="1"/>
  <c r="O225" i="1" s="1"/>
  <c r="G532" i="1"/>
  <c r="O532" i="1" s="1"/>
  <c r="G486" i="1"/>
  <c r="O486" i="1" s="1"/>
  <c r="G209" i="1"/>
  <c r="O209" i="1" s="1"/>
  <c r="G269" i="1"/>
  <c r="O269" i="1" s="1"/>
  <c r="G787" i="1"/>
  <c r="O787" i="1" s="1"/>
  <c r="G197" i="1"/>
  <c r="O197" i="1" s="1"/>
  <c r="G148" i="1"/>
  <c r="O148" i="1" s="1"/>
  <c r="G824" i="1"/>
  <c r="O824" i="1" s="1"/>
  <c r="G7" i="1"/>
  <c r="O7" i="1" s="1"/>
  <c r="G960" i="1"/>
  <c r="O960" i="1" s="1"/>
  <c r="G991" i="1"/>
  <c r="O991" i="1" s="1"/>
  <c r="G198" i="1"/>
  <c r="O198" i="1" s="1"/>
  <c r="G971" i="1"/>
  <c r="O971" i="1" s="1"/>
  <c r="G357" i="1"/>
  <c r="O357" i="1" s="1"/>
  <c r="G982" i="1"/>
  <c r="O982" i="1" s="1"/>
  <c r="G917" i="1"/>
  <c r="O917" i="1" s="1"/>
  <c r="G454" i="1"/>
  <c r="O454" i="1" s="1"/>
  <c r="G358" i="1"/>
  <c r="O358" i="1" s="1"/>
  <c r="G825" i="1"/>
  <c r="O825" i="1" s="1"/>
  <c r="G551" i="1"/>
  <c r="O551" i="1" s="1"/>
  <c r="G130" i="1"/>
  <c r="O130" i="1" s="1"/>
  <c r="G234" i="1"/>
  <c r="O234" i="1" s="1"/>
  <c r="G770" i="1"/>
  <c r="O770" i="1" s="1"/>
  <c r="G641" i="1"/>
  <c r="O641" i="1" s="1"/>
  <c r="G548" i="1"/>
  <c r="O548" i="1" s="1"/>
  <c r="G448" i="1"/>
  <c r="O448" i="1" s="1"/>
  <c r="G826" i="1"/>
  <c r="O826" i="1" s="1"/>
  <c r="G378" i="1"/>
  <c r="O378" i="1" s="1"/>
  <c r="G270" i="1"/>
  <c r="O270" i="1" s="1"/>
  <c r="G487" i="1"/>
  <c r="O487" i="1" s="1"/>
  <c r="G359" i="1"/>
  <c r="O359" i="1" s="1"/>
  <c r="G65" i="1"/>
  <c r="O65" i="1" s="1"/>
  <c r="G876" i="1"/>
  <c r="O876" i="1" s="1"/>
  <c r="G771" i="1"/>
  <c r="O771" i="1" s="1"/>
  <c r="G1017" i="1"/>
  <c r="O1017" i="1" s="1"/>
  <c r="G1135" i="1"/>
  <c r="O1135" i="1" s="1"/>
  <c r="G79" i="1"/>
  <c r="O79" i="1" s="1"/>
  <c r="G788" i="1"/>
  <c r="O788" i="1" s="1"/>
  <c r="G449" i="1"/>
  <c r="O449" i="1" s="1"/>
  <c r="G602" i="1"/>
  <c r="O602" i="1" s="1"/>
  <c r="G749" i="1"/>
  <c r="O749" i="1" s="1"/>
  <c r="G394" i="1"/>
  <c r="O394" i="1" s="1"/>
  <c r="G408" i="1"/>
  <c r="O408" i="1" s="1"/>
  <c r="G168" i="1"/>
  <c r="O168" i="1" s="1"/>
  <c r="G1018" i="1"/>
  <c r="O1018" i="1" s="1"/>
  <c r="G360" i="1"/>
  <c r="O360" i="1" s="1"/>
  <c r="G732" i="1"/>
  <c r="O732" i="1" s="1"/>
  <c r="G210" i="1"/>
  <c r="O210" i="1" s="1"/>
  <c r="G423" i="1"/>
  <c r="O423" i="1" s="1"/>
  <c r="G361" i="1"/>
  <c r="O361" i="1" s="1"/>
  <c r="G1019" i="1"/>
  <c r="O1019" i="1" s="1"/>
  <c r="G895" i="1"/>
  <c r="O895" i="1" s="1"/>
  <c r="G488" i="1"/>
  <c r="O488" i="1" s="1"/>
  <c r="G519" i="1"/>
  <c r="O519" i="1" s="1"/>
  <c r="G215" i="1"/>
  <c r="O215" i="1" s="1"/>
  <c r="G552" i="1"/>
  <c r="O552" i="1" s="1"/>
  <c r="G827" i="1"/>
  <c r="O827" i="1" s="1"/>
  <c r="G918" i="1"/>
  <c r="O918" i="1" s="1"/>
  <c r="G642" i="1"/>
  <c r="O642" i="1" s="1"/>
  <c r="G1136" i="1"/>
  <c r="O1136" i="1" s="1"/>
  <c r="G424" i="1"/>
  <c r="O424" i="1" s="1"/>
  <c r="G1082" i="1"/>
  <c r="O1082" i="1" s="1"/>
  <c r="G765" i="1"/>
  <c r="O765" i="1" s="1"/>
  <c r="G533" i="1"/>
  <c r="O533" i="1" s="1"/>
  <c r="G314" i="1"/>
  <c r="O314" i="1" s="1"/>
  <c r="G1020" i="1"/>
  <c r="O1020" i="1" s="1"/>
  <c r="G992" i="1"/>
  <c r="O992" i="1" s="1"/>
  <c r="G95" i="1"/>
  <c r="O95" i="1" s="1"/>
  <c r="G489" i="1"/>
  <c r="O489" i="1" s="1"/>
  <c r="G8" i="1"/>
  <c r="O8" i="1" s="1"/>
  <c r="G733" i="1"/>
  <c r="O733" i="1" s="1"/>
  <c r="G643" i="1"/>
  <c r="O643" i="1" s="1"/>
  <c r="G70" i="1"/>
  <c r="O70" i="1" s="1"/>
  <c r="G888" i="1"/>
  <c r="O888" i="1" s="1"/>
  <c r="G553" i="1"/>
  <c r="O553" i="1" s="1"/>
  <c r="G253" i="1"/>
  <c r="O253" i="1" s="1"/>
  <c r="G1345" i="1"/>
  <c r="O1345" i="1" s="1"/>
  <c r="G151" i="1"/>
  <c r="O151" i="1" s="1"/>
  <c r="G616" i="1"/>
  <c r="O616" i="1" s="1"/>
  <c r="G828" i="1"/>
  <c r="O828" i="1" s="1"/>
  <c r="G51" i="1"/>
  <c r="O51" i="1" s="1"/>
  <c r="G919" i="1"/>
  <c r="O919" i="1" s="1"/>
  <c r="G72" i="1"/>
  <c r="O72" i="1" s="1"/>
  <c r="G595" i="1"/>
  <c r="O595" i="1" s="1"/>
  <c r="G235" i="1"/>
  <c r="O235" i="1" s="1"/>
  <c r="G766" i="1"/>
  <c r="O766" i="1" s="1"/>
  <c r="G80" i="1"/>
  <c r="O80" i="1" s="1"/>
  <c r="G945" i="1"/>
  <c r="O945" i="1" s="1"/>
  <c r="G712" i="1"/>
  <c r="O712" i="1" s="1"/>
  <c r="G455" i="1"/>
  <c r="O455" i="1" s="1"/>
  <c r="G520" i="1"/>
  <c r="O520" i="1" s="1"/>
  <c r="G425" i="1"/>
  <c r="O425" i="1" s="1"/>
  <c r="G601" i="1"/>
  <c r="O601" i="1" s="1"/>
  <c r="G315" i="1"/>
  <c r="O315" i="1" s="1"/>
  <c r="G281" i="1"/>
  <c r="O281" i="1" s="1"/>
  <c r="G877" i="1"/>
  <c r="O877" i="1" s="1"/>
  <c r="G81" i="1"/>
  <c r="O81" i="1" s="1"/>
  <c r="G977" i="1"/>
  <c r="O977" i="1" s="1"/>
  <c r="G24" i="1"/>
  <c r="O24" i="1" s="1"/>
  <c r="G236" i="1"/>
  <c r="O236" i="1" s="1"/>
  <c r="G870" i="1"/>
  <c r="O870" i="1" s="1"/>
  <c r="G896" i="1"/>
  <c r="O896" i="1" s="1"/>
  <c r="G889" i="1"/>
  <c r="O889" i="1" s="1"/>
  <c r="G951" i="1"/>
  <c r="O951" i="1" s="1"/>
  <c r="G734" i="1"/>
  <c r="O734" i="1" s="1"/>
  <c r="G829" i="1"/>
  <c r="O829" i="1" s="1"/>
  <c r="G900" i="1"/>
  <c r="O900" i="1" s="1"/>
  <c r="G490" i="1"/>
  <c r="O490" i="1" s="1"/>
  <c r="G199" i="1"/>
  <c r="O199" i="1" s="1"/>
  <c r="G316" i="1"/>
  <c r="O316" i="1" s="1"/>
  <c r="G890" i="1"/>
  <c r="O890" i="1" s="1"/>
  <c r="G1021" i="1"/>
  <c r="O1021" i="1" s="1"/>
  <c r="G1105" i="1"/>
  <c r="O1105" i="1" s="1"/>
  <c r="G778" i="1"/>
  <c r="O778" i="1" s="1"/>
  <c r="G644" i="1"/>
  <c r="O644" i="1" s="1"/>
  <c r="G713" i="1"/>
  <c r="O713" i="1" s="1"/>
  <c r="G779" i="1"/>
  <c r="O779" i="1" s="1"/>
  <c r="G784" i="1"/>
  <c r="O784" i="1" s="1"/>
  <c r="G714" i="1"/>
  <c r="O714" i="1" s="1"/>
  <c r="G124" i="1"/>
  <c r="O124" i="1" s="1"/>
  <c r="G459" i="1"/>
  <c r="O459" i="1" s="1"/>
  <c r="G271" i="1"/>
  <c r="O271" i="1" s="1"/>
  <c r="G13" i="1"/>
  <c r="O13" i="1" s="1"/>
  <c r="G1156" i="1"/>
  <c r="O1156" i="1" s="1"/>
  <c r="G645" i="1"/>
  <c r="O645" i="1" s="1"/>
  <c r="G400" i="1"/>
  <c r="O400" i="1" s="1"/>
  <c r="G272" i="1"/>
  <c r="O272" i="1" s="1"/>
  <c r="G426" i="1"/>
  <c r="O426" i="1" s="1"/>
  <c r="G460" i="1"/>
  <c r="O460" i="1" s="1"/>
  <c r="G554" i="1"/>
  <c r="O554" i="1" s="1"/>
  <c r="G112" i="1"/>
  <c r="O112" i="1" s="1"/>
  <c r="G362" i="1"/>
  <c r="O362" i="1" s="1"/>
  <c r="G789" i="1"/>
  <c r="O789" i="1" s="1"/>
  <c r="G444" i="1"/>
  <c r="O444" i="1" s="1"/>
  <c r="G830" i="1"/>
  <c r="O830" i="1" s="1"/>
  <c r="G646" i="1"/>
  <c r="O646" i="1" s="1"/>
  <c r="G363" i="1"/>
  <c r="O363" i="1" s="1"/>
  <c r="G96" i="1"/>
  <c r="O96" i="1" s="1"/>
  <c r="G780" i="1"/>
  <c r="O780" i="1" s="1"/>
  <c r="G920" i="1"/>
  <c r="O920" i="1" s="1"/>
  <c r="G647" i="1"/>
  <c r="O647" i="1" s="1"/>
  <c r="G52" i="1"/>
  <c r="O52" i="1" s="1"/>
  <c r="G831" i="1"/>
  <c r="O831" i="1" s="1"/>
  <c r="G491" i="1"/>
  <c r="O491" i="1" s="1"/>
  <c r="G1157" i="1"/>
  <c r="O1157" i="1" s="1"/>
  <c r="G254" i="1"/>
  <c r="O254" i="1" s="1"/>
  <c r="G781" i="1"/>
  <c r="O781" i="1" s="1"/>
  <c r="G35" i="1"/>
  <c r="O35" i="1" s="1"/>
  <c r="G832" i="1"/>
  <c r="O832" i="1" s="1"/>
  <c r="G555" i="1"/>
  <c r="O555" i="1" s="1"/>
  <c r="G735" i="1"/>
  <c r="O735" i="1" s="1"/>
  <c r="G1022" i="1"/>
  <c r="O1022" i="1" s="1"/>
  <c r="G331" i="1"/>
  <c r="O331" i="1" s="1"/>
  <c r="G395" i="1"/>
  <c r="O395" i="1" s="1"/>
  <c r="G200" i="1"/>
  <c r="O200" i="1" s="1"/>
  <c r="G556" i="1"/>
  <c r="O556" i="1" s="1"/>
  <c r="G409" i="1"/>
  <c r="O409" i="1" s="1"/>
  <c r="G53" i="1"/>
  <c r="O53" i="1" s="1"/>
  <c r="G750" i="1"/>
  <c r="O750" i="1" s="1"/>
  <c r="G617" i="1"/>
  <c r="O617" i="1" s="1"/>
  <c r="G492" i="1"/>
  <c r="O492" i="1" s="1"/>
  <c r="G452" i="1"/>
  <c r="O452" i="1" s="1"/>
  <c r="G201" i="1"/>
  <c r="O201" i="1" s="1"/>
  <c r="G167" i="1"/>
  <c r="O167" i="1" s="1"/>
  <c r="G23" i="1"/>
  <c r="O23" i="1" s="1"/>
  <c r="G337" i="1"/>
  <c r="O337" i="1" s="1"/>
  <c r="G237" i="1"/>
  <c r="O237" i="1" s="1"/>
  <c r="G833" i="1"/>
  <c r="O833" i="1" s="1"/>
  <c r="G897" i="1"/>
  <c r="O897" i="1" s="1"/>
  <c r="G961" i="1"/>
  <c r="O961" i="1" s="1"/>
  <c r="G736" i="1"/>
  <c r="O736" i="1" s="1"/>
  <c r="G921" i="1"/>
  <c r="O921" i="1" s="1"/>
  <c r="G834" i="1"/>
  <c r="O834" i="1" s="1"/>
  <c r="G364" i="1"/>
  <c r="O364" i="1" s="1"/>
  <c r="G534" i="1"/>
  <c r="O534" i="1" s="1"/>
  <c r="G113" i="1"/>
  <c r="O113" i="1" s="1"/>
  <c r="G648" i="1"/>
  <c r="O648" i="1" s="1"/>
  <c r="G1096" i="1"/>
  <c r="O1096" i="1" s="1"/>
  <c r="G751" i="1"/>
  <c r="O751" i="1" s="1"/>
  <c r="G1097" i="1"/>
  <c r="O1097" i="1" s="1"/>
  <c r="G26" i="1"/>
  <c r="O26" i="1" s="1"/>
  <c r="G66" i="1"/>
  <c r="O66" i="1" s="1"/>
  <c r="G922" i="1"/>
  <c r="O922" i="1" s="1"/>
  <c r="G1055" i="1"/>
  <c r="O1055" i="1" s="1"/>
  <c r="G273" i="1"/>
  <c r="O273" i="1" s="1"/>
  <c r="G274" i="1"/>
  <c r="O274" i="1" s="1"/>
  <c r="G54" i="1"/>
  <c r="O54" i="1" s="1"/>
  <c r="G923" i="1"/>
  <c r="O923" i="1" s="1"/>
  <c r="G835" i="1"/>
  <c r="O835" i="1" s="1"/>
  <c r="G9" i="1"/>
  <c r="O9" i="1" s="1"/>
  <c r="G125" i="1"/>
  <c r="O125" i="1" s="1"/>
  <c r="G493" i="1"/>
  <c r="O493" i="1" s="1"/>
  <c r="G427" i="1"/>
  <c r="O427" i="1" s="1"/>
  <c r="G1003" i="1"/>
  <c r="O1003" i="1" s="1"/>
  <c r="G557" i="1"/>
  <c r="O557" i="1" s="1"/>
  <c r="G114" i="1"/>
  <c r="O114" i="1" s="1"/>
  <c r="G152" i="1"/>
  <c r="O152" i="1" s="1"/>
  <c r="G428" i="1"/>
  <c r="O428" i="1" s="1"/>
  <c r="G924" i="1"/>
  <c r="O924" i="1" s="1"/>
  <c r="G925" i="1"/>
  <c r="O925" i="1" s="1"/>
  <c r="G275" i="1"/>
  <c r="O275" i="1" s="1"/>
  <c r="G558" i="1"/>
  <c r="O558" i="1" s="1"/>
  <c r="G494" i="1"/>
  <c r="O494" i="1" s="1"/>
  <c r="G38" i="1"/>
  <c r="O38" i="1" s="1"/>
  <c r="G1158" i="1"/>
  <c r="O1158" i="1" s="1"/>
  <c r="G618" i="1"/>
  <c r="O618" i="1" s="1"/>
  <c r="G365" i="1"/>
  <c r="O365" i="1" s="1"/>
  <c r="G836" i="1"/>
  <c r="O836" i="1" s="1"/>
  <c r="G238" i="1"/>
  <c r="O238" i="1" s="1"/>
  <c r="G1047" i="1"/>
  <c r="O1047" i="1" s="1"/>
  <c r="G649" i="1"/>
  <c r="O649" i="1" s="1"/>
  <c r="G97" i="1"/>
  <c r="O97" i="1" s="1"/>
  <c r="G366" i="1"/>
  <c r="O366" i="1" s="1"/>
  <c r="G767" i="1"/>
  <c r="O767" i="1" s="1"/>
  <c r="G159" i="1"/>
  <c r="O159" i="1" s="1"/>
  <c r="G782" i="1"/>
  <c r="O782" i="1" s="1"/>
  <c r="G1098" i="1"/>
  <c r="O1098" i="1" s="1"/>
  <c r="G606" i="1"/>
  <c r="O606" i="1" s="1"/>
  <c r="G1142" i="1"/>
  <c r="O1142" i="1" s="1"/>
  <c r="G993" i="1"/>
  <c r="O993" i="1" s="1"/>
  <c r="G559" i="1"/>
  <c r="O559" i="1" s="1"/>
  <c r="G861" i="1"/>
  <c r="O861" i="1" s="1"/>
  <c r="G1106" i="1"/>
  <c r="O1106" i="1" s="1"/>
  <c r="G317" i="1"/>
  <c r="O317" i="1" s="1"/>
  <c r="G871" i="1"/>
  <c r="O871" i="1" s="1"/>
  <c r="G239" i="1"/>
  <c r="O239" i="1" s="1"/>
  <c r="G429" i="1"/>
  <c r="O429" i="1" s="1"/>
  <c r="G202" i="1"/>
  <c r="O202" i="1" s="1"/>
  <c r="G1023" i="1"/>
  <c r="O1023" i="1" s="1"/>
  <c r="G318" i="1"/>
  <c r="O318" i="1" s="1"/>
  <c r="G250" i="1"/>
  <c r="O250" i="1" s="1"/>
  <c r="G1122" i="1"/>
  <c r="O1122" i="1" s="1"/>
  <c r="G737" i="1"/>
  <c r="O737" i="1" s="1"/>
  <c r="G1024" i="1"/>
  <c r="O1024" i="1" s="1"/>
  <c r="G957" i="1"/>
  <c r="O957" i="1" s="1"/>
  <c r="G560" i="1"/>
  <c r="O560" i="1" s="1"/>
  <c r="G1025" i="1"/>
  <c r="O1025" i="1" s="1"/>
  <c r="G837" i="1"/>
  <c r="O837" i="1" s="1"/>
  <c r="G73" i="1"/>
  <c r="O73" i="1" s="1"/>
  <c r="G126" i="1"/>
  <c r="O126" i="1" s="1"/>
  <c r="G495" i="1"/>
  <c r="O495" i="1" s="1"/>
  <c r="G650" i="1"/>
  <c r="O650" i="1" s="1"/>
  <c r="G293" i="1"/>
  <c r="O293" i="1" s="1"/>
  <c r="G962" i="1"/>
  <c r="O962" i="1" s="1"/>
  <c r="G415" i="1"/>
  <c r="O415" i="1" s="1"/>
  <c r="G55" i="1"/>
  <c r="O55" i="1" s="1"/>
  <c r="G160" i="1"/>
  <c r="O160" i="1" s="1"/>
  <c r="G496" i="1"/>
  <c r="O496" i="1" s="1"/>
  <c r="G703" i="1"/>
  <c r="O703" i="1" s="1"/>
  <c r="G74" i="1"/>
  <c r="O74" i="1" s="1"/>
  <c r="G651" i="1"/>
  <c r="O651" i="1" s="1"/>
  <c r="G11" i="1"/>
  <c r="O11" i="1" s="1"/>
  <c r="G98" i="1"/>
  <c r="O98" i="1" s="1"/>
  <c r="G926" i="1"/>
  <c r="O926" i="1" s="1"/>
  <c r="G561" i="1"/>
  <c r="O561" i="1" s="1"/>
  <c r="G276" i="1"/>
  <c r="O276" i="1" s="1"/>
  <c r="G652" i="1"/>
  <c r="O652" i="1" s="1"/>
  <c r="G1099" i="1"/>
  <c r="O1099" i="1" s="1"/>
  <c r="G510" i="1"/>
  <c r="O510" i="1" s="1"/>
  <c r="G430" i="1"/>
  <c r="O430" i="1" s="1"/>
  <c r="G675" i="1"/>
  <c r="O675" i="1" s="1"/>
  <c r="G431" i="1"/>
  <c r="O431" i="1" s="1"/>
  <c r="G653" i="1"/>
  <c r="O653" i="1" s="1"/>
  <c r="G715" i="1"/>
  <c r="O715" i="1" s="1"/>
  <c r="G288" i="1"/>
  <c r="O288" i="1" s="1"/>
  <c r="G367" i="1"/>
  <c r="O367" i="1" s="1"/>
  <c r="G619" i="1"/>
  <c r="O619" i="1" s="1"/>
  <c r="G654" i="1"/>
  <c r="O654" i="1" s="1"/>
  <c r="G655" i="1"/>
  <c r="O655" i="1" s="1"/>
  <c r="G445" i="1"/>
  <c r="O445" i="1" s="1"/>
  <c r="G228" i="1"/>
  <c r="O228" i="1" s="1"/>
  <c r="G1026" i="1"/>
  <c r="O1026" i="1" s="1"/>
  <c r="G277" i="1"/>
  <c r="O277" i="1" s="1"/>
  <c r="G1232" i="1"/>
  <c r="O1232" i="1" s="1"/>
  <c r="G203" i="1"/>
  <c r="O203" i="1" s="1"/>
  <c r="G716" i="1"/>
  <c r="O716" i="1" s="1"/>
  <c r="G319" i="1"/>
  <c r="O319" i="1" s="1"/>
  <c r="G738" i="1"/>
  <c r="O738" i="1" s="1"/>
  <c r="G792" i="1"/>
  <c r="O792" i="1" s="1"/>
  <c r="G596" i="1"/>
  <c r="O596" i="1" s="1"/>
  <c r="G497" i="1"/>
  <c r="O497" i="1" s="1"/>
  <c r="G1027" i="1"/>
  <c r="O1027" i="1" s="1"/>
  <c r="G154" i="1"/>
  <c r="O154" i="1" s="1"/>
  <c r="G339" i="1"/>
  <c r="O339" i="1" s="1"/>
  <c r="G511" i="1"/>
  <c r="O511" i="1" s="1"/>
  <c r="G498" i="1"/>
  <c r="O498" i="1" s="1"/>
  <c r="G927" i="1"/>
  <c r="O927" i="1" s="1"/>
  <c r="G838" i="1"/>
  <c r="O838" i="1" s="1"/>
  <c r="G25" i="1"/>
  <c r="O25" i="1" s="1"/>
  <c r="G752" i="1"/>
  <c r="O752" i="1" s="1"/>
  <c r="G1226" i="1"/>
  <c r="O1226" i="1" s="1"/>
  <c r="G67" i="1"/>
  <c r="O67" i="1" s="1"/>
  <c r="G368" i="1"/>
  <c r="O368" i="1" s="1"/>
  <c r="G1216" i="1"/>
  <c r="O1216" i="1" s="1"/>
  <c r="G848" i="1"/>
  <c r="O848" i="1" s="1"/>
  <c r="G369" i="1"/>
  <c r="O369" i="1" s="1"/>
  <c r="G99" i="1"/>
  <c r="O99" i="1" s="1"/>
  <c r="G161" i="1"/>
  <c r="O161" i="1" s="1"/>
  <c r="G432" i="1"/>
  <c r="O432" i="1" s="1"/>
  <c r="G142" i="1"/>
  <c r="O142" i="1" s="1"/>
  <c r="G100" i="1"/>
  <c r="O100" i="1" s="1"/>
  <c r="G656" i="1"/>
  <c r="O656" i="1" s="1"/>
  <c r="G691" i="1"/>
  <c r="O691" i="1" s="1"/>
  <c r="G370" i="1"/>
  <c r="O370" i="1" s="1"/>
  <c r="G1114" i="1"/>
  <c r="O1114" i="1" s="1"/>
  <c r="G204" i="1"/>
  <c r="O204" i="1" s="1"/>
  <c r="G657" i="1"/>
  <c r="O657" i="1" s="1"/>
  <c r="G240" i="1"/>
  <c r="O240" i="1" s="1"/>
  <c r="G839" i="1"/>
  <c r="O839" i="1" s="1"/>
  <c r="G169" i="1"/>
  <c r="O169" i="1" s="1"/>
  <c r="G1083" i="1"/>
  <c r="O1083" i="1" s="1"/>
  <c r="G320" i="1"/>
  <c r="O320" i="1" s="1"/>
  <c r="G321" i="1"/>
  <c r="O321" i="1" s="1"/>
  <c r="G115" i="1"/>
  <c r="O115" i="1" s="1"/>
  <c r="G502" i="1"/>
  <c r="O502" i="1" s="1"/>
  <c r="G216" i="1"/>
  <c r="O216" i="1" s="1"/>
  <c r="G607" i="1"/>
  <c r="O607" i="1" s="1"/>
  <c r="G952" i="1"/>
  <c r="O952" i="1" s="1"/>
  <c r="G56" i="1"/>
  <c r="O56" i="1" s="1"/>
  <c r="G447" i="1"/>
  <c r="O447" i="1" s="1"/>
  <c r="G393" i="1"/>
  <c r="O393" i="1" s="1"/>
  <c r="G624" i="1"/>
  <c r="O624" i="1" s="1"/>
  <c r="G71" i="1"/>
  <c r="O71" i="1" s="1"/>
  <c r="G1217" i="1"/>
  <c r="O1217" i="1" s="1"/>
  <c r="G241" i="1"/>
  <c r="O241" i="1" s="1"/>
  <c r="G82" i="1"/>
  <c r="O82" i="1" s="1"/>
  <c r="G562" i="1"/>
  <c r="O562" i="1" s="1"/>
  <c r="G371" i="1"/>
  <c r="O371" i="1" s="1"/>
  <c r="G1064" i="1"/>
  <c r="O1064" i="1" s="1"/>
  <c r="G1028" i="1"/>
  <c r="O1028" i="1" s="1"/>
  <c r="G856" i="1"/>
  <c r="O856" i="1" s="1"/>
  <c r="G563" i="1"/>
  <c r="O563" i="1" s="1"/>
  <c r="G739" i="1"/>
  <c r="O739" i="1" s="1"/>
  <c r="G1029" i="1"/>
  <c r="O1029" i="1" s="1"/>
  <c r="G658" i="1"/>
  <c r="O658" i="1" s="1"/>
  <c r="G57" i="1"/>
  <c r="O57" i="1" s="1"/>
  <c r="G289" i="1"/>
  <c r="O289" i="1" s="1"/>
  <c r="G571" i="1"/>
  <c r="O571" i="1" s="1"/>
  <c r="G840" i="1"/>
  <c r="O840" i="1" s="1"/>
  <c r="G116" i="1"/>
  <c r="O116" i="1" s="1"/>
  <c r="G155" i="1"/>
  <c r="O155" i="1" s="1"/>
  <c r="G1030" i="1"/>
  <c r="O1030" i="1" s="1"/>
  <c r="G345" i="1"/>
  <c r="O345" i="1" s="1"/>
  <c r="G928" i="1"/>
  <c r="O928" i="1" s="1"/>
  <c r="G857" i="1"/>
  <c r="O857" i="1" s="1"/>
  <c r="G461" i="1"/>
  <c r="O461" i="1" s="1"/>
  <c r="G841" i="1"/>
  <c r="O841" i="1" s="1"/>
  <c r="G688" i="1"/>
  <c r="O688" i="1" s="1"/>
  <c r="G347" i="1"/>
  <c r="O347" i="1" s="1"/>
  <c r="G433" i="1"/>
  <c r="O433" i="1" s="1"/>
  <c r="G620" i="1"/>
  <c r="O620" i="1" s="1"/>
  <c r="G396" i="1"/>
  <c r="O396" i="1" s="1"/>
  <c r="G255" i="1"/>
  <c r="O255" i="1" s="1"/>
  <c r="G462" i="1"/>
  <c r="O462" i="1" s="1"/>
  <c r="G136" i="1"/>
  <c r="O136" i="1" s="1"/>
  <c r="G372" i="1"/>
  <c r="O372" i="1" s="1"/>
  <c r="G621" i="1"/>
  <c r="O621" i="1" s="1"/>
  <c r="G220" i="1"/>
  <c r="O220" i="1" s="1"/>
  <c r="G434" i="1"/>
  <c r="O434" i="1" s="1"/>
  <c r="G174" i="1"/>
  <c r="O174" i="1" s="1"/>
  <c r="G535" i="1"/>
  <c r="O535" i="1" s="1"/>
  <c r="G659" i="1"/>
  <c r="O659" i="1" s="1"/>
  <c r="G1218" i="1"/>
  <c r="O1218" i="1" s="1"/>
  <c r="G974" i="1"/>
  <c r="O974" i="1" s="1"/>
  <c r="G322" i="1"/>
  <c r="O322" i="1" s="1"/>
  <c r="G146" i="1"/>
  <c r="O146" i="1" s="1"/>
  <c r="G397" i="1"/>
  <c r="O397" i="1" s="1"/>
  <c r="G1219" i="1"/>
  <c r="O1219" i="1" s="1"/>
  <c r="G574" i="1"/>
  <c r="O574" i="1" s="1"/>
  <c r="G410" i="1"/>
  <c r="O410" i="1" s="1"/>
  <c r="G929" i="1"/>
  <c r="O929" i="1" s="1"/>
  <c r="G622" i="1"/>
  <c r="O622" i="1" s="1"/>
  <c r="G545" i="1"/>
  <c r="O545" i="1" s="1"/>
  <c r="G740" i="1"/>
  <c r="O740" i="1" s="1"/>
  <c r="G1123" i="1"/>
  <c r="O1123" i="1" s="1"/>
  <c r="G442" i="1"/>
  <c r="O442" i="1" s="1"/>
  <c r="G242" i="1"/>
  <c r="O242" i="1" s="1"/>
  <c r="G572" i="1"/>
  <c r="O572" i="1" s="1"/>
  <c r="G14" i="1"/>
  <c r="O14" i="1" s="1"/>
  <c r="G282" i="1"/>
  <c r="O282" i="1" s="1"/>
  <c r="G435" i="1"/>
  <c r="O435" i="1" s="1"/>
  <c r="G930" i="1"/>
  <c r="O930" i="1" s="1"/>
  <c r="G84" i="1"/>
  <c r="O84" i="1" s="1"/>
  <c r="G34" i="1"/>
  <c r="O34" i="1" s="1"/>
  <c r="G608" i="1"/>
  <c r="O608" i="1" s="1"/>
  <c r="G931" i="1"/>
  <c r="O931" i="1" s="1"/>
  <c r="G63" i="1"/>
  <c r="O63" i="1" s="1"/>
  <c r="G283" i="1"/>
  <c r="O283" i="1" s="1"/>
  <c r="G1056" i="1"/>
  <c r="O1056" i="1" s="1"/>
  <c r="G162" i="1"/>
  <c r="O162" i="1" s="1"/>
  <c r="G476" i="1"/>
  <c r="O476" i="1" s="1"/>
  <c r="G101" i="1"/>
  <c r="O101" i="1" s="1"/>
  <c r="G676" i="1"/>
  <c r="O676" i="1" s="1"/>
  <c r="G465" i="1"/>
  <c r="O465" i="1" s="1"/>
  <c r="G278" i="1"/>
  <c r="O278" i="1" s="1"/>
  <c r="G1031" i="1"/>
  <c r="O1031" i="1" s="1"/>
  <c r="G893" i="1"/>
  <c r="O893" i="1" s="1"/>
  <c r="G1134" i="1"/>
  <c r="O1134" i="1" s="1"/>
  <c r="G994" i="1"/>
  <c r="O994" i="1" s="1"/>
  <c r="G842" i="1"/>
  <c r="O842" i="1" s="1"/>
  <c r="G323" i="1"/>
  <c r="O323" i="1" s="1"/>
  <c r="G953" i="1"/>
  <c r="O953" i="1" s="1"/>
  <c r="G783" i="1"/>
  <c r="O783" i="1" s="1"/>
  <c r="G843" i="1"/>
  <c r="O843" i="1" s="1"/>
  <c r="G844" i="1"/>
  <c r="O844" i="1" s="1"/>
  <c r="G741" i="1"/>
  <c r="O741" i="1" s="1"/>
  <c r="G1057" i="1"/>
  <c r="O1057" i="1" s="1"/>
  <c r="G1086" i="1"/>
  <c r="O1086" i="1" s="1"/>
  <c r="G609" i="1"/>
  <c r="O609" i="1" s="1"/>
  <c r="G660" i="1"/>
  <c r="O660" i="1" s="1"/>
  <c r="G1115" i="1"/>
  <c r="O1115" i="1" s="1"/>
  <c r="G975" i="1"/>
  <c r="O975" i="1" s="1"/>
  <c r="G521" i="1"/>
  <c r="O521" i="1" s="1"/>
  <c r="G324" i="1"/>
  <c r="O324" i="1" s="1"/>
  <c r="G68" i="1"/>
  <c r="O68" i="1" s="1"/>
  <c r="G742" i="1"/>
  <c r="O742" i="1" s="1"/>
  <c r="G753" i="1"/>
  <c r="O753" i="1" s="1"/>
  <c r="G205" i="1"/>
  <c r="O205" i="1" s="1"/>
  <c r="G499" i="1"/>
  <c r="O499" i="1" s="1"/>
  <c r="G44" i="1"/>
  <c r="O44" i="1" s="1"/>
  <c r="G18" i="1"/>
  <c r="O18" i="1" s="1"/>
  <c r="G256" i="1"/>
  <c r="O256" i="1" s="1"/>
  <c r="G325" i="1"/>
  <c r="O325" i="1" s="1"/>
  <c r="G858" i="1"/>
  <c r="O858" i="1" s="1"/>
  <c r="G677" i="1"/>
  <c r="O677" i="1" s="1"/>
  <c r="G743" i="1"/>
  <c r="O743" i="1" s="1"/>
  <c r="G436" i="1"/>
  <c r="O436" i="1" s="1"/>
  <c r="G373" i="1"/>
  <c r="O373" i="1" s="1"/>
  <c r="G1456" i="1"/>
  <c r="O1456" i="1" s="1"/>
  <c r="G862" i="1"/>
  <c r="O862" i="1" s="1"/>
  <c r="G610" i="1"/>
  <c r="O610" i="1" s="1"/>
  <c r="G279" i="1"/>
  <c r="O279" i="1" s="1"/>
  <c r="G326" i="1"/>
  <c r="O326" i="1" s="1"/>
  <c r="G564" i="1"/>
  <c r="O564" i="1" s="1"/>
  <c r="G437" i="1"/>
  <c r="O437" i="1" s="1"/>
  <c r="G257" i="1"/>
  <c r="O257" i="1" s="1"/>
  <c r="G932" i="1"/>
  <c r="O932" i="1" s="1"/>
  <c r="G661" i="1"/>
  <c r="O661" i="1" s="1"/>
  <c r="G565" i="1"/>
  <c r="O565" i="1" s="1"/>
  <c r="G450" i="1"/>
  <c r="O450" i="1" s="1"/>
  <c r="G754" i="1"/>
  <c r="O754" i="1" s="1"/>
  <c r="G346" i="1"/>
  <c r="O346" i="1" s="1"/>
  <c r="G1526" i="1"/>
  <c r="O1526" i="1" s="1"/>
  <c r="G976" i="1"/>
  <c r="O976" i="1" s="1"/>
  <c r="G933" i="1"/>
  <c r="O933" i="1" s="1"/>
  <c r="G1084" i="1"/>
  <c r="O1084" i="1" s="1"/>
  <c r="G522" i="1"/>
  <c r="O522" i="1" s="1"/>
  <c r="G438" i="1"/>
  <c r="O438" i="1" s="1"/>
  <c r="G290" i="1"/>
  <c r="O290" i="1" s="1"/>
  <c r="G512" i="1"/>
  <c r="O512" i="1" s="1"/>
  <c r="G1159" i="1"/>
  <c r="O1159" i="1" s="1"/>
  <c r="G374" i="1"/>
  <c r="O374" i="1" s="1"/>
  <c r="G439" i="1"/>
  <c r="O439" i="1" s="1"/>
  <c r="G327" i="1"/>
  <c r="O327" i="1" s="1"/>
  <c r="G662" i="1"/>
  <c r="O662" i="1" s="1"/>
  <c r="G663" i="1"/>
  <c r="O663" i="1" s="1"/>
  <c r="G536" i="1"/>
  <c r="O536" i="1" s="1"/>
  <c r="G1160" i="1"/>
  <c r="O1160" i="1" s="1"/>
  <c r="G466" i="1"/>
  <c r="O466" i="1" s="1"/>
  <c r="G537" i="1"/>
  <c r="O537" i="1" s="1"/>
  <c r="G1032" i="1"/>
  <c r="O1032" i="1" s="1"/>
  <c r="G566" i="1"/>
  <c r="O566" i="1" s="1"/>
  <c r="G463" i="1"/>
  <c r="O463" i="1" s="1"/>
  <c r="G772" i="1"/>
  <c r="O772" i="1" s="1"/>
  <c r="G328" i="1"/>
  <c r="O328" i="1" s="1"/>
  <c r="G102" i="1"/>
  <c r="O102" i="1" s="1"/>
  <c r="G441" i="1"/>
  <c r="O441" i="1" s="1"/>
  <c r="G1033" i="1"/>
  <c r="O1033" i="1" s="1"/>
  <c r="G708" i="1"/>
  <c r="O708" i="1" s="1"/>
  <c r="G206" i="1"/>
  <c r="O206" i="1" s="1"/>
  <c r="G567" i="1"/>
  <c r="O567" i="1" s="1"/>
  <c r="G568" i="1"/>
  <c r="O568" i="1" s="1"/>
  <c r="G569" i="1"/>
  <c r="O569" i="1" s="1"/>
  <c r="G597" i="1"/>
  <c r="O597" i="1" s="1"/>
  <c r="G294" i="1"/>
  <c r="O294" i="1" s="1"/>
  <c r="G934" i="1"/>
  <c r="O934" i="1" s="1"/>
  <c r="G329" i="1"/>
  <c r="O329" i="1" s="1"/>
  <c r="G375" i="1"/>
  <c r="O375" i="1" s="1"/>
  <c r="G1177" i="1"/>
  <c r="O1177" i="1" s="1"/>
  <c r="G500" i="1"/>
  <c r="O500" i="1" s="1"/>
  <c r="G21" i="1"/>
  <c r="O21" i="1" s="1"/>
  <c r="G391" i="1"/>
  <c r="O391" i="1" s="1"/>
  <c r="G970" i="1"/>
  <c r="O970" i="1" s="1"/>
  <c r="G1112" i="1"/>
  <c r="O1112" i="1" s="1"/>
  <c r="G117" i="1"/>
  <c r="O117" i="1" s="1"/>
  <c r="G1175" i="1"/>
  <c r="O1175" i="1" s="1"/>
  <c r="G1174" i="1"/>
  <c r="O1174" i="1" s="1"/>
  <c r="G664" i="1"/>
  <c r="O664" i="1" s="1"/>
  <c r="G704" i="1"/>
  <c r="O704" i="1" s="1"/>
  <c r="G1034" i="1"/>
  <c r="O1034" i="1" s="1"/>
  <c r="G376" i="1"/>
  <c r="O376" i="1" s="1"/>
  <c r="G120" i="1"/>
  <c r="O120" i="1" s="1"/>
  <c r="G845" i="1"/>
  <c r="O845" i="1" s="1"/>
  <c r="G665" i="1"/>
  <c r="O665" i="1" s="1"/>
  <c r="G1035" i="1"/>
  <c r="O1035" i="1" s="1"/>
  <c r="G330" i="1"/>
  <c r="O330" i="1" s="1"/>
  <c r="G872" i="1"/>
  <c r="O872" i="1" s="1"/>
  <c r="G873" i="1"/>
  <c r="O873" i="1" s="1"/>
  <c r="G133" i="1"/>
  <c r="O133" i="1" s="1"/>
  <c r="G464" i="1"/>
  <c r="O464" i="1" s="1"/>
  <c r="G666" i="1"/>
  <c r="O666" i="1" s="1"/>
  <c r="G538" i="1"/>
  <c r="O538" i="1" s="1"/>
  <c r="G755" i="1"/>
  <c r="O755" i="1" s="1"/>
  <c r="G598" i="1"/>
  <c r="O598" i="1" s="1"/>
  <c r="G599" i="1"/>
  <c r="O599" i="1" s="1"/>
  <c r="G1163" i="1"/>
  <c r="O1163" i="1" s="1"/>
  <c r="G898" i="1"/>
  <c r="O898" i="1" s="1"/>
  <c r="G935" i="1"/>
  <c r="O935" i="1" s="1"/>
  <c r="G963" i="1"/>
  <c r="O963" i="1" s="1"/>
  <c r="G874" i="1"/>
  <c r="O874" i="1" s="1"/>
  <c r="G1164" i="1"/>
  <c r="O1164" i="1" s="1"/>
  <c r="G611" i="1"/>
  <c r="O611" i="1" s="1"/>
  <c r="G875" i="1"/>
  <c r="O875" i="1" s="1"/>
  <c r="G440" i="1"/>
  <c r="O440" i="1" s="1"/>
  <c r="G143" i="1"/>
  <c r="O143" i="1" s="1"/>
  <c r="G846" i="1"/>
  <c r="O846" i="1" s="1"/>
  <c r="G899" i="1"/>
  <c r="O899" i="1" s="1"/>
  <c r="G127" i="1"/>
  <c r="O127" i="1" s="1"/>
  <c r="G1036" i="1"/>
  <c r="O1036" i="1" s="1"/>
  <c r="G892" i="1"/>
  <c r="O892" i="1" s="1"/>
  <c r="G501" i="1"/>
  <c r="O501" i="1" s="1"/>
  <c r="G1527" i="1"/>
  <c r="O1527" i="1" s="1"/>
  <c r="G1528" i="1"/>
  <c r="O1528" i="1" s="1"/>
  <c r="G1274" i="1"/>
  <c r="O1274" i="1" s="1"/>
  <c r="G1705" i="1"/>
  <c r="O1705" i="1" s="1"/>
  <c r="G1066" i="1"/>
  <c r="O1066" i="1" s="1"/>
  <c r="E5" i="2"/>
  <c r="G265" i="1" s="1"/>
  <c r="O265" i="1" s="1"/>
  <c r="E6" i="2"/>
  <c r="G1689" i="1" s="1"/>
  <c r="O1689" i="1" s="1"/>
  <c r="E7" i="2"/>
  <c r="G37" i="1" s="1"/>
  <c r="O37" i="1" s="1"/>
  <c r="E8" i="2"/>
  <c r="G801" i="1" s="1"/>
  <c r="O801" i="1" s="1"/>
  <c r="E9" i="2"/>
  <c r="G467" i="1" s="1"/>
  <c r="O467" i="1" s="1"/>
  <c r="E10" i="2"/>
  <c r="G6" i="1" s="1"/>
  <c r="O6" i="1" s="1"/>
  <c r="E11" i="2"/>
  <c r="G1480" i="1" s="1"/>
  <c r="O1480" i="1" s="1"/>
  <c r="E12" i="2"/>
  <c r="G1170" i="1" s="1"/>
  <c r="O1170" i="1" s="1"/>
  <c r="E13" i="2"/>
  <c r="G1478" i="1" s="1"/>
  <c r="O1478" i="1" s="1"/>
  <c r="E14" i="2"/>
  <c r="G513" i="1" s="1"/>
  <c r="O513" i="1" s="1"/>
  <c r="E15" i="2"/>
  <c r="G1327" i="1" s="1"/>
  <c r="O1327" i="1" s="1"/>
  <c r="E16" i="2"/>
  <c r="G1171" i="1" s="1"/>
  <c r="O1171" i="1" s="1"/>
  <c r="E17" i="2"/>
  <c r="G144" i="1" s="1"/>
  <c r="O144" i="1" s="1"/>
  <c r="E18" i="2"/>
  <c r="G954" i="1" s="1"/>
  <c r="O954" i="1" s="1"/>
  <c r="E19" i="2"/>
  <c r="G1360" i="1" s="1"/>
  <c r="O1360" i="1" s="1"/>
  <c r="E20" i="2"/>
  <c r="G1275" i="1" s="1"/>
  <c r="O1275" i="1" s="1"/>
  <c r="E21" i="2"/>
  <c r="G1433" i="1" s="1"/>
  <c r="O1433" i="1" s="1"/>
  <c r="E22" i="2"/>
  <c r="E23" i="2"/>
  <c r="E24" i="2"/>
  <c r="G1294" i="1" s="1"/>
  <c r="O1294" i="1" s="1"/>
  <c r="E25" i="2"/>
  <c r="G1466" i="1" s="1"/>
  <c r="O1466" i="1" s="1"/>
  <c r="E26" i="2"/>
  <c r="G1887" i="1" s="1"/>
  <c r="O1887" i="1" s="1"/>
  <c r="E27" i="2"/>
  <c r="G453" i="1" s="1"/>
  <c r="O453" i="1" s="1"/>
  <c r="E28" i="2"/>
  <c r="E29" i="2"/>
  <c r="G1352" i="1" s="1"/>
  <c r="O1352" i="1" s="1"/>
  <c r="E30" i="2"/>
  <c r="G1296" i="1" s="1"/>
  <c r="O1296" i="1" s="1"/>
  <c r="E31" i="2"/>
  <c r="G785" i="1" s="1"/>
  <c r="O785" i="1" s="1"/>
  <c r="E32" i="2"/>
  <c r="G335" i="1" s="1"/>
  <c r="O335" i="1" s="1"/>
  <c r="E33" i="2"/>
  <c r="G1739" i="1" s="1"/>
  <c r="O1739" i="1" s="1"/>
  <c r="E34" i="2"/>
  <c r="G1637" i="1" s="1"/>
  <c r="O1637" i="1" s="1"/>
  <c r="E35" i="2"/>
  <c r="G800" i="1" s="1"/>
  <c r="O800" i="1" s="1"/>
  <c r="E36" i="2"/>
  <c r="G306" i="1" s="1"/>
  <c r="O306" i="1" s="1"/>
  <c r="E37" i="2"/>
  <c r="G1398" i="1" s="1"/>
  <c r="O1398" i="1" s="1"/>
  <c r="E38" i="2"/>
  <c r="G1545" i="1" s="1"/>
  <c r="O1545" i="1" s="1"/>
  <c r="E39" i="2"/>
  <c r="G528" i="1" s="1"/>
  <c r="O528" i="1" s="1"/>
  <c r="E40" i="2"/>
  <c r="G60" i="1" s="1"/>
  <c r="O60" i="1" s="1"/>
  <c r="E41" i="2"/>
  <c r="G1859" i="1" s="1"/>
  <c r="O1859" i="1" s="1"/>
  <c r="AG9" i="3" l="1"/>
  <c r="G414" i="1"/>
  <c r="O414" i="1" s="1"/>
  <c r="G791" i="1"/>
  <c r="O791" i="1" s="1"/>
  <c r="G541" i="1"/>
  <c r="O541" i="1" s="1"/>
  <c r="G77" i="1"/>
  <c r="O77" i="1" s="1"/>
  <c r="G588" i="1"/>
  <c r="O588" i="1" s="1"/>
  <c r="G580" i="1"/>
  <c r="O580" i="1" s="1"/>
  <c r="G1851" i="1"/>
  <c r="O1851" i="1" s="1"/>
  <c r="G1138" i="1"/>
  <c r="O1138" i="1" s="1"/>
  <c r="G213" i="1"/>
  <c r="O213" i="1" s="1"/>
  <c r="G343" i="1"/>
  <c r="O343" i="1" s="1"/>
  <c r="G469" i="1"/>
  <c r="O469" i="1" s="1"/>
  <c r="G258" i="1"/>
  <c r="O258" i="1" s="1"/>
  <c r="G295" i="1"/>
  <c r="O295" i="1" s="1"/>
  <c r="G1085" i="1"/>
  <c r="O1085" i="1" s="1"/>
  <c r="G1542" i="1"/>
  <c r="O1542" i="1" s="1"/>
  <c r="G1276" i="1"/>
  <c r="O1276" i="1" s="1"/>
  <c r="G587" i="1"/>
  <c r="O587" i="1" s="1"/>
  <c r="G1502" i="1"/>
  <c r="O1502" i="1" s="1"/>
  <c r="G908" i="1"/>
  <c r="O908" i="1" s="1"/>
  <c r="G515" i="1"/>
  <c r="O515" i="1" s="1"/>
  <c r="G849" i="1"/>
  <c r="O849" i="1" s="1"/>
  <c r="G299" i="1"/>
  <c r="O299" i="1" s="1"/>
  <c r="G219" i="1"/>
  <c r="O219" i="1" s="1"/>
  <c r="G1186" i="1"/>
  <c r="O1186" i="1" s="1"/>
  <c r="G694" i="1"/>
  <c r="O694" i="1" s="1"/>
  <c r="G693" i="1"/>
  <c r="O693" i="1" s="1"/>
  <c r="G17" i="1"/>
  <c r="O17" i="1" s="1"/>
  <c r="G87" i="1"/>
  <c r="O87" i="1" s="1"/>
  <c r="G1052" i="1"/>
  <c r="O1052" i="1" s="1"/>
  <c r="G1547" i="1"/>
  <c r="O1547" i="1" s="1"/>
  <c r="G505" i="1"/>
  <c r="O505" i="1" s="1"/>
  <c r="G1354" i="1"/>
  <c r="O1354" i="1" s="1"/>
  <c r="G1732" i="1"/>
  <c r="O1732" i="1" s="1"/>
  <c r="G1000" i="1"/>
  <c r="O1000" i="1" s="1"/>
  <c r="G28" i="1"/>
  <c r="O28" i="1" s="1"/>
  <c r="G1045" i="1"/>
  <c r="O1045" i="1" s="1"/>
  <c r="G305" i="1"/>
  <c r="O305" i="1" s="1"/>
  <c r="G986" i="1"/>
  <c r="O986" i="1" s="1"/>
  <c r="G86" i="1"/>
  <c r="O86" i="1" s="1"/>
  <c r="G145" i="1"/>
  <c r="O145" i="1" s="1"/>
  <c r="G697" i="1"/>
  <c r="O697" i="1" s="1"/>
  <c r="G670" i="1"/>
  <c r="O670" i="1" s="1"/>
  <c r="G1069" i="1"/>
  <c r="O1069" i="1" s="1"/>
  <c r="G1750" i="1"/>
  <c r="O1750" i="1" s="1"/>
  <c r="G404" i="1"/>
  <c r="O404" i="1" s="1"/>
  <c r="G1087" i="1"/>
  <c r="O1087" i="1" s="1"/>
  <c r="G516" i="1"/>
  <c r="O516" i="1" s="1"/>
  <c r="G292" i="1"/>
  <c r="O292" i="1" s="1"/>
  <c r="G226" i="1"/>
  <c r="O226" i="1" s="1"/>
  <c r="G887" i="1"/>
  <c r="O887" i="1" s="1"/>
  <c r="G1379" i="1"/>
  <c r="O1379" i="1" s="1"/>
  <c r="G291" i="1"/>
  <c r="O291" i="1" s="1"/>
  <c r="G612" i="1"/>
  <c r="O612" i="1" s="1"/>
  <c r="G901" i="1"/>
  <c r="O901" i="1" s="1"/>
  <c r="G1390" i="1"/>
  <c r="O1390" i="1" s="1"/>
  <c r="G1556" i="1"/>
  <c r="O1556" i="1" s="1"/>
  <c r="G1465" i="1"/>
  <c r="O1465" i="1" s="1"/>
  <c r="G795" i="1"/>
  <c r="O795" i="1" s="1"/>
  <c r="G603" i="1"/>
  <c r="O603" i="1" s="1"/>
  <c r="G728" i="1"/>
  <c r="O728" i="1" s="1"/>
  <c r="G1228" i="1"/>
  <c r="O1228" i="1" s="1"/>
  <c r="G31" i="1"/>
  <c r="O31" i="1" s="1"/>
  <c r="G1286" i="1"/>
  <c r="O1286" i="1" s="1"/>
  <c r="G1060" i="1"/>
  <c r="O1060" i="1" s="1"/>
  <c r="G384" i="1"/>
  <c r="O384" i="1" s="1"/>
  <c r="G405" i="1"/>
  <c r="O405" i="1" s="1"/>
  <c r="G1748" i="1"/>
  <c r="O1748" i="1" s="1"/>
  <c r="G1813" i="1"/>
  <c r="O1813" i="1" s="1"/>
  <c r="G578" i="1"/>
  <c r="O578" i="1" s="1"/>
  <c r="G673" i="1"/>
  <c r="O673" i="1" s="1"/>
  <c r="G790" i="1"/>
  <c r="O790" i="1" s="1"/>
  <c r="G164" i="1"/>
  <c r="O164" i="1" s="1"/>
  <c r="G1116" i="1"/>
  <c r="O1116" i="1" s="1"/>
  <c r="G796" i="1"/>
  <c r="O796" i="1" s="1"/>
  <c r="G1169" i="1"/>
  <c r="O1169" i="1" s="1"/>
  <c r="G1139" i="1"/>
  <c r="O1139" i="1" s="1"/>
  <c r="G280" i="1"/>
  <c r="O280" i="1" s="1"/>
  <c r="G264" i="1"/>
  <c r="O264" i="1" s="1"/>
  <c r="G794" i="1"/>
  <c r="O794" i="1" s="1"/>
  <c r="G181" i="1"/>
  <c r="O181" i="1" s="1"/>
  <c r="G75" i="1"/>
  <c r="O75" i="1" s="1"/>
  <c r="G59" i="1"/>
  <c r="O59" i="1" s="1"/>
  <c r="G1543" i="1"/>
  <c r="O1543" i="1" s="1"/>
  <c r="G1184" i="1"/>
  <c r="O1184" i="1" s="1"/>
  <c r="G1679" i="1"/>
  <c r="O1679" i="1" s="1"/>
  <c r="G1706" i="1"/>
  <c r="O1706" i="1" s="1"/>
  <c r="G1796" i="1"/>
  <c r="O1796" i="1" s="1"/>
  <c r="G1817" i="1"/>
  <c r="O1817" i="1" s="1"/>
  <c r="G1536" i="1"/>
  <c r="O1536" i="1" s="1"/>
  <c r="G1339" i="1"/>
  <c r="O1339" i="1" s="1"/>
  <c r="G759" i="1"/>
  <c r="O759" i="1" s="1"/>
  <c r="G1416" i="1"/>
  <c r="O1416" i="1" s="1"/>
  <c r="G1560" i="1"/>
  <c r="O1560" i="1" s="1"/>
  <c r="G1787" i="1"/>
  <c r="O1787" i="1" s="1"/>
  <c r="G349" i="1"/>
  <c r="O349" i="1" s="1"/>
  <c r="G1624" i="1"/>
  <c r="O1624" i="1" s="1"/>
  <c r="G1316" i="1"/>
  <c r="O1316" i="1" s="1"/>
  <c r="G1318" i="1"/>
  <c r="O1318" i="1" s="1"/>
  <c r="G1807" i="1"/>
  <c r="O1807" i="1" s="1"/>
  <c r="G1464" i="1"/>
  <c r="O1464" i="1" s="1"/>
  <c r="G1722" i="1"/>
  <c r="O1722" i="1" s="1"/>
  <c r="G1608" i="1"/>
  <c r="O1608" i="1" s="1"/>
  <c r="G1842" i="1"/>
  <c r="O1842" i="1" s="1"/>
  <c r="G1490" i="1"/>
  <c r="O1490" i="1" s="1"/>
  <c r="G1800" i="1"/>
  <c r="O1800" i="1" s="1"/>
  <c r="G1808" i="1"/>
  <c r="O1808" i="1" s="1"/>
  <c r="G1790" i="1"/>
  <c r="O1790" i="1" s="1"/>
  <c r="G1491" i="1"/>
  <c r="O1491" i="1" s="1"/>
  <c r="G1870" i="1"/>
  <c r="O1870" i="1" s="1"/>
  <c r="G1871" i="1"/>
  <c r="O1871" i="1" s="1"/>
  <c r="G1883" i="1"/>
  <c r="O1883" i="1" s="1"/>
  <c r="G1725" i="1"/>
  <c r="O1725" i="1" s="1"/>
  <c r="G1426" i="1"/>
  <c r="O1426" i="1" s="1"/>
  <c r="G1461" i="1"/>
  <c r="O1461" i="1" s="1"/>
  <c r="G1479" i="1"/>
  <c r="O1479" i="1" s="1"/>
  <c r="G1255" i="1"/>
  <c r="O1255" i="1" s="1"/>
  <c r="G939" i="1"/>
  <c r="O939" i="1" s="1"/>
  <c r="G1566" i="1"/>
  <c r="O1566" i="1" s="1"/>
  <c r="G1784" i="1"/>
  <c r="O1784" i="1" s="1"/>
  <c r="G1238" i="1"/>
  <c r="O1238" i="1" s="1"/>
  <c r="G1242" i="1"/>
  <c r="O1242" i="1" s="1"/>
  <c r="G1613" i="1"/>
  <c r="O1613" i="1" s="1"/>
  <c r="G1509" i="1"/>
  <c r="O1509" i="1" s="1"/>
  <c r="G1714" i="1"/>
  <c r="O1714" i="1" s="1"/>
  <c r="G1731" i="1"/>
  <c r="O1731" i="1" s="1"/>
  <c r="G1776" i="1"/>
  <c r="O1776" i="1" s="1"/>
  <c r="G1506" i="1"/>
  <c r="O1506" i="1" s="1"/>
  <c r="G1472" i="1"/>
  <c r="O1472" i="1" s="1"/>
  <c r="G1462" i="1"/>
  <c r="O1462" i="1" s="1"/>
  <c r="G1463" i="1"/>
  <c r="O1463" i="1" s="1"/>
  <c r="G1657" i="1"/>
  <c r="O1657" i="1" s="1"/>
  <c r="G1615" i="1"/>
  <c r="O1615" i="1" s="1"/>
  <c r="G1578" i="1"/>
  <c r="O1578" i="1" s="1"/>
  <c r="G1181" i="1"/>
  <c r="O1181" i="1" s="1"/>
  <c r="G1595" i="1"/>
  <c r="O1595" i="1" s="1"/>
  <c r="G1431" i="1"/>
  <c r="O1431" i="1" s="1"/>
  <c r="G981" i="1"/>
  <c r="O981" i="1" s="1"/>
  <c r="G1408" i="1"/>
  <c r="O1408" i="1" s="1"/>
  <c r="G1553" i="1"/>
  <c r="O1553" i="1" s="1"/>
  <c r="G1554" i="1"/>
  <c r="O1554" i="1" s="1"/>
  <c r="G1630" i="1"/>
  <c r="O1630" i="1" s="1"/>
  <c r="G1754" i="1"/>
  <c r="O1754" i="1" s="1"/>
  <c r="G1357" i="1"/>
  <c r="O1357" i="1" s="1"/>
  <c r="G1606" i="1"/>
  <c r="O1606" i="1" s="1"/>
  <c r="G1674" i="1"/>
  <c r="O1674" i="1" s="1"/>
  <c r="G1337" i="1"/>
  <c r="O1337" i="1" s="1"/>
  <c r="G1340" i="1"/>
  <c r="O1340" i="1" s="1"/>
  <c r="G1329" i="1"/>
  <c r="O1329" i="1" s="1"/>
  <c r="G1307" i="1"/>
  <c r="O1307" i="1" s="1"/>
  <c r="G1719" i="1"/>
  <c r="O1719" i="1" s="1"/>
  <c r="G1761" i="1"/>
  <c r="O1761" i="1" s="1"/>
  <c r="G1675" i="1"/>
  <c r="O1675" i="1" s="1"/>
  <c r="G1646" i="1"/>
  <c r="O1646" i="1" s="1"/>
  <c r="G1671" i="1"/>
  <c r="O1671" i="1" s="1"/>
  <c r="G1323" i="1"/>
  <c r="O1323" i="1" s="1"/>
  <c r="G1325" i="1"/>
  <c r="O1325" i="1" s="1"/>
  <c r="G1789" i="1"/>
  <c r="O1789" i="1" s="1"/>
  <c r="G1648" i="1"/>
  <c r="O1648" i="1" s="1"/>
  <c r="G1610" i="1"/>
  <c r="O1610" i="1" s="1"/>
  <c r="G1492" i="1"/>
  <c r="O1492" i="1" s="1"/>
  <c r="G1724" i="1"/>
  <c r="O1724" i="1" s="1"/>
  <c r="G1564" i="1"/>
  <c r="O1564" i="1" s="1"/>
  <c r="G1278" i="1"/>
  <c r="O1278" i="1" s="1"/>
  <c r="G1814" i="1"/>
  <c r="O1814" i="1" s="1"/>
  <c r="G1884" i="1"/>
  <c r="O1884" i="1" s="1"/>
  <c r="G1500" i="1"/>
  <c r="O1500" i="1" s="1"/>
  <c r="G1727" i="1"/>
  <c r="O1727" i="1" s="1"/>
  <c r="G1873" i="1"/>
  <c r="O1873" i="1" s="1"/>
  <c r="G1793" i="1"/>
  <c r="O1793" i="1" s="1"/>
  <c r="G1811" i="1"/>
  <c r="O1811" i="1" s="1"/>
  <c r="G1827" i="1"/>
  <c r="O1827" i="1" s="1"/>
  <c r="G1239" i="1"/>
  <c r="O1239" i="1" s="1"/>
  <c r="G1243" i="1"/>
  <c r="O1243" i="1" s="1"/>
  <c r="G1774" i="1"/>
  <c r="O1774" i="1" s="1"/>
  <c r="G1429" i="1"/>
  <c r="O1429" i="1" s="1"/>
  <c r="G1683" i="1"/>
  <c r="O1683" i="1" s="1"/>
  <c r="G1571" i="1"/>
  <c r="O1571" i="1" s="1"/>
  <c r="G1572" i="1"/>
  <c r="O1572" i="1" s="1"/>
  <c r="G1407" i="1"/>
  <c r="O1407" i="1" s="1"/>
  <c r="G1573" i="1"/>
  <c r="O1573" i="1" s="1"/>
  <c r="G1830" i="1"/>
  <c r="O1830" i="1" s="1"/>
  <c r="G474" i="1"/>
  <c r="O474" i="1" s="1"/>
  <c r="G1849" i="1"/>
  <c r="O1849" i="1" s="1"/>
  <c r="G1436" i="1"/>
  <c r="O1436" i="1" s="1"/>
  <c r="G1832" i="1"/>
  <c r="O1832" i="1" s="1"/>
  <c r="G1629" i="1"/>
  <c r="O1629" i="1" s="1"/>
  <c r="G1182" i="1"/>
  <c r="O1182" i="1" s="1"/>
  <c r="G1616" i="1"/>
  <c r="O1616" i="1" s="1"/>
  <c r="G1167" i="1"/>
  <c r="O1167" i="1" s="1"/>
  <c r="G1432" i="1"/>
  <c r="O1432" i="1" s="1"/>
  <c r="G1633" i="1"/>
  <c r="O1633" i="1" s="1"/>
  <c r="G1641" i="1"/>
  <c r="O1641" i="1" s="1"/>
  <c r="G1868" i="1"/>
  <c r="O1868" i="1" s="1"/>
  <c r="G1835" i="1"/>
  <c r="O1835" i="1" s="1"/>
  <c r="G1358" i="1"/>
  <c r="O1358" i="1" s="1"/>
  <c r="G1840" i="1"/>
  <c r="O1840" i="1" s="1"/>
  <c r="G1471" i="1"/>
  <c r="O1471" i="1" s="1"/>
  <c r="G1818" i="1"/>
  <c r="O1818" i="1" s="1"/>
  <c r="G1558" i="1"/>
  <c r="O1558" i="1" s="1"/>
  <c r="G1330" i="1"/>
  <c r="O1330" i="1" s="1"/>
  <c r="G1308" i="1"/>
  <c r="O1308" i="1" s="1"/>
  <c r="G1665" i="1"/>
  <c r="O1665" i="1" s="1"/>
  <c r="G1645" i="1"/>
  <c r="O1645" i="1" s="1"/>
  <c r="G1720" i="1"/>
  <c r="O1720" i="1" s="1"/>
  <c r="G1319" i="1"/>
  <c r="O1319" i="1" s="1"/>
  <c r="G1880" i="1"/>
  <c r="O1880" i="1" s="1"/>
  <c r="G1666" i="1"/>
  <c r="O1666" i="1" s="1"/>
  <c r="G1676" i="1"/>
  <c r="O1676" i="1" s="1"/>
  <c r="G999" i="1"/>
  <c r="O999" i="1" s="1"/>
  <c r="G1843" i="1"/>
  <c r="O1843" i="1" s="1"/>
  <c r="G1424" i="1"/>
  <c r="O1424" i="1" s="1"/>
  <c r="G1854" i="1"/>
  <c r="O1854" i="1" s="1"/>
  <c r="G1140" i="1"/>
  <c r="O1140" i="1" s="1"/>
  <c r="G1822" i="1"/>
  <c r="O1822" i="1" s="1"/>
  <c r="G1420" i="1"/>
  <c r="O1420" i="1" s="1"/>
  <c r="G1844" i="1"/>
  <c r="O1844" i="1" s="1"/>
  <c r="G1279" i="1"/>
  <c r="O1279" i="1" s="1"/>
  <c r="G1565" i="1"/>
  <c r="O1565" i="1" s="1"/>
  <c r="G1691" i="1"/>
  <c r="O1691" i="1" s="1"/>
  <c r="G1651" i="1"/>
  <c r="O1651" i="1" s="1"/>
  <c r="G1598" i="1"/>
  <c r="O1598" i="1" s="1"/>
  <c r="G1256" i="1"/>
  <c r="O1256" i="1" s="1"/>
  <c r="G1235" i="1"/>
  <c r="O1235" i="1" s="1"/>
  <c r="G1568" i="1"/>
  <c r="O1568" i="1" s="1"/>
  <c r="G1244" i="1"/>
  <c r="O1244" i="1" s="1"/>
  <c r="G1233" i="1"/>
  <c r="O1233" i="1" s="1"/>
  <c r="G1730" i="1"/>
  <c r="O1730" i="1" s="1"/>
  <c r="G1812" i="1"/>
  <c r="O1812" i="1" s="1"/>
  <c r="G1505" i="1"/>
  <c r="O1505" i="1" s="1"/>
  <c r="G1798" i="1"/>
  <c r="O1798" i="1" s="1"/>
  <c r="G1541" i="1"/>
  <c r="O1541" i="1" s="1"/>
  <c r="G1201" i="1"/>
  <c r="O1201" i="1" s="1"/>
  <c r="G1711" i="1"/>
  <c r="O1711" i="1" s="1"/>
  <c r="G1658" i="1"/>
  <c r="O1658" i="1" s="1"/>
  <c r="G1183" i="1"/>
  <c r="O1183" i="1" s="1"/>
  <c r="G1660" i="1"/>
  <c r="O1660" i="1" s="1"/>
  <c r="G1409" i="1"/>
  <c r="O1409" i="1" s="1"/>
  <c r="G1555" i="1"/>
  <c r="O1555" i="1" s="1"/>
  <c r="G1119" i="1"/>
  <c r="O1119" i="1" s="1"/>
  <c r="G1359" i="1"/>
  <c r="O1359" i="1" s="1"/>
  <c r="G1335" i="1"/>
  <c r="O1335" i="1" s="1"/>
  <c r="G1405" i="1"/>
  <c r="O1405" i="1" s="1"/>
  <c r="G1786" i="1"/>
  <c r="O1786" i="1" s="1"/>
  <c r="G1385" i="1"/>
  <c r="O1385" i="1" s="1"/>
  <c r="G1483" i="1"/>
  <c r="O1483" i="1" s="1"/>
  <c r="G1631" i="1"/>
  <c r="O1631" i="1" s="1"/>
  <c r="G1417" i="1"/>
  <c r="O1417" i="1" s="1"/>
  <c r="G1486" i="1"/>
  <c r="O1486" i="1" s="1"/>
  <c r="G27" i="1"/>
  <c r="O27" i="1" s="1"/>
  <c r="G1821" i="1"/>
  <c r="O1821" i="1" s="1"/>
  <c r="G1770" i="1"/>
  <c r="O1770" i="1" s="1"/>
  <c r="G1418" i="1"/>
  <c r="O1418" i="1" s="1"/>
  <c r="G1469" i="1"/>
  <c r="O1469" i="1" s="1"/>
  <c r="G1647" i="1"/>
  <c r="O1647" i="1" s="1"/>
  <c r="G1388" i="1"/>
  <c r="O1388" i="1" s="1"/>
  <c r="G1591" i="1"/>
  <c r="O1591" i="1" s="1"/>
  <c r="G1609" i="1"/>
  <c r="O1609" i="1" s="1"/>
  <c r="G1682" i="1"/>
  <c r="O1682" i="1" s="1"/>
  <c r="G1495" i="1"/>
  <c r="O1495" i="1" s="1"/>
  <c r="G1872" i="1"/>
  <c r="O1872" i="1" s="1"/>
  <c r="G1468" i="1"/>
  <c r="O1468" i="1" s="1"/>
  <c r="G1726" i="1"/>
  <c r="O1726" i="1" s="1"/>
  <c r="G1635" i="1"/>
  <c r="O1635" i="1" s="1"/>
  <c r="G1848" i="1"/>
  <c r="O1848" i="1" s="1"/>
  <c r="G1652" i="1"/>
  <c r="O1652" i="1" s="1"/>
  <c r="G1237" i="1"/>
  <c r="O1237" i="1" s="1"/>
  <c r="G1828" i="1"/>
  <c r="O1828" i="1" s="1"/>
  <c r="G1729" i="1"/>
  <c r="O1729" i="1" s="1"/>
  <c r="G1655" i="1"/>
  <c r="O1655" i="1" s="1"/>
  <c r="G1829" i="1"/>
  <c r="O1829" i="1" s="1"/>
  <c r="G1223" i="1"/>
  <c r="O1223" i="1" s="1"/>
  <c r="G686" i="1"/>
  <c r="O686" i="1" s="1"/>
  <c r="G1710" i="1"/>
  <c r="O1710" i="1" s="1"/>
  <c r="G1421" i="1"/>
  <c r="O1421" i="1" s="1"/>
  <c r="G1200" i="1"/>
  <c r="O1200" i="1" s="1"/>
  <c r="G186" i="1"/>
  <c r="O186" i="1" s="1"/>
  <c r="G546" i="1"/>
  <c r="O546" i="1" s="1"/>
  <c r="G1733" i="1"/>
  <c r="O1733" i="1" s="1"/>
  <c r="G1577" i="1"/>
  <c r="O1577" i="1" s="1"/>
  <c r="G1687" i="1"/>
  <c r="O1687" i="1" s="1"/>
  <c r="G1626" i="1"/>
  <c r="O1626" i="1" s="1"/>
  <c r="G1752" i="1"/>
  <c r="O1752" i="1" s="1"/>
  <c r="G1839" i="1"/>
  <c r="O1839" i="1" s="1"/>
  <c r="G1604" i="1"/>
  <c r="O1604" i="1" s="1"/>
  <c r="G1877" i="1"/>
  <c r="O1877" i="1" s="1"/>
  <c r="G1312" i="1"/>
  <c r="O1312" i="1" s="1"/>
  <c r="G473" i="1"/>
  <c r="O473" i="1" s="1"/>
  <c r="G1314" i="1"/>
  <c r="O1314" i="1" s="1"/>
  <c r="G1321" i="1"/>
  <c r="O1321" i="1" s="1"/>
  <c r="G1487" i="1"/>
  <c r="O1487" i="1" s="1"/>
  <c r="G1634" i="1"/>
  <c r="O1634" i="1" s="1"/>
  <c r="G1470" i="1"/>
  <c r="O1470" i="1" s="1"/>
  <c r="G1494" i="1"/>
  <c r="O1494" i="1" s="1"/>
  <c r="G1649" i="1"/>
  <c r="O1649" i="1" s="1"/>
  <c r="G1583" i="1"/>
  <c r="O1583" i="1" s="1"/>
  <c r="G1592" i="1"/>
  <c r="O1592" i="1" s="1"/>
  <c r="G1846" i="1"/>
  <c r="O1846" i="1" s="1"/>
  <c r="G1632" i="1"/>
  <c r="O1632" i="1" s="1"/>
  <c r="G1428" i="1"/>
  <c r="O1428" i="1" s="1"/>
  <c r="G1773" i="1"/>
  <c r="O1773" i="1" s="1"/>
  <c r="G1862" i="1"/>
  <c r="O1862" i="1" s="1"/>
  <c r="G1567" i="1"/>
  <c r="O1567" i="1" s="1"/>
  <c r="G1245" i="1"/>
  <c r="O1245" i="1" s="1"/>
  <c r="G1406" i="1"/>
  <c r="O1406" i="1" s="1"/>
  <c r="G1614" i="1"/>
  <c r="O1614" i="1" s="1"/>
  <c r="G1656" i="1"/>
  <c r="O1656" i="1" s="1"/>
  <c r="G1574" i="1"/>
  <c r="O1574" i="1" s="1"/>
  <c r="G1576" i="1"/>
  <c r="O1576" i="1" s="1"/>
  <c r="G1762" i="1"/>
  <c r="O1762" i="1" s="1"/>
  <c r="G1867" i="1"/>
  <c r="O1867" i="1" s="1"/>
  <c r="G1688" i="1"/>
  <c r="O1688" i="1" s="1"/>
  <c r="G1779" i="1"/>
  <c r="O1779" i="1" s="1"/>
  <c r="G1103" i="1"/>
  <c r="O1103" i="1" s="1"/>
  <c r="G1716" i="1"/>
  <c r="O1716" i="1" s="1"/>
  <c r="G1309" i="1"/>
  <c r="O1309" i="1" s="1"/>
  <c r="G1861" i="1"/>
  <c r="O1861" i="1" s="1"/>
  <c r="G1315" i="1"/>
  <c r="O1315" i="1" s="1"/>
  <c r="G1771" i="1"/>
  <c r="O1771" i="1" s="1"/>
  <c r="G1324" i="1"/>
  <c r="O1324" i="1" s="1"/>
  <c r="G1882" i="1"/>
  <c r="O1882" i="1" s="1"/>
  <c r="G1004" i="1"/>
  <c r="O1004" i="1" s="1"/>
  <c r="G1791" i="1"/>
  <c r="O1791" i="1" s="1"/>
  <c r="G1563" i="1"/>
  <c r="O1563" i="1" s="1"/>
  <c r="G1845" i="1"/>
  <c r="O1845" i="1" s="1"/>
  <c r="G1498" i="1"/>
  <c r="O1498" i="1" s="1"/>
  <c r="G1427" i="1"/>
  <c r="O1427" i="1" s="1"/>
  <c r="G1810" i="1"/>
  <c r="O1810" i="1" s="1"/>
  <c r="G1623" i="1"/>
  <c r="O1623" i="1" s="1"/>
  <c r="G1501" i="1"/>
  <c r="O1501" i="1" s="1"/>
  <c r="G1236" i="1"/>
  <c r="O1236" i="1" s="1"/>
  <c r="G1246" i="1"/>
  <c r="O1246" i="1" s="1"/>
  <c r="G1503" i="1"/>
  <c r="O1503" i="1" s="1"/>
  <c r="G1044" i="1"/>
  <c r="O1044" i="1" s="1"/>
  <c r="G1777" i="1"/>
  <c r="O1777" i="1" s="1"/>
  <c r="G1831" i="1"/>
  <c r="O1831" i="1" s="1"/>
  <c r="G1575" i="1"/>
  <c r="O1575" i="1" s="1"/>
  <c r="G1712" i="1"/>
  <c r="O1712" i="1" s="1"/>
  <c r="G1850" i="1"/>
  <c r="O1850" i="1" s="1"/>
  <c r="G1508" i="1"/>
  <c r="O1508" i="1" s="1"/>
  <c r="G1482" i="1"/>
  <c r="O1482" i="1" s="1"/>
  <c r="G1751" i="1"/>
  <c r="O1751" i="1" s="1"/>
  <c r="G1643" i="1"/>
  <c r="O1643" i="1" s="1"/>
  <c r="G1310" i="1"/>
  <c r="O1310" i="1" s="1"/>
  <c r="G1863" i="1"/>
  <c r="O1863" i="1" s="1"/>
  <c r="G1860" i="1"/>
  <c r="O1860" i="1" s="1"/>
  <c r="G1709" i="1"/>
  <c r="O1709" i="1" s="1"/>
  <c r="G1721" i="1"/>
  <c r="O1721" i="1" s="1"/>
  <c r="G1881" i="1"/>
  <c r="O1881" i="1" s="1"/>
  <c r="G1459" i="1"/>
  <c r="O1459" i="1" s="1"/>
  <c r="G1650" i="1"/>
  <c r="O1650" i="1" s="1"/>
  <c r="G1497" i="1"/>
  <c r="O1497" i="1" s="1"/>
  <c r="G1499" i="1"/>
  <c r="O1499" i="1" s="1"/>
  <c r="G1384" i="1"/>
  <c r="O1384" i="1" s="1"/>
  <c r="G1690" i="1"/>
  <c r="O1690" i="1" s="1"/>
  <c r="G1642" i="1"/>
  <c r="O1642" i="1" s="1"/>
  <c r="G1557" i="1"/>
  <c r="O1557" i="1" s="1"/>
  <c r="G1717" i="1"/>
  <c r="O1717" i="1" s="1"/>
  <c r="G1559" i="1"/>
  <c r="O1559" i="1" s="1"/>
  <c r="G1820" i="1"/>
  <c r="O1820" i="1" s="1"/>
  <c r="G1320" i="1"/>
  <c r="O1320" i="1" s="1"/>
  <c r="G1749" i="1"/>
  <c r="O1749" i="1" s="1"/>
  <c r="G1561" i="1"/>
  <c r="O1561" i="1" s="1"/>
  <c r="G1532" i="1"/>
  <c r="O1532" i="1" s="1"/>
  <c r="G1460" i="1"/>
  <c r="O1460" i="1" s="1"/>
  <c r="G1496" i="1"/>
  <c r="O1496" i="1" s="1"/>
  <c r="G1611" i="1"/>
  <c r="O1611" i="1" s="1"/>
  <c r="G1824" i="1"/>
  <c r="O1824" i="1" s="1"/>
  <c r="G1826" i="1"/>
  <c r="O1826" i="1" s="1"/>
  <c r="G1728" i="1"/>
  <c r="O1728" i="1" s="1"/>
  <c r="G1692" i="1"/>
  <c r="O1692" i="1" s="1"/>
  <c r="G1221" i="1"/>
  <c r="O1221" i="1" s="1"/>
  <c r="G1222" i="1"/>
  <c r="O1222" i="1" s="1"/>
  <c r="G1594" i="1"/>
  <c r="O1594" i="1" s="1"/>
  <c r="G1686" i="1"/>
  <c r="O1686" i="1" s="1"/>
  <c r="G1121" i="1"/>
  <c r="O1121" i="1" s="1"/>
  <c r="G1874" i="1"/>
  <c r="O1874" i="1" s="1"/>
  <c r="A11" i="4" s="1"/>
  <c r="G1529" i="1"/>
  <c r="O1529" i="1" s="1"/>
  <c r="G1166" i="1"/>
  <c r="O1166" i="1" s="1"/>
  <c r="G1531" i="1"/>
  <c r="O1531" i="1" s="1"/>
  <c r="G1838" i="1"/>
  <c r="O1838" i="1" s="1"/>
  <c r="G1355" i="1"/>
  <c r="O1355" i="1" s="1"/>
  <c r="G1338" i="1"/>
  <c r="O1338" i="1" s="1"/>
  <c r="G1607" i="1"/>
  <c r="O1607" i="1" s="1"/>
  <c r="G1120" i="1"/>
  <c r="O1120" i="1" s="1"/>
  <c r="G1718" i="1"/>
  <c r="O1718" i="1" s="1"/>
  <c r="G1313" i="1"/>
  <c r="O1313" i="1" s="1"/>
  <c r="G1317" i="1"/>
  <c r="O1317" i="1" s="1"/>
  <c r="G1869" i="1"/>
  <c r="O1869" i="1" s="1"/>
  <c r="G1387" i="1"/>
  <c r="O1387" i="1" s="1"/>
  <c r="G1419" i="1"/>
  <c r="O1419" i="1" s="1"/>
  <c r="G1511" i="1"/>
  <c r="O1511" i="1" s="1"/>
  <c r="G1670" i="1"/>
  <c r="O1670" i="1" s="1"/>
  <c r="G1493" i="1"/>
  <c r="O1493" i="1" s="1"/>
  <c r="G1537" i="1"/>
  <c r="O1537" i="1" s="1"/>
  <c r="G1277" i="1"/>
  <c r="O1277" i="1" s="1"/>
  <c r="G1766" i="1"/>
  <c r="O1766" i="1" s="1"/>
  <c r="G1792" i="1"/>
  <c r="O1792" i="1" s="1"/>
  <c r="G1585" i="1"/>
  <c r="O1585" i="1" s="1"/>
  <c r="G1680" i="1"/>
  <c r="O1680" i="1" s="1"/>
  <c r="G1336" i="1"/>
  <c r="O1336" i="1" s="1"/>
  <c r="G1342" i="1"/>
  <c r="O1342" i="1" s="1"/>
  <c r="G1484" i="1"/>
  <c r="O1484" i="1" s="1"/>
  <c r="G1311" i="1"/>
  <c r="O1311" i="1" s="1"/>
  <c r="G1485" i="1"/>
  <c r="O1485" i="1" s="1"/>
  <c r="G1797" i="1"/>
  <c r="O1797" i="1" s="1"/>
  <c r="G1841" i="1"/>
  <c r="O1841" i="1" s="1"/>
  <c r="G1562" i="1"/>
  <c r="O1562" i="1" s="1"/>
  <c r="G1489" i="1"/>
  <c r="O1489" i="1" s="1"/>
  <c r="G1788" i="1"/>
  <c r="O1788" i="1" s="1"/>
  <c r="G1293" i="1"/>
  <c r="O1293" i="1" s="1"/>
  <c r="G1533" i="1"/>
  <c r="O1533" i="1" s="1"/>
  <c r="G1396" i="1"/>
  <c r="O1396" i="1" s="1"/>
  <c r="G1535" i="1"/>
  <c r="O1535" i="1" s="1"/>
  <c r="G1512" i="1"/>
  <c r="O1512" i="1" s="1"/>
  <c r="G1847" i="1"/>
  <c r="O1847" i="1" s="1"/>
  <c r="G1422" i="1"/>
  <c r="O1422" i="1" s="1"/>
  <c r="G1569" i="1"/>
  <c r="O1569" i="1" s="1"/>
  <c r="G1504" i="1"/>
  <c r="O1504" i="1" s="1"/>
  <c r="G1430" i="1"/>
  <c r="O1430" i="1" s="1"/>
  <c r="G1778" i="1"/>
  <c r="O1778" i="1" s="1"/>
  <c r="G1866" i="1"/>
  <c r="O1866" i="1" s="1"/>
  <c r="G1579" i="1"/>
  <c r="O1579" i="1" s="1"/>
  <c r="G1695" i="1"/>
  <c r="O1695" i="1" s="1"/>
  <c r="G1117" i="1"/>
  <c r="O1117" i="1" s="1"/>
  <c r="G594" i="1"/>
  <c r="O594" i="1" s="1"/>
  <c r="G91" i="1"/>
  <c r="O91" i="1" s="1"/>
  <c r="G1220" i="1"/>
  <c r="O1220" i="1" s="1"/>
  <c r="G803" i="1"/>
  <c r="O803" i="1" s="1"/>
  <c r="G507" i="1"/>
  <c r="O507" i="1" s="1"/>
  <c r="G379" i="1"/>
  <c r="O379" i="1" s="1"/>
  <c r="G1125" i="1"/>
  <c r="O1125" i="1" s="1"/>
  <c r="G721" i="1"/>
  <c r="O721" i="1" s="1"/>
  <c r="G477" i="1"/>
  <c r="O477" i="1" s="1"/>
  <c r="G1389" i="1"/>
  <c r="O1389" i="1" s="1"/>
  <c r="G1259" i="1"/>
  <c r="O1259" i="1" s="1"/>
  <c r="G1823" i="1"/>
  <c r="O1823" i="1" s="1"/>
  <c r="G1864" i="1"/>
  <c r="O1864" i="1" s="1"/>
  <c r="G1819" i="1"/>
  <c r="O1819" i="1" s="1"/>
  <c r="G1586" i="1"/>
  <c r="O1586" i="1" s="1"/>
  <c r="G1356" i="1"/>
  <c r="O1356" i="1" s="1"/>
  <c r="G768" i="1"/>
  <c r="O768" i="1" s="1"/>
  <c r="G724" i="1"/>
  <c r="O724" i="1" s="1"/>
  <c r="G103" i="1"/>
  <c r="O103" i="1" s="1"/>
  <c r="G122" i="1"/>
  <c r="O122" i="1" s="1"/>
  <c r="G793" i="1"/>
  <c r="O793" i="1" s="1"/>
  <c r="G1780" i="1"/>
  <c r="O1780" i="1" s="1"/>
  <c r="G1570" i="1"/>
  <c r="O1570" i="1" s="1"/>
  <c r="G1590" i="1"/>
  <c r="O1590" i="1" s="1"/>
  <c r="G381" i="1"/>
  <c r="O381" i="1" s="1"/>
  <c r="G758" i="1"/>
  <c r="O758" i="1" s="1"/>
  <c r="G412" i="1"/>
  <c r="O412" i="1" s="1"/>
  <c r="G20" i="1"/>
  <c r="O20" i="1" s="1"/>
  <c r="G244" i="1"/>
  <c r="O244" i="1" s="1"/>
  <c r="G1753" i="1"/>
  <c r="O1753" i="1" s="1"/>
  <c r="G1757" i="1"/>
  <c r="O1757" i="1" s="1"/>
  <c r="G1696" i="1"/>
  <c r="O1696" i="1" s="1"/>
  <c r="G1775" i="1"/>
  <c r="O1775" i="1" s="1"/>
  <c r="G1538" i="1"/>
  <c r="O1538" i="1" s="1"/>
  <c r="G1825" i="1"/>
  <c r="O1825" i="1" s="1"/>
  <c r="G1488" i="1"/>
  <c r="O1488" i="1" s="1"/>
  <c r="G804" i="1"/>
  <c r="O804" i="1" s="1"/>
  <c r="G481" i="1"/>
  <c r="O481" i="1" s="1"/>
  <c r="G1203" i="1"/>
  <c r="O1203" i="1" s="1"/>
  <c r="G884" i="1"/>
  <c r="O884" i="1" s="1"/>
  <c r="G1068" i="1"/>
  <c r="O1068" i="1" s="1"/>
  <c r="G579" i="1"/>
  <c r="O579" i="1" s="1"/>
  <c r="G261" i="1"/>
  <c r="O261" i="1" s="1"/>
  <c r="G943" i="1"/>
  <c r="O943" i="1" s="1"/>
  <c r="G1885" i="1"/>
  <c r="O1885" i="1" s="1"/>
  <c r="G1534" i="1"/>
  <c r="O1534" i="1" s="1"/>
  <c r="G1878" i="1"/>
  <c r="O1878" i="1" s="1"/>
  <c r="G1684" i="1"/>
  <c r="O1684" i="1" s="1"/>
  <c r="G1654" i="1"/>
  <c r="O1654" i="1" s="1"/>
  <c r="G1653" i="1"/>
  <c r="O1653" i="1" s="1"/>
  <c r="G1254" i="1"/>
  <c r="O1254" i="1" s="1"/>
  <c r="G1678" i="1"/>
  <c r="O1678" i="1" s="1"/>
  <c r="G1664" i="1"/>
  <c r="O1664" i="1" s="1"/>
  <c r="G156" i="1"/>
  <c r="O156" i="1" s="1"/>
  <c r="G398" i="1"/>
  <c r="O398" i="1" s="1"/>
  <c r="G170" i="1"/>
  <c r="O170" i="1" s="1"/>
  <c r="G726" i="1"/>
  <c r="O726" i="1" s="1"/>
  <c r="G1128" i="1"/>
  <c r="O1128" i="1" s="1"/>
  <c r="G526" i="1"/>
  <c r="O526" i="1" s="1"/>
  <c r="G121" i="1"/>
  <c r="O121" i="1" s="1"/>
  <c r="G1530" i="1"/>
  <c r="O1530" i="1" s="1"/>
  <c r="G1328" i="1"/>
  <c r="O1328" i="1" s="1"/>
  <c r="G1713" i="1"/>
  <c r="O1713" i="1" s="1"/>
  <c r="G1806" i="1"/>
  <c r="O1806" i="1" s="1"/>
  <c r="G979" i="1"/>
  <c r="O979" i="1" s="1"/>
  <c r="G592" i="1"/>
  <c r="O592" i="1" s="1"/>
  <c r="G16" i="1"/>
  <c r="O16" i="1" s="1"/>
  <c r="G1040" i="1"/>
  <c r="O1040" i="1" s="1"/>
  <c r="G904" i="1"/>
  <c r="O904" i="1" s="1"/>
  <c r="G301" i="1"/>
  <c r="O301" i="1" s="1"/>
  <c r="G300" i="1"/>
  <c r="O300" i="1" s="1"/>
  <c r="G10" i="1"/>
  <c r="O10" i="1" s="1"/>
  <c r="G1737" i="1"/>
  <c r="O1737" i="1" s="1"/>
  <c r="G1507" i="1"/>
  <c r="O1507" i="1" s="1"/>
  <c r="G1685" i="1"/>
  <c r="O1685" i="1" s="1"/>
  <c r="G1755" i="1"/>
  <c r="O1755" i="1" s="1"/>
  <c r="G1693" i="1"/>
  <c r="O1693" i="1" s="1"/>
  <c r="G1241" i="1"/>
  <c r="O1241" i="1" s="1"/>
  <c r="G964" i="1"/>
  <c r="O964" i="1" s="1"/>
  <c r="G1544" i="1"/>
  <c r="O1544" i="1" s="1"/>
  <c r="G1552" i="1"/>
  <c r="O1552" i="1" s="1"/>
  <c r="G1681" i="1"/>
  <c r="O1681" i="1" s="1"/>
  <c r="G1605" i="1"/>
  <c r="O1605" i="1" s="1"/>
  <c r="G472" i="1"/>
  <c r="O472" i="1" s="1"/>
  <c r="G998" i="1"/>
  <c r="O998" i="1" s="1"/>
  <c r="G1383" i="1"/>
  <c r="O1383" i="1" s="1"/>
  <c r="G1879" i="1"/>
  <c r="O1879" i="1" s="1"/>
  <c r="G1756" i="1"/>
  <c r="O1756" i="1" s="1"/>
  <c r="G1434" i="1"/>
  <c r="O1434" i="1" s="1"/>
  <c r="G1248" i="1"/>
  <c r="O1248" i="1" s="1"/>
  <c r="G1768" i="1"/>
  <c r="O1768" i="1" s="1"/>
  <c r="G1886" i="1"/>
  <c r="O1886" i="1" s="1"/>
  <c r="G1888" i="1"/>
  <c r="O1888" i="1" s="1"/>
  <c r="G1400" i="1"/>
  <c r="O1400" i="1" s="1"/>
  <c r="G705" i="1"/>
  <c r="O705" i="1" s="1"/>
  <c r="G1127" i="1"/>
  <c r="O1127" i="1" s="1"/>
  <c r="G184" i="1"/>
  <c r="O184" i="1" s="1"/>
  <c r="G947" i="1"/>
  <c r="O947" i="1" s="1"/>
  <c r="G1659" i="1"/>
  <c r="O1659" i="1" s="1"/>
  <c r="G1593" i="1"/>
  <c r="O1593" i="1" s="1"/>
  <c r="G1865" i="1"/>
  <c r="O1865" i="1" s="1"/>
  <c r="G1588" i="1"/>
  <c r="O1588" i="1" s="1"/>
  <c r="G805" i="1"/>
  <c r="O805" i="1" s="1"/>
  <c r="G864" i="1"/>
  <c r="O864" i="1" s="1"/>
  <c r="G671" i="1"/>
  <c r="O671" i="1" s="1"/>
  <c r="G137" i="1"/>
  <c r="O137" i="1" s="1"/>
  <c r="G854" i="1"/>
  <c r="O854" i="1" s="1"/>
  <c r="G1190" i="1"/>
  <c r="O1190" i="1" s="1"/>
  <c r="G246" i="1"/>
  <c r="O246" i="1" s="1"/>
  <c r="G996" i="1"/>
  <c r="O996" i="1" s="1"/>
  <c r="G471" i="1"/>
  <c r="O471" i="1" s="1"/>
  <c r="G207" i="1"/>
  <c r="O207" i="1" s="1"/>
  <c r="G903" i="1"/>
  <c r="O903" i="1" s="1"/>
  <c r="G249" i="1"/>
  <c r="O249" i="1" s="1"/>
  <c r="G1124" i="1"/>
  <c r="O1124" i="1" s="1"/>
  <c r="G41" i="1"/>
  <c r="O41" i="1" s="1"/>
  <c r="G1836" i="1"/>
  <c r="O1836" i="1" s="1"/>
  <c r="G1141" i="1"/>
  <c r="O1141" i="1" s="1"/>
  <c r="G1667" i="1"/>
  <c r="O1667" i="1" s="1"/>
  <c r="G1815" i="1"/>
  <c r="O1815" i="1" s="1"/>
  <c r="G894" i="1"/>
  <c r="O894" i="1" s="1"/>
  <c r="G1240" i="1"/>
  <c r="O1240" i="1" s="1"/>
  <c r="G1767" i="1"/>
  <c r="O1767" i="1" s="1"/>
  <c r="G1772" i="1"/>
  <c r="O1772" i="1" s="1"/>
  <c r="G1425" i="1"/>
  <c r="O1425" i="1" s="1"/>
  <c r="G1546" i="1"/>
  <c r="O1546" i="1" s="1"/>
  <c r="G1322" i="1"/>
  <c r="O1322" i="1" s="1"/>
  <c r="G1769" i="1"/>
  <c r="O1769" i="1" s="1"/>
  <c r="G1587" i="1"/>
  <c r="O1587" i="1" s="1"/>
  <c r="G1644" i="1"/>
  <c r="O1644" i="1" s="1"/>
  <c r="G1341" i="1"/>
  <c r="O1341" i="1" s="1"/>
  <c r="G878" i="1"/>
  <c r="O878" i="1" s="1"/>
  <c r="G333" i="1"/>
  <c r="O333" i="1" s="1"/>
  <c r="G667" i="1"/>
  <c r="O667" i="1" s="1"/>
  <c r="G104" i="1"/>
  <c r="O104" i="1" s="1"/>
  <c r="G1102" i="1"/>
  <c r="O1102" i="1" s="1"/>
  <c r="G88" i="1"/>
  <c r="O88" i="1" s="1"/>
  <c r="G1126" i="1"/>
  <c r="O1126" i="1" s="1"/>
  <c r="G882" i="1"/>
  <c r="O882" i="1" s="1"/>
  <c r="G1039" i="1"/>
  <c r="O1039" i="1" s="1"/>
  <c r="G905" i="1"/>
  <c r="O905" i="1" s="1"/>
  <c r="G479" i="1"/>
  <c r="O479" i="1" s="1"/>
  <c r="G1041" i="1"/>
  <c r="O1041" i="1" s="1"/>
  <c r="G1042" i="1"/>
  <c r="O1042" i="1" s="1"/>
  <c r="G543" i="1"/>
  <c r="O543" i="1" s="1"/>
  <c r="G967" i="1"/>
  <c r="O967" i="1" s="1"/>
  <c r="G968" i="1"/>
  <c r="O968" i="1" s="1"/>
  <c r="G1168" i="1"/>
  <c r="O1168" i="1" s="1"/>
  <c r="G243" i="1"/>
  <c r="O243" i="1" s="1"/>
  <c r="G525" i="1"/>
  <c r="O525" i="1" s="1"/>
  <c r="G1038" i="1"/>
  <c r="O1038" i="1" s="1"/>
  <c r="G690" i="1"/>
  <c r="O690" i="1" s="1"/>
  <c r="G172" i="1"/>
  <c r="O172" i="1" s="1"/>
  <c r="G173" i="1"/>
  <c r="O173" i="1" s="1"/>
  <c r="G89" i="1"/>
  <c r="O89" i="1" s="1"/>
  <c r="G262" i="1"/>
  <c r="O262" i="1" s="1"/>
  <c r="G937" i="1"/>
  <c r="O937" i="1" s="1"/>
  <c r="G90" i="1"/>
  <c r="O90" i="1" s="1"/>
  <c r="G119" i="1"/>
  <c r="O119" i="1" s="1"/>
  <c r="G997" i="1"/>
  <c r="O997" i="1" s="1"/>
  <c r="G680" i="1"/>
  <c r="O680" i="1" s="1"/>
  <c r="G725" i="1"/>
  <c r="O725" i="1" s="1"/>
  <c r="G1100" i="1"/>
  <c r="O1100" i="1" s="1"/>
  <c r="G382" i="1"/>
  <c r="O382" i="1" s="1"/>
  <c r="G969" i="1"/>
  <c r="O969" i="1" s="1"/>
  <c r="G1129" i="1"/>
  <c r="O1129" i="1" s="1"/>
  <c r="G802" i="1"/>
  <c r="O802" i="1" s="1"/>
  <c r="G879" i="1"/>
  <c r="O879" i="1" s="1"/>
  <c r="G1347" i="1"/>
  <c r="O1347" i="1" s="1"/>
  <c r="G165" i="1"/>
  <c r="O165" i="1" s="1"/>
  <c r="G942" i="1"/>
  <c r="O942" i="1" s="1"/>
  <c r="G907" i="1"/>
  <c r="O907" i="1" s="1"/>
  <c r="G42" i="1"/>
  <c r="O42" i="1" s="1"/>
  <c r="G948" i="1"/>
  <c r="O948" i="1" s="1"/>
  <c r="G1067" i="1"/>
  <c r="O1067" i="1" s="1"/>
  <c r="G722" i="1"/>
  <c r="O722" i="1" s="1"/>
  <c r="G883" i="1"/>
  <c r="O883" i="1" s="1"/>
  <c r="G756" i="1"/>
  <c r="O756" i="1" s="1"/>
  <c r="G527" i="1"/>
  <c r="O527" i="1" s="1"/>
  <c r="G966" i="1"/>
  <c r="O966" i="1" s="1"/>
  <c r="G401" i="1"/>
  <c r="O401" i="1" s="1"/>
  <c r="G681" i="1"/>
  <c r="O681" i="1" s="1"/>
  <c r="G717" i="1"/>
  <c r="O717" i="1" s="1"/>
  <c r="G1180" i="1"/>
  <c r="O1180" i="1" s="1"/>
  <c r="G706" i="1"/>
  <c r="O706" i="1" s="1"/>
  <c r="G1162" i="1"/>
  <c r="O1162" i="1" s="1"/>
  <c r="G590" i="1"/>
  <c r="O590" i="1" s="1"/>
  <c r="G524" i="1"/>
  <c r="O524" i="1" s="1"/>
  <c r="G902" i="1"/>
  <c r="O902" i="1" s="1"/>
  <c r="G171" i="1"/>
  <c r="O171" i="1" s="1"/>
  <c r="G775" i="1"/>
  <c r="O775" i="1" s="1"/>
  <c r="G1113" i="1"/>
  <c r="O1113" i="1" s="1"/>
  <c r="G380" i="1"/>
  <c r="O380" i="1" s="1"/>
  <c r="G881" i="1"/>
  <c r="O881" i="1" s="1"/>
  <c r="G118" i="1"/>
  <c r="O118" i="1" s="1"/>
  <c r="G723" i="1"/>
  <c r="O723" i="1" s="1"/>
  <c r="G757" i="1"/>
  <c r="O757" i="1" s="1"/>
  <c r="G1002" i="1"/>
  <c r="O1002" i="1" s="1"/>
  <c r="G480" i="1"/>
  <c r="O480" i="1" s="1"/>
  <c r="G886" i="1"/>
  <c r="O886" i="1" s="1"/>
  <c r="G247" i="1"/>
  <c r="O247" i="1" s="1"/>
  <c r="G593" i="1"/>
  <c r="O593" i="1" s="1"/>
  <c r="G1088" i="1"/>
  <c r="O1088" i="1" s="1"/>
  <c r="G383" i="1"/>
  <c r="O383" i="1" s="1"/>
  <c r="G123" i="1"/>
  <c r="O123" i="1" s="1"/>
  <c r="G138" i="1"/>
  <c r="O138" i="1" s="1"/>
  <c r="G591" i="1"/>
  <c r="O591" i="1" s="1"/>
  <c r="G995" i="1"/>
  <c r="O995" i="1" s="1"/>
  <c r="G245" i="1"/>
  <c r="O245" i="1" s="1"/>
  <c r="G946" i="1"/>
  <c r="O946" i="1" s="1"/>
  <c r="G1043" i="1"/>
  <c r="O1043" i="1" s="1"/>
  <c r="G482" i="1"/>
  <c r="O482" i="1" s="1"/>
  <c r="G1107" i="1"/>
  <c r="O1107" i="1" s="1"/>
  <c r="G885" i="1"/>
  <c r="O885" i="1" s="1"/>
  <c r="G807" i="1"/>
  <c r="O807" i="1" s="1"/>
  <c r="G478" i="1"/>
  <c r="O478" i="1" s="1"/>
  <c r="G880" i="1"/>
  <c r="O880" i="1" s="1"/>
  <c r="G1059" i="1"/>
  <c r="O1059" i="1" s="1"/>
  <c r="G936" i="1"/>
  <c r="O936" i="1" s="1"/>
  <c r="G860" i="1"/>
  <c r="O860" i="1" s="1"/>
  <c r="G720" i="1"/>
  <c r="O720" i="1" s="1"/>
  <c r="G1853" i="1"/>
  <c r="O1853" i="1" s="1"/>
  <c r="G1694" i="1"/>
  <c r="O1694" i="1" s="1"/>
  <c r="G1794" i="1"/>
  <c r="O1794" i="1" s="1"/>
  <c r="G1458" i="1"/>
  <c r="O1458" i="1" s="1"/>
  <c r="G1612" i="1"/>
  <c r="O1612" i="1" s="1"/>
  <c r="G1723" i="1"/>
  <c r="O1723" i="1" s="1"/>
  <c r="G1589" i="1"/>
  <c r="O1589" i="1" s="1"/>
  <c r="G1386" i="1"/>
  <c r="O1386" i="1" s="1"/>
  <c r="G523" i="1"/>
  <c r="O523" i="1" s="1"/>
  <c r="G1037" i="1"/>
  <c r="O1037" i="1" s="1"/>
  <c r="G669" i="1"/>
  <c r="O669" i="1" s="1"/>
  <c r="G411" i="1"/>
  <c r="O411" i="1" s="1"/>
  <c r="G707" i="1"/>
  <c r="O707" i="1" s="1"/>
  <c r="G851" i="1"/>
  <c r="O851" i="1" s="1"/>
  <c r="G944" i="1"/>
  <c r="O944" i="1" s="1"/>
  <c r="G446" i="1"/>
  <c r="O446" i="1" s="1"/>
  <c r="G529" i="1"/>
  <c r="O529" i="1" s="1"/>
  <c r="G451" i="1"/>
  <c r="O451" i="1" s="1"/>
  <c r="G399" i="1"/>
  <c r="O399" i="1" s="1"/>
  <c r="G514" i="1"/>
  <c r="O514" i="1" s="1"/>
  <c r="G623" i="1"/>
  <c r="O623" i="1" s="1"/>
  <c r="G211" i="1"/>
  <c r="O211" i="1" s="1"/>
  <c r="G386" i="1"/>
  <c r="O386" i="1" s="1"/>
  <c r="G302" i="1"/>
  <c r="O302" i="1" s="1"/>
  <c r="G577" i="1"/>
  <c r="O577" i="1" s="1"/>
  <c r="G387" i="1"/>
  <c r="O387" i="1" s="1"/>
  <c r="G727" i="1"/>
  <c r="O727" i="1" s="1"/>
  <c r="G575" i="1"/>
  <c r="O575" i="1" s="1"/>
  <c r="G483" i="1"/>
  <c r="O483" i="1" s="1"/>
  <c r="G15" i="1"/>
  <c r="O15" i="1" s="1"/>
  <c r="G853" i="1"/>
  <c r="O853" i="1" s="1"/>
  <c r="G679" i="1"/>
  <c r="O679" i="1" s="1"/>
  <c r="G158" i="1"/>
  <c r="O158" i="1" s="1"/>
  <c r="G985" i="1"/>
  <c r="O985" i="1" s="1"/>
  <c r="G147" i="1"/>
  <c r="O147" i="1" s="1"/>
  <c r="G746" i="1"/>
  <c r="O746" i="1" s="1"/>
  <c r="G773" i="1"/>
  <c r="O773" i="1" s="1"/>
  <c r="G729" i="1"/>
  <c r="O729" i="1" s="1"/>
  <c r="G1053" i="1"/>
  <c r="O1053" i="1" s="1"/>
  <c r="G938" i="1"/>
  <c r="O938" i="1" s="1"/>
  <c r="G1333" i="1"/>
  <c r="O1333" i="1" s="1"/>
  <c r="G1247" i="1"/>
  <c r="O1247" i="1" s="1"/>
  <c r="G64" i="1"/>
  <c r="O64" i="1" s="1"/>
  <c r="G956" i="1"/>
  <c r="O956" i="1" s="1"/>
  <c r="G762" i="1"/>
  <c r="O762" i="1" s="1"/>
  <c r="G940" i="1"/>
  <c r="O940" i="1" s="1"/>
  <c r="G30" i="1"/>
  <c r="O30" i="1" s="1"/>
  <c r="G403" i="1"/>
  <c r="O403" i="1" s="1"/>
  <c r="G852" i="1"/>
  <c r="O852" i="1" s="1"/>
  <c r="G212" i="1"/>
  <c r="O212" i="1" s="1"/>
  <c r="G576" i="1"/>
  <c r="O576" i="1" s="1"/>
  <c r="G672" i="1"/>
  <c r="O672" i="1" s="1"/>
  <c r="G304" i="1"/>
  <c r="O304" i="1" s="1"/>
  <c r="G859" i="1"/>
  <c r="O859" i="1" s="1"/>
  <c r="G763" i="1"/>
  <c r="O763" i="1" s="1"/>
  <c r="G22" i="1"/>
  <c r="O22" i="1" s="1"/>
  <c r="G178" i="1"/>
  <c r="O178" i="1" s="1"/>
  <c r="G175" i="1"/>
  <c r="O175" i="1" s="1"/>
  <c r="G149" i="1"/>
  <c r="O149" i="1" s="1"/>
  <c r="G217" i="1"/>
  <c r="O217" i="1" s="1"/>
  <c r="G179" i="1"/>
  <c r="O179" i="1" s="1"/>
  <c r="G589" i="1"/>
  <c r="O589" i="1" s="1"/>
  <c r="G45" i="1"/>
  <c r="O45" i="1" s="1"/>
  <c r="G506" i="1"/>
  <c r="O506" i="1" s="1"/>
  <c r="G36" i="1"/>
  <c r="O36" i="1" s="1"/>
  <c r="G614" i="1"/>
  <c r="O614" i="1" s="1"/>
  <c r="G613" i="1"/>
  <c r="O613" i="1" s="1"/>
  <c r="G176" i="1"/>
  <c r="O176" i="1" s="1"/>
  <c r="G955" i="1"/>
  <c r="O955" i="1" s="1"/>
  <c r="G131" i="1"/>
  <c r="O131" i="1" s="1"/>
  <c r="G248" i="1"/>
  <c r="O248" i="1" s="1"/>
  <c r="G342" i="1"/>
  <c r="O342" i="1" s="1"/>
  <c r="G847" i="1"/>
  <c r="O847" i="1" s="1"/>
  <c r="G413" i="1"/>
  <c r="O413" i="1" s="1"/>
  <c r="G39" i="1"/>
  <c r="O39" i="1" s="1"/>
  <c r="G296" i="1"/>
  <c r="O296" i="1" s="1"/>
  <c r="G297" i="1"/>
  <c r="O297" i="1" s="1"/>
  <c r="G540" i="1"/>
  <c r="O540" i="1" s="1"/>
  <c r="G468" i="1"/>
  <c r="O468" i="1" s="1"/>
  <c r="G180" i="1"/>
  <c r="O180" i="1" s="1"/>
  <c r="G259" i="1"/>
  <c r="O259" i="1" s="1"/>
  <c r="G46" i="1"/>
  <c r="O46" i="1" s="1"/>
  <c r="G298" i="1"/>
  <c r="O298" i="1" s="1"/>
  <c r="G61" i="1"/>
  <c r="O61" i="1" s="1"/>
  <c r="G388" i="1"/>
  <c r="O388" i="1" s="1"/>
  <c r="G177" i="1"/>
  <c r="O177" i="1" s="1"/>
  <c r="G218" i="1"/>
  <c r="O218" i="1" s="1"/>
  <c r="G687" i="1"/>
  <c r="O687" i="1" s="1"/>
  <c r="G106" i="1"/>
  <c r="O106" i="1" s="1"/>
  <c r="G132" i="1"/>
  <c r="O132" i="1" s="1"/>
  <c r="G182" i="1"/>
  <c r="O182" i="1" s="1"/>
  <c r="G183" i="1"/>
  <c r="O183" i="1" s="1"/>
  <c r="G573" i="1"/>
  <c r="O573" i="1" s="1"/>
  <c r="G774" i="1"/>
  <c r="O774" i="1" s="1"/>
  <c r="G1161" i="1"/>
  <c r="O1161" i="1" s="1"/>
  <c r="G1435" i="1"/>
  <c r="O1435" i="1" s="1"/>
  <c r="G689" i="1"/>
  <c r="O689" i="1" s="1"/>
  <c r="G798" i="1"/>
  <c r="O798" i="1" s="1"/>
  <c r="G668" i="1"/>
  <c r="O668" i="1" s="1"/>
  <c r="G230" i="1"/>
  <c r="O230" i="1" s="1"/>
  <c r="G600" i="1"/>
  <c r="O600" i="1" s="1"/>
  <c r="G570" i="1"/>
  <c r="O570" i="1" s="1"/>
  <c r="G674" i="1"/>
  <c r="O674" i="1" s="1"/>
  <c r="G984" i="1"/>
  <c r="O984" i="1" s="1"/>
  <c r="G107" i="1"/>
  <c r="O107" i="1" s="1"/>
  <c r="G105" i="1"/>
  <c r="O105" i="1" s="1"/>
  <c r="G377" i="1"/>
  <c r="O377" i="1" s="1"/>
  <c r="G58" i="1"/>
  <c r="O58" i="1" s="1"/>
  <c r="G744" i="1"/>
  <c r="O744" i="1" s="1"/>
  <c r="G336" i="1"/>
  <c r="O336" i="1" s="1"/>
  <c r="G965" i="1"/>
  <c r="O965" i="1" s="1"/>
  <c r="G1258" i="1"/>
  <c r="O1258" i="1" s="1"/>
  <c r="G1089" i="1"/>
  <c r="O1089" i="1" s="1"/>
  <c r="G1204" i="1"/>
  <c r="O1204" i="1" s="1"/>
  <c r="G863" i="1"/>
  <c r="O863" i="1" s="1"/>
  <c r="G797" i="1"/>
  <c r="O797" i="1" s="1"/>
  <c r="G385" i="1"/>
  <c r="O385" i="1" s="1"/>
  <c r="G806" i="1"/>
  <c r="O806" i="1" s="1"/>
  <c r="G348" i="1"/>
  <c r="O348" i="1" s="1"/>
  <c r="G583" i="1"/>
  <c r="O583" i="1" s="1"/>
  <c r="G1192" i="1"/>
  <c r="O1192" i="1" s="1"/>
  <c r="G585" i="1"/>
  <c r="O585" i="1" s="1"/>
  <c r="G12" i="1"/>
  <c r="O12" i="1" s="1"/>
  <c r="G163" i="1"/>
  <c r="O163" i="1" s="1"/>
  <c r="G406" i="1"/>
  <c r="O406" i="1" s="1"/>
  <c r="G128" i="1"/>
  <c r="O128" i="1" s="1"/>
  <c r="G129" i="1"/>
  <c r="O129" i="1" s="1"/>
  <c r="G332" i="1"/>
  <c r="O332" i="1" s="1"/>
  <c r="G284" i="1"/>
  <c r="O284" i="1" s="1"/>
  <c r="G547" i="1"/>
  <c r="O547" i="1" s="1"/>
  <c r="G402" i="1"/>
  <c r="O402" i="1" s="1"/>
  <c r="G745" i="1"/>
  <c r="O745" i="1" s="1"/>
  <c r="G760" i="1"/>
  <c r="O760" i="1" s="1"/>
  <c r="G584" i="1"/>
  <c r="O584" i="1" s="1"/>
  <c r="G504" i="1"/>
  <c r="O504" i="1" s="1"/>
  <c r="G1051" i="1"/>
  <c r="O1051" i="1" s="1"/>
  <c r="G407" i="1"/>
  <c r="O407" i="1" s="1"/>
  <c r="G456" i="1"/>
  <c r="O456" i="1" s="1"/>
  <c r="G1353" i="1"/>
  <c r="O1353" i="1" s="1"/>
  <c r="G719" i="1"/>
  <c r="O719" i="1" s="1"/>
  <c r="G1118" i="1"/>
  <c r="O1118" i="1" s="1"/>
  <c r="G1285" i="1"/>
  <c r="O1285" i="1" s="1"/>
  <c r="G1185" i="1"/>
  <c r="O1185" i="1" s="1"/>
  <c r="G581" i="1"/>
  <c r="O581" i="1" s="1"/>
  <c r="G696" i="1"/>
  <c r="O696" i="1" s="1"/>
  <c r="G695" i="1"/>
  <c r="O695" i="1" s="1"/>
  <c r="G1284" i="1"/>
  <c r="O1284" i="1" s="1"/>
  <c r="G941" i="1"/>
  <c r="O941" i="1" s="1"/>
  <c r="G978" i="1"/>
  <c r="O978" i="1" s="1"/>
  <c r="G517" i="1"/>
  <c r="O517" i="1" s="1"/>
  <c r="G786" i="1"/>
  <c r="O786" i="1" s="1"/>
  <c r="G286" i="1"/>
  <c r="O286" i="1" s="1"/>
  <c r="G1050" i="1"/>
  <c r="O1050" i="1" s="1"/>
  <c r="G108" i="1"/>
  <c r="O108" i="1" s="1"/>
  <c r="G470" i="1"/>
  <c r="O470" i="1" s="1"/>
  <c r="G32" i="1"/>
  <c r="O32" i="1" s="1"/>
  <c r="G542" i="1"/>
  <c r="O542" i="1" s="1"/>
  <c r="G341" i="1"/>
  <c r="O341" i="1" s="1"/>
  <c r="G40" i="1"/>
  <c r="O40" i="1" s="1"/>
  <c r="G1548" i="1"/>
  <c r="O1548" i="1" s="1"/>
  <c r="G678" i="1"/>
  <c r="O678" i="1" s="1"/>
  <c r="G1178" i="1"/>
  <c r="O1178" i="1" s="1"/>
  <c r="G1287" i="1"/>
  <c r="O1287" i="1" s="1"/>
  <c r="G1227" i="1"/>
  <c r="O1227" i="1" s="1"/>
  <c r="G1188" i="1"/>
  <c r="O1188" i="1" s="1"/>
  <c r="G586" i="1"/>
  <c r="O586" i="1" s="1"/>
  <c r="G229" i="1"/>
  <c r="O229" i="1" s="1"/>
  <c r="G1288" i="1"/>
  <c r="O1288" i="1" s="1"/>
  <c r="G503" i="1"/>
  <c r="O503" i="1" s="1"/>
  <c r="G285" i="1"/>
  <c r="O285" i="1" s="1"/>
  <c r="G761" i="1"/>
  <c r="O761" i="1" s="1"/>
  <c r="G260" i="1"/>
  <c r="O260" i="1" s="1"/>
  <c r="G76" i="1"/>
  <c r="O76" i="1" s="1"/>
  <c r="G1101" i="1"/>
  <c r="O1101" i="1" s="1"/>
  <c r="G43" i="1"/>
  <c r="O43" i="1" s="1"/>
  <c r="G1049" i="1"/>
  <c r="O1049" i="1" s="1"/>
  <c r="G392" i="1"/>
  <c r="O392" i="1" s="1"/>
  <c r="G711" i="1"/>
  <c r="O711" i="1" s="1"/>
  <c r="G227" i="1"/>
  <c r="O227" i="1" s="1"/>
  <c r="G85" i="1"/>
  <c r="O85" i="1" s="1"/>
  <c r="AG16" i="3"/>
  <c r="AM16" i="3" s="1"/>
  <c r="AG15" i="3"/>
  <c r="AM15" i="3" s="1"/>
  <c r="U15" i="3"/>
  <c r="A13" i="4" l="1"/>
  <c r="A5" i="4"/>
  <c r="A6" i="4"/>
  <c r="A12" i="4"/>
  <c r="A10" i="4"/>
  <c r="A8" i="4"/>
  <c r="A4" i="4"/>
  <c r="A9" i="4"/>
  <c r="A7" i="4"/>
  <c r="U10" i="3"/>
  <c r="U8" i="3"/>
  <c r="U9" i="3"/>
  <c r="U7" i="3"/>
  <c r="T5" i="4"/>
  <c r="AG8" i="3" l="1"/>
  <c r="AM8" i="3" s="1"/>
  <c r="G8" i="4"/>
  <c r="G7" i="4"/>
  <c r="G6" i="4"/>
  <c r="G5" i="4"/>
  <c r="G4" i="4"/>
  <c r="K1707" i="1" l="1"/>
  <c r="K1361" i="1"/>
  <c r="K683" i="1"/>
  <c r="K866" i="1"/>
  <c r="K747" i="1"/>
  <c r="K980" i="1"/>
  <c r="K28" i="1"/>
  <c r="K1453" i="1"/>
  <c r="K949" i="1"/>
  <c r="K1434" i="1"/>
  <c r="K547" i="1"/>
  <c r="K1392" i="1"/>
  <c r="K1409" i="1"/>
  <c r="K855" i="1"/>
  <c r="K311" i="1"/>
  <c r="K417" i="1"/>
  <c r="K153" i="1"/>
  <c r="K914" i="1"/>
  <c r="K1531" i="1"/>
  <c r="K809" i="1"/>
  <c r="K1401" i="1"/>
  <c r="K223" i="1"/>
  <c r="K1307" i="1"/>
  <c r="K418" i="1"/>
  <c r="K1011" i="1"/>
  <c r="K637" i="1"/>
  <c r="K986" i="1"/>
  <c r="K1335" i="1"/>
  <c r="K1482" i="1"/>
  <c r="K989" i="1"/>
  <c r="K1679" i="1"/>
  <c r="K720" i="1"/>
  <c r="K1281" i="1"/>
  <c r="K1553" i="1"/>
  <c r="K49" i="1"/>
  <c r="K508" i="1"/>
  <c r="K1155" i="1"/>
  <c r="K1641" i="1"/>
  <c r="K467" i="1"/>
  <c r="K1380" i="1"/>
  <c r="K514" i="1"/>
  <c r="K684" i="1"/>
  <c r="K266" i="1"/>
  <c r="K1383" i="1"/>
  <c r="K802" i="1"/>
  <c r="K1455" i="1"/>
  <c r="K694" i="1"/>
  <c r="K187" i="1"/>
  <c r="K699" i="1"/>
  <c r="K590" i="1"/>
  <c r="K1138" i="1"/>
  <c r="K1783" i="1"/>
  <c r="K605" i="1"/>
  <c r="K1627" i="1"/>
  <c r="K1168" i="1"/>
  <c r="K603" i="1"/>
  <c r="K1054" i="1"/>
  <c r="K990" i="1"/>
  <c r="K518" i="1"/>
  <c r="K727" i="1"/>
  <c r="K615" i="1"/>
  <c r="K744" i="1"/>
  <c r="K312" i="1"/>
  <c r="K863" i="1"/>
  <c r="K295" i="1"/>
  <c r="K307" i="1"/>
  <c r="K820" i="1"/>
  <c r="K191" i="1"/>
  <c r="K700" i="1"/>
  <c r="K419" i="1"/>
  <c r="K175" i="1"/>
  <c r="K1111" i="1"/>
  <c r="K679" i="1"/>
  <c r="K1375" i="1"/>
  <c r="K625" i="1"/>
  <c r="K41" i="1"/>
  <c r="K1305" i="1"/>
  <c r="K821" i="1"/>
  <c r="K1189" i="1"/>
  <c r="K878" i="1"/>
  <c r="K50" i="1"/>
  <c r="K111" i="1"/>
  <c r="K1554" i="1"/>
  <c r="K1130" i="1"/>
  <c r="K141" i="1"/>
  <c r="K344" i="1"/>
  <c r="K1012" i="1"/>
  <c r="K984" i="1"/>
  <c r="K94" i="1"/>
  <c r="K1080" i="1"/>
  <c r="K1868" i="1"/>
  <c r="K420" i="1"/>
  <c r="K233" i="1"/>
  <c r="K1216" i="1"/>
  <c r="K263" i="1"/>
  <c r="K1013" i="1"/>
  <c r="K701" i="1"/>
  <c r="K443" i="1"/>
  <c r="K352" i="1"/>
  <c r="K267" i="1"/>
  <c r="K1249" i="1"/>
  <c r="K776" i="1"/>
  <c r="K1280" i="1"/>
  <c r="K1081" i="1"/>
  <c r="K692" i="1"/>
  <c r="K544" i="1"/>
  <c r="K940" i="1"/>
  <c r="K313" i="1"/>
  <c r="K822" i="1"/>
  <c r="K685" i="1"/>
  <c r="K1058" i="1"/>
  <c r="K869" i="1"/>
  <c r="K530" i="1"/>
  <c r="K310" i="1"/>
  <c r="K710" i="1"/>
  <c r="K1206" i="1"/>
  <c r="K777" i="1"/>
  <c r="K672" i="1"/>
  <c r="K484" i="1"/>
  <c r="K823" i="1"/>
  <c r="K998" i="1"/>
  <c r="K353" i="1"/>
  <c r="K83" i="1"/>
  <c r="K950" i="1"/>
  <c r="K549" i="1"/>
  <c r="K1077" i="1"/>
  <c r="K1447" i="1"/>
  <c r="K943" i="1"/>
  <c r="K915" i="1"/>
  <c r="K748" i="1"/>
  <c r="K137" i="1"/>
  <c r="K475" i="1"/>
  <c r="K1384" i="1"/>
  <c r="K515" i="1"/>
  <c r="K851" i="1"/>
  <c r="K1014" i="1"/>
  <c r="K623" i="1"/>
  <c r="K1706" i="1"/>
  <c r="K764" i="1"/>
  <c r="K166" i="1"/>
  <c r="K702" i="1"/>
  <c r="K916" i="1"/>
  <c r="K251" i="1"/>
  <c r="K287" i="1"/>
  <c r="K354" i="1"/>
  <c r="K509" i="1"/>
  <c r="K817" i="1"/>
  <c r="K1095" i="1"/>
  <c r="K224" i="1"/>
  <c r="K550" i="1"/>
  <c r="K1062" i="1"/>
  <c r="K1351" i="1"/>
  <c r="K268" i="1"/>
  <c r="K539" i="1"/>
  <c r="K196" i="1"/>
  <c r="K793" i="1"/>
  <c r="K1630" i="1"/>
  <c r="K421" i="1"/>
  <c r="K682" i="1"/>
  <c r="K731" i="1"/>
  <c r="K638" i="1"/>
  <c r="K1221" i="1"/>
  <c r="K158" i="1"/>
  <c r="K62" i="1"/>
  <c r="K1226" i="1"/>
  <c r="K355" i="1"/>
  <c r="K1555" i="1"/>
  <c r="K286" i="1"/>
  <c r="K1838" i="1"/>
  <c r="K891" i="1"/>
  <c r="K531" i="1"/>
  <c r="K1277" i="1"/>
  <c r="K252" i="1"/>
  <c r="K422" i="1"/>
  <c r="K1839" i="1"/>
  <c r="K1162" i="1"/>
  <c r="K1015" i="1"/>
  <c r="K134" i="1"/>
  <c r="K983" i="1"/>
  <c r="K485" i="1"/>
  <c r="K1001" i="1"/>
  <c r="K1016" i="1"/>
  <c r="K639" i="1"/>
  <c r="K264" i="1"/>
  <c r="K1399" i="1"/>
  <c r="K356" i="1"/>
  <c r="K673" i="1"/>
  <c r="K1174" i="1"/>
  <c r="K640" i="1"/>
  <c r="K225" i="1"/>
  <c r="K532" i="1"/>
  <c r="K486" i="1"/>
  <c r="K1796" i="1"/>
  <c r="K209" i="1"/>
  <c r="K269" i="1"/>
  <c r="K1754" i="1"/>
  <c r="K1835" i="1"/>
  <c r="K787" i="1"/>
  <c r="K197" i="1"/>
  <c r="K1119" i="1"/>
  <c r="K879" i="1"/>
  <c r="K584" i="1"/>
  <c r="K148" i="1"/>
  <c r="K824" i="1"/>
  <c r="K7" i="1"/>
  <c r="K960" i="1"/>
  <c r="K1179" i="1"/>
  <c r="K991" i="1"/>
  <c r="K198" i="1"/>
  <c r="K971" i="1"/>
  <c r="K357" i="1"/>
  <c r="K982" i="1"/>
  <c r="K917" i="1"/>
  <c r="K389" i="1"/>
  <c r="K1556" i="1"/>
  <c r="K1690" i="1"/>
  <c r="K454" i="1"/>
  <c r="K69" i="1"/>
  <c r="K1585" i="1"/>
  <c r="K358" i="1"/>
  <c r="K825" i="1"/>
  <c r="K944" i="1"/>
  <c r="K524" i="1"/>
  <c r="K1817" i="1"/>
  <c r="K551" i="1"/>
  <c r="K130" i="1"/>
  <c r="K234" i="1"/>
  <c r="K770" i="1"/>
  <c r="K477" i="1"/>
  <c r="K641" i="1"/>
  <c r="K548" i="1"/>
  <c r="K1235" i="1"/>
  <c r="K211" i="1"/>
  <c r="K1353" i="1"/>
  <c r="K448" i="1"/>
  <c r="K826" i="1"/>
  <c r="K378" i="1"/>
  <c r="K270" i="1"/>
  <c r="K487" i="1"/>
  <c r="K575" i="1"/>
  <c r="K359" i="1"/>
  <c r="K65" i="1"/>
  <c r="K222" i="1"/>
  <c r="K1264" i="1"/>
  <c r="K876" i="1"/>
  <c r="K1193" i="1"/>
  <c r="K771" i="1"/>
  <c r="K1017" i="1"/>
  <c r="K1135" i="1"/>
  <c r="K333" i="1"/>
  <c r="K79" i="1"/>
  <c r="K1604" i="1"/>
  <c r="K788" i="1"/>
  <c r="K243" i="1"/>
  <c r="K1103" i="1"/>
  <c r="K946" i="1"/>
  <c r="K449" i="1"/>
  <c r="K602" i="1"/>
  <c r="K1176" i="1"/>
  <c r="K749" i="1"/>
  <c r="K1751" i="1"/>
  <c r="K394" i="1"/>
  <c r="K408" i="1"/>
  <c r="K168" i="1"/>
  <c r="K1625" i="1"/>
  <c r="K1018" i="1"/>
  <c r="K360" i="1"/>
  <c r="K732" i="1"/>
  <c r="K210" i="1"/>
  <c r="K1530" i="1"/>
  <c r="K423" i="1"/>
  <c r="K361" i="1"/>
  <c r="K1265" i="1"/>
  <c r="K1019" i="1"/>
  <c r="K895" i="1"/>
  <c r="K1391" i="1"/>
  <c r="K488" i="1"/>
  <c r="K1075" i="1"/>
  <c r="K1376" i="1"/>
  <c r="K1181" i="1"/>
  <c r="K1178" i="1"/>
  <c r="K1229" i="1"/>
  <c r="K519" i="1"/>
  <c r="K215" i="1"/>
  <c r="K860" i="1"/>
  <c r="K552" i="1"/>
  <c r="K958" i="1"/>
  <c r="K1606" i="1"/>
  <c r="K827" i="1"/>
  <c r="K918" i="1"/>
  <c r="K1840" i="1"/>
  <c r="K642" i="1"/>
  <c r="K1136" i="1"/>
  <c r="K424" i="1"/>
  <c r="K1345" i="1"/>
  <c r="K1082" i="1"/>
  <c r="K985" i="1"/>
  <c r="K765" i="1"/>
  <c r="K336" i="1"/>
  <c r="K533" i="1"/>
  <c r="K1440" i="1"/>
  <c r="K314" i="1"/>
  <c r="K12" i="1"/>
  <c r="K1020" i="1"/>
  <c r="K1124" i="1"/>
  <c r="K992" i="1"/>
  <c r="K1200" i="1"/>
  <c r="K95" i="1"/>
  <c r="K674" i="1"/>
  <c r="K1478" i="1"/>
  <c r="K489" i="1"/>
  <c r="K8" i="1"/>
  <c r="K733" i="1"/>
  <c r="K643" i="1"/>
  <c r="K1308" i="1"/>
  <c r="K1005" i="1"/>
  <c r="K70" i="1"/>
  <c r="K1763" i="1"/>
  <c r="K902" i="1"/>
  <c r="K888" i="1"/>
  <c r="K553" i="1"/>
  <c r="K1480" i="1"/>
  <c r="K253" i="1"/>
  <c r="K1231" i="1"/>
  <c r="K151" i="1"/>
  <c r="K616" i="1"/>
  <c r="K576" i="1"/>
  <c r="K828" i="1"/>
  <c r="K51" i="1"/>
  <c r="K1642" i="1"/>
  <c r="K47" i="1"/>
  <c r="K919" i="1"/>
  <c r="K72" i="1"/>
  <c r="K1680" i="1"/>
  <c r="K1163" i="1"/>
  <c r="K1412" i="1"/>
  <c r="K595" i="1"/>
  <c r="K235" i="1"/>
  <c r="K195" i="1"/>
  <c r="K1809" i="1"/>
  <c r="K1467" i="1"/>
  <c r="K728" i="1"/>
  <c r="K766" i="1"/>
  <c r="K80" i="1"/>
  <c r="K1674" i="1"/>
  <c r="K43" i="1"/>
  <c r="K945" i="1"/>
  <c r="K712" i="1"/>
  <c r="K455" i="1"/>
  <c r="K446" i="1"/>
  <c r="K33" i="1"/>
  <c r="K520" i="1"/>
  <c r="K425" i="1"/>
  <c r="K601" i="1"/>
  <c r="K1194" i="1"/>
  <c r="K513" i="1"/>
  <c r="K315" i="1"/>
  <c r="K525" i="1"/>
  <c r="K281" i="1"/>
  <c r="K1090" i="1"/>
  <c r="K877" i="1"/>
  <c r="K81" i="1"/>
  <c r="K1299" i="1"/>
  <c r="K1586" i="1"/>
  <c r="K977" i="1"/>
  <c r="K19" i="1"/>
  <c r="K24" i="1"/>
  <c r="K37" i="1"/>
  <c r="K1557" i="1"/>
  <c r="K386" i="1"/>
  <c r="K1227" i="1"/>
  <c r="K244" i="1"/>
  <c r="K236" i="1"/>
  <c r="K1536" i="1"/>
  <c r="K870" i="1"/>
  <c r="K896" i="1"/>
  <c r="K1374" i="1"/>
  <c r="K1471" i="1"/>
  <c r="K947" i="1"/>
  <c r="K889" i="1"/>
  <c r="K951" i="1"/>
  <c r="K734" i="1"/>
  <c r="K1449" i="1"/>
  <c r="K829" i="1"/>
  <c r="K1405" i="1"/>
  <c r="K208" i="1"/>
  <c r="K900" i="1"/>
  <c r="K490" i="1"/>
  <c r="K199" i="1"/>
  <c r="K1327" i="1"/>
  <c r="K316" i="1"/>
  <c r="K890" i="1"/>
  <c r="K1021" i="1"/>
  <c r="K1144" i="1"/>
  <c r="K483" i="1"/>
  <c r="K1105" i="1"/>
  <c r="K778" i="1"/>
  <c r="K1716" i="1"/>
  <c r="K1643" i="1"/>
  <c r="K582" i="1"/>
  <c r="K721" i="1"/>
  <c r="K644" i="1"/>
  <c r="K1282" i="1"/>
  <c r="K1171" i="1"/>
  <c r="K713" i="1"/>
  <c r="K779" i="1"/>
  <c r="K784" i="1"/>
  <c r="K1093" i="1"/>
  <c r="K714" i="1"/>
  <c r="K124" i="1"/>
  <c r="K165" i="1"/>
  <c r="K1818" i="1"/>
  <c r="K459" i="1"/>
  <c r="K271" i="1"/>
  <c r="K1597" i="1"/>
  <c r="K1444" i="1"/>
  <c r="K13" i="1"/>
  <c r="K280" i="1"/>
  <c r="K1786" i="1"/>
  <c r="K1156" i="1"/>
  <c r="K1153" i="1"/>
  <c r="K1217" i="1"/>
  <c r="K645" i="1"/>
  <c r="K400" i="1"/>
  <c r="K171" i="1"/>
  <c r="K1672" i="1"/>
  <c r="K272" i="1"/>
  <c r="K1596" i="1"/>
  <c r="K426" i="1"/>
  <c r="K460" i="1"/>
  <c r="K554" i="1"/>
  <c r="K112" i="1"/>
  <c r="K472" i="1"/>
  <c r="K1717" i="1"/>
  <c r="K1278" i="1"/>
  <c r="K362" i="1"/>
  <c r="K759" i="1"/>
  <c r="K147" i="1"/>
  <c r="K789" i="1"/>
  <c r="K1742" i="1"/>
  <c r="K444" i="1"/>
  <c r="K245" i="1"/>
  <c r="K830" i="1"/>
  <c r="K1558" i="1"/>
  <c r="K390" i="1"/>
  <c r="K1336" i="1"/>
  <c r="K1628" i="1"/>
  <c r="K646" i="1"/>
  <c r="K1385" i="1"/>
  <c r="K363" i="1"/>
  <c r="K667" i="1"/>
  <c r="K786" i="1"/>
  <c r="K96" i="1"/>
  <c r="K780" i="1"/>
  <c r="K920" i="1"/>
  <c r="K1038" i="1"/>
  <c r="K647" i="1"/>
  <c r="K516" i="1"/>
  <c r="K1736" i="1"/>
  <c r="K305" i="1"/>
  <c r="K1877" i="1"/>
  <c r="K52" i="1"/>
  <c r="K831" i="1"/>
  <c r="K491" i="1"/>
  <c r="K936" i="1"/>
  <c r="K1266" i="1"/>
  <c r="K1439" i="1"/>
  <c r="K6" i="1"/>
  <c r="K1157" i="1"/>
  <c r="K1211" i="1"/>
  <c r="K254" i="1"/>
  <c r="K781" i="1"/>
  <c r="K35" i="1"/>
  <c r="K139" i="1"/>
  <c r="K77" i="1"/>
  <c r="K249" i="1"/>
  <c r="K832" i="1"/>
  <c r="K555" i="1"/>
  <c r="K908" i="1"/>
  <c r="K735" i="1"/>
  <c r="K1267" i="1"/>
  <c r="K1700" i="1"/>
  <c r="K10" i="1"/>
  <c r="K942" i="1"/>
  <c r="K1022" i="1"/>
  <c r="K150" i="1"/>
  <c r="K1819" i="1"/>
  <c r="K331" i="1"/>
  <c r="K775" i="1"/>
  <c r="K1416" i="1"/>
  <c r="K529" i="1"/>
  <c r="K1224" i="1"/>
  <c r="K261" i="1"/>
  <c r="K395" i="1"/>
  <c r="K200" i="1"/>
  <c r="K718" i="1"/>
  <c r="K1286" i="1"/>
  <c r="K1483" i="1"/>
  <c r="K1600" i="1"/>
  <c r="K1559" i="1"/>
  <c r="K1438" i="1"/>
  <c r="K556" i="1"/>
  <c r="K1190" i="1"/>
  <c r="K104" i="1"/>
  <c r="K409" i="1"/>
  <c r="K53" i="1"/>
  <c r="K750" i="1"/>
  <c r="K698" i="1"/>
  <c r="K617" i="1"/>
  <c r="K492" i="1"/>
  <c r="K1362" i="1"/>
  <c r="K302" i="1"/>
  <c r="K452" i="1"/>
  <c r="K201" i="1"/>
  <c r="K167" i="1"/>
  <c r="K1484" i="1"/>
  <c r="K23" i="1"/>
  <c r="K600" i="1"/>
  <c r="K690" i="1"/>
  <c r="K337" i="1"/>
  <c r="K237" i="1"/>
  <c r="K20" i="1"/>
  <c r="K458" i="1"/>
  <c r="K613" i="1"/>
  <c r="K109" i="1"/>
  <c r="K232" i="1"/>
  <c r="K833" i="1"/>
  <c r="K122" i="1"/>
  <c r="K818" i="1"/>
  <c r="K897" i="1"/>
  <c r="K1689" i="1"/>
  <c r="K296" i="1"/>
  <c r="K1607" i="1"/>
  <c r="K961" i="1"/>
  <c r="K1297" i="1"/>
  <c r="K736" i="1"/>
  <c r="K1560" i="1"/>
  <c r="K921" i="1"/>
  <c r="K834" i="1"/>
  <c r="K364" i="1"/>
  <c r="K534" i="1"/>
  <c r="K135" i="1"/>
  <c r="K113" i="1"/>
  <c r="K1125" i="1"/>
  <c r="K388" i="1"/>
  <c r="K648" i="1"/>
  <c r="K1096" i="1"/>
  <c r="K587" i="1"/>
  <c r="K751" i="1"/>
  <c r="K1348" i="1"/>
  <c r="K1097" i="1"/>
  <c r="K26" i="1"/>
  <c r="K1177" i="1"/>
  <c r="K66" i="1"/>
  <c r="K504" i="1"/>
  <c r="K922" i="1"/>
  <c r="K231" i="1"/>
  <c r="K40" i="1"/>
  <c r="K580" i="1"/>
  <c r="K1055" i="1"/>
  <c r="K273" i="1"/>
  <c r="K907" i="1"/>
  <c r="K1113" i="1"/>
  <c r="K1785" i="1"/>
  <c r="K1699" i="1"/>
  <c r="K1228" i="1"/>
  <c r="K274" i="1"/>
  <c r="K54" i="1"/>
  <c r="K75" i="1"/>
  <c r="K923" i="1"/>
  <c r="K835" i="1"/>
  <c r="K9" i="1"/>
  <c r="K164" i="1"/>
  <c r="K125" i="1"/>
  <c r="K493" i="1"/>
  <c r="K149" i="1"/>
  <c r="K427" i="1"/>
  <c r="K1003" i="1"/>
  <c r="K557" i="1"/>
  <c r="K114" i="1"/>
  <c r="K1360" i="1"/>
  <c r="K1076" i="1"/>
  <c r="K583" i="1"/>
  <c r="K152" i="1"/>
  <c r="K428" i="1"/>
  <c r="K1644" i="1"/>
  <c r="K810" i="1"/>
  <c r="K924" i="1"/>
  <c r="K925" i="1"/>
  <c r="K275" i="1"/>
  <c r="K1787" i="1"/>
  <c r="K811" i="1"/>
  <c r="K558" i="1"/>
  <c r="K494" i="1"/>
  <c r="K38" i="1"/>
  <c r="K176" i="1"/>
  <c r="K1665" i="1"/>
  <c r="K1158" i="1"/>
  <c r="K1631" i="1"/>
  <c r="K618" i="1"/>
  <c r="K1397" i="1"/>
  <c r="K1356" i="1"/>
  <c r="K1120" i="1"/>
  <c r="K365" i="1"/>
  <c r="K1250" i="1"/>
  <c r="K15" i="1"/>
  <c r="K1861" i="1"/>
  <c r="K1601" i="1"/>
  <c r="K297" i="1"/>
  <c r="K836" i="1"/>
  <c r="K1801" i="1"/>
  <c r="K177" i="1"/>
  <c r="K238" i="1"/>
  <c r="K1525" i="1"/>
  <c r="K1795" i="1"/>
  <c r="K1417" i="1"/>
  <c r="K1047" i="1"/>
  <c r="K649" i="1"/>
  <c r="K31" i="1"/>
  <c r="K97" i="1"/>
  <c r="K377" i="1"/>
  <c r="K1820" i="1"/>
  <c r="K366" i="1"/>
  <c r="K1485" i="1"/>
  <c r="K1718" i="1"/>
  <c r="K473" i="1"/>
  <c r="K349" i="1"/>
  <c r="K746" i="1"/>
  <c r="K767" i="1"/>
  <c r="K1719" i="1"/>
  <c r="K1645" i="1"/>
  <c r="K1486" i="1"/>
  <c r="K1802" i="1"/>
  <c r="K1621" i="1"/>
  <c r="K1863" i="1"/>
  <c r="K1386" i="1"/>
  <c r="K1587" i="1"/>
  <c r="K1624" i="1"/>
  <c r="K1803" i="1"/>
  <c r="K1715" i="1"/>
  <c r="K27" i="1"/>
  <c r="K1234" i="1"/>
  <c r="K1363" i="1"/>
  <c r="K1885" i="1"/>
  <c r="K1329" i="1"/>
  <c r="K1860" i="1"/>
  <c r="K1331" i="1"/>
  <c r="K1063" i="1"/>
  <c r="K1720" i="1"/>
  <c r="K1821" i="1"/>
  <c r="K1588" i="1"/>
  <c r="K1708" i="1"/>
  <c r="K1797" i="1"/>
  <c r="K1753" i="1"/>
  <c r="K1213" i="1"/>
  <c r="K1215" i="1"/>
  <c r="K1580" i="1"/>
  <c r="K1369" i="1"/>
  <c r="K709" i="1"/>
  <c r="K1510" i="1"/>
  <c r="K1709" i="1"/>
  <c r="K159" i="1"/>
  <c r="K1769" i="1"/>
  <c r="K1605" i="1"/>
  <c r="K1328" i="1"/>
  <c r="K178" i="1"/>
  <c r="K1807" i="1"/>
  <c r="K782" i="1"/>
  <c r="K1761" i="1"/>
  <c r="K1880" i="1"/>
  <c r="K1413" i="1"/>
  <c r="K1869" i="1"/>
  <c r="K1255" i="1"/>
  <c r="K1110" i="1"/>
  <c r="K812" i="1"/>
  <c r="K1721" i="1"/>
  <c r="K1464" i="1"/>
  <c r="K1661" i="1"/>
  <c r="K1666" i="1"/>
  <c r="K1856" i="1"/>
  <c r="K1770" i="1"/>
  <c r="K1864" i="1"/>
  <c r="K1749" i="1"/>
  <c r="K1841" i="1"/>
  <c r="K1387" i="1"/>
  <c r="K1722" i="1"/>
  <c r="K1675" i="1"/>
  <c r="K1676" i="1"/>
  <c r="K1098" i="1"/>
  <c r="K1418" i="1"/>
  <c r="K1487" i="1"/>
  <c r="K1514" i="1"/>
  <c r="K1881" i="1"/>
  <c r="K1589" i="1"/>
  <c r="K1608" i="1"/>
  <c r="K1646" i="1"/>
  <c r="K999" i="1"/>
  <c r="K1469" i="1"/>
  <c r="K1370" i="1"/>
  <c r="K1451" i="1"/>
  <c r="K1561" i="1"/>
  <c r="K1562" i="1"/>
  <c r="K1419" i="1"/>
  <c r="K1842" i="1"/>
  <c r="K1671" i="1"/>
  <c r="K523" i="1"/>
  <c r="K1131" i="1"/>
  <c r="K1879" i="1"/>
  <c r="K1647" i="1"/>
  <c r="K78" i="1"/>
  <c r="K1771" i="1"/>
  <c r="K1540" i="1"/>
  <c r="K1664" i="1"/>
  <c r="K1488" i="1"/>
  <c r="K1590" i="1"/>
  <c r="K1091" i="1"/>
  <c r="K1309" i="1"/>
  <c r="K1843" i="1"/>
  <c r="K631" i="1"/>
  <c r="K1388" i="1"/>
  <c r="K1489" i="1"/>
  <c r="K1006" i="1"/>
  <c r="K1740" i="1"/>
  <c r="K1634" i="1"/>
  <c r="K1275" i="1"/>
  <c r="K1490" i="1"/>
  <c r="K1758" i="1"/>
  <c r="K332" i="1"/>
  <c r="K1364" i="1"/>
  <c r="K1515" i="1"/>
  <c r="K121" i="1"/>
  <c r="K1102" i="1"/>
  <c r="K172" i="1"/>
  <c r="K1343" i="1"/>
  <c r="K1701" i="1"/>
  <c r="K1681" i="1"/>
  <c r="K1078" i="1"/>
  <c r="K1268" i="1"/>
  <c r="K1788" i="1"/>
  <c r="K1059" i="1"/>
  <c r="K1476" i="1"/>
  <c r="K1617" i="1"/>
  <c r="K1800" i="1"/>
  <c r="K1547" i="1"/>
  <c r="K1789" i="1"/>
  <c r="K1424" i="1"/>
  <c r="K1208" i="1"/>
  <c r="K1262" i="1"/>
  <c r="K606" i="1"/>
  <c r="K1378" i="1"/>
  <c r="K1882" i="1"/>
  <c r="K1142" i="1"/>
  <c r="K993" i="1"/>
  <c r="K217" i="1"/>
  <c r="K1236" i="1"/>
  <c r="K1813" i="1"/>
  <c r="K1283" i="1"/>
  <c r="K1723" i="1"/>
  <c r="K868" i="1"/>
  <c r="K1808" i="1"/>
  <c r="K1402" i="1"/>
  <c r="K910" i="1"/>
  <c r="K503" i="1"/>
  <c r="K1591" i="1"/>
  <c r="K1548" i="1"/>
  <c r="K1511" i="1"/>
  <c r="K1470" i="1"/>
  <c r="K1886" i="1"/>
  <c r="K1070" i="1"/>
  <c r="K1004" i="1"/>
  <c r="K1344" i="1"/>
  <c r="K1790" i="1"/>
  <c r="K1648" i="1"/>
  <c r="K1516" i="1"/>
  <c r="K570" i="1"/>
  <c r="K559" i="1"/>
  <c r="K1609" i="1"/>
  <c r="K212" i="1"/>
  <c r="K1865" i="1"/>
  <c r="K221" i="1"/>
  <c r="K1254" i="1"/>
  <c r="K1287" i="1"/>
  <c r="K540" i="1"/>
  <c r="K1670" i="1"/>
  <c r="K903" i="1"/>
  <c r="K861" i="1"/>
  <c r="K1491" i="1"/>
  <c r="K1106" i="1"/>
  <c r="K144" i="1"/>
  <c r="K1357" i="1"/>
  <c r="K317" i="1"/>
  <c r="K1610" i="1"/>
  <c r="K871" i="1"/>
  <c r="K1854" i="1"/>
  <c r="K1410" i="1"/>
  <c r="K635" i="1"/>
  <c r="K1207" i="1"/>
  <c r="K1791" i="1"/>
  <c r="K1459" i="1"/>
  <c r="K239" i="1"/>
  <c r="K1546" i="1"/>
  <c r="K1552" i="1"/>
  <c r="K1870" i="1"/>
  <c r="K300" i="1"/>
  <c r="K1350" i="1"/>
  <c r="K59" i="1"/>
  <c r="K1492" i="1"/>
  <c r="K429" i="1"/>
  <c r="K1454" i="1"/>
  <c r="K1140" i="1"/>
  <c r="K1148" i="1"/>
  <c r="K1682" i="1"/>
  <c r="K202" i="1"/>
  <c r="K762" i="1"/>
  <c r="K1023" i="1"/>
  <c r="K1532" i="1"/>
  <c r="K1294" i="1"/>
  <c r="K1276" i="1"/>
  <c r="K1493" i="1"/>
  <c r="K1494" i="1"/>
  <c r="K1310" i="1"/>
  <c r="K1414" i="1"/>
  <c r="K1337" i="1"/>
  <c r="K318" i="1"/>
  <c r="K1698" i="1"/>
  <c r="K1145" i="1"/>
  <c r="K42" i="1"/>
  <c r="K1237" i="1"/>
  <c r="K1822" i="1"/>
  <c r="K1743" i="1"/>
  <c r="K1823" i="1"/>
  <c r="K1052" i="1"/>
  <c r="K1311" i="1"/>
  <c r="K1460" i="1"/>
  <c r="K213" i="1"/>
  <c r="K250" i="1"/>
  <c r="K1533" i="1"/>
  <c r="K1122" i="1"/>
  <c r="K737" i="1"/>
  <c r="K1024" i="1"/>
  <c r="K1857" i="1"/>
  <c r="K957" i="1"/>
  <c r="K1537" i="1"/>
  <c r="K1094" i="1"/>
  <c r="K1450" i="1"/>
  <c r="K1741" i="1"/>
  <c r="K1333" i="1"/>
  <c r="K560" i="1"/>
  <c r="K1025" i="1"/>
  <c r="K214" i="1"/>
  <c r="K837" i="1"/>
  <c r="K73" i="1"/>
  <c r="K92" i="1"/>
  <c r="K1764" i="1"/>
  <c r="K126" i="1"/>
  <c r="K495" i="1"/>
  <c r="K650" i="1"/>
  <c r="K293" i="1"/>
  <c r="K1187" i="1"/>
  <c r="K1452" i="1"/>
  <c r="K1871" i="1"/>
  <c r="K604" i="1"/>
  <c r="K1724" i="1"/>
  <c r="K796" i="1"/>
  <c r="K1191" i="1"/>
  <c r="K1420" i="1"/>
  <c r="K1495" i="1"/>
  <c r="K1768" i="1"/>
  <c r="K93" i="1"/>
  <c r="K962" i="1"/>
  <c r="K1649" i="1"/>
  <c r="K1527" i="1"/>
  <c r="K1563" i="1"/>
  <c r="K1065" i="1"/>
  <c r="K188" i="1"/>
  <c r="K1650" i="1"/>
  <c r="K1000" i="1"/>
  <c r="K1238" i="1"/>
  <c r="K1883" i="1"/>
  <c r="K1564" i="1"/>
  <c r="K1312" i="1"/>
  <c r="K1358" i="1"/>
  <c r="K1806" i="1"/>
  <c r="K1349" i="1"/>
  <c r="K1844" i="1"/>
  <c r="K1517" i="1"/>
  <c r="K415" i="1"/>
  <c r="K1496" i="1"/>
  <c r="K1332" i="1"/>
  <c r="K88" i="1"/>
  <c r="K632" i="1"/>
  <c r="K1222" i="1"/>
  <c r="K1396" i="1"/>
  <c r="K1293" i="1"/>
  <c r="K1072" i="1"/>
  <c r="K1583" i="1"/>
  <c r="K173" i="1"/>
  <c r="K1066" i="1"/>
  <c r="K184" i="1"/>
  <c r="K1725" i="1"/>
  <c r="K1170" i="1"/>
  <c r="K1188" i="1"/>
  <c r="K218" i="1"/>
  <c r="K1872" i="1"/>
  <c r="K1845" i="1"/>
  <c r="K1497" i="1"/>
  <c r="K55" i="1"/>
  <c r="K1425" i="1"/>
  <c r="K1285" i="1"/>
  <c r="K160" i="1"/>
  <c r="K1209" i="1"/>
  <c r="K379" i="1"/>
  <c r="K973" i="1"/>
  <c r="K1543" i="1"/>
  <c r="K633" i="1"/>
  <c r="K1313" i="1"/>
  <c r="K1426" i="1"/>
  <c r="K1253" i="1"/>
  <c r="K1834" i="1"/>
  <c r="K1295" i="1"/>
  <c r="K1149" i="1"/>
  <c r="K1210" i="1"/>
  <c r="K348" i="1"/>
  <c r="K496" i="1"/>
  <c r="K1592" i="1"/>
  <c r="K1498" i="1"/>
  <c r="K1499" i="1"/>
  <c r="K1274" i="1"/>
  <c r="K760" i="1"/>
  <c r="K1079" i="1"/>
  <c r="K703" i="1"/>
  <c r="K74" i="1"/>
  <c r="K229" i="1"/>
  <c r="K695" i="1"/>
  <c r="K1433" i="1"/>
  <c r="K1618" i="1"/>
  <c r="K865" i="1"/>
  <c r="K1009" i="1"/>
  <c r="K668" i="1"/>
  <c r="K48" i="1"/>
  <c r="K341" i="1"/>
  <c r="K219" i="1"/>
  <c r="K258" i="1"/>
  <c r="K1365" i="1"/>
  <c r="K541" i="1"/>
  <c r="K179" i="1"/>
  <c r="K651" i="1"/>
  <c r="K955" i="1"/>
  <c r="K906" i="1"/>
  <c r="K411" i="1"/>
  <c r="K687" i="1"/>
  <c r="K1260" i="1"/>
  <c r="K22" i="1"/>
  <c r="K790" i="1"/>
  <c r="K85" i="1"/>
  <c r="K542" i="1"/>
  <c r="K589" i="1"/>
  <c r="K11" i="1"/>
  <c r="K131" i="1"/>
  <c r="K468" i="1"/>
  <c r="K308" i="1"/>
  <c r="K226" i="1"/>
  <c r="K145" i="1"/>
  <c r="K1074" i="1"/>
  <c r="K105" i="1"/>
  <c r="K763" i="1"/>
  <c r="K98" i="1"/>
  <c r="K1289" i="1"/>
  <c r="K248" i="1"/>
  <c r="K180" i="1"/>
  <c r="K106" i="1"/>
  <c r="K1101" i="1"/>
  <c r="K1437" i="1"/>
  <c r="K1814" i="1"/>
  <c r="K1239" i="1"/>
  <c r="K1565" i="1"/>
  <c r="K1354" i="1"/>
  <c r="K64" i="1"/>
  <c r="K1535" i="1"/>
  <c r="K1314" i="1"/>
  <c r="K1846" i="1"/>
  <c r="K926" i="1"/>
  <c r="K1427" i="1"/>
  <c r="K227" i="1"/>
  <c r="K32" i="1"/>
  <c r="K1461" i="1"/>
  <c r="K1300" i="1"/>
  <c r="K469" i="1"/>
  <c r="K1691" i="1"/>
  <c r="K1887" i="1"/>
  <c r="K1468" i="1"/>
  <c r="K1366" i="1"/>
  <c r="K1060" i="1"/>
  <c r="K1678" i="1"/>
  <c r="K1273" i="1"/>
  <c r="K1636" i="1"/>
  <c r="K453" i="1"/>
  <c r="K1611" i="1"/>
  <c r="K1512" i="1"/>
  <c r="K561" i="1"/>
  <c r="K1853" i="1"/>
  <c r="K1479" i="1"/>
  <c r="K1481" i="1"/>
  <c r="K1884" i="1"/>
  <c r="K913" i="1"/>
  <c r="K1651" i="1"/>
  <c r="K1726" i="1"/>
  <c r="K1301" i="1"/>
  <c r="K1756" i="1"/>
  <c r="K1632" i="1"/>
  <c r="K1810" i="1"/>
  <c r="K972" i="1"/>
  <c r="K1172" i="1"/>
  <c r="K1702" i="1"/>
  <c r="K954" i="1"/>
  <c r="K1315" i="1"/>
  <c r="K1500" i="1"/>
  <c r="K628" i="1"/>
  <c r="K1598" i="1"/>
  <c r="K1582" i="1"/>
  <c r="K1824" i="1"/>
  <c r="K1847" i="1"/>
  <c r="K1766" i="1"/>
  <c r="K1428" i="1"/>
  <c r="K1876" i="1"/>
  <c r="K730" i="1"/>
  <c r="K1445" i="1"/>
  <c r="K719" i="1"/>
  <c r="K1240" i="1"/>
  <c r="K995" i="1"/>
  <c r="K791" i="1"/>
  <c r="K1258" i="1"/>
  <c r="K1441" i="1"/>
  <c r="K1161" i="1"/>
  <c r="K1379" i="1"/>
  <c r="K1635" i="1"/>
  <c r="K948" i="1"/>
  <c r="K1544" i="1"/>
  <c r="K1304" i="1"/>
  <c r="K1825" i="1"/>
  <c r="K1826" i="1"/>
  <c r="K1738" i="1"/>
  <c r="K1241" i="1"/>
  <c r="K1727" i="1"/>
  <c r="K813" i="1"/>
  <c r="K1166" i="1"/>
  <c r="K1203" i="1"/>
  <c r="K1662" i="1"/>
  <c r="K1623" i="1"/>
  <c r="K380" i="1"/>
  <c r="K1668" i="1"/>
  <c r="K1772" i="1"/>
  <c r="K880" i="1"/>
  <c r="K1639" i="1"/>
  <c r="K939" i="1"/>
  <c r="K1873" i="1"/>
  <c r="K1126" i="1"/>
  <c r="K1242" i="1"/>
  <c r="K89" i="1"/>
  <c r="K207" i="1"/>
  <c r="K301" i="1"/>
  <c r="K814" i="1"/>
  <c r="K1792" i="1"/>
  <c r="K1773" i="1"/>
  <c r="K1501" i="1"/>
  <c r="K579" i="1"/>
  <c r="K1067" i="1"/>
  <c r="K1622" i="1"/>
  <c r="K1566" i="1"/>
  <c r="K797" i="1"/>
  <c r="K881" i="1"/>
  <c r="K412" i="1"/>
  <c r="K1793" i="1"/>
  <c r="K887" i="1"/>
  <c r="K882" i="1"/>
  <c r="K262" i="1"/>
  <c r="K103" i="1"/>
  <c r="K507" i="1"/>
  <c r="K1833" i="1"/>
  <c r="K591" i="1"/>
  <c r="K456" i="1"/>
  <c r="K798" i="1"/>
  <c r="K1243" i="1"/>
  <c r="K722" i="1"/>
  <c r="K1848" i="1"/>
  <c r="K1502" i="1"/>
  <c r="K1728" i="1"/>
  <c r="K118" i="1"/>
  <c r="K1435" i="1"/>
  <c r="K478" i="1"/>
  <c r="K1039" i="1"/>
  <c r="K1292" i="1"/>
  <c r="K937" i="1"/>
  <c r="K629" i="1"/>
  <c r="K471" i="1"/>
  <c r="K1767" i="1"/>
  <c r="K1784" i="1"/>
  <c r="K1811" i="1"/>
  <c r="K403" i="1"/>
  <c r="K1116" i="1"/>
  <c r="K1290" i="1"/>
  <c r="K588" i="1"/>
  <c r="K1338" i="1"/>
  <c r="K1652" i="1"/>
  <c r="K1862" i="1"/>
  <c r="K1220" i="1"/>
  <c r="K697" i="1"/>
  <c r="K964" i="1"/>
  <c r="K1737" i="1"/>
  <c r="K87" i="1"/>
  <c r="K276" i="1"/>
  <c r="K1653" i="1"/>
  <c r="K1518" i="1"/>
  <c r="K904" i="1"/>
  <c r="K1827" i="1"/>
  <c r="K1049" i="1"/>
  <c r="K652" i="1"/>
  <c r="K1007" i="1"/>
  <c r="K1355" i="1"/>
  <c r="K128" i="1"/>
  <c r="K1068" i="1"/>
  <c r="K883" i="1"/>
  <c r="K285" i="1"/>
  <c r="K1705" i="1"/>
  <c r="K1099" i="1"/>
  <c r="K723" i="1"/>
  <c r="K1888" i="1"/>
  <c r="K1404" i="1"/>
  <c r="K671" i="1"/>
  <c r="K1422" i="1"/>
  <c r="K938" i="1"/>
  <c r="K510" i="1"/>
  <c r="K1703" i="1"/>
  <c r="K1567" i="1"/>
  <c r="K1151" i="1"/>
  <c r="K1584" i="1"/>
  <c r="K340" i="1"/>
  <c r="K1352" i="1"/>
  <c r="K577" i="1"/>
  <c r="K430" i="1"/>
  <c r="K675" i="1"/>
  <c r="K808" i="1"/>
  <c r="K90" i="1"/>
  <c r="K1184" i="1"/>
  <c r="K1568" i="1"/>
  <c r="K1581" i="1"/>
  <c r="K803" i="1"/>
  <c r="K526" i="1"/>
  <c r="K773" i="1"/>
  <c r="K1828" i="1"/>
  <c r="K1612" i="1"/>
  <c r="K1173" i="1"/>
  <c r="K807" i="1"/>
  <c r="K801" i="1"/>
  <c r="K1175" i="1"/>
  <c r="K1692" i="1"/>
  <c r="K819" i="1"/>
  <c r="K867" i="1"/>
  <c r="K1205" i="1"/>
  <c r="K431" i="1"/>
  <c r="K678" i="1"/>
  <c r="K1248" i="1"/>
  <c r="K653" i="1"/>
  <c r="K1296" i="1"/>
  <c r="K1640" i="1"/>
  <c r="K715" i="1"/>
  <c r="K1538" i="1"/>
  <c r="K785" i="1"/>
  <c r="K163" i="1"/>
  <c r="K288" i="1"/>
  <c r="K367" i="1"/>
  <c r="K1291" i="1"/>
  <c r="K1284" i="1"/>
  <c r="K1593" i="1"/>
  <c r="K1279" i="1"/>
  <c r="K619" i="1"/>
  <c r="K756" i="1"/>
  <c r="K757" i="1"/>
  <c r="K1774" i="1"/>
  <c r="K1192" i="1"/>
  <c r="K1225" i="1"/>
  <c r="K1339" i="1"/>
  <c r="K654" i="1"/>
  <c r="K1759" i="1"/>
  <c r="K156" i="1"/>
  <c r="K1569" i="1"/>
  <c r="K655" i="1"/>
  <c r="K894" i="1"/>
  <c r="K1406" i="1"/>
  <c r="K445" i="1"/>
  <c r="K228" i="1"/>
  <c r="K1026" i="1"/>
  <c r="K1781" i="1"/>
  <c r="K277" i="1"/>
  <c r="K1613" i="1"/>
  <c r="K1316" i="1"/>
  <c r="K1429" i="1"/>
  <c r="K351" i="1"/>
  <c r="K203" i="1"/>
  <c r="K850" i="1"/>
  <c r="K1549" i="1"/>
  <c r="K1729" i="1"/>
  <c r="K1010" i="1"/>
  <c r="K996" i="1"/>
  <c r="K905" i="1"/>
  <c r="K1654" i="1"/>
  <c r="K189" i="1"/>
  <c r="K384" i="1"/>
  <c r="K45" i="1"/>
  <c r="K941" i="1"/>
  <c r="K1051" i="1"/>
  <c r="K119" i="1"/>
  <c r="K1040" i="1"/>
  <c r="K265" i="1"/>
  <c r="K884" i="1"/>
  <c r="K716" i="1"/>
  <c r="K1739" i="1"/>
  <c r="K758" i="1"/>
  <c r="K398" i="1"/>
  <c r="K319" i="1"/>
  <c r="K457" i="1"/>
  <c r="K738" i="1"/>
  <c r="K527" i="1"/>
  <c r="K1002" i="1"/>
  <c r="K792" i="1"/>
  <c r="K596" i="1"/>
  <c r="K342" i="1"/>
  <c r="K799" i="1"/>
  <c r="K1127" i="1"/>
  <c r="K497" i="1"/>
  <c r="K578" i="1"/>
  <c r="K1637" i="1"/>
  <c r="K1466" i="1"/>
  <c r="K110" i="1"/>
  <c r="K259" i="1"/>
  <c r="K132" i="1"/>
  <c r="K1027" i="1"/>
  <c r="K154" i="1"/>
  <c r="K339" i="1"/>
  <c r="K181" i="1"/>
  <c r="K959" i="1"/>
  <c r="K511" i="1"/>
  <c r="K1146" i="1"/>
  <c r="K859" i="1"/>
  <c r="K498" i="1"/>
  <c r="K927" i="1"/>
  <c r="K1092" i="1"/>
  <c r="K1570" i="1"/>
  <c r="K1169" i="1"/>
  <c r="K1457" i="1"/>
  <c r="K1683" i="1"/>
  <c r="K838" i="1"/>
  <c r="K309" i="1"/>
  <c r="K1317" i="1"/>
  <c r="K1340" i="1"/>
  <c r="K25" i="1"/>
  <c r="K752" i="1"/>
  <c r="K1302" i="1"/>
  <c r="K1730" i="1"/>
  <c r="K1655" i="1"/>
  <c r="K1371" i="1"/>
  <c r="K1393" i="1"/>
  <c r="K1619" i="1"/>
  <c r="K1423" i="1"/>
  <c r="K67" i="1"/>
  <c r="K1448" i="1"/>
  <c r="K1050" i="1"/>
  <c r="K1503" i="1"/>
  <c r="K1693" i="1"/>
  <c r="K912" i="1"/>
  <c r="K368" i="1"/>
  <c r="K1182" i="1"/>
  <c r="K194" i="1"/>
  <c r="K506" i="1"/>
  <c r="K847" i="1"/>
  <c r="K1509" i="1"/>
  <c r="K1571" i="1"/>
  <c r="K1073" i="1"/>
  <c r="K1812" i="1"/>
  <c r="K612" i="1"/>
  <c r="K1829" i="1"/>
  <c r="K1684" i="1"/>
  <c r="K1069" i="1"/>
  <c r="K1403" i="1"/>
  <c r="K1858" i="1"/>
  <c r="K1244" i="1"/>
  <c r="K1504" i="1"/>
  <c r="K30" i="1"/>
  <c r="K745" i="1"/>
  <c r="K1139" i="1"/>
  <c r="K1714" i="1"/>
  <c r="K338" i="1"/>
  <c r="K1519" i="1"/>
  <c r="K1550" i="1"/>
  <c r="K1551" i="1"/>
  <c r="K1458" i="1"/>
  <c r="K1815" i="1"/>
  <c r="K230" i="1"/>
  <c r="K479" i="1"/>
  <c r="K774" i="1"/>
  <c r="K1755" i="1"/>
  <c r="K581" i="1"/>
  <c r="K1214" i="1"/>
  <c r="K627" i="1"/>
  <c r="K1731" i="1"/>
  <c r="K1572" i="1"/>
  <c r="K997" i="1"/>
  <c r="K1505" i="1"/>
  <c r="K1245" i="1"/>
  <c r="K1298" i="1"/>
  <c r="K987" i="1"/>
  <c r="K1167" i="1"/>
  <c r="K848" i="1"/>
  <c r="K1673" i="1"/>
  <c r="K138" i="1"/>
  <c r="K885" i="1"/>
  <c r="K1735" i="1"/>
  <c r="K956" i="1"/>
  <c r="K369" i="1"/>
  <c r="K1465" i="1"/>
  <c r="K46" i="1"/>
  <c r="K99" i="1"/>
  <c r="K182" i="1"/>
  <c r="K161" i="1"/>
  <c r="K794" i="1"/>
  <c r="K432" i="1"/>
  <c r="K1775" i="1"/>
  <c r="K142" i="1"/>
  <c r="K966" i="1"/>
  <c r="K1614" i="1"/>
  <c r="K100" i="1"/>
  <c r="K656" i="1"/>
  <c r="K1044" i="1"/>
  <c r="K693" i="1"/>
  <c r="K800" i="1"/>
  <c r="K691" i="1"/>
  <c r="K385" i="1"/>
  <c r="K370" i="1"/>
  <c r="K480" i="1"/>
  <c r="K1114" i="1"/>
  <c r="K204" i="1"/>
  <c r="K657" i="1"/>
  <c r="K240" i="1"/>
  <c r="K1218" i="1"/>
  <c r="K839" i="1"/>
  <c r="K169" i="1"/>
  <c r="K1083" i="1"/>
  <c r="K320" i="1"/>
  <c r="K192" i="1"/>
  <c r="K334" i="1"/>
  <c r="K321" i="1"/>
  <c r="K115" i="1"/>
  <c r="K502" i="1"/>
  <c r="K216" i="1"/>
  <c r="K246" i="1"/>
  <c r="K1046" i="1"/>
  <c r="K1776" i="1"/>
  <c r="K607" i="1"/>
  <c r="K952" i="1"/>
  <c r="K56" i="1"/>
  <c r="K17" i="1"/>
  <c r="K447" i="1"/>
  <c r="K393" i="1"/>
  <c r="K624" i="1"/>
  <c r="K71" i="1"/>
  <c r="K1269" i="1"/>
  <c r="K241" i="1"/>
  <c r="K82" i="1"/>
  <c r="K562" i="1"/>
  <c r="K371" i="1"/>
  <c r="K1064" i="1"/>
  <c r="K1028" i="1"/>
  <c r="K856" i="1"/>
  <c r="K563" i="1"/>
  <c r="K739" i="1"/>
  <c r="K1029" i="1"/>
  <c r="K658" i="1"/>
  <c r="K901" i="1"/>
  <c r="K57" i="1"/>
  <c r="K289" i="1"/>
  <c r="K571" i="1"/>
  <c r="K689" i="1"/>
  <c r="K840" i="1"/>
  <c r="K116" i="1"/>
  <c r="K155" i="1"/>
  <c r="K1030" i="1"/>
  <c r="K345" i="1"/>
  <c r="K928" i="1"/>
  <c r="K857" i="1"/>
  <c r="K1407" i="1"/>
  <c r="K461" i="1"/>
  <c r="K841" i="1"/>
  <c r="K688" i="1"/>
  <c r="K347" i="1"/>
  <c r="K433" i="1"/>
  <c r="K620" i="1"/>
  <c r="K396" i="1"/>
  <c r="K255" i="1"/>
  <c r="K462" i="1"/>
  <c r="K1394" i="1"/>
  <c r="K136" i="1"/>
  <c r="K372" i="1"/>
  <c r="K686" i="1"/>
  <c r="K1195" i="1"/>
  <c r="K1219" i="1"/>
  <c r="K621" i="1"/>
  <c r="K711" i="1"/>
  <c r="K470" i="1"/>
  <c r="K220" i="1"/>
  <c r="K434" i="1"/>
  <c r="K174" i="1"/>
  <c r="K1288" i="1"/>
  <c r="K1782" i="1"/>
  <c r="K1732" i="1"/>
  <c r="K535" i="1"/>
  <c r="K1594" i="1"/>
  <c r="K1341" i="1"/>
  <c r="K1506" i="1"/>
  <c r="K1154" i="1"/>
  <c r="K1573" i="1"/>
  <c r="K1270" i="1"/>
  <c r="K292" i="1"/>
  <c r="K1318" i="1"/>
  <c r="K988" i="1"/>
  <c r="K659" i="1"/>
  <c r="K1118" i="1"/>
  <c r="K1037" i="1"/>
  <c r="K1710" i="1"/>
  <c r="K1656" i="1"/>
  <c r="K1777" i="1"/>
  <c r="K1685" i="1"/>
  <c r="K1256" i="1"/>
  <c r="K1472" i="1"/>
  <c r="K1319" i="1"/>
  <c r="K1830" i="1"/>
  <c r="K1180" i="1"/>
  <c r="K1257" i="1"/>
  <c r="K1041" i="1"/>
  <c r="K58" i="1"/>
  <c r="K1798" i="1"/>
  <c r="K86" i="1"/>
  <c r="K680" i="1"/>
  <c r="K1542" i="1"/>
  <c r="K1421" i="1"/>
  <c r="K1804" i="1"/>
  <c r="K974" i="1"/>
  <c r="K1852" i="1"/>
  <c r="K634" i="1"/>
  <c r="K322" i="1"/>
  <c r="K146" i="1"/>
  <c r="K405" i="1"/>
  <c r="K397" i="1"/>
  <c r="K1196" i="1"/>
  <c r="K574" i="1"/>
  <c r="K16" i="1"/>
  <c r="K410" i="1"/>
  <c r="K1347" i="1"/>
  <c r="K36" i="1"/>
  <c r="K816" i="1"/>
  <c r="K1638" i="1"/>
  <c r="K761" i="1"/>
  <c r="K929" i="1"/>
  <c r="K1744" i="1"/>
  <c r="K413" i="1"/>
  <c r="K1373" i="1"/>
  <c r="K965" i="1"/>
  <c r="K622" i="1"/>
  <c r="K545" i="1"/>
  <c r="K1750" i="1"/>
  <c r="K740" i="1"/>
  <c r="K1123" i="1"/>
  <c r="K1303" i="1"/>
  <c r="K1462" i="1"/>
  <c r="K585" i="1"/>
  <c r="K474" i="1"/>
  <c r="K1513" i="1"/>
  <c r="K442" i="1"/>
  <c r="K1183" i="1"/>
  <c r="K1541" i="1"/>
  <c r="K242" i="1"/>
  <c r="K572" i="1"/>
  <c r="K14" i="1"/>
  <c r="K282" i="1"/>
  <c r="K435" i="1"/>
  <c r="K930" i="1"/>
  <c r="K84" i="1"/>
  <c r="K34" i="1"/>
  <c r="K1539" i="1"/>
  <c r="K608" i="1"/>
  <c r="K1232" i="1"/>
  <c r="K931" i="1"/>
  <c r="K63" i="1"/>
  <c r="K283" i="1"/>
  <c r="K1056" i="1"/>
  <c r="K852" i="1"/>
  <c r="K1574" i="1"/>
  <c r="K1528" i="1"/>
  <c r="K162" i="1"/>
  <c r="K1446" i="1"/>
  <c r="K1831" i="1"/>
  <c r="K298" i="1"/>
  <c r="K1620" i="1"/>
  <c r="K1667" i="1"/>
  <c r="K864" i="1"/>
  <c r="K406" i="1"/>
  <c r="K306" i="1"/>
  <c r="K401" i="1"/>
  <c r="K1152" i="1"/>
  <c r="K1104" i="1"/>
  <c r="K1849" i="1"/>
  <c r="K909" i="1"/>
  <c r="K1202" i="1"/>
  <c r="K886" i="1"/>
  <c r="K1320" i="1"/>
  <c r="K724" i="1"/>
  <c r="K505" i="1"/>
  <c r="K476" i="1"/>
  <c r="K407" i="1"/>
  <c r="K140" i="1"/>
  <c r="K1381" i="1"/>
  <c r="K101" i="1"/>
  <c r="K451" i="1"/>
  <c r="K676" i="1"/>
  <c r="K465" i="1"/>
  <c r="K1042" i="1"/>
  <c r="K284" i="1"/>
  <c r="K278" i="1"/>
  <c r="K1430" i="1"/>
  <c r="K1031" i="1"/>
  <c r="K1147" i="1"/>
  <c r="K893" i="1"/>
  <c r="K1377" i="1"/>
  <c r="K1134" i="1"/>
  <c r="K1575" i="1"/>
  <c r="K1346" i="1"/>
  <c r="K1359" i="1"/>
  <c r="K994" i="1"/>
  <c r="K1475" i="1"/>
  <c r="K725" i="1"/>
  <c r="K1713" i="1"/>
  <c r="K1326" i="1"/>
  <c r="K1398" i="1"/>
  <c r="K842" i="1"/>
  <c r="K387" i="1"/>
  <c r="K323" i="1"/>
  <c r="K183" i="1"/>
  <c r="K186" i="1"/>
  <c r="K299" i="1"/>
  <c r="K107" i="1"/>
  <c r="K1686" i="1"/>
  <c r="K953" i="1"/>
  <c r="K1778" i="1"/>
  <c r="K1765" i="1"/>
  <c r="K1141" i="1"/>
  <c r="K783" i="1"/>
  <c r="K416" i="1"/>
  <c r="K1321" i="1"/>
  <c r="K29" i="1"/>
  <c r="K1463" i="1"/>
  <c r="K1185" i="1"/>
  <c r="K91" i="1"/>
  <c r="K1704" i="1"/>
  <c r="K1520" i="1"/>
  <c r="K843" i="1"/>
  <c r="K1521" i="1"/>
  <c r="K844" i="1"/>
  <c r="K1271" i="1"/>
  <c r="K1128" i="1"/>
  <c r="K586" i="1"/>
  <c r="K1089" i="1"/>
  <c r="K741" i="1"/>
  <c r="K1057" i="1"/>
  <c r="K1121" i="1"/>
  <c r="K1086" i="1"/>
  <c r="K609" i="1"/>
  <c r="K1107" i="1"/>
  <c r="K660" i="1"/>
  <c r="K1115" i="1"/>
  <c r="K975" i="1"/>
  <c r="K521" i="1"/>
  <c r="K324" i="1"/>
  <c r="K1411" i="1"/>
  <c r="K1367" i="1"/>
  <c r="K815" i="1"/>
  <c r="K1663" i="1"/>
  <c r="K68" i="1"/>
  <c r="K1657" i="1"/>
  <c r="K681" i="1"/>
  <c r="K1436" i="1"/>
  <c r="K742" i="1"/>
  <c r="K630" i="1"/>
  <c r="K1711" i="1"/>
  <c r="K1545" i="1"/>
  <c r="K247" i="1"/>
  <c r="K1071" i="1"/>
  <c r="K546" i="1"/>
  <c r="K157" i="1"/>
  <c r="K335" i="1"/>
  <c r="K669" i="1"/>
  <c r="K1677" i="1"/>
  <c r="K1322" i="1"/>
  <c r="K753" i="1"/>
  <c r="K205" i="1"/>
  <c r="K853" i="1"/>
  <c r="K1799" i="1"/>
  <c r="K1372" i="1"/>
  <c r="K1323" i="1"/>
  <c r="K1442" i="1"/>
  <c r="K1878" i="1"/>
  <c r="K303" i="1"/>
  <c r="K1696" i="1"/>
  <c r="K1837" i="1"/>
  <c r="K1522" i="1"/>
  <c r="K499" i="1"/>
  <c r="K44" i="1"/>
  <c r="K18" i="1"/>
  <c r="K1523" i="1"/>
  <c r="K1733" i="1"/>
  <c r="K304" i="1"/>
  <c r="K1794" i="1"/>
  <c r="K1576" i="1"/>
  <c r="K543" i="1"/>
  <c r="K1712" i="1"/>
  <c r="K1100" i="1"/>
  <c r="K1133" i="1"/>
  <c r="K729" i="1"/>
  <c r="K1415" i="1"/>
  <c r="K256" i="1"/>
  <c r="K325" i="1"/>
  <c r="K1477" i="1"/>
  <c r="K1053" i="1"/>
  <c r="K858" i="1"/>
  <c r="K677" i="1"/>
  <c r="K743" i="1"/>
  <c r="K436" i="1"/>
  <c r="K806" i="1"/>
  <c r="K1137" i="1"/>
  <c r="K373" i="1"/>
  <c r="K1456" i="1"/>
  <c r="K862" i="1"/>
  <c r="K592" i="1"/>
  <c r="K1836" i="1"/>
  <c r="K291" i="1"/>
  <c r="K707" i="1"/>
  <c r="K1615" i="1"/>
  <c r="K1832" i="1"/>
  <c r="K610" i="1"/>
  <c r="K1186" i="1"/>
  <c r="K481" i="1"/>
  <c r="K978" i="1"/>
  <c r="K279" i="1"/>
  <c r="K528" i="1"/>
  <c r="K326" i="1"/>
  <c r="K381" i="1"/>
  <c r="K564" i="1"/>
  <c r="K437" i="1"/>
  <c r="K257" i="1"/>
  <c r="K795" i="1"/>
  <c r="K717" i="1"/>
  <c r="K932" i="1"/>
  <c r="K1658" i="1"/>
  <c r="K849" i="1"/>
  <c r="K911" i="1"/>
  <c r="K661" i="1"/>
  <c r="K565" i="1"/>
  <c r="K450" i="1"/>
  <c r="K754" i="1"/>
  <c r="K346" i="1"/>
  <c r="K1526" i="1"/>
  <c r="K976" i="1"/>
  <c r="K343" i="1"/>
  <c r="K1087" i="1"/>
  <c r="K1577" i="1"/>
  <c r="K1507" i="1"/>
  <c r="K1603" i="1"/>
  <c r="K1534" i="1"/>
  <c r="K1382" i="1"/>
  <c r="K1866" i="1"/>
  <c r="K1230" i="1"/>
  <c r="K190" i="1"/>
  <c r="K593" i="1"/>
  <c r="K705" i="1"/>
  <c r="K1197" i="1"/>
  <c r="K1578" i="1"/>
  <c r="K967" i="1"/>
  <c r="K76" i="1"/>
  <c r="K517" i="1"/>
  <c r="K1697" i="1"/>
  <c r="K382" i="1"/>
  <c r="K1629" i="1"/>
  <c r="K1524" i="1"/>
  <c r="K1687" i="1"/>
  <c r="K594" i="1"/>
  <c r="K614" i="1"/>
  <c r="K123" i="1"/>
  <c r="K933" i="1"/>
  <c r="K1084" i="1"/>
  <c r="K522" i="1"/>
  <c r="K438" i="1"/>
  <c r="K290" i="1"/>
  <c r="K1762" i="1"/>
  <c r="K512" i="1"/>
  <c r="K1159" i="1"/>
  <c r="K374" i="1"/>
  <c r="K439" i="1"/>
  <c r="K1132" i="1"/>
  <c r="K327" i="1"/>
  <c r="K1330" i="1"/>
  <c r="K1850" i="1"/>
  <c r="K662" i="1"/>
  <c r="K663" i="1"/>
  <c r="K1389" i="1"/>
  <c r="K1390" i="1"/>
  <c r="K1165" i="1"/>
  <c r="K1233" i="1"/>
  <c r="K1259" i="1"/>
  <c r="K482" i="1"/>
  <c r="K536" i="1"/>
  <c r="K1160" i="1"/>
  <c r="K60" i="1"/>
  <c r="K466" i="1"/>
  <c r="K537" i="1"/>
  <c r="K1032" i="1"/>
  <c r="K566" i="1"/>
  <c r="K463" i="1"/>
  <c r="K772" i="1"/>
  <c r="K1734" i="1"/>
  <c r="K1306" i="1"/>
  <c r="K1874" i="1"/>
  <c r="K1247" i="1"/>
  <c r="K328" i="1"/>
  <c r="K350" i="1"/>
  <c r="K1579" i="1"/>
  <c r="K102" i="1"/>
  <c r="K1223" i="1"/>
  <c r="K1443" i="1"/>
  <c r="K1150" i="1"/>
  <c r="K260" i="1"/>
  <c r="K1088" i="1"/>
  <c r="K854" i="1"/>
  <c r="K1867" i="1"/>
  <c r="K968" i="1"/>
  <c r="K969" i="1"/>
  <c r="K441" i="1"/>
  <c r="K979" i="1"/>
  <c r="K1595" i="1"/>
  <c r="K1875" i="1"/>
  <c r="K1855" i="1"/>
  <c r="K1473" i="1"/>
  <c r="K1033" i="1"/>
  <c r="K1816" i="1"/>
  <c r="K708" i="1"/>
  <c r="K1108" i="1"/>
  <c r="K1109" i="1"/>
  <c r="K206" i="1"/>
  <c r="K1045" i="1"/>
  <c r="K1659" i="1"/>
  <c r="K567" i="1"/>
  <c r="K568" i="1"/>
  <c r="K569" i="1"/>
  <c r="K399" i="1"/>
  <c r="K597" i="1"/>
  <c r="K294" i="1"/>
  <c r="K934" i="1"/>
  <c r="K329" i="1"/>
  <c r="K39" i="1"/>
  <c r="K1529" i="1"/>
  <c r="K1395" i="1"/>
  <c r="K804" i="1"/>
  <c r="K805" i="1"/>
  <c r="K1400" i="1"/>
  <c r="K61" i="1"/>
  <c r="K1748" i="1"/>
  <c r="K1760" i="1"/>
  <c r="K1616" i="1"/>
  <c r="K375" i="1"/>
  <c r="K696" i="1"/>
  <c r="K1261" i="1"/>
  <c r="K500" i="1"/>
  <c r="K21" i="1"/>
  <c r="K391" i="1"/>
  <c r="K970" i="1"/>
  <c r="K1112" i="1"/>
  <c r="K1204" i="1"/>
  <c r="K117" i="1"/>
  <c r="K1263" i="1"/>
  <c r="K1368" i="1"/>
  <c r="K1324" i="1"/>
  <c r="K1342" i="1"/>
  <c r="K706" i="1"/>
  <c r="K1246" i="1"/>
  <c r="K1626" i="1"/>
  <c r="K383" i="1"/>
  <c r="K664" i="1"/>
  <c r="K704" i="1"/>
  <c r="K1034" i="1"/>
  <c r="K376" i="1"/>
  <c r="K120" i="1"/>
  <c r="K636" i="1"/>
  <c r="K1669" i="1"/>
  <c r="K1252" i="1"/>
  <c r="K845" i="1"/>
  <c r="K1212" i="1"/>
  <c r="K665" i="1"/>
  <c r="K1061" i="1"/>
  <c r="K1035" i="1"/>
  <c r="K330" i="1"/>
  <c r="K1143" i="1"/>
  <c r="K768" i="1"/>
  <c r="K1164" i="1"/>
  <c r="K872" i="1"/>
  <c r="K873" i="1"/>
  <c r="K1599" i="1"/>
  <c r="K1757" i="1"/>
  <c r="K1201" i="1"/>
  <c r="K1431" i="1"/>
  <c r="K1129" i="1"/>
  <c r="K1325" i="1"/>
  <c r="K133" i="1"/>
  <c r="K1474" i="1"/>
  <c r="K129" i="1"/>
  <c r="K1334" i="1"/>
  <c r="K464" i="1"/>
  <c r="K666" i="1"/>
  <c r="K538" i="1"/>
  <c r="K755" i="1"/>
  <c r="K1048" i="1"/>
  <c r="K598" i="1"/>
  <c r="K599" i="1"/>
  <c r="K1688" i="1"/>
  <c r="K1508" i="1"/>
  <c r="K1008" i="1"/>
  <c r="K1694" i="1"/>
  <c r="K981" i="1"/>
  <c r="K1432" i="1"/>
  <c r="K1117" i="1"/>
  <c r="K1660" i="1"/>
  <c r="K193" i="1"/>
  <c r="K670" i="1"/>
  <c r="K1198" i="1"/>
  <c r="K1745" i="1"/>
  <c r="K573" i="1"/>
  <c r="K404" i="1"/>
  <c r="K170" i="1"/>
  <c r="K898" i="1"/>
  <c r="K1746" i="1"/>
  <c r="K392" i="1"/>
  <c r="K1695" i="1"/>
  <c r="K726" i="1"/>
  <c r="K935" i="1"/>
  <c r="K626" i="1"/>
  <c r="K963" i="1"/>
  <c r="K1085" i="1"/>
  <c r="K874" i="1"/>
  <c r="K108" i="1"/>
  <c r="K1805" i="1"/>
  <c r="K1779" i="1"/>
  <c r="K1859" i="1"/>
  <c r="K1043" i="1"/>
  <c r="K414" i="1"/>
  <c r="K1408" i="1"/>
  <c r="K1199" i="1"/>
  <c r="K1633" i="1"/>
  <c r="K611" i="1"/>
  <c r="K875" i="1"/>
  <c r="K1747" i="1"/>
  <c r="K1752" i="1"/>
  <c r="K440" i="1"/>
  <c r="K1780" i="1"/>
  <c r="K1602" i="1"/>
  <c r="K1272" i="1"/>
  <c r="K143" i="1"/>
  <c r="K846" i="1"/>
  <c r="K899" i="1"/>
  <c r="K127" i="1"/>
  <c r="K1851" i="1"/>
  <c r="K402" i="1"/>
  <c r="K769" i="1"/>
  <c r="K185" i="1"/>
  <c r="K1251" i="1"/>
  <c r="K1036" i="1"/>
  <c r="K892" i="1"/>
  <c r="K501" i="1"/>
  <c r="AA5" i="4" l="1"/>
  <c r="AA6" i="4"/>
  <c r="AA4" i="4"/>
  <c r="W104" i="4"/>
  <c r="W96" i="4"/>
  <c r="CK32" i="10" s="1"/>
  <c r="W88" i="4"/>
  <c r="CC33" i="10" s="1"/>
  <c r="W80" i="4"/>
  <c r="CC29" i="10" s="1"/>
  <c r="W72" i="4"/>
  <c r="CC27" i="10" s="1"/>
  <c r="W64" i="4"/>
  <c r="CC25" i="10" s="1"/>
  <c r="W56" i="4"/>
  <c r="BY10" i="10" s="1"/>
  <c r="W48" i="4"/>
  <c r="W40" i="4"/>
  <c r="W32" i="4"/>
  <c r="W24" i="4"/>
  <c r="W16" i="4"/>
  <c r="W8" i="4"/>
  <c r="W15" i="4"/>
  <c r="W86" i="4"/>
  <c r="CK29" i="10" s="1"/>
  <c r="W70" i="4"/>
  <c r="CO6" i="10" s="1"/>
  <c r="W54" i="4"/>
  <c r="W38" i="4"/>
  <c r="W22" i="4"/>
  <c r="W6" i="4"/>
  <c r="W44" i="4"/>
  <c r="W20" i="4"/>
  <c r="W107" i="4"/>
  <c r="CG20" i="10" s="1"/>
  <c r="W91" i="4"/>
  <c r="CG16" i="10" s="1"/>
  <c r="W75" i="4"/>
  <c r="BU12" i="10" s="1"/>
  <c r="W67" i="4"/>
  <c r="CK23" i="10" s="1"/>
  <c r="W51" i="4"/>
  <c r="W35" i="4"/>
  <c r="W19" i="4"/>
  <c r="W106" i="4"/>
  <c r="CG19" i="10" s="1"/>
  <c r="W90" i="4"/>
  <c r="W74" i="4"/>
  <c r="CK26" i="10" s="1"/>
  <c r="W58" i="4"/>
  <c r="CG10" i="10" s="1"/>
  <c r="W42" i="4"/>
  <c r="W26" i="4"/>
  <c r="W10" i="4"/>
  <c r="W105" i="4"/>
  <c r="CK34" i="10" s="1"/>
  <c r="W97" i="4"/>
  <c r="W81" i="4"/>
  <c r="W65" i="4"/>
  <c r="CG12" i="10" s="1"/>
  <c r="W49" i="4"/>
  <c r="W33" i="4"/>
  <c r="W9" i="4"/>
  <c r="W103" i="4"/>
  <c r="BY13" i="10" s="1"/>
  <c r="W95" i="4"/>
  <c r="CC37" i="10" s="1"/>
  <c r="W87" i="4"/>
  <c r="W79" i="4"/>
  <c r="W71" i="4"/>
  <c r="CG14" i="10" s="1"/>
  <c r="W63" i="4"/>
  <c r="W55" i="4"/>
  <c r="W47" i="4"/>
  <c r="W39" i="4"/>
  <c r="W31" i="4"/>
  <c r="W23" i="4"/>
  <c r="W7" i="4"/>
  <c r="CT6" i="10" s="1"/>
  <c r="W102" i="4"/>
  <c r="W94" i="4"/>
  <c r="W78" i="4"/>
  <c r="W62" i="4"/>
  <c r="BU11" i="10" s="1"/>
  <c r="W46" i="4"/>
  <c r="W30" i="4"/>
  <c r="W14" i="4"/>
  <c r="W60" i="4"/>
  <c r="W36" i="4"/>
  <c r="W12" i="4"/>
  <c r="W25" i="4"/>
  <c r="W101" i="4"/>
  <c r="W93" i="4"/>
  <c r="CK31" i="10" s="1"/>
  <c r="W85" i="4"/>
  <c r="CC32" i="10" s="1"/>
  <c r="W77" i="4"/>
  <c r="BY12" i="10" s="1"/>
  <c r="W69" i="4"/>
  <c r="W61" i="4"/>
  <c r="CG11" i="10" s="1"/>
  <c r="W53" i="4"/>
  <c r="W45" i="4"/>
  <c r="W37" i="4"/>
  <c r="W29" i="4"/>
  <c r="W21" i="4"/>
  <c r="W13" i="4"/>
  <c r="W5" i="4"/>
  <c r="CT7" i="10" s="1"/>
  <c r="W100" i="4"/>
  <c r="CG18" i="10" s="1"/>
  <c r="W92" i="4"/>
  <c r="W84" i="4"/>
  <c r="CC31" i="10" s="1"/>
  <c r="W76" i="4"/>
  <c r="BY11" i="10" s="1"/>
  <c r="W68" i="4"/>
  <c r="CK24" i="10" s="1"/>
  <c r="W52" i="4"/>
  <c r="W28" i="4"/>
  <c r="W99" i="4"/>
  <c r="W83" i="4"/>
  <c r="BU13" i="10" s="1"/>
  <c r="W59" i="4"/>
  <c r="CC24" i="10" s="1"/>
  <c r="W43" i="4"/>
  <c r="W27" i="4"/>
  <c r="W11" i="4"/>
  <c r="W98" i="4"/>
  <c r="CC38" i="10" s="1"/>
  <c r="W82" i="4"/>
  <c r="CC30" i="10" s="1"/>
  <c r="W66" i="4"/>
  <c r="CG13" i="10" s="1"/>
  <c r="W50" i="4"/>
  <c r="W34" i="4"/>
  <c r="W18" i="4"/>
  <c r="W89" i="4"/>
  <c r="CC34" i="10" s="1"/>
  <c r="W73" i="4"/>
  <c r="CK25" i="10" s="1"/>
  <c r="W57" i="4"/>
  <c r="CG9" i="10" s="1"/>
  <c r="W41" i="4"/>
  <c r="W17" i="4"/>
  <c r="CC40" i="10"/>
  <c r="CC36" i="10"/>
  <c r="CK27" i="10"/>
  <c r="CK21" i="10"/>
  <c r="CK33" i="10"/>
  <c r="CK30" i="10"/>
  <c r="CG17" i="10"/>
  <c r="CK28" i="10"/>
  <c r="CC28" i="10"/>
  <c r="CK22" i="10"/>
  <c r="Z7" i="4"/>
  <c r="CC35" i="10" l="1"/>
  <c r="CT10" i="10"/>
  <c r="CC26" i="10"/>
  <c r="CT5" i="10"/>
  <c r="BU14" i="10"/>
  <c r="CG15" i="10"/>
  <c r="CC39" i="10"/>
  <c r="T5" i="2"/>
  <c r="S4" i="2" s="1"/>
  <c r="T6" i="2" l="1"/>
  <c r="S5" i="2" l="1"/>
  <c r="T7" i="2"/>
  <c r="S6" i="2" l="1"/>
  <c r="T8" i="2"/>
  <c r="S7" i="2" l="1"/>
  <c r="T9" i="2"/>
  <c r="S8" i="2" l="1"/>
  <c r="T10" i="2"/>
  <c r="S9" i="2" l="1"/>
  <c r="T11" i="2"/>
  <c r="S10" i="2" l="1"/>
  <c r="T12" i="2"/>
  <c r="S11" i="2" l="1"/>
  <c r="T13" i="2"/>
  <c r="S12" i="2" l="1"/>
  <c r="T14" i="2"/>
  <c r="S13" i="2" l="1"/>
  <c r="T15" i="2"/>
  <c r="S14" i="2" l="1"/>
  <c r="T16" i="2"/>
  <c r="S15" i="2" l="1"/>
  <c r="T17" i="2"/>
  <c r="S16" i="2" l="1"/>
  <c r="T18" i="2"/>
  <c r="S17" i="2" l="1"/>
  <c r="T19" i="2"/>
  <c r="S18" i="2" l="1"/>
  <c r="T20" i="2"/>
  <c r="S19" i="2" l="1"/>
  <c r="T21" i="2"/>
  <c r="S20" i="2" l="1"/>
  <c r="T22" i="2"/>
  <c r="S21" i="2" l="1"/>
  <c r="T23" i="2"/>
  <c r="S22" i="2" l="1"/>
  <c r="S23" i="2"/>
  <c r="D8" i="4" l="1"/>
  <c r="N1253" i="1"/>
  <c r="N1548" i="1"/>
  <c r="C12" i="2"/>
  <c r="C22" i="2"/>
  <c r="N689" i="1"/>
  <c r="C36" i="2"/>
  <c r="N1296" i="1"/>
  <c r="C30" i="2"/>
  <c r="C41" i="2"/>
  <c r="N1859" i="1"/>
  <c r="CC15" i="10"/>
  <c r="C35" i="2"/>
  <c r="N800" i="1"/>
  <c r="N1547" i="1"/>
  <c r="C21" i="2"/>
  <c r="C38" i="2"/>
  <c r="N1545" i="1"/>
  <c r="N1530" i="1"/>
  <c r="C11" i="2"/>
  <c r="CK20" i="10"/>
  <c r="C31" i="2"/>
  <c r="N785" i="1"/>
  <c r="C24" i="2"/>
  <c r="N1294" i="1"/>
  <c r="C10" i="2"/>
  <c r="CC10" i="10"/>
  <c r="N514" i="1"/>
  <c r="CK17" i="10"/>
  <c r="N1369" i="1"/>
  <c r="N587" i="1"/>
  <c r="CC22" i="10"/>
  <c r="N1444" i="1"/>
  <c r="N1077" i="1"/>
  <c r="CT11" i="10"/>
  <c r="N1741" i="1"/>
  <c r="D6" i="4"/>
  <c r="CC14" i="10"/>
  <c r="C20" i="2"/>
  <c r="N1275" i="1"/>
  <c r="C29" i="2"/>
  <c r="N1352" i="1"/>
  <c r="C9" i="2"/>
  <c r="N467" i="1"/>
  <c r="C37" i="2"/>
  <c r="N1398" i="1"/>
  <c r="C7" i="2"/>
  <c r="N1409" i="1"/>
  <c r="N604" i="1"/>
  <c r="N989" i="1"/>
  <c r="N1397" i="1"/>
  <c r="N1373" i="1"/>
  <c r="N683" i="1"/>
  <c r="C34" i="2"/>
  <c r="N1637" i="1"/>
  <c r="C5" i="2"/>
  <c r="N794" i="1"/>
  <c r="C17" i="2"/>
  <c r="N1333" i="1"/>
  <c r="C32" i="2"/>
  <c r="N156" i="1"/>
  <c r="CC23" i="10"/>
  <c r="N47" i="1"/>
  <c r="N868" i="1"/>
  <c r="CK16" i="10"/>
  <c r="N1707" i="1"/>
  <c r="N1205" i="1"/>
  <c r="BY5" i="10"/>
  <c r="D10" i="4"/>
  <c r="D4" i="4"/>
  <c r="N1249" i="1"/>
  <c r="N75" i="1"/>
  <c r="D5" i="4"/>
  <c r="N1697" i="1"/>
  <c r="D12" i="4"/>
  <c r="BY9" i="10"/>
  <c r="N940" i="1"/>
  <c r="N949" i="1"/>
  <c r="T4" i="4"/>
  <c r="C15" i="2"/>
  <c r="N1327" i="1"/>
  <c r="C39" i="2"/>
  <c r="N528" i="1"/>
  <c r="C26" i="2"/>
  <c r="N1887" i="1"/>
  <c r="CG8" i="10"/>
  <c r="N135" i="1"/>
  <c r="BU9" i="10"/>
  <c r="N1596" i="1"/>
  <c r="N109" i="1"/>
  <c r="N1450" i="1"/>
  <c r="N503" i="1"/>
  <c r="CK19" i="10"/>
  <c r="D9" i="4"/>
  <c r="N36" i="1"/>
  <c r="N720" i="1"/>
  <c r="N603" i="1"/>
  <c r="N1475" i="1"/>
  <c r="N1481" i="1"/>
  <c r="N1694" i="1"/>
  <c r="N1574" i="1"/>
  <c r="N1446" i="1"/>
  <c r="N1549" i="1"/>
  <c r="N1813" i="1"/>
  <c r="N1815" i="1"/>
  <c r="CG6" i="10"/>
  <c r="N1439" i="1"/>
  <c r="N1522" i="1"/>
  <c r="N1467" i="1"/>
  <c r="N1582" i="1"/>
  <c r="N1500" i="1"/>
  <c r="N1849" i="1"/>
  <c r="N1668" i="1"/>
  <c r="N1751" i="1"/>
  <c r="N1564" i="1"/>
  <c r="N1872" i="1"/>
  <c r="N1833" i="1"/>
  <c r="N1505" i="1"/>
  <c r="N1867" i="1"/>
  <c r="N1589" i="1"/>
  <c r="N1635" i="1"/>
  <c r="N1565" i="1"/>
  <c r="N1554" i="1"/>
  <c r="N1631" i="1"/>
  <c r="N1507" i="1"/>
  <c r="N1562" i="1"/>
  <c r="N1861" i="1"/>
  <c r="N1810" i="1"/>
  <c r="N1503" i="1"/>
  <c r="N866" i="1"/>
  <c r="C14" i="2"/>
  <c r="N513" i="1"/>
  <c r="C40" i="2"/>
  <c r="N60" i="1"/>
  <c r="BY7" i="10"/>
  <c r="N615" i="1"/>
  <c r="N153" i="1"/>
  <c r="N28" i="1"/>
  <c r="CG7" i="10"/>
  <c r="N1262" i="1"/>
  <c r="BU10" i="10"/>
  <c r="N694" i="1"/>
  <c r="CG5" i="10"/>
  <c r="N1110" i="1"/>
  <c r="C6" i="2"/>
  <c r="N1434" i="1"/>
  <c r="C19" i="2"/>
  <c r="BY8" i="10"/>
  <c r="N1360" i="1"/>
  <c r="N817" i="1"/>
  <c r="N1130" i="1"/>
  <c r="CC9" i="10"/>
  <c r="CC16" i="10"/>
  <c r="N17" i="1"/>
  <c r="N1629" i="1"/>
  <c r="N1724" i="1"/>
  <c r="N1843" i="1"/>
  <c r="N1501" i="1"/>
  <c r="N1839" i="1"/>
  <c r="N1587" i="1"/>
  <c r="N1714" i="1"/>
  <c r="N1612" i="1"/>
  <c r="N1784" i="1"/>
  <c r="N1519" i="1"/>
  <c r="N1424" i="1"/>
  <c r="N1516" i="1"/>
  <c r="N1480" i="1"/>
  <c r="N1440" i="1"/>
  <c r="N1577" i="1"/>
  <c r="N1702" i="1"/>
  <c r="N1638" i="1"/>
  <c r="N1463" i="1"/>
  <c r="N1614" i="1"/>
  <c r="N1604" i="1"/>
  <c r="N1429" i="1"/>
  <c r="N1660" i="1"/>
  <c r="N1539" i="1"/>
  <c r="N1820" i="1"/>
  <c r="N1759" i="1"/>
  <c r="N1706" i="1"/>
  <c r="CC21" i="10"/>
  <c r="N1392" i="1"/>
  <c r="N1559" i="1"/>
  <c r="N1438" i="1"/>
  <c r="N1496" i="1"/>
  <c r="N1846" i="1"/>
  <c r="N1750" i="1"/>
  <c r="N1634" i="1"/>
  <c r="N1825" i="1"/>
  <c r="N1822" i="1"/>
  <c r="N1683" i="1"/>
  <c r="N1632" i="1"/>
  <c r="N1686" i="1"/>
  <c r="N1593" i="1"/>
  <c r="C23" i="2"/>
  <c r="N59" i="1"/>
  <c r="C33" i="2"/>
  <c r="N1739" i="1"/>
  <c r="D13" i="4"/>
  <c r="N149" i="1"/>
  <c r="D7" i="4"/>
  <c r="N790" i="1"/>
  <c r="D11" i="4"/>
  <c r="N1251" i="1"/>
  <c r="N914" i="1"/>
  <c r="N1437" i="1"/>
  <c r="N1884" i="1"/>
  <c r="N1605" i="1"/>
  <c r="N1728" i="1"/>
  <c r="N1760" i="1"/>
  <c r="N1830" i="1"/>
  <c r="N1688" i="1"/>
  <c r="CK13" i="10"/>
  <c r="N1672" i="1"/>
  <c r="N1477" i="1"/>
  <c r="N1354" i="1"/>
  <c r="C25" i="2"/>
  <c r="C18" i="2"/>
  <c r="N580" i="1"/>
  <c r="N1171" i="1"/>
  <c r="CC11" i="10"/>
  <c r="C16" i="2"/>
  <c r="C28" i="2"/>
  <c r="C8" i="2"/>
  <c r="N801" i="1"/>
  <c r="N986" i="1"/>
  <c r="N1737" i="1"/>
  <c r="N1520" i="1"/>
  <c r="C13" i="2"/>
  <c r="N1478" i="1"/>
  <c r="N453" i="1"/>
  <c r="C27" i="2"/>
  <c r="N972" i="1"/>
  <c r="N1474" i="1"/>
  <c r="N1690" i="1"/>
  <c r="N1607" i="1"/>
  <c r="N1665" i="1"/>
  <c r="N1873" i="1"/>
  <c r="N1432" i="1"/>
  <c r="N1752" i="1"/>
  <c r="N1746" i="1"/>
  <c r="N1790" i="1"/>
  <c r="N1876" i="1"/>
  <c r="N1552" i="1"/>
  <c r="N1606" i="1"/>
  <c r="N1651" i="1"/>
  <c r="N1721" i="1"/>
  <c r="N1435" i="1"/>
  <c r="N1595" i="1"/>
  <c r="N1642" i="1"/>
  <c r="N1844" i="1"/>
  <c r="N1793" i="1"/>
  <c r="N1615" i="1"/>
  <c r="N1487" i="1"/>
  <c r="N1517" i="1"/>
  <c r="N1761" i="1"/>
  <c r="N1762" i="1"/>
  <c r="N1754" i="1"/>
  <c r="N1878" i="1"/>
  <c r="N1599" i="1"/>
  <c r="CC7" i="10"/>
  <c r="N1875" i="1"/>
  <c r="N1814" i="1"/>
  <c r="N1701" i="1"/>
  <c r="N1654" i="1"/>
  <c r="N1532" i="1"/>
  <c r="N1451" i="1"/>
  <c r="N1486" i="1"/>
  <c r="N1592" i="1"/>
  <c r="N1567" i="1"/>
  <c r="N1809" i="1"/>
  <c r="N1840" i="1"/>
  <c r="N1586" i="1"/>
  <c r="N1540" i="1"/>
  <c r="N1827" i="1"/>
  <c r="N1585" i="1"/>
  <c r="N1777" i="1"/>
  <c r="N1647" i="1"/>
  <c r="N1514" i="1"/>
  <c r="N1664" i="1"/>
  <c r="N1541" i="1"/>
  <c r="N1457" i="1"/>
  <c r="N1769" i="1"/>
  <c r="N1736" i="1"/>
  <c r="N1732" i="1"/>
  <c r="N1573" i="1"/>
  <c r="N1852" i="1"/>
  <c r="N1649" i="1"/>
  <c r="N1610" i="1"/>
  <c r="N1783" i="1"/>
  <c r="CK10" i="10"/>
  <c r="N1758" i="1"/>
  <c r="N1598" i="1"/>
  <c r="N1747" i="1"/>
  <c r="N1733" i="1"/>
  <c r="N1627" i="1"/>
  <c r="N1780" i="1"/>
  <c r="N1734" i="1"/>
  <c r="N1461" i="1"/>
  <c r="N1490" i="1"/>
  <c r="N1628" i="1"/>
  <c r="N1671" i="1"/>
  <c r="N1817" i="1"/>
  <c r="N1776" i="1"/>
  <c r="W4" i="4"/>
  <c r="AG7" i="3" s="1"/>
  <c r="AM7" i="3" s="1"/>
  <c r="N1824" i="1"/>
  <c r="N1542" i="1"/>
  <c r="N1788" i="1"/>
  <c r="N1639" i="1"/>
  <c r="N1512" i="1"/>
  <c r="N1543" i="1"/>
  <c r="N1579" i="1"/>
  <c r="N1709" i="1"/>
  <c r="N1536" i="1"/>
  <c r="N1495" i="1"/>
  <c r="N1455" i="1"/>
  <c r="N1551" i="1"/>
  <c r="N1652" i="1"/>
  <c r="N1756" i="1"/>
  <c r="N1695" i="1"/>
  <c r="N1555" i="1"/>
  <c r="N1837" i="1"/>
  <c r="N1657" i="1"/>
  <c r="N1611" i="1"/>
  <c r="N1719" i="1"/>
  <c r="N1525" i="1"/>
  <c r="N1865" i="1"/>
  <c r="N1591" i="1"/>
  <c r="N1464" i="1"/>
  <c r="N1807" i="1"/>
  <c r="N1862" i="1"/>
  <c r="N1453" i="1"/>
  <c r="N69" i="1"/>
  <c r="N1533" i="1"/>
  <c r="N1687" i="1"/>
  <c r="N1857" i="1"/>
  <c r="N1823" i="1"/>
  <c r="N1633" i="1"/>
  <c r="N1685" i="1"/>
  <c r="N1829" i="1"/>
  <c r="N1524" i="1"/>
  <c r="N1509" i="1"/>
  <c r="N1597" i="1"/>
  <c r="N1753" i="1"/>
  <c r="N1578" i="1"/>
  <c r="N1534" i="1"/>
  <c r="N1476" i="1"/>
  <c r="N1428" i="1"/>
  <c r="N1808" i="1"/>
  <c r="N1601" i="1"/>
  <c r="N1644" i="1"/>
  <c r="N1765" i="1"/>
  <c r="N1458" i="1"/>
  <c r="N1643" i="1"/>
  <c r="N1826" i="1"/>
  <c r="N1836" i="1"/>
  <c r="N1743" i="1"/>
  <c r="N1491" i="1"/>
  <c r="N1535" i="1"/>
  <c r="N1600" i="1"/>
  <c r="N1755" i="1"/>
  <c r="N1570" i="1"/>
  <c r="N1703" i="1"/>
  <c r="N1773" i="1"/>
  <c r="N1510" i="1"/>
  <c r="N1656" i="1"/>
  <c r="N1518" i="1"/>
  <c r="N1811" i="1"/>
  <c r="N1603" i="1"/>
  <c r="N1485" i="1"/>
  <c r="N1269" i="1"/>
  <c r="N1235" i="1"/>
  <c r="N1202" i="1"/>
  <c r="N280" i="1"/>
  <c r="CC17" i="10"/>
  <c r="N1812" i="1"/>
  <c r="N1667" i="1"/>
  <c r="N1469" i="1"/>
  <c r="N1764" i="1"/>
  <c r="N1473" i="1"/>
  <c r="N1576" i="1"/>
  <c r="N1863" i="1"/>
  <c r="N1546" i="1"/>
  <c r="N1787" i="1"/>
  <c r="N1675" i="1"/>
  <c r="N1529" i="1"/>
  <c r="N1881" i="1"/>
  <c r="N1427" i="1"/>
  <c r="N1735" i="1"/>
  <c r="N1866" i="1"/>
  <c r="N1798" i="1"/>
  <c r="N1698" i="1"/>
  <c r="N1528" i="1"/>
  <c r="N1523" i="1"/>
  <c r="N1645" i="1"/>
  <c r="N1526" i="1"/>
  <c r="N1847" i="1"/>
  <c r="N1716" i="1"/>
  <c r="N1558" i="1"/>
  <c r="N1531" i="1"/>
  <c r="N1317" i="1"/>
  <c r="N1310" i="1"/>
  <c r="N1412" i="1"/>
  <c r="N1367" i="1"/>
  <c r="N1416" i="1"/>
  <c r="N1211" i="1"/>
  <c r="N1415" i="1"/>
  <c r="N1255" i="1"/>
  <c r="N1242" i="1"/>
  <c r="N1231" i="1"/>
  <c r="N1270" i="1"/>
  <c r="N1389" i="1"/>
  <c r="N1315" i="1"/>
  <c r="N1284" i="1"/>
  <c r="CC19" i="10"/>
  <c r="N1298" i="1"/>
  <c r="N1366" i="1"/>
  <c r="N1320" i="1"/>
  <c r="N1220" i="1"/>
  <c r="N1207" i="1"/>
  <c r="N1247" i="1"/>
  <c r="N1219" i="1"/>
  <c r="N1209" i="1"/>
  <c r="N1414" i="1"/>
  <c r="N1254" i="1"/>
  <c r="N1246" i="1"/>
  <c r="N1407" i="1"/>
  <c r="N1328" i="1"/>
  <c r="N1250" i="1"/>
  <c r="N1212" i="1"/>
  <c r="N1210" i="1"/>
  <c r="N1308" i="1"/>
  <c r="N1304" i="1"/>
  <c r="N1267" i="1"/>
  <c r="N1069" i="1"/>
  <c r="N1111" i="1"/>
  <c r="N1441" i="1"/>
  <c r="N1781" i="1"/>
  <c r="N1511" i="1"/>
  <c r="N1676" i="1"/>
  <c r="N1870" i="1"/>
  <c r="N1544" i="1"/>
  <c r="N1766" i="1"/>
  <c r="N1771" i="1"/>
  <c r="N1670" i="1"/>
  <c r="N1871" i="1"/>
  <c r="N1730" i="1"/>
  <c r="N1886" i="1"/>
  <c r="N1430" i="1"/>
  <c r="N1869" i="1"/>
  <c r="N1454" i="1"/>
  <c r="N1800" i="1"/>
  <c r="N1622" i="1"/>
  <c r="N1630" i="1"/>
  <c r="N1710" i="1"/>
  <c r="N1445" i="1"/>
  <c r="N1718" i="1"/>
  <c r="N1882" i="1"/>
  <c r="N1625" i="1"/>
  <c r="N1661" i="1"/>
  <c r="N1850" i="1"/>
  <c r="N1581" i="1"/>
  <c r="N1483" i="1"/>
  <c r="N1796" i="1"/>
  <c r="N1468" i="1"/>
  <c r="N1740" i="1"/>
  <c r="N1602" i="1"/>
  <c r="N1575" i="1"/>
  <c r="N1669" i="1"/>
  <c r="N1692" i="1"/>
  <c r="N1618" i="1"/>
  <c r="N1489" i="1"/>
  <c r="N1216" i="1"/>
  <c r="N1331" i="1"/>
  <c r="N1394" i="1"/>
  <c r="N1206" i="1"/>
  <c r="CC20" i="10"/>
  <c r="N1263" i="1"/>
  <c r="N1339" i="1"/>
  <c r="N1232" i="1"/>
  <c r="N1314" i="1"/>
  <c r="N1401" i="1"/>
  <c r="N1271" i="1"/>
  <c r="N1203" i="1"/>
  <c r="N1222" i="1"/>
  <c r="N1258" i="1"/>
  <c r="N1259" i="1"/>
  <c r="N1371" i="1"/>
  <c r="N1404" i="1"/>
  <c r="N1244" i="1"/>
  <c r="N1410" i="1"/>
  <c r="N1396" i="1"/>
  <c r="N1374" i="1"/>
  <c r="N1079" i="1"/>
  <c r="N1106" i="1"/>
  <c r="N1105" i="1"/>
  <c r="N1196" i="1"/>
  <c r="N1091" i="1"/>
  <c r="N1097" i="1"/>
  <c r="N1067" i="1"/>
  <c r="N1082" i="1"/>
  <c r="N1089" i="1"/>
  <c r="N1169" i="1"/>
  <c r="N1095" i="1"/>
  <c r="N917" i="1"/>
  <c r="N1729" i="1"/>
  <c r="N1768" i="1"/>
  <c r="N1666" i="1"/>
  <c r="N1888" i="1"/>
  <c r="N1550" i="1"/>
  <c r="N1782" i="1"/>
  <c r="N1556" i="1"/>
  <c r="N1778" i="1"/>
  <c r="N1674" i="1"/>
  <c r="N1680" i="1"/>
  <c r="N1677" i="1"/>
  <c r="N1713" i="1"/>
  <c r="N1465" i="1"/>
  <c r="N1704" i="1"/>
  <c r="N1648" i="1"/>
  <c r="N1712" i="1"/>
  <c r="N1662" i="1"/>
  <c r="N1864" i="1"/>
  <c r="N1722" i="1"/>
  <c r="N1488" i="1"/>
  <c r="N1425" i="1"/>
  <c r="N1584" i="1"/>
  <c r="N1459" i="1"/>
  <c r="N1832" i="1"/>
  <c r="N1527" i="1"/>
  <c r="N1502" i="1"/>
  <c r="N1322" i="1"/>
  <c r="N1305" i="1"/>
  <c r="N1280" i="1"/>
  <c r="CK11" i="10"/>
  <c r="N1381" i="1"/>
  <c r="N1382" i="1"/>
  <c r="N1422" i="1"/>
  <c r="N1309" i="1"/>
  <c r="N1316" i="1"/>
  <c r="N1359" i="1"/>
  <c r="N1245" i="1"/>
  <c r="N1319" i="1"/>
  <c r="N1400" i="1"/>
  <c r="N1233" i="1"/>
  <c r="N1355" i="1"/>
  <c r="N1300" i="1"/>
  <c r="N1215" i="1"/>
  <c r="N1229" i="1"/>
  <c r="N1377" i="1"/>
  <c r="N1324" i="1"/>
  <c r="N1311" i="1"/>
  <c r="N1351" i="1"/>
  <c r="N1303" i="1"/>
  <c r="N1230" i="1"/>
  <c r="N1338" i="1"/>
  <c r="N1393" i="1"/>
  <c r="N1274" i="1"/>
  <c r="N1221" i="1"/>
  <c r="N1279" i="1"/>
  <c r="N1293" i="1"/>
  <c r="N1208" i="1"/>
  <c r="N1313" i="1"/>
  <c r="N1302" i="1"/>
  <c r="N1145" i="1"/>
  <c r="N1682" i="1"/>
  <c r="N1877" i="1"/>
  <c r="N1845" i="1"/>
  <c r="N1608" i="1"/>
  <c r="N1757" i="1"/>
  <c r="N1786" i="1"/>
  <c r="N1561" i="1"/>
  <c r="N1571" i="1"/>
  <c r="N1691" i="1"/>
  <c r="N1624" i="1"/>
  <c r="N1797" i="1"/>
  <c r="N1640" i="1"/>
  <c r="N1838" i="1"/>
  <c r="N1772" i="1"/>
  <c r="N1484" i="1"/>
  <c r="N1723" i="1"/>
  <c r="N1636" i="1"/>
  <c r="N1835" i="1"/>
  <c r="N1805" i="1"/>
  <c r="N1775" i="1"/>
  <c r="N1583" i="1"/>
  <c r="N1794" i="1"/>
  <c r="N1646" i="1"/>
  <c r="N1789" i="1"/>
  <c r="N1204" i="1"/>
  <c r="N1372" i="1"/>
  <c r="N1276" i="1"/>
  <c r="N1227" i="1"/>
  <c r="N1375" i="1"/>
  <c r="N1385" i="1"/>
  <c r="N1237" i="1"/>
  <c r="N1330" i="1"/>
  <c r="N1292" i="1"/>
  <c r="N1337" i="1"/>
  <c r="N1266" i="1"/>
  <c r="N1420" i="1"/>
  <c r="N1278" i="1"/>
  <c r="N1335" i="1"/>
  <c r="N1153" i="1"/>
  <c r="N1188" i="1"/>
  <c r="N1176" i="1"/>
  <c r="N1173" i="1"/>
  <c r="N1152" i="1"/>
  <c r="N1071" i="1"/>
  <c r="CK8" i="10"/>
  <c r="N1159" i="1"/>
  <c r="N1190" i="1"/>
  <c r="N1172" i="1"/>
  <c r="N1183" i="1"/>
  <c r="N1154" i="1"/>
  <c r="N1165" i="1"/>
  <c r="N1175" i="1"/>
  <c r="N1156" i="1"/>
  <c r="N1128" i="1"/>
  <c r="N1090" i="1"/>
  <c r="N1047" i="1"/>
  <c r="N1053" i="1"/>
  <c r="N858" i="1"/>
  <c r="N1020" i="1"/>
  <c r="N995" i="1"/>
  <c r="N853" i="1"/>
  <c r="N1024" i="1"/>
  <c r="N941" i="1"/>
  <c r="N980" i="1"/>
  <c r="N1442" i="1"/>
  <c r="N1443" i="1"/>
  <c r="N1655" i="1"/>
  <c r="N1663" i="1"/>
  <c r="N1819" i="1"/>
  <c r="N1785" i="1"/>
  <c r="N1679" i="1"/>
  <c r="N1466" i="1"/>
  <c r="N1553" i="1"/>
  <c r="N1828" i="1"/>
  <c r="N1590" i="1"/>
  <c r="N1795" i="1"/>
  <c r="N1708" i="1"/>
  <c r="N1806" i="1"/>
  <c r="N1658" i="1"/>
  <c r="N1720" i="1"/>
  <c r="N1370" i="1"/>
  <c r="N1353" i="1"/>
  <c r="N1357" i="1"/>
  <c r="N1411" i="1"/>
  <c r="N1391" i="1"/>
  <c r="N1390" i="1"/>
  <c r="N1265" i="1"/>
  <c r="N1318" i="1"/>
  <c r="N1329" i="1"/>
  <c r="N1362" i="1"/>
  <c r="N1378" i="1"/>
  <c r="N1261" i="1"/>
  <c r="N1186" i="1"/>
  <c r="N1163" i="1"/>
  <c r="N1146" i="1"/>
  <c r="N1193" i="1"/>
  <c r="N1083" i="1"/>
  <c r="N1192" i="1"/>
  <c r="N1100" i="1"/>
  <c r="N1194" i="1"/>
  <c r="N1174" i="1"/>
  <c r="N1198" i="1"/>
  <c r="N1074" i="1"/>
  <c r="N1108" i="1"/>
  <c r="N1112" i="1"/>
  <c r="N1099" i="1"/>
  <c r="N1160" i="1"/>
  <c r="N984" i="1"/>
  <c r="N906" i="1"/>
  <c r="N872" i="1"/>
  <c r="N904" i="1"/>
  <c r="N869" i="1"/>
  <c r="N897" i="1"/>
  <c r="N893" i="1"/>
  <c r="N924" i="1"/>
  <c r="N931" i="1"/>
  <c r="N971" i="1"/>
  <c r="N1022" i="1"/>
  <c r="N911" i="1"/>
  <c r="N1036" i="1"/>
  <c r="N978" i="1"/>
  <c r="N1043" i="1"/>
  <c r="N936" i="1"/>
  <c r="N977" i="1"/>
  <c r="N818" i="1"/>
  <c r="N844" i="1"/>
  <c r="N820" i="1"/>
  <c r="N774" i="1"/>
  <c r="N627" i="1"/>
  <c r="N667" i="1"/>
  <c r="N722" i="1"/>
  <c r="N791" i="1"/>
  <c r="N793" i="1"/>
  <c r="N678" i="1"/>
  <c r="N617" i="1"/>
  <c r="N737" i="1"/>
  <c r="N806" i="1"/>
  <c r="N809" i="1"/>
  <c r="N645" i="1"/>
  <c r="N692" i="1"/>
  <c r="N835" i="1"/>
  <c r="N760" i="1"/>
  <c r="N726" i="1"/>
  <c r="N804" i="1"/>
  <c r="N671" i="1"/>
  <c r="N653" i="1"/>
  <c r="N700" i="1"/>
  <c r="N658" i="1"/>
  <c r="N670" i="1"/>
  <c r="N707" i="1"/>
  <c r="N769" i="1"/>
  <c r="N724" i="1"/>
  <c r="N825" i="1"/>
  <c r="N827" i="1"/>
  <c r="N709" i="1"/>
  <c r="N661" i="1"/>
  <c r="N729" i="1"/>
  <c r="N740" i="1"/>
  <c r="N681" i="1"/>
  <c r="N690" i="1"/>
  <c r="N730" i="1"/>
  <c r="N735" i="1"/>
  <c r="N846" i="1"/>
  <c r="N746" i="1"/>
  <c r="N796" i="1"/>
  <c r="N786" i="1"/>
  <c r="N636" i="1"/>
  <c r="N832" i="1"/>
  <c r="N761" i="1"/>
  <c r="N710" i="1"/>
  <c r="N691" i="1"/>
  <c r="N612" i="1"/>
  <c r="N698" i="1"/>
  <c r="N704" i="1"/>
  <c r="N516" i="1"/>
  <c r="N450" i="1"/>
  <c r="N532" i="1"/>
  <c r="N584" i="1"/>
  <c r="N477" i="1"/>
  <c r="N595" i="1"/>
  <c r="N508" i="1"/>
  <c r="N559" i="1"/>
  <c r="N515" i="1"/>
  <c r="N586" i="1"/>
  <c r="N478" i="1"/>
  <c r="N563" i="1"/>
  <c r="N598" i="1"/>
  <c r="N576" i="1"/>
  <c r="N538" i="1"/>
  <c r="N553" i="1"/>
  <c r="N480" i="1"/>
  <c r="N471" i="1"/>
  <c r="N585" i="1"/>
  <c r="N574" i="1"/>
  <c r="N472" i="1"/>
  <c r="N594" i="1"/>
  <c r="N520" i="1"/>
  <c r="N448" i="1"/>
  <c r="N545" i="1"/>
  <c r="N599" i="1"/>
  <c r="N540" i="1"/>
  <c r="N498" i="1"/>
  <c r="N505" i="1"/>
  <c r="N583" i="1"/>
  <c r="N524" i="1"/>
  <c r="N529" i="1"/>
  <c r="N451" i="1"/>
  <c r="N447" i="1"/>
  <c r="N323" i="1"/>
  <c r="N391" i="1"/>
  <c r="N430" i="1"/>
  <c r="N437" i="1"/>
  <c r="N353" i="1"/>
  <c r="N301" i="1"/>
  <c r="N329" i="1"/>
  <c r="N327" i="1"/>
  <c r="N403" i="1"/>
  <c r="N369" i="1"/>
  <c r="N434" i="1"/>
  <c r="N304" i="1"/>
  <c r="N400" i="1"/>
  <c r="N418" i="1"/>
  <c r="N374" i="1"/>
  <c r="N299" i="1"/>
  <c r="N392" i="1"/>
  <c r="N305" i="1"/>
  <c r="N298" i="1"/>
  <c r="N357" i="1"/>
  <c r="N358" i="1"/>
  <c r="N390" i="1"/>
  <c r="N321" i="1"/>
  <c r="N426" i="1"/>
  <c r="N428" i="1"/>
  <c r="N424" i="1"/>
  <c r="N398" i="1"/>
  <c r="N371" i="1"/>
  <c r="N271" i="1"/>
  <c r="N238" i="1"/>
  <c r="N272" i="1"/>
  <c r="N247" i="1"/>
  <c r="N211" i="1"/>
  <c r="N228" i="1"/>
  <c r="N234" i="1"/>
  <c r="N281" i="1"/>
  <c r="N208" i="1"/>
  <c r="N290" i="1"/>
  <c r="N240" i="1"/>
  <c r="N212" i="1"/>
  <c r="N270" i="1"/>
  <c r="N246" i="1"/>
  <c r="N263" i="1"/>
  <c r="N213" i="1"/>
  <c r="N276" i="1"/>
  <c r="N194" i="1"/>
  <c r="N188" i="1"/>
  <c r="N180" i="1"/>
  <c r="N151" i="1"/>
  <c r="N158" i="1"/>
  <c r="N176" i="1"/>
  <c r="N199" i="1"/>
  <c r="N132" i="1"/>
  <c r="N193" i="1"/>
  <c r="N173" i="1"/>
  <c r="N183" i="1"/>
  <c r="N126" i="1"/>
  <c r="N130" i="1"/>
  <c r="N108" i="1"/>
  <c r="N129" i="1"/>
  <c r="N96" i="1"/>
  <c r="N100" i="1"/>
  <c r="N74" i="1"/>
  <c r="N92" i="1"/>
  <c r="N76" i="1"/>
  <c r="N89" i="1"/>
  <c r="N1749" i="1"/>
  <c r="N1493" i="1"/>
  <c r="N1566" i="1"/>
  <c r="N1479" i="1"/>
  <c r="N1456" i="1"/>
  <c r="N1470" i="1"/>
  <c r="N1763" i="1"/>
  <c r="N1834" i="1"/>
  <c r="N1537" i="1"/>
  <c r="N1700" i="1"/>
  <c r="N1841" i="1"/>
  <c r="N1447" i="1"/>
  <c r="N1801" i="1"/>
  <c r="N1696" i="1"/>
  <c r="N1818" i="1"/>
  <c r="N1513" i="1"/>
  <c r="N1689" i="1"/>
  <c r="N1563" i="1"/>
  <c r="N1715" i="1"/>
  <c r="N1804" i="1"/>
  <c r="N1273" i="1"/>
  <c r="N1301" i="1"/>
  <c r="N1289" i="1"/>
  <c r="N1417" i="1"/>
  <c r="N1388" i="1"/>
  <c r="N1285" i="1"/>
  <c r="N1218" i="1"/>
  <c r="N1402" i="1"/>
  <c r="N1288" i="1"/>
  <c r="N1350" i="1"/>
  <c r="N1286" i="1"/>
  <c r="N1341" i="1"/>
  <c r="N1387" i="1"/>
  <c r="N1287" i="1"/>
  <c r="N1239" i="1"/>
  <c r="N1345" i="1"/>
  <c r="N1326" i="1"/>
  <c r="N1423" i="1"/>
  <c r="N1297" i="1"/>
  <c r="N1336" i="1"/>
  <c r="N1312" i="1"/>
  <c r="N1127" i="1"/>
  <c r="N1086" i="1"/>
  <c r="N1101" i="1"/>
  <c r="N1070" i="1"/>
  <c r="N1142" i="1"/>
  <c r="CC13" i="10"/>
  <c r="N1072" i="1"/>
  <c r="N1094" i="1"/>
  <c r="N1717" i="1"/>
  <c r="N1641" i="1"/>
  <c r="N1609" i="1"/>
  <c r="N1494" i="1"/>
  <c r="N1792" i="1"/>
  <c r="N1848" i="1"/>
  <c r="N1452" i="1"/>
  <c r="N1499" i="1"/>
  <c r="N1742" i="1"/>
  <c r="N1853" i="1"/>
  <c r="N1560" i="1"/>
  <c r="N1492" i="1"/>
  <c r="N1613" i="1"/>
  <c r="N1580" i="1"/>
  <c r="N1471" i="1"/>
  <c r="N1744" i="1"/>
  <c r="N1693" i="1"/>
  <c r="N1727" i="1"/>
  <c r="N1799" i="1"/>
  <c r="N1557" i="1"/>
  <c r="N1228" i="1"/>
  <c r="N1346" i="1"/>
  <c r="N1340" i="1"/>
  <c r="N1408" i="1"/>
  <c r="N1349" i="1"/>
  <c r="N1358" i="1"/>
  <c r="N1379" i="1"/>
  <c r="N1241" i="1"/>
  <c r="N1306" i="1"/>
  <c r="N1403" i="1"/>
  <c r="N1368" i="1"/>
  <c r="N1364" i="1"/>
  <c r="N1213" i="1"/>
  <c r="N1421" i="1"/>
  <c r="N1170" i="1"/>
  <c r="N222" i="1"/>
  <c r="N1460" i="1"/>
  <c r="CK14" i="10"/>
  <c r="N1699" i="1"/>
  <c r="N1821" i="1"/>
  <c r="N1617" i="1"/>
  <c r="N1623" i="1"/>
  <c r="N1803" i="1"/>
  <c r="N1497" i="1"/>
  <c r="N1347" i="1"/>
  <c r="N1365" i="1"/>
  <c r="N1321" i="1"/>
  <c r="N1361" i="1"/>
  <c r="CC12" i="10"/>
  <c r="N1238" i="1"/>
  <c r="N1201" i="1"/>
  <c r="N1226" i="1"/>
  <c r="N1065" i="1"/>
  <c r="N1140" i="1"/>
  <c r="N1195" i="1"/>
  <c r="N1068" i="1"/>
  <c r="N1113" i="1"/>
  <c r="N1114" i="1"/>
  <c r="N1180" i="1"/>
  <c r="N1161" i="1"/>
  <c r="N1088" i="1"/>
  <c r="N1124" i="1"/>
  <c r="N1096" i="1"/>
  <c r="N1042" i="1"/>
  <c r="N856" i="1"/>
  <c r="N885" i="1"/>
  <c r="N1037" i="1"/>
  <c r="N847" i="1"/>
  <c r="N960" i="1"/>
  <c r="N1054" i="1"/>
  <c r="N944" i="1"/>
  <c r="N907" i="1"/>
  <c r="N873" i="1"/>
  <c r="N963" i="1"/>
  <c r="N1052" i="1"/>
  <c r="N1005" i="1"/>
  <c r="N1045" i="1"/>
  <c r="N997" i="1"/>
  <c r="N1038" i="1"/>
  <c r="N1011" i="1"/>
  <c r="N1010" i="1"/>
  <c r="N849" i="1"/>
  <c r="N920" i="1"/>
  <c r="N1033" i="1"/>
  <c r="N956" i="1"/>
  <c r="N620" i="1"/>
  <c r="N764" i="1"/>
  <c r="N637" i="1"/>
  <c r="N1673" i="1"/>
  <c r="N1431" i="1"/>
  <c r="N1791" i="1"/>
  <c r="N1885" i="1"/>
  <c r="N1620" i="1"/>
  <c r="N1426" i="1"/>
  <c r="BU7" i="10"/>
  <c r="N1856" i="1"/>
  <c r="N1616" i="1"/>
  <c r="N1498" i="1"/>
  <c r="N1332" i="1"/>
  <c r="N1252" i="1"/>
  <c r="N1356" i="1"/>
  <c r="N1283" i="1"/>
  <c r="N1062" i="1"/>
  <c r="N1129" i="1"/>
  <c r="N1185" i="1"/>
  <c r="N1178" i="1"/>
  <c r="N1184" i="1"/>
  <c r="N1076" i="1"/>
  <c r="N1125" i="1"/>
  <c r="N1104" i="1"/>
  <c r="N1080" i="1"/>
  <c r="N1150" i="1"/>
  <c r="N1164" i="1"/>
  <c r="N953" i="1"/>
  <c r="N888" i="1"/>
  <c r="N857" i="1"/>
  <c r="N1055" i="1"/>
  <c r="N882" i="1"/>
  <c r="N875" i="1"/>
  <c r="N990" i="1"/>
  <c r="N994" i="1"/>
  <c r="N862" i="1"/>
  <c r="N860" i="1"/>
  <c r="N919" i="1"/>
  <c r="N947" i="1"/>
  <c r="N1046" i="1"/>
  <c r="N998" i="1"/>
  <c r="N1031" i="1"/>
  <c r="N850" i="1"/>
  <c r="N943" i="1"/>
  <c r="N902" i="1"/>
  <c r="N1030" i="1"/>
  <c r="N1008" i="1"/>
  <c r="N1018" i="1"/>
  <c r="N910" i="1"/>
  <c r="N900" i="1"/>
  <c r="N1003" i="1"/>
  <c r="N768" i="1"/>
  <c r="N674" i="1"/>
  <c r="N659" i="1"/>
  <c r="N742" i="1"/>
  <c r="N680" i="1"/>
  <c r="N685" i="1"/>
  <c r="N838" i="1"/>
  <c r="N649" i="1"/>
  <c r="N787" i="1"/>
  <c r="N833" i="1"/>
  <c r="N665" i="1"/>
  <c r="N779" i="1"/>
  <c r="N688" i="1"/>
  <c r="N732" i="1"/>
  <c r="N646" i="1"/>
  <c r="N751" i="1"/>
  <c r="N699" i="1"/>
  <c r="N811" i="1"/>
  <c r="N826" i="1"/>
  <c r="N630" i="1"/>
  <c r="N616" i="1"/>
  <c r="N682" i="1"/>
  <c r="N841" i="1"/>
  <c r="N457" i="1"/>
  <c r="N552" i="1"/>
  <c r="N526" i="1"/>
  <c r="N525" i="1"/>
  <c r="N521" i="1"/>
  <c r="N511" i="1"/>
  <c r="N512" i="1"/>
  <c r="N537" i="1"/>
  <c r="N550" i="1"/>
  <c r="N1874" i="1"/>
  <c r="N1745" i="1"/>
  <c r="N1462" i="1"/>
  <c r="N1659" i="1"/>
  <c r="N1738" i="1"/>
  <c r="N1225" i="1"/>
  <c r="N1413" i="1"/>
  <c r="N1384" i="1"/>
  <c r="N1380" i="1"/>
  <c r="N1376" i="1"/>
  <c r="N1132" i="1"/>
  <c r="N1147" i="1"/>
  <c r="N1121" i="1"/>
  <c r="N1187" i="1"/>
  <c r="N1107" i="1"/>
  <c r="N1136" i="1"/>
  <c r="N1144" i="1"/>
  <c r="N992" i="1"/>
  <c r="N1035" i="1"/>
  <c r="N987" i="1"/>
  <c r="N908" i="1"/>
  <c r="N967" i="1"/>
  <c r="N851" i="1"/>
  <c r="N1058" i="1"/>
  <c r="N864" i="1"/>
  <c r="N881" i="1"/>
  <c r="N895" i="1"/>
  <c r="N879" i="1"/>
  <c r="N894" i="1"/>
  <c r="N878" i="1"/>
  <c r="N1061" i="1"/>
  <c r="N876" i="1"/>
  <c r="N938" i="1"/>
  <c r="N1051" i="1"/>
  <c r="N935" i="1"/>
  <c r="N652" i="1"/>
  <c r="N602" i="1"/>
  <c r="N705" i="1"/>
  <c r="N755" i="1"/>
  <c r="N842" i="1"/>
  <c r="N824" i="1"/>
  <c r="N655" i="1"/>
  <c r="N635" i="1"/>
  <c r="N789" i="1"/>
  <c r="N812" i="1"/>
  <c r="N750" i="1"/>
  <c r="N830" i="1"/>
  <c r="N706" i="1"/>
  <c r="N662" i="1"/>
  <c r="N633" i="1"/>
  <c r="N773" i="1"/>
  <c r="N632" i="1"/>
  <c r="N687" i="1"/>
  <c r="N843" i="1"/>
  <c r="N605" i="1"/>
  <c r="N575" i="1"/>
  <c r="N139" i="1"/>
  <c r="N1858" i="1"/>
  <c r="N1860" i="1"/>
  <c r="N1515" i="1"/>
  <c r="N1436" i="1"/>
  <c r="N1650" i="1"/>
  <c r="N1802" i="1"/>
  <c r="N1855" i="1"/>
  <c r="N1506" i="1"/>
  <c r="N1334" i="1"/>
  <c r="N1224" i="1"/>
  <c r="N1281" i="1"/>
  <c r="N1405" i="1"/>
  <c r="N1217" i="1"/>
  <c r="N1256" i="1"/>
  <c r="N1248" i="1"/>
  <c r="N1078" i="1"/>
  <c r="N1122" i="1"/>
  <c r="N1181" i="1"/>
  <c r="N1162" i="1"/>
  <c r="N1155" i="1"/>
  <c r="N1073" i="1"/>
  <c r="N1085" i="1"/>
  <c r="N1093" i="1"/>
  <c r="N1143" i="1"/>
  <c r="N1117" i="1"/>
  <c r="N970" i="1"/>
  <c r="N1026" i="1"/>
  <c r="N890" i="1"/>
  <c r="N1040" i="1"/>
  <c r="N991" i="1"/>
  <c r="N859" i="1"/>
  <c r="N1023" i="1"/>
  <c r="N1029" i="1"/>
  <c r="N886" i="1"/>
  <c r="N929" i="1"/>
  <c r="N867" i="1"/>
  <c r="N982" i="1"/>
  <c r="N1032" i="1"/>
  <c r="N968" i="1"/>
  <c r="N657" i="1"/>
  <c r="N711" i="1"/>
  <c r="N802" i="1"/>
  <c r="N619" i="1"/>
  <c r="N712" i="1"/>
  <c r="N771" i="1"/>
  <c r="N642" i="1"/>
  <c r="N695" i="1"/>
  <c r="N614" i="1"/>
  <c r="N839" i="1"/>
  <c r="N727" i="1"/>
  <c r="N783" i="1"/>
  <c r="N647" i="1"/>
  <c r="N628" i="1"/>
  <c r="N660" i="1"/>
  <c r="N713" i="1"/>
  <c r="N675" i="1"/>
  <c r="N731" i="1"/>
  <c r="N749" i="1"/>
  <c r="N469" i="1"/>
  <c r="N601" i="1"/>
  <c r="N493" i="1"/>
  <c r="N488" i="1"/>
  <c r="N506" i="1"/>
  <c r="N517" i="1"/>
  <c r="N569" i="1"/>
  <c r="N596" i="1"/>
  <c r="N534" i="1"/>
  <c r="N530" i="1"/>
  <c r="N562" i="1"/>
  <c r="N455" i="1"/>
  <c r="N461" i="1"/>
  <c r="N361" i="1"/>
  <c r="N312" i="1"/>
  <c r="N1653" i="1"/>
  <c r="N1868" i="1"/>
  <c r="N1538" i="1"/>
  <c r="N1770" i="1"/>
  <c r="N1725" i="1"/>
  <c r="N1726" i="1"/>
  <c r="N1774" i="1"/>
  <c r="N1831" i="1"/>
  <c r="N1240" i="1"/>
  <c r="N1307" i="1"/>
  <c r="N1268" i="1"/>
  <c r="N1214" i="1"/>
  <c r="N1158" i="1"/>
  <c r="N1167" i="1"/>
  <c r="N1118" i="1"/>
  <c r="N1084" i="1"/>
  <c r="N1182" i="1"/>
  <c r="N1189" i="1"/>
  <c r="N1135" i="1"/>
  <c r="N1137" i="1"/>
  <c r="N1119" i="1"/>
  <c r="N981" i="1"/>
  <c r="N927" i="1"/>
  <c r="N1034" i="1"/>
  <c r="N974" i="1"/>
  <c r="N962" i="1"/>
  <c r="N1017" i="1"/>
  <c r="N933" i="1"/>
  <c r="N1014" i="1"/>
  <c r="N955" i="1"/>
  <c r="N855" i="1"/>
  <c r="N1027" i="1"/>
  <c r="N957" i="1"/>
  <c r="N903" i="1"/>
  <c r="N1019" i="1"/>
  <c r="N891" i="1"/>
  <c r="N915" i="1"/>
  <c r="N899" i="1"/>
  <c r="N898" i="1"/>
  <c r="N973" i="1"/>
  <c r="N815" i="1"/>
  <c r="N666" i="1"/>
  <c r="N822" i="1"/>
  <c r="N821" i="1"/>
  <c r="N808" i="1"/>
  <c r="N697" i="1"/>
  <c r="N654" i="1"/>
  <c r="N748" i="1"/>
  <c r="N736" i="1"/>
  <c r="N778" i="1"/>
  <c r="N638" i="1"/>
  <c r="N684" i="1"/>
  <c r="N629" i="1"/>
  <c r="N813" i="1"/>
  <c r="N693" i="1"/>
  <c r="N702" i="1"/>
  <c r="N775" i="1"/>
  <c r="N792" i="1"/>
  <c r="N579" i="1"/>
  <c r="N567" i="1"/>
  <c r="N591" i="1"/>
  <c r="N452" i="1"/>
  <c r="N549" i="1"/>
  <c r="N483" i="1"/>
  <c r="N446" i="1"/>
  <c r="N592" i="1"/>
  <c r="N581" i="1"/>
  <c r="N464" i="1"/>
  <c r="N444" i="1"/>
  <c r="N490" i="1"/>
  <c r="N510" i="1"/>
  <c r="N356" i="1"/>
  <c r="N347" i="1"/>
  <c r="N343" i="1"/>
  <c r="N419" i="1"/>
  <c r="N409" i="1"/>
  <c r="N314" i="1"/>
  <c r="N436" i="1"/>
  <c r="N311" i="1"/>
  <c r="N303" i="1"/>
  <c r="N1851" i="1"/>
  <c r="N1880" i="1"/>
  <c r="N1681" i="1"/>
  <c r="N1705" i="1"/>
  <c r="N1626" i="1"/>
  <c r="N1569" i="1"/>
  <c r="N1344" i="1"/>
  <c r="N1277" i="1"/>
  <c r="N1257" i="1"/>
  <c r="N1103" i="1"/>
  <c r="N1098" i="1"/>
  <c r="N964" i="1"/>
  <c r="N1041" i="1"/>
  <c r="N861" i="1"/>
  <c r="N937" i="1"/>
  <c r="N1049" i="1"/>
  <c r="N945" i="1"/>
  <c r="N1001" i="1"/>
  <c r="N884" i="1"/>
  <c r="N1009" i="1"/>
  <c r="N852" i="1"/>
  <c r="N1012" i="1"/>
  <c r="N753" i="1"/>
  <c r="N759" i="1"/>
  <c r="N625" i="1"/>
  <c r="N701" i="1"/>
  <c r="N829" i="1"/>
  <c r="N799" i="1"/>
  <c r="N1883" i="1"/>
  <c r="N1731" i="1"/>
  <c r="N1482" i="1"/>
  <c r="N1448" i="1"/>
  <c r="N1684" i="1"/>
  <c r="N1842" i="1"/>
  <c r="N1504" i="1"/>
  <c r="N1383" i="1"/>
  <c r="N1418" i="1"/>
  <c r="N1295" i="1"/>
  <c r="N1386" i="1"/>
  <c r="N1066" i="1"/>
  <c r="N1594" i="1"/>
  <c r="N1572" i="1"/>
  <c r="N1521" i="1"/>
  <c r="N1363" i="1"/>
  <c r="N1399" i="1"/>
  <c r="N1348" i="1"/>
  <c r="N1264" i="1"/>
  <c r="N1272" i="1"/>
  <c r="N1063" i="1"/>
  <c r="N1166" i="1"/>
  <c r="N1102" i="1"/>
  <c r="N1087" i="1"/>
  <c r="N1139" i="1"/>
  <c r="N922" i="1"/>
  <c r="N951" i="1"/>
  <c r="N874" i="1"/>
  <c r="N863" i="1"/>
  <c r="N958" i="1"/>
  <c r="N999" i="1"/>
  <c r="N901" i="1"/>
  <c r="N926" i="1"/>
  <c r="N950" i="1"/>
  <c r="N1004" i="1"/>
  <c r="N640" i="1"/>
  <c r="N664" i="1"/>
  <c r="N663" i="1"/>
  <c r="N634" i="1"/>
  <c r="N757" i="1"/>
  <c r="N784" i="1"/>
  <c r="N686" i="1"/>
  <c r="N734" i="1"/>
  <c r="N609" i="1"/>
  <c r="N468" i="1"/>
  <c r="N489" i="1"/>
  <c r="N523" i="1"/>
  <c r="N494" i="1"/>
  <c r="N539" i="1"/>
  <c r="N484" i="1"/>
  <c r="N572" i="1"/>
  <c r="N1433" i="1"/>
  <c r="N1767" i="1"/>
  <c r="N1588" i="1"/>
  <c r="N1291" i="1"/>
  <c r="N1406" i="1"/>
  <c r="N1343" i="1"/>
  <c r="N1064" i="1"/>
  <c r="N942" i="1"/>
  <c r="N925" i="1"/>
  <c r="N880" i="1"/>
  <c r="N988" i="1"/>
  <c r="N1002" i="1"/>
  <c r="N819" i="1"/>
  <c r="N743" i="1"/>
  <c r="N840" i="1"/>
  <c r="N618" i="1"/>
  <c r="N718" i="1"/>
  <c r="N823" i="1"/>
  <c r="N762" i="1"/>
  <c r="N831" i="1"/>
  <c r="N744" i="1"/>
  <c r="N644" i="1"/>
  <c r="N765" i="1"/>
  <c r="N733" i="1"/>
  <c r="N570" i="1"/>
  <c r="N462" i="1"/>
  <c r="N541" i="1"/>
  <c r="N536" i="1"/>
  <c r="N533" i="1"/>
  <c r="N476" i="1"/>
  <c r="N535" i="1"/>
  <c r="N459" i="1"/>
  <c r="N558" i="1"/>
  <c r="N485" i="1"/>
  <c r="N495" i="1"/>
  <c r="N551" i="1"/>
  <c r="N438" i="1"/>
  <c r="N342" i="1"/>
  <c r="N339" i="1"/>
  <c r="N399" i="1"/>
  <c r="N387" i="1"/>
  <c r="N377" i="1"/>
  <c r="N349" i="1"/>
  <c r="N379" i="1"/>
  <c r="N373" i="1"/>
  <c r="N294" i="1"/>
  <c r="N352" i="1"/>
  <c r="N210" i="1"/>
  <c r="N214" i="1"/>
  <c r="N245" i="1"/>
  <c r="N291" i="1"/>
  <c r="N253" i="1"/>
  <c r="N235" i="1"/>
  <c r="CK12" i="10"/>
  <c r="N232" i="1"/>
  <c r="N1508" i="1"/>
  <c r="N1323" i="1"/>
  <c r="N1282" i="1"/>
  <c r="N1419" i="1"/>
  <c r="N1197" i="1"/>
  <c r="N1148" i="1"/>
  <c r="N1157" i="1"/>
  <c r="N1168" i="1"/>
  <c r="N848" i="1"/>
  <c r="N909" i="1"/>
  <c r="N966" i="1"/>
  <c r="N1016" i="1"/>
  <c r="N983" i="1"/>
  <c r="N932" i="1"/>
  <c r="N979" i="1"/>
  <c r="N1025" i="1"/>
  <c r="N918" i="1"/>
  <c r="N741" i="1"/>
  <c r="N772" i="1"/>
  <c r="N717" i="1"/>
  <c r="N719" i="1"/>
  <c r="N607" i="1"/>
  <c r="N739" i="1"/>
  <c r="N650" i="1"/>
  <c r="N714" i="1"/>
  <c r="N795" i="1"/>
  <c r="N641" i="1"/>
  <c r="N507" i="1"/>
  <c r="N546" i="1"/>
  <c r="N479" i="1"/>
  <c r="N482" i="1"/>
  <c r="N481" i="1"/>
  <c r="N542" i="1"/>
  <c r="N491" i="1"/>
  <c r="N554" i="1"/>
  <c r="N454" i="1"/>
  <c r="N442" i="1"/>
  <c r="N330" i="1"/>
  <c r="N421" i="1"/>
  <c r="N308" i="1"/>
  <c r="N346" i="1"/>
  <c r="N1748" i="1"/>
  <c r="N1449" i="1"/>
  <c r="N1126" i="1"/>
  <c r="N1151" i="1"/>
  <c r="N1120" i="1"/>
  <c r="N1028" i="1"/>
  <c r="N1059" i="1"/>
  <c r="N1013" i="1"/>
  <c r="N877" i="1"/>
  <c r="N889" i="1"/>
  <c r="N870" i="1"/>
  <c r="N871" i="1"/>
  <c r="N887" i="1"/>
  <c r="N679" i="1"/>
  <c r="N782" i="1"/>
  <c r="N643" i="1"/>
  <c r="N807" i="1"/>
  <c r="N803" i="1"/>
  <c r="N624" i="1"/>
  <c r="N441" i="1"/>
  <c r="N475" i="1"/>
  <c r="N568" i="1"/>
  <c r="N548" i="1"/>
  <c r="N582" i="1"/>
  <c r="N465" i="1"/>
  <c r="N470" i="1"/>
  <c r="N573" i="1"/>
  <c r="N578" i="1"/>
  <c r="N332" i="1"/>
  <c r="N381" i="1"/>
  <c r="N366" i="1"/>
  <c r="N388" i="1"/>
  <c r="N411" i="1"/>
  <c r="N306" i="1"/>
  <c r="N367" i="1"/>
  <c r="N416" i="1"/>
  <c r="N427" i="1"/>
  <c r="N385" i="1"/>
  <c r="N420" i="1"/>
  <c r="N370" i="1"/>
  <c r="N340" i="1"/>
  <c r="N233" i="1"/>
  <c r="N223" i="1"/>
  <c r="N266" i="1"/>
  <c r="N279" i="1"/>
  <c r="N268" i="1"/>
  <c r="N229" i="1"/>
  <c r="N285" i="1"/>
  <c r="N278" i="1"/>
  <c r="N191" i="1"/>
  <c r="N177" i="1"/>
  <c r="N155" i="1"/>
  <c r="N206" i="1"/>
  <c r="N185" i="1"/>
  <c r="N136" i="1"/>
  <c r="N147" i="1"/>
  <c r="N144" i="1"/>
  <c r="N113" i="1"/>
  <c r="N116" i="1"/>
  <c r="N112" i="1"/>
  <c r="N115" i="1"/>
  <c r="N80" i="1"/>
  <c r="N85" i="1"/>
  <c r="N26" i="1"/>
  <c r="N21" i="1"/>
  <c r="N8" i="1"/>
  <c r="N7" i="1"/>
  <c r="N9" i="1"/>
  <c r="N1568" i="1"/>
  <c r="N1854" i="1"/>
  <c r="N1621" i="1"/>
  <c r="N1779" i="1"/>
  <c r="N1236" i="1"/>
  <c r="N1123" i="1"/>
  <c r="N1133" i="1"/>
  <c r="N1116" i="1"/>
  <c r="N1177" i="1"/>
  <c r="N993" i="1"/>
  <c r="N892" i="1"/>
  <c r="N1006" i="1"/>
  <c r="N952" i="1"/>
  <c r="N1060" i="1"/>
  <c r="N923" i="1"/>
  <c r="N613" i="1"/>
  <c r="N798" i="1"/>
  <c r="N766" i="1"/>
  <c r="N673" i="1"/>
  <c r="N668" i="1"/>
  <c r="N745" i="1"/>
  <c r="N626" i="1"/>
  <c r="N566" i="1"/>
  <c r="N527" i="1"/>
  <c r="N556" i="1"/>
  <c r="N348" i="1"/>
  <c r="N386" i="1"/>
  <c r="N338" i="1"/>
  <c r="N410" i="1"/>
  <c r="N383" i="1"/>
  <c r="N322" i="1"/>
  <c r="N401" i="1"/>
  <c r="N313" i="1"/>
  <c r="N292" i="1"/>
  <c r="N260" i="1"/>
  <c r="N224" i="1"/>
  <c r="N250" i="1"/>
  <c r="N261" i="1"/>
  <c r="N256" i="1"/>
  <c r="N218" i="1"/>
  <c r="N190" i="1"/>
  <c r="N201" i="1"/>
  <c r="N137" i="1"/>
  <c r="N152" i="1"/>
  <c r="N154" i="1"/>
  <c r="N166" i="1"/>
  <c r="N196" i="1"/>
  <c r="N189" i="1"/>
  <c r="N124" i="1"/>
  <c r="N128" i="1"/>
  <c r="N114" i="1"/>
  <c r="N91" i="1"/>
  <c r="N61" i="1"/>
  <c r="N53" i="1"/>
  <c r="N50" i="1"/>
  <c r="N31" i="1"/>
  <c r="N18" i="1"/>
  <c r="N160" i="1"/>
  <c r="N143" i="1"/>
  <c r="N178" i="1"/>
  <c r="N175" i="1"/>
  <c r="N118" i="1"/>
  <c r="N111" i="1"/>
  <c r="N103" i="1"/>
  <c r="N122" i="1"/>
  <c r="N72" i="1"/>
  <c r="N98" i="1"/>
  <c r="N81" i="1"/>
  <c r="N94" i="1"/>
  <c r="N62" i="1"/>
  <c r="N67" i="1"/>
  <c r="N43" i="1"/>
  <c r="N56" i="1"/>
  <c r="N30" i="1"/>
  <c r="N19" i="1"/>
  <c r="N15" i="1"/>
  <c r="N134" i="1"/>
  <c r="N169" i="1"/>
  <c r="N197" i="1"/>
  <c r="N164" i="1"/>
  <c r="N106" i="1"/>
  <c r="N117" i="1"/>
  <c r="N1260" i="1"/>
  <c r="N1395" i="1"/>
  <c r="N1234" i="1"/>
  <c r="N1199" i="1"/>
  <c r="N1134" i="1"/>
  <c r="N1044" i="1"/>
  <c r="N961" i="1"/>
  <c r="N1057" i="1"/>
  <c r="N946" i="1"/>
  <c r="N752" i="1"/>
  <c r="N810" i="1"/>
  <c r="N776" i="1"/>
  <c r="N608" i="1"/>
  <c r="N672" i="1"/>
  <c r="N577" i="1"/>
  <c r="N499" i="1"/>
  <c r="N519" i="1"/>
  <c r="N565" i="1"/>
  <c r="N561" i="1"/>
  <c r="N458" i="1"/>
  <c r="N297" i="1"/>
  <c r="N406" i="1"/>
  <c r="N429" i="1"/>
  <c r="N363" i="1"/>
  <c r="N440" i="1"/>
  <c r="N335" i="1"/>
  <c r="N316" i="1"/>
  <c r="N397" i="1"/>
  <c r="N300" i="1"/>
  <c r="N307" i="1"/>
  <c r="N359" i="1"/>
  <c r="N282" i="1"/>
  <c r="N209" i="1"/>
  <c r="N242" i="1"/>
  <c r="N254" i="1"/>
  <c r="N230" i="1"/>
  <c r="N259" i="1"/>
  <c r="N239" i="1"/>
  <c r="N1711" i="1"/>
  <c r="N1290" i="1"/>
  <c r="N1243" i="1"/>
  <c r="N1179" i="1"/>
  <c r="N1115" i="1"/>
  <c r="N1081" i="1"/>
  <c r="N1056" i="1"/>
  <c r="N975" i="1"/>
  <c r="N965" i="1"/>
  <c r="N954" i="1"/>
  <c r="N715" i="1"/>
  <c r="N676" i="1"/>
  <c r="N623" i="1"/>
  <c r="N845" i="1"/>
  <c r="N716" i="1"/>
  <c r="N763" i="1"/>
  <c r="N606" i="1"/>
  <c r="N648" i="1"/>
  <c r="N621" i="1"/>
  <c r="CK18" i="10"/>
  <c r="N547" i="1"/>
  <c r="N460" i="1"/>
  <c r="N497" i="1"/>
  <c r="N502" i="1"/>
  <c r="N501" i="1"/>
  <c r="N473" i="1"/>
  <c r="N504" i="1"/>
  <c r="N466" i="1"/>
  <c r="N593" i="1"/>
  <c r="N474" i="1"/>
  <c r="N423" i="1"/>
  <c r="N417" i="1"/>
  <c r="N404" i="1"/>
  <c r="N325" i="1"/>
  <c r="N378" i="1"/>
  <c r="N408" i="1"/>
  <c r="N296" i="1"/>
  <c r="N432" i="1"/>
  <c r="N425" i="1"/>
  <c r="N407" i="1"/>
  <c r="N302" i="1"/>
  <c r="N394" i="1"/>
  <c r="N265" i="1"/>
  <c r="N284" i="1"/>
  <c r="N243" i="1"/>
  <c r="N220" i="1"/>
  <c r="N274" i="1"/>
  <c r="N273" i="1"/>
  <c r="N203" i="1"/>
  <c r="N186" i="1"/>
  <c r="N138" i="1"/>
  <c r="N168" i="1"/>
  <c r="N161" i="1"/>
  <c r="N165" i="1"/>
  <c r="N179" i="1"/>
  <c r="N133" i="1"/>
  <c r="N184" i="1"/>
  <c r="N110" i="1"/>
  <c r="N102" i="1"/>
  <c r="N97" i="1"/>
  <c r="N58" i="1"/>
  <c r="N45" i="1"/>
  <c r="N38" i="1"/>
  <c r="N35" i="1"/>
  <c r="N27" i="1"/>
  <c r="N25" i="1"/>
  <c r="N13" i="1"/>
  <c r="N14" i="1"/>
  <c r="N42" i="1"/>
  <c r="N29" i="1"/>
  <c r="N1816" i="1"/>
  <c r="N1472" i="1"/>
  <c r="N1299" i="1"/>
  <c r="N1131" i="1"/>
  <c r="N1048" i="1"/>
  <c r="N939" i="1"/>
  <c r="N948" i="1"/>
  <c r="N1007" i="1"/>
  <c r="N865" i="1"/>
  <c r="N921" i="1"/>
  <c r="N610" i="1"/>
  <c r="N725" i="1"/>
  <c r="N622" i="1"/>
  <c r="N723" i="1"/>
  <c r="N834" i="1"/>
  <c r="N777" i="1"/>
  <c r="N456" i="1"/>
  <c r="N589" i="1"/>
  <c r="N486" i="1"/>
  <c r="N496" i="1"/>
  <c r="N293" i="1"/>
  <c r="N412" i="1"/>
  <c r="N324" i="1"/>
  <c r="N315" i="1"/>
  <c r="N345" i="1"/>
  <c r="N362" i="1"/>
  <c r="N435" i="1"/>
  <c r="N439" i="1"/>
  <c r="N334" i="1"/>
  <c r="N262" i="1"/>
  <c r="N257" i="1"/>
  <c r="N264" i="1"/>
  <c r="N252" i="1"/>
  <c r="N258" i="1"/>
  <c r="N140" i="1"/>
  <c r="N172" i="1"/>
  <c r="N200" i="1"/>
  <c r="N125" i="1"/>
  <c r="N107" i="1"/>
  <c r="N119" i="1"/>
  <c r="N78" i="1"/>
  <c r="N93" i="1"/>
  <c r="N101" i="1"/>
  <c r="N83" i="1"/>
  <c r="N65" i="1"/>
  <c r="N68" i="1"/>
  <c r="N44" i="1"/>
  <c r="N34" i="1"/>
  <c r="N20" i="1"/>
  <c r="N16" i="1"/>
  <c r="N1879" i="1"/>
  <c r="N1149" i="1"/>
  <c r="N1141" i="1"/>
  <c r="N854" i="1"/>
  <c r="N959" i="1"/>
  <c r="N969" i="1"/>
  <c r="N930" i="1"/>
  <c r="N985" i="1"/>
  <c r="N837" i="1"/>
  <c r="N816" i="1"/>
  <c r="N805" i="1"/>
  <c r="N696" i="1"/>
  <c r="N651" i="1"/>
  <c r="N770" i="1"/>
  <c r="N544" i="1"/>
  <c r="N509" i="1"/>
  <c r="N597" i="1"/>
  <c r="N445" i="1"/>
  <c r="N555" i="1"/>
  <c r="N396" i="1"/>
  <c r="N413" i="1"/>
  <c r="N295" i="1"/>
  <c r="N405" i="1"/>
  <c r="N402" i="1"/>
  <c r="N384" i="1"/>
  <c r="N364" i="1"/>
  <c r="N360" i="1"/>
  <c r="N337" i="1"/>
  <c r="N336" i="1"/>
  <c r="N318" i="1"/>
  <c r="N372" i="1"/>
  <c r="N275" i="1"/>
  <c r="N244" i="1"/>
  <c r="N219" i="1"/>
  <c r="N286" i="1"/>
  <c r="N216" i="1"/>
  <c r="N269" i="1"/>
  <c r="N289" i="1"/>
  <c r="N287" i="1"/>
  <c r="N227" i="1"/>
  <c r="N159" i="1"/>
  <c r="N146" i="1"/>
  <c r="N148" i="1"/>
  <c r="N182" i="1"/>
  <c r="N150" i="1"/>
  <c r="N170" i="1"/>
  <c r="N1000" i="1"/>
  <c r="N883" i="1"/>
  <c r="N708" i="1"/>
  <c r="N781" i="1"/>
  <c r="N522" i="1"/>
  <c r="N355" i="1"/>
  <c r="N375" i="1"/>
  <c r="N380" i="1"/>
  <c r="N341" i="1"/>
  <c r="N317" i="1"/>
  <c r="N241" i="1"/>
  <c r="N237" i="1"/>
  <c r="N249" i="1"/>
  <c r="N288" i="1"/>
  <c r="N171" i="1"/>
  <c r="N167" i="1"/>
  <c r="N192" i="1"/>
  <c r="N123" i="1"/>
  <c r="N127" i="1"/>
  <c r="N71" i="1"/>
  <c r="N77" i="1"/>
  <c r="N51" i="1"/>
  <c r="N40" i="1"/>
  <c r="N33" i="1"/>
  <c r="N11" i="1"/>
  <c r="N728" i="1"/>
  <c r="N431" i="1"/>
  <c r="N277" i="1"/>
  <c r="N202" i="1"/>
  <c r="N1109" i="1"/>
  <c r="N721" i="1"/>
  <c r="N797" i="1"/>
  <c r="N217" i="1"/>
  <c r="N350" i="1"/>
  <c r="N331" i="1"/>
  <c r="N309" i="1"/>
  <c r="N236" i="1"/>
  <c r="N142" i="1"/>
  <c r="N73" i="1"/>
  <c r="N49" i="1"/>
  <c r="N23" i="1"/>
  <c r="N747" i="1"/>
  <c r="N756" i="1"/>
  <c r="N449" i="1"/>
  <c r="N1619" i="1"/>
  <c r="N1223" i="1"/>
  <c r="N1191" i="1"/>
  <c r="N996" i="1"/>
  <c r="N1050" i="1"/>
  <c r="N767" i="1"/>
  <c r="N703" i="1"/>
  <c r="N557" i="1"/>
  <c r="N590" i="1"/>
  <c r="N588" i="1"/>
  <c r="N376" i="1"/>
  <c r="N433" i="1"/>
  <c r="N415" i="1"/>
  <c r="N141" i="1"/>
  <c r="N131" i="1"/>
  <c r="N121" i="1"/>
  <c r="N86" i="1"/>
  <c r="N52" i="1"/>
  <c r="N90" i="1"/>
  <c r="N55" i="1"/>
  <c r="N37" i="1"/>
  <c r="N10" i="1"/>
  <c r="N1039" i="1"/>
  <c r="N487" i="1"/>
  <c r="N351" i="1"/>
  <c r="N414" i="1"/>
  <c r="N333" i="1"/>
  <c r="N255" i="1"/>
  <c r="N187" i="1"/>
  <c r="N87" i="1"/>
  <c r="N54" i="1"/>
  <c r="N12" i="1"/>
  <c r="N1678" i="1"/>
  <c r="N836" i="1"/>
  <c r="N656" i="1"/>
  <c r="N600" i="1"/>
  <c r="N422" i="1"/>
  <c r="N105" i="1"/>
  <c r="N79" i="1"/>
  <c r="N41" i="1"/>
  <c r="N24" i="1"/>
  <c r="N1200" i="1"/>
  <c r="N631" i="1"/>
  <c r="N828" i="1"/>
  <c r="N571" i="1"/>
  <c r="N205" i="1"/>
  <c r="N162" i="1"/>
  <c r="N95" i="1"/>
  <c r="N39" i="1"/>
  <c r="N6" i="1"/>
  <c r="N788" i="1"/>
  <c r="N531" i="1"/>
  <c r="N368" i="1"/>
  <c r="N344" i="1"/>
  <c r="N231" i="1"/>
  <c r="N207" i="1"/>
  <c r="N157" i="1"/>
  <c r="N204" i="1"/>
  <c r="N174" i="1"/>
  <c r="N120" i="1"/>
  <c r="N57" i="1"/>
  <c r="N32" i="1"/>
  <c r="N1342" i="1"/>
  <c r="N1075" i="1"/>
  <c r="N916" i="1"/>
  <c r="N1021" i="1"/>
  <c r="N814" i="1"/>
  <c r="N669" i="1"/>
  <c r="N639" i="1"/>
  <c r="N463" i="1"/>
  <c r="N518" i="1"/>
  <c r="N500" i="1"/>
  <c r="N560" i="1"/>
  <c r="N365" i="1"/>
  <c r="N389" i="1"/>
  <c r="N326" i="1"/>
  <c r="N248" i="1"/>
  <c r="N215" i="1"/>
  <c r="N251" i="1"/>
  <c r="N195" i="1"/>
  <c r="N99" i="1"/>
  <c r="N82" i="1"/>
  <c r="N66" i="1"/>
  <c r="N46" i="1"/>
  <c r="N22" i="1"/>
  <c r="N1138" i="1"/>
  <c r="N976" i="1"/>
  <c r="N896" i="1"/>
  <c r="N738" i="1"/>
  <c r="N758" i="1"/>
  <c r="N780" i="1"/>
  <c r="N677" i="1"/>
  <c r="N611" i="1"/>
  <c r="N564" i="1"/>
  <c r="N492" i="1"/>
  <c r="N319" i="1"/>
  <c r="N393" i="1"/>
  <c r="N310" i="1"/>
  <c r="N267" i="1"/>
  <c r="N225" i="1"/>
  <c r="N226" i="1"/>
  <c r="N221" i="1"/>
  <c r="N145" i="1"/>
  <c r="N88" i="1"/>
  <c r="N64" i="1"/>
  <c r="N905" i="1"/>
  <c r="N443" i="1"/>
  <c r="N354" i="1"/>
  <c r="N283" i="1"/>
  <c r="N198" i="1"/>
  <c r="N48" i="1"/>
  <c r="N1325" i="1"/>
  <c r="N1015" i="1"/>
  <c r="N934" i="1"/>
  <c r="N913" i="1"/>
  <c r="N395" i="1"/>
  <c r="N181" i="1"/>
  <c r="N63" i="1"/>
  <c r="N912" i="1"/>
  <c r="N320" i="1"/>
  <c r="N328" i="1"/>
  <c r="N382" i="1"/>
  <c r="N163" i="1"/>
  <c r="N104" i="1"/>
  <c r="N84" i="1"/>
  <c r="N70" i="1"/>
  <c r="N1092" i="1"/>
  <c r="N928" i="1"/>
  <c r="N754" i="1"/>
  <c r="C4" i="2"/>
  <c r="N543" i="1"/>
  <c r="CC18" i="10" l="1"/>
  <c r="CT9" i="10"/>
  <c r="CC5" i="10"/>
  <c r="CT12" i="10"/>
  <c r="CK15" i="10"/>
  <c r="CT8" i="10"/>
  <c r="BU6" i="10"/>
  <c r="BU8" i="10"/>
  <c r="BQ8" i="10"/>
  <c r="CC6" i="10"/>
  <c r="CC8" i="10"/>
  <c r="BY6" i="10"/>
  <c r="CK5" i="10"/>
  <c r="CK7" i="10"/>
  <c r="CK6" i="10"/>
  <c r="CK9" i="10"/>
  <c r="BQ10" i="10"/>
  <c r="CO5" i="10"/>
  <c r="AR20" i="3"/>
  <c r="AU5" i="3"/>
  <c r="BQ5" i="10"/>
  <c r="BU5" i="10"/>
  <c r="BQ9" i="10"/>
  <c r="BQ6" i="10"/>
  <c r="BQ7" i="10"/>
  <c r="U16" i="3"/>
  <c r="AA7" i="4"/>
  <c r="O13" i="3"/>
  <c r="AA8" i="4" l="1"/>
  <c r="BG43" i="3" s="1"/>
</calcChain>
</file>

<file path=xl/sharedStrings.xml><?xml version="1.0" encoding="utf-8"?>
<sst xmlns="http://schemas.openxmlformats.org/spreadsheetml/2006/main" count="27074" uniqueCount="4142">
  <si>
    <t>Timestamp</t>
  </si>
  <si>
    <t>Your Salary</t>
  </si>
  <si>
    <t>Currency</t>
  </si>
  <si>
    <t>Your Job Title</t>
  </si>
  <si>
    <t>Where do you work</t>
  </si>
  <si>
    <t>How many hours of a day you work on Excel</t>
  </si>
  <si>
    <t>USD</t>
  </si>
  <si>
    <t>MIS Analyst</t>
  </si>
  <si>
    <t>India</t>
  </si>
  <si>
    <t>4 to 6 hours a day</t>
  </si>
  <si>
    <t>15000 usd</t>
  </si>
  <si>
    <t>cost control</t>
  </si>
  <si>
    <t>europe/Croatia</t>
  </si>
  <si>
    <t>All the 8 hours baby, all the 8!</t>
  </si>
  <si>
    <t>Financial Analyst</t>
  </si>
  <si>
    <t>USA</t>
  </si>
  <si>
    <t>Quality Control</t>
  </si>
  <si>
    <t>Pakistan</t>
  </si>
  <si>
    <t>2 to 3 hours per day</t>
  </si>
  <si>
    <t>Quality Engineer</t>
  </si>
  <si>
    <t>Analyst</t>
  </si>
  <si>
    <t>Iceland</t>
  </si>
  <si>
    <t>EUR</t>
  </si>
  <si>
    <t>senior project manager</t>
  </si>
  <si>
    <t>Germany</t>
  </si>
  <si>
    <t>1 or 2 hours a day</t>
  </si>
  <si>
    <t>Assistant SP&amp;A</t>
  </si>
  <si>
    <t>Ukraine</t>
  </si>
  <si>
    <t>44000 $</t>
  </si>
  <si>
    <t>CFO</t>
  </si>
  <si>
    <t>Portugal</t>
  </si>
  <si>
    <t>PKR 8,000</t>
  </si>
  <si>
    <t>PKR</t>
  </si>
  <si>
    <t xml:space="preserve">Audit Trainee </t>
  </si>
  <si>
    <t>â‚¬ 51650</t>
  </si>
  <si>
    <t>Training Specialist</t>
  </si>
  <si>
    <t>Ireland</t>
  </si>
  <si>
    <t>quality engineer</t>
  </si>
  <si>
    <t>Hungary</t>
  </si>
  <si>
    <t>749000 INR</t>
  </si>
  <si>
    <t>INR</t>
  </si>
  <si>
    <t>Senion Analyst</t>
  </si>
  <si>
    <t>business analyst</t>
  </si>
  <si>
    <t>Project Engineer</t>
  </si>
  <si>
    <t>Sr Project Engineer</t>
  </si>
  <si>
    <t>Business Development</t>
  </si>
  <si>
    <t>Switzerland</t>
  </si>
  <si>
    <t>Excel Report Writer</t>
  </si>
  <si>
    <t>South Africa</t>
  </si>
  <si>
    <t>AGM</t>
  </si>
  <si>
    <t>GM</t>
  </si>
  <si>
    <t>DSE Co-ordinator</t>
  </si>
  <si>
    <t>Manager</t>
  </si>
  <si>
    <t>Marketing Director</t>
  </si>
  <si>
    <t>40000 us</t>
  </si>
  <si>
    <t>sales and marketing</t>
  </si>
  <si>
    <t>ksa</t>
  </si>
  <si>
    <t>Analyst II</t>
  </si>
  <si>
    <t>Project Leader</t>
  </si>
  <si>
    <t>Belgium</t>
  </si>
  <si>
    <t>900000 INR</t>
  </si>
  <si>
    <t>Applications Engineer</t>
  </si>
  <si>
    <t>Rs 600000</t>
  </si>
  <si>
    <t>strategy manager</t>
  </si>
  <si>
    <t>Chief of the department of public budget analisis and forecasting</t>
  </si>
  <si>
    <t>Russia</t>
  </si>
  <si>
    <t>360000 INR</t>
  </si>
  <si>
    <t>Specialist</t>
  </si>
  <si>
    <t>Â£35000</t>
  </si>
  <si>
    <t>GBP</t>
  </si>
  <si>
    <t>Management Information Analyst</t>
  </si>
  <si>
    <t>UK</t>
  </si>
  <si>
    <t>Senior Analyst</t>
  </si>
  <si>
    <t>Romania</t>
  </si>
  <si>
    <t>1600 $</t>
  </si>
  <si>
    <t>Poland</t>
  </si>
  <si>
    <t>Senior Consultant</t>
  </si>
  <si>
    <t>Portfolio Manager</t>
  </si>
  <si>
    <t>Design Engineer</t>
  </si>
  <si>
    <t>Academic Advisor</t>
  </si>
  <si>
    <t>Rs. 400000</t>
  </si>
  <si>
    <t>Coordination</t>
  </si>
  <si>
    <t>AUD</t>
  </si>
  <si>
    <t>consultant</t>
  </si>
  <si>
    <t>Australia</t>
  </si>
  <si>
    <t>Business Analsyt</t>
  </si>
  <si>
    <t>CAD</t>
  </si>
  <si>
    <t>Product Engineer</t>
  </si>
  <si>
    <t>Canada</t>
  </si>
  <si>
    <t>Senior Accountant</t>
  </si>
  <si>
    <t>Scientist</t>
  </si>
  <si>
    <t>Team Lead</t>
  </si>
  <si>
    <t>Senior intelligence analyst</t>
  </si>
  <si>
    <t>Freelance consultant</t>
  </si>
  <si>
    <t>â‚¬ 45</t>
  </si>
  <si>
    <t>Online Traffic Manager / Web Analist</t>
  </si>
  <si>
    <t>The Netherlands</t>
  </si>
  <si>
    <t>100000 USD</t>
  </si>
  <si>
    <t>Seinor Financial Analyst</t>
  </si>
  <si>
    <t>Senior Accounting Supervisor</t>
  </si>
  <si>
    <t>2000 Euros</t>
  </si>
  <si>
    <t>PPC Manager</t>
  </si>
  <si>
    <t>Financial Planner</t>
  </si>
  <si>
    <t>Â£18000</t>
  </si>
  <si>
    <t>Building Design and Performance Researcher</t>
  </si>
  <si>
    <t>Project leader</t>
  </si>
  <si>
    <t>France</t>
  </si>
  <si>
    <t>Engineering Data Analyst</t>
  </si>
  <si>
    <t>Sales Analyst</t>
  </si>
  <si>
    <t>CANADA</t>
  </si>
  <si>
    <t>Coordinator Of Costa and Buget</t>
  </si>
  <si>
    <t>Brasil</t>
  </si>
  <si>
    <t>SAP consultant</t>
  </si>
  <si>
    <t>FR</t>
  </si>
  <si>
    <t>â‚¬ 38000</t>
  </si>
  <si>
    <t>busines analist</t>
  </si>
  <si>
    <t>head of data</t>
  </si>
  <si>
    <t>Business Systems Analyst</t>
  </si>
  <si>
    <t>Financial Analyst II</t>
  </si>
  <si>
    <t>Mngr MI</t>
  </si>
  <si>
    <t>RSA</t>
  </si>
  <si>
    <t>sales analyst</t>
  </si>
  <si>
    <t>Consumer Research Program Manager</t>
  </si>
  <si>
    <t>$AUD100000</t>
  </si>
  <si>
    <t>technical trainer</t>
  </si>
  <si>
    <t>Process Flow Coordinator</t>
  </si>
  <si>
    <t>United Arab Emirates</t>
  </si>
  <si>
    <t>Process Improvement Specialist</t>
  </si>
  <si>
    <t>Excel Programmer Consultant</t>
  </si>
  <si>
    <t>US $60,000</t>
  </si>
  <si>
    <t>Statistical Analyst</t>
  </si>
  <si>
    <t>Us$ 18000</t>
  </si>
  <si>
    <t>Operational Analyst</t>
  </si>
  <si>
    <t>Saudi Arabia</t>
  </si>
  <si>
    <t>Exceler</t>
  </si>
  <si>
    <t>Marketing Analyst</t>
  </si>
  <si>
    <t>Panama</t>
  </si>
  <si>
    <t>Â£30000</t>
  </si>
  <si>
    <t>Database Manager</t>
  </si>
  <si>
    <t>Director</t>
  </si>
  <si>
    <t>Manager, Forecasts &amp; Budgets</t>
  </si>
  <si>
    <t>US $ 31330.00</t>
  </si>
  <si>
    <t>VBA Analyst</t>
  </si>
  <si>
    <t>Brazil</t>
  </si>
  <si>
    <t>Senior Scheduling Engineer</t>
  </si>
  <si>
    <t>81,000USD</t>
  </si>
  <si>
    <t>Strategy Consultant</t>
  </si>
  <si>
    <t>Admin</t>
  </si>
  <si>
    <t>IT Asset Administrator</t>
  </si>
  <si>
    <t>Director of Marketing</t>
  </si>
  <si>
    <t>Graphic Design Manager</t>
  </si>
  <si>
    <t>Rs. 12,000/-</t>
  </si>
  <si>
    <t>Financial Consultant</t>
  </si>
  <si>
    <t>Data Analyst</t>
  </si>
  <si>
    <t>Paraeducator</t>
  </si>
  <si>
    <t>91,000 USD</t>
  </si>
  <si>
    <t>Channel Marketing Manager</t>
  </si>
  <si>
    <t xml:space="preserve">Sales and Marketing Analyst </t>
  </si>
  <si>
    <t>Production Scheduler</t>
  </si>
  <si>
    <t>80k</t>
  </si>
  <si>
    <t>financial analyst</t>
  </si>
  <si>
    <t>Product Specialist</t>
  </si>
  <si>
    <t>IT support</t>
  </si>
  <si>
    <t>arabian Gulf</t>
  </si>
  <si>
    <t>sr. project coordinator</t>
  </si>
  <si>
    <t>Sr Administrative Assistant</t>
  </si>
  <si>
    <t>Mexico</t>
  </si>
  <si>
    <t>IT Analyst</t>
  </si>
  <si>
    <t>Project manager</t>
  </si>
  <si>
    <t>Greece</t>
  </si>
  <si>
    <t>Innovation Analyst</t>
  </si>
  <si>
    <t>Singapore</t>
  </si>
  <si>
    <t>$85,000+</t>
  </si>
  <si>
    <t>Strategic Analyst</t>
  </si>
  <si>
    <t>Transportation Specialist</t>
  </si>
  <si>
    <t>$58,000 USD</t>
  </si>
  <si>
    <t>Operations Programs Support</t>
  </si>
  <si>
    <t>Accounting Coordinator</t>
  </si>
  <si>
    <t>Asst.Manager Finance</t>
  </si>
  <si>
    <t>UAE</t>
  </si>
  <si>
    <t>Operations Cost Analyst</t>
  </si>
  <si>
    <t>Financial Controller</t>
  </si>
  <si>
    <t>Utilization Analyst</t>
  </si>
  <si>
    <t>Researcher</t>
  </si>
  <si>
    <t>Colombia</t>
  </si>
  <si>
    <t>Market Analyst</t>
  </si>
  <si>
    <t>Excel ?!? What Excel?</t>
  </si>
  <si>
    <t>Web Developer</t>
  </si>
  <si>
    <t>Sr. Acct</t>
  </si>
  <si>
    <t>Information Systems Specialist</t>
  </si>
  <si>
    <t>Analytics lead</t>
  </si>
  <si>
    <t>Actuary</t>
  </si>
  <si>
    <t>US $44,000</t>
  </si>
  <si>
    <t>School Tech Coordinator</t>
  </si>
  <si>
    <t>sr accountant</t>
  </si>
  <si>
    <t>36000 usd</t>
  </si>
  <si>
    <t>senior accountant</t>
  </si>
  <si>
    <t>Turkey</t>
  </si>
  <si>
    <t>Freelance</t>
  </si>
  <si>
    <t>DBA</t>
  </si>
  <si>
    <t>Research Analyst</t>
  </si>
  <si>
    <t>Project Manager</t>
  </si>
  <si>
    <t>Market Research Analyst</t>
  </si>
  <si>
    <t>Manager : Accounts</t>
  </si>
  <si>
    <t>project manager</t>
  </si>
  <si>
    <t>canada</t>
  </si>
  <si>
    <t>Inventory manger</t>
  </si>
  <si>
    <t>Business Analyst</t>
  </si>
  <si>
    <t>$62,000 CND</t>
  </si>
  <si>
    <t>Process Technician</t>
  </si>
  <si>
    <t>28000rs</t>
  </si>
  <si>
    <t>MIS Team Leader</t>
  </si>
  <si>
    <t>Finance Director</t>
  </si>
  <si>
    <t>Industrial Engineer</t>
  </si>
  <si>
    <t>data analyst</t>
  </si>
  <si>
    <t>Senior Financial &amp; Systems Analyst</t>
  </si>
  <si>
    <t>project manager - metrics</t>
  </si>
  <si>
    <t>Informatics Research Analyst</t>
  </si>
  <si>
    <t>Business Technical Consultant</t>
  </si>
  <si>
    <t>Business Operations Reporting Analyst</t>
  </si>
  <si>
    <t>Program Services Coordinator</t>
  </si>
  <si>
    <t>Specialist - Finance Planning and Analysis</t>
  </si>
  <si>
    <t>Sr Accountant</t>
  </si>
  <si>
    <t>Proces auditor</t>
  </si>
  <si>
    <t>90000 USD</t>
  </si>
  <si>
    <t>Senior Data Quality Analyst</t>
  </si>
  <si>
    <t>Sr Business Analyst</t>
  </si>
  <si>
    <t>COST ACCOUNTANT</t>
  </si>
  <si>
    <t>Â£32250</t>
  </si>
  <si>
    <t>project Support</t>
  </si>
  <si>
    <t>managerial</t>
  </si>
  <si>
    <t>Program Analyst</t>
  </si>
  <si>
    <t>Team Lead - Computer Discounts</t>
  </si>
  <si>
    <t>Change Architect</t>
  </si>
  <si>
    <t>Telecom Technician</t>
  </si>
  <si>
    <t>Rs. 1300000</t>
  </si>
  <si>
    <t>Manager, Asset Optimization</t>
  </si>
  <si>
    <t>Financialcontroller</t>
  </si>
  <si>
    <t xml:space="preserve">Accounting </t>
  </si>
  <si>
    <t>Consultant, HR Services &amp; Governance</t>
  </si>
  <si>
    <t>Rs 5 lakh</t>
  </si>
  <si>
    <t>QA Executive</t>
  </si>
  <si>
    <t>Senior Actuarial Analyst</t>
  </si>
  <si>
    <t>Sr. Associate</t>
  </si>
  <si>
    <t>Budget Analyst</t>
  </si>
  <si>
    <t>B.I. Data Analyst II</t>
  </si>
  <si>
    <t>Rd. 11 lakhs</t>
  </si>
  <si>
    <t>Asst manager investor relations and business analytics</t>
  </si>
  <si>
    <t>Industrial Engineer (Fed)</t>
  </si>
  <si>
    <t>Informatics specialist</t>
  </si>
  <si>
    <t>Trainee Management Accountant</t>
  </si>
  <si>
    <t>Senior analyst</t>
  </si>
  <si>
    <t>Director of Analytics</t>
  </si>
  <si>
    <t>Executive Assistant</t>
  </si>
  <si>
    <t>Project Speciast</t>
  </si>
  <si>
    <t>Sales Coordinator &amp; Analytical Support</t>
  </si>
  <si>
    <t>analyst</t>
  </si>
  <si>
    <t>Senior Staff Accountant</t>
  </si>
  <si>
    <t>Consultant - Retail Mkts</t>
  </si>
  <si>
    <t>Process Manager</t>
  </si>
  <si>
    <t>Project Manager (Process Owner)</t>
  </si>
  <si>
    <t>60000 CAD$</t>
  </si>
  <si>
    <t>Demographer</t>
  </si>
  <si>
    <t>Administrative Assistant</t>
  </si>
  <si>
    <t>Accounting/Financial Analyst</t>
  </si>
  <si>
    <t>Business Process Specialist</t>
  </si>
  <si>
    <t>Sr Financial Analyst</t>
  </si>
  <si>
    <t>Asst. Manager (MIS)</t>
  </si>
  <si>
    <t>US$ 99000</t>
  </si>
  <si>
    <t>Business Controller</t>
  </si>
  <si>
    <t>controller</t>
  </si>
  <si>
    <t>Rs. 275000</t>
  </si>
  <si>
    <t>low level monitoring</t>
  </si>
  <si>
    <t>INR 16000</t>
  </si>
  <si>
    <t>Administrative</t>
  </si>
  <si>
    <t>Service Line Coordinator</t>
  </si>
  <si>
    <t>Strategic Sourcing Manager</t>
  </si>
  <si>
    <t>INR18Lacs or US$36000</t>
  </si>
  <si>
    <t>Chief Manager</t>
  </si>
  <si>
    <t>Engineer</t>
  </si>
  <si>
    <t>Business Intelligence Analyst</t>
  </si>
  <si>
    <t>â‚¬ 50000</t>
  </si>
  <si>
    <t>Sr. Financial Analyst</t>
  </si>
  <si>
    <t>Buyer</t>
  </si>
  <si>
    <t>program manager</t>
  </si>
  <si>
    <t>Reporting Analyst Team Lead</t>
  </si>
  <si>
    <t>Operations Expert</t>
  </si>
  <si>
    <t>Director of Finance</t>
  </si>
  <si>
    <t>Information Analyst II</t>
  </si>
  <si>
    <t>45k</t>
  </si>
  <si>
    <t>Accounting Assistant</t>
  </si>
  <si>
    <t>Tax Professional</t>
  </si>
  <si>
    <t>Bermuda</t>
  </si>
  <si>
    <t>INR 500000</t>
  </si>
  <si>
    <t>INR 350k</t>
  </si>
  <si>
    <t>Jr. Executive Finance</t>
  </si>
  <si>
    <t>Assistant Controller</t>
  </si>
  <si>
    <t>US$ 138K</t>
  </si>
  <si>
    <t>Project engineer</t>
  </si>
  <si>
    <t>Thailand</t>
  </si>
  <si>
    <t>Cash Officer</t>
  </si>
  <si>
    <t>Technical support specialist</t>
  </si>
  <si>
    <t>ServiceDesk Supervisor</t>
  </si>
  <si>
    <t>medical biller</t>
  </si>
  <si>
    <t>Sr. Strategic Development Specialist</t>
  </si>
  <si>
    <t>VP - Procurment</t>
  </si>
  <si>
    <t>52500.00 USD</t>
  </si>
  <si>
    <t>HRIS Analyst</t>
  </si>
  <si>
    <t>Procurement manager</t>
  </si>
  <si>
    <t>Energy Analyst</t>
  </si>
  <si>
    <t>Accountant</t>
  </si>
  <si>
    <t>Branch head -sales</t>
  </si>
  <si>
    <t>retail buyer</t>
  </si>
  <si>
    <t>1000 â‚¬</t>
  </si>
  <si>
    <t>HR Specialist</t>
  </si>
  <si>
    <t>Director of Finance and Accounting</t>
  </si>
  <si>
    <t>Manager Business Control</t>
  </si>
  <si>
    <t>Manager Pricing</t>
  </si>
  <si>
    <t>Insurance Manager</t>
  </si>
  <si>
    <t>US$ 96k</t>
  </si>
  <si>
    <t>Freellance</t>
  </si>
  <si>
    <t>category manager</t>
  </si>
  <si>
    <t>Customer Operations Analyst</t>
  </si>
  <si>
    <t>$31,000 USD</t>
  </si>
  <si>
    <t>Site Technician</t>
  </si>
  <si>
    <t>Excel Consultant</t>
  </si>
  <si>
    <t>Senior Project Manager</t>
  </si>
  <si>
    <t>Rs 470000</t>
  </si>
  <si>
    <t>Web Statistics Analyst</t>
  </si>
  <si>
    <t>Business Data Analyst I</t>
  </si>
  <si>
    <t>Â£60000</t>
  </si>
  <si>
    <t>Decision Analyst &amp; Modeller</t>
  </si>
  <si>
    <t>Ops Adminstrator</t>
  </si>
  <si>
    <t>Sr. Global marketing Specialist</t>
  </si>
  <si>
    <t>financial accountant</t>
  </si>
  <si>
    <t>Software Consultant</t>
  </si>
  <si>
    <t>Anaylst</t>
  </si>
  <si>
    <t>rs 2.76 lakhs per year</t>
  </si>
  <si>
    <t>$77,000 USD</t>
  </si>
  <si>
    <t>senior accounting coordinator</t>
  </si>
  <si>
    <t>Demand Planning Mgr</t>
  </si>
  <si>
    <t>VP / Credit Administrator</t>
  </si>
  <si>
    <t>DP specialist</t>
  </si>
  <si>
    <t>Analyst 2</t>
  </si>
  <si>
    <t>VP</t>
  </si>
  <si>
    <t>35,000 Philippine Peso</t>
  </si>
  <si>
    <t>Global Problem Management - IT</t>
  </si>
  <si>
    <t>Philippines</t>
  </si>
  <si>
    <t>Enterprise Performance Metrics Manager</t>
  </si>
  <si>
    <t>University Relations Intern</t>
  </si>
  <si>
    <t>Auxiliar Administrativo</t>
  </si>
  <si>
    <t>Engineering Tech Sr.</t>
  </si>
  <si>
    <t>36000 $</t>
  </si>
  <si>
    <t>Senior Specialist</t>
  </si>
  <si>
    <t>moneymaker</t>
  </si>
  <si>
    <t>INR 15,00,000</t>
  </si>
  <si>
    <t>Consultant</t>
  </si>
  <si>
    <t>AED100000</t>
  </si>
  <si>
    <t>AED</t>
  </si>
  <si>
    <t>Dubai</t>
  </si>
  <si>
    <t>MIS</t>
  </si>
  <si>
    <t>management accountant</t>
  </si>
  <si>
    <t>Â£31000</t>
  </si>
  <si>
    <t>Telecoms Engineer</t>
  </si>
  <si>
    <t>Software Support</t>
  </si>
  <si>
    <t>Projects Planner</t>
  </si>
  <si>
    <t>4.5 lakh INR</t>
  </si>
  <si>
    <t>Mathematical Data Analyist</t>
  </si>
  <si>
    <t>sales support</t>
  </si>
  <si>
    <t xml:space="preserve">Rs.1.8 lakhs </t>
  </si>
  <si>
    <t>Administrative Officer</t>
  </si>
  <si>
    <t>IS Manager</t>
  </si>
  <si>
    <t xml:space="preserve">Support Specialist </t>
  </si>
  <si>
    <t>FA</t>
  </si>
  <si>
    <t>VP of Finance</t>
  </si>
  <si>
    <t>36,000 USD</t>
  </si>
  <si>
    <t>PRODUCTION ASSISTANT</t>
  </si>
  <si>
    <t>65000 euro</t>
  </si>
  <si>
    <t>germany</t>
  </si>
  <si>
    <t>HR Analyst</t>
  </si>
  <si>
    <t>Plant Controller</t>
  </si>
  <si>
    <t>consultant bi</t>
  </si>
  <si>
    <t>The netherlands</t>
  </si>
  <si>
    <t>Royalties Coordinator</t>
  </si>
  <si>
    <t>Â£20000/year but i work part time 30h/week</t>
  </si>
  <si>
    <t>Graduate Structural Engineer</t>
  </si>
  <si>
    <t>Operations Analyst</t>
  </si>
  <si>
    <t>Marketing</t>
  </si>
  <si>
    <t xml:space="preserve">Finance, Manager </t>
  </si>
  <si>
    <t>Sr. Business Analyst</t>
  </si>
  <si>
    <t>150000 MXN</t>
  </si>
  <si>
    <t>MXN</t>
  </si>
  <si>
    <t>Information Analyst</t>
  </si>
  <si>
    <t>Financial Specialist</t>
  </si>
  <si>
    <t>Management Analyst</t>
  </si>
  <si>
    <t>INR 1000000</t>
  </si>
  <si>
    <t>Dp manager</t>
  </si>
  <si>
    <t>director of analytics</t>
  </si>
  <si>
    <t>US$ 4.545</t>
  </si>
  <si>
    <t>Supply Processes Analyst</t>
  </si>
  <si>
    <t>Â£29000</t>
  </si>
  <si>
    <t>ICT Technical Analyst</t>
  </si>
  <si>
    <t>Sourcing Specialist</t>
  </si>
  <si>
    <t>PhP 456,000</t>
  </si>
  <si>
    <t>Reporting Shared Services Oferring Lead</t>
  </si>
  <si>
    <t>Sales Analytics Manager</t>
  </si>
  <si>
    <t>22000 usd</t>
  </si>
  <si>
    <t>Product Manager Sr</t>
  </si>
  <si>
    <t>Database Architect</t>
  </si>
  <si>
    <t>CAD 65000</t>
  </si>
  <si>
    <t>Product developer</t>
  </si>
  <si>
    <t>Supply Chain Analyst</t>
  </si>
  <si>
    <t>financial planning</t>
  </si>
  <si>
    <t>400000 INR</t>
  </si>
  <si>
    <t>Test Analyst</t>
  </si>
  <si>
    <t>project manager, project finance consultant</t>
  </si>
  <si>
    <t>Israel</t>
  </si>
  <si>
    <t>QC Fabrication Inspector</t>
  </si>
  <si>
    <t>Manager of Trade Investment &amp; Analysis</t>
  </si>
  <si>
    <t>30000 Rs</t>
  </si>
  <si>
    <t>Business Analysit</t>
  </si>
  <si>
    <t>Assistant Outside Plant Project Manager</t>
  </si>
  <si>
    <t>operation-manager</t>
  </si>
  <si>
    <t>63000 USD</t>
  </si>
  <si>
    <t>Senior Financial Analyst</t>
  </si>
  <si>
    <t>Bangladesh</t>
  </si>
  <si>
    <t>100,000 US$ equiv</t>
  </si>
  <si>
    <t>Senior Data Analyst</t>
  </si>
  <si>
    <t>3.8 k</t>
  </si>
  <si>
    <t>MIS EXCUTIVE</t>
  </si>
  <si>
    <t>Advisor</t>
  </si>
  <si>
    <t>Online Analyst</t>
  </si>
  <si>
    <t>General Manager</t>
  </si>
  <si>
    <t>Sr Staff Engineer</t>
  </si>
  <si>
    <t>3,70,000</t>
  </si>
  <si>
    <t>Senior Design Associate</t>
  </si>
  <si>
    <t>Planning and Analysis Supervisor</t>
  </si>
  <si>
    <t>asset manager</t>
  </si>
  <si>
    <t>Transportation Engineer</t>
  </si>
  <si>
    <t>web marketing analyst</t>
  </si>
  <si>
    <t>170000 usd</t>
  </si>
  <si>
    <t>RS</t>
  </si>
  <si>
    <t>62500.00 USD</t>
  </si>
  <si>
    <t>Director of Payroll</t>
  </si>
  <si>
    <t>480 000 SEK / 70000 US$</t>
  </si>
  <si>
    <t>SEK</t>
  </si>
  <si>
    <t>IT consultant</t>
  </si>
  <si>
    <t>Sweden</t>
  </si>
  <si>
    <t>Commercial Manager</t>
  </si>
  <si>
    <t>Quality Assurance Officer</t>
  </si>
  <si>
    <t>Senior Treasury Analyst</t>
  </si>
  <si>
    <t>Supervisor, Contracts, Rebates, Chargebacks and Returns</t>
  </si>
  <si>
    <t>ceo</t>
  </si>
  <si>
    <t>480000 Rs.</t>
  </si>
  <si>
    <t>System Manager</t>
  </si>
  <si>
    <t>2207,00</t>
  </si>
  <si>
    <t>director</t>
  </si>
  <si>
    <t>Rs. 500000</t>
  </si>
  <si>
    <t>Owner</t>
  </si>
  <si>
    <t>Senior Business Analyst</t>
  </si>
  <si>
    <t xml:space="preserve">marketing and sales </t>
  </si>
  <si>
    <t>Managing Director</t>
  </si>
  <si>
    <t>INR 5,40,000</t>
  </si>
  <si>
    <t>Senior Billing Engineer</t>
  </si>
  <si>
    <t>Quality Analyst</t>
  </si>
  <si>
    <t>46000 usd</t>
  </si>
  <si>
    <t>Financial analyst</t>
  </si>
  <si>
    <t>Economist</t>
  </si>
  <si>
    <t>Rs 6.2 lakhs</t>
  </si>
  <si>
    <t>assistant manager (finance)</t>
  </si>
  <si>
    <t>Â£28000</t>
  </si>
  <si>
    <t>Central Services Manager</t>
  </si>
  <si>
    <t xml:space="preserve">Trainer </t>
  </si>
  <si>
    <t>continuous improvement team member</t>
  </si>
  <si>
    <t>MIS Officer</t>
  </si>
  <si>
    <t>IR Manager</t>
  </si>
  <si>
    <t>7,50,000 INR</t>
  </si>
  <si>
    <t>99147 $</t>
  </si>
  <si>
    <t>Chief Specialist of Economics &amp; Planning</t>
  </si>
  <si>
    <t>Campus Budget Officer</t>
  </si>
  <si>
    <t>Management Ananlyst</t>
  </si>
  <si>
    <t>Sales Operations Analyst</t>
  </si>
  <si>
    <t>120000 BDT</t>
  </si>
  <si>
    <t>BDT</t>
  </si>
  <si>
    <t>Computer Operator</t>
  </si>
  <si>
    <t>ENGINEER</t>
  </si>
  <si>
    <t>Sr Management Analytst 2</t>
  </si>
  <si>
    <t>Accounting Manager</t>
  </si>
  <si>
    <t>Controller</t>
  </si>
  <si>
    <t>Information Research Technician II</t>
  </si>
  <si>
    <t>Sr. Systems Engineer</t>
  </si>
  <si>
    <t>Senior Purchasing Officer</t>
  </si>
  <si>
    <t>United Arab Emriate</t>
  </si>
  <si>
    <t>Mgmt Accountant</t>
  </si>
  <si>
    <t xml:space="preserve">Sr financial analyst </t>
  </si>
  <si>
    <t>Department Manager</t>
  </si>
  <si>
    <t>Â¢ 14.000.000,00</t>
  </si>
  <si>
    <t>COSTARICAN</t>
  </si>
  <si>
    <t>Businees Adminstratot</t>
  </si>
  <si>
    <t>Costa Rica</t>
  </si>
  <si>
    <t xml:space="preserve">Staff assistant </t>
  </si>
  <si>
    <t>Sr. Accountant</t>
  </si>
  <si>
    <t>Air Planning Analyst</t>
  </si>
  <si>
    <t>Credit Analyst</t>
  </si>
  <si>
    <t>financial management consultant</t>
  </si>
  <si>
    <t>US$115000</t>
  </si>
  <si>
    <t>Â£66000</t>
  </si>
  <si>
    <t>IT Project Manager, EMEA</t>
  </si>
  <si>
    <t>INR 200000</t>
  </si>
  <si>
    <t>IS Director</t>
  </si>
  <si>
    <t>8500 USD</t>
  </si>
  <si>
    <t>teacher</t>
  </si>
  <si>
    <t>iran</t>
  </si>
  <si>
    <t>250000 to 270000</t>
  </si>
  <si>
    <t>Excel trainer</t>
  </si>
  <si>
    <t>Finland</t>
  </si>
  <si>
    <t>20000 RS</t>
  </si>
  <si>
    <t>WFM Team Lead</t>
  </si>
  <si>
    <t xml:space="preserve">US $30,000.00 </t>
  </si>
  <si>
    <t>Supervisor</t>
  </si>
  <si>
    <t>30000 $</t>
  </si>
  <si>
    <t>BI Developer</t>
  </si>
  <si>
    <t>engineer</t>
  </si>
  <si>
    <t>Planner</t>
  </si>
  <si>
    <t>Â£65000</t>
  </si>
  <si>
    <t>US $6,629.00</t>
  </si>
  <si>
    <t>Dominican Republic</t>
  </si>
  <si>
    <t>senior analyst</t>
  </si>
  <si>
    <t>Assesor</t>
  </si>
  <si>
    <t>Financial Analys</t>
  </si>
  <si>
    <t>Sr. Information Systems Analyst</t>
  </si>
  <si>
    <t>Senior Claims Analyst</t>
  </si>
  <si>
    <t>INR 40L</t>
  </si>
  <si>
    <t>Sr Mgr Finance</t>
  </si>
  <si>
    <t>Rs. 300000</t>
  </si>
  <si>
    <t>Web Portal Manager</t>
  </si>
  <si>
    <t>manager - MIS &amp; operations planning</t>
  </si>
  <si>
    <t>web analyst</t>
  </si>
  <si>
    <t>INR 30,00,000</t>
  </si>
  <si>
    <t>Management Consultant</t>
  </si>
  <si>
    <t>Continuos improvment</t>
  </si>
  <si>
    <t>Canad</t>
  </si>
  <si>
    <t>Direct marketing manager</t>
  </si>
  <si>
    <t>5000 $</t>
  </si>
  <si>
    <t>mis</t>
  </si>
  <si>
    <t>Wine Analyst</t>
  </si>
  <si>
    <t>500000 rupees</t>
  </si>
  <si>
    <t>FinanceManager</t>
  </si>
  <si>
    <t>Somalia</t>
  </si>
  <si>
    <t>Regional Manager</t>
  </si>
  <si>
    <t>7500 USD</t>
  </si>
  <si>
    <t>HR reporting analyst</t>
  </si>
  <si>
    <t>Finalcial Reporting Analyst</t>
  </si>
  <si>
    <t>800000 rupees</t>
  </si>
  <si>
    <t>Partner</t>
  </si>
  <si>
    <t>operations tech</t>
  </si>
  <si>
    <t>Â£38000</t>
  </si>
  <si>
    <t>Commercial Accountant</t>
  </si>
  <si>
    <t>52,000 Cdn</t>
  </si>
  <si>
    <t>Office Manager</t>
  </si>
  <si>
    <t>Prod Mgr</t>
  </si>
  <si>
    <t>Graphics/Web Document Designer</t>
  </si>
  <si>
    <t>Business intelligence manager</t>
  </si>
  <si>
    <t>CDN $70,000</t>
  </si>
  <si>
    <t>Program Manager</t>
  </si>
  <si>
    <t>5250 $</t>
  </si>
  <si>
    <t>Treasure Specialist</t>
  </si>
  <si>
    <t>Republic of Georgia</t>
  </si>
  <si>
    <t>Business Manager</t>
  </si>
  <si>
    <t>clerk</t>
  </si>
  <si>
    <t>Researcher &amp; Data Analyst</t>
  </si>
  <si>
    <t>Â£28500</t>
  </si>
  <si>
    <t>Data Quality &amp; Analysis Manager</t>
  </si>
  <si>
    <t>Resource managment Analyst</t>
  </si>
  <si>
    <t>Estonia</t>
  </si>
  <si>
    <t>Account Executive</t>
  </si>
  <si>
    <t>video production</t>
  </si>
  <si>
    <t>mozambique</t>
  </si>
  <si>
    <t>principal engineer</t>
  </si>
  <si>
    <t>budget analyst</t>
  </si>
  <si>
    <t>US$169,000</t>
  </si>
  <si>
    <t>Category Director (Marketing)</t>
  </si>
  <si>
    <t>Senior consultant accounting</t>
  </si>
  <si>
    <t>Norway</t>
  </si>
  <si>
    <t>Zar 1080000</t>
  </si>
  <si>
    <t>ZAR</t>
  </si>
  <si>
    <t>Finance manager</t>
  </si>
  <si>
    <t>South africa</t>
  </si>
  <si>
    <t>GB Sterling 59k</t>
  </si>
  <si>
    <t>Health and safety advisor</t>
  </si>
  <si>
    <t>Workforce Analyst</t>
  </si>
  <si>
    <t>Sr. Marketing Solutions Analyst</t>
  </si>
  <si>
    <t>20000 US$</t>
  </si>
  <si>
    <t>Managing Partner</t>
  </si>
  <si>
    <t>Administration Officer</t>
  </si>
  <si>
    <t>BAS</t>
  </si>
  <si>
    <t>USD 108,000</t>
  </si>
  <si>
    <t>200000 Rupees</t>
  </si>
  <si>
    <t>chemist</t>
  </si>
  <si>
    <t>LOGISTIC MANAGER</t>
  </si>
  <si>
    <t>Rs. 7,20,000/-</t>
  </si>
  <si>
    <t>Manager Finance</t>
  </si>
  <si>
    <t>23000 USD</t>
  </si>
  <si>
    <t>IT solutions coordinator</t>
  </si>
  <si>
    <t>Business Modeller</t>
  </si>
  <si>
    <t>Sr QS</t>
  </si>
  <si>
    <t>15000 â‚¬</t>
  </si>
  <si>
    <t>Report Analyst</t>
  </si>
  <si>
    <t>Spain</t>
  </si>
  <si>
    <t>Rs 6L</t>
  </si>
  <si>
    <t>Business Co ordinator</t>
  </si>
  <si>
    <t>Rs 500000</t>
  </si>
  <si>
    <t>duty manager</t>
  </si>
  <si>
    <t>Retail Store Manager</t>
  </si>
  <si>
    <t>Â£16400</t>
  </si>
  <si>
    <t>Job Build analyst</t>
  </si>
  <si>
    <t>Associate</t>
  </si>
  <si>
    <t>$150000pa</t>
  </si>
  <si>
    <t>57000 USD</t>
  </si>
  <si>
    <t>project finance manager</t>
  </si>
  <si>
    <t>israel</t>
  </si>
  <si>
    <t>Metrics Analyst</t>
  </si>
  <si>
    <t>Asst.Manager</t>
  </si>
  <si>
    <t>Accounting Operations Manager</t>
  </si>
  <si>
    <t>Vice President, Analyst</t>
  </si>
  <si>
    <t>COO</t>
  </si>
  <si>
    <t>EUR 49248</t>
  </si>
  <si>
    <t>Financial Advisor</t>
  </si>
  <si>
    <t>Netherlands</t>
  </si>
  <si>
    <t>Production Manager</t>
  </si>
  <si>
    <t>Manager - Finance</t>
  </si>
  <si>
    <t>Process Design Consultant</t>
  </si>
  <si>
    <t>vba specialist</t>
  </si>
  <si>
    <t xml:space="preserve">Analytical Department Director </t>
  </si>
  <si>
    <t>120k</t>
  </si>
  <si>
    <t>manager</t>
  </si>
  <si>
    <t>nz</t>
  </si>
  <si>
    <t>US$95K</t>
  </si>
  <si>
    <t>Director of Supply Chain</t>
  </si>
  <si>
    <t>Central America</t>
  </si>
  <si>
    <t>Research Assistant</t>
  </si>
  <si>
    <t>73,000 GBP</t>
  </si>
  <si>
    <t>Finance Manager</t>
  </si>
  <si>
    <t>Excel professional</t>
  </si>
  <si>
    <t>self-employed</t>
  </si>
  <si>
    <t>PKR 50,000</t>
  </si>
  <si>
    <t>Trainer</t>
  </si>
  <si>
    <t>Business analyst</t>
  </si>
  <si>
    <t>deputy manager</t>
  </si>
  <si>
    <t>Research Associate</t>
  </si>
  <si>
    <t>Reports Coordinator</t>
  </si>
  <si>
    <t>Quality Compliance Manager</t>
  </si>
  <si>
    <t>80,000 USD</t>
  </si>
  <si>
    <t>Cost Analyst</t>
  </si>
  <si>
    <t>Japan</t>
  </si>
  <si>
    <t>Â£20000</t>
  </si>
  <si>
    <t>IT Consultant</t>
  </si>
  <si>
    <t>Intelligence Analyst</t>
  </si>
  <si>
    <t>Marketing Specialist</t>
  </si>
  <si>
    <t>Proyect Manager</t>
  </si>
  <si>
    <t>IT Specialist</t>
  </si>
  <si>
    <t>CONTROLLER</t>
  </si>
  <si>
    <t>BRA</t>
  </si>
  <si>
    <t>Technical Support Technician</t>
  </si>
  <si>
    <t>Director, Supply Chain Operations</t>
  </si>
  <si>
    <t>Workflow Analyst</t>
  </si>
  <si>
    <t>95000 USD</t>
  </si>
  <si>
    <t>AUD $155,000</t>
  </si>
  <si>
    <t>Finance Manager Business Services</t>
  </si>
  <si>
    <t>NZ $80,000</t>
  </si>
  <si>
    <t>NZD</t>
  </si>
  <si>
    <t>Accountant/Analyst</t>
  </si>
  <si>
    <t>New Zealand</t>
  </si>
  <si>
    <t>Costing Analysis</t>
  </si>
  <si>
    <t>Sales Operations Supervisor</t>
  </si>
  <si>
    <t>Â£28800</t>
  </si>
  <si>
    <t>Â£21000</t>
  </si>
  <si>
    <t>USD 4285.00</t>
  </si>
  <si>
    <t>Assistant</t>
  </si>
  <si>
    <t>In Charge</t>
  </si>
  <si>
    <t>Guyana</t>
  </si>
  <si>
    <t>$22,000 AUD</t>
  </si>
  <si>
    <t>CEO</t>
  </si>
  <si>
    <t>coordinator lismore regional airport</t>
  </si>
  <si>
    <t>Mgr Op Excellence</t>
  </si>
  <si>
    <t>Pricing and Strategy Specialist</t>
  </si>
  <si>
    <t>Sr. Human Resources Analyst</t>
  </si>
  <si>
    <t>Performance Improvement Analyst</t>
  </si>
  <si>
    <t>Sr. Analyst</t>
  </si>
  <si>
    <t>finance</t>
  </si>
  <si>
    <t>china</t>
  </si>
  <si>
    <t>$36 000</t>
  </si>
  <si>
    <t>Consulting</t>
  </si>
  <si>
    <t xml:space="preserve">Technology consultant </t>
  </si>
  <si>
    <t>4,00,000</t>
  </si>
  <si>
    <t>BPO</t>
  </si>
  <si>
    <t>General manager</t>
  </si>
  <si>
    <t>Technical Analyst</t>
  </si>
  <si>
    <t>Head Accounts</t>
  </si>
  <si>
    <t>90 k</t>
  </si>
  <si>
    <t>Operations</t>
  </si>
  <si>
    <t>Rs. 20000</t>
  </si>
  <si>
    <t>Talati</t>
  </si>
  <si>
    <t>Product manager</t>
  </si>
  <si>
    <t>Helicopter Mechanic</t>
  </si>
  <si>
    <t>Program/Mgt Analyst</t>
  </si>
  <si>
    <t>Director, Analytics</t>
  </si>
  <si>
    <t>Purchasing Manager</t>
  </si>
  <si>
    <t>owner</t>
  </si>
  <si>
    <t>Incharge</t>
  </si>
  <si>
    <t>Sales Assistant</t>
  </si>
  <si>
    <t>INR 420000</t>
  </si>
  <si>
    <t>Assistant EDP</t>
  </si>
  <si>
    <t>Sales ops</t>
  </si>
  <si>
    <t>1150 $</t>
  </si>
  <si>
    <t>QS</t>
  </si>
  <si>
    <t>Sri Lanka</t>
  </si>
  <si>
    <t>INR 850,000</t>
  </si>
  <si>
    <t>AGM Finance</t>
  </si>
  <si>
    <t>Sales Controller</t>
  </si>
  <si>
    <t>1 lakh 60 thousand INR/Year</t>
  </si>
  <si>
    <t>MIS Executive</t>
  </si>
  <si>
    <t>SYSTEM MANAGER</t>
  </si>
  <si>
    <t>A$85000</t>
  </si>
  <si>
    <t>Project coordinator</t>
  </si>
  <si>
    <t>executive</t>
  </si>
  <si>
    <t>Indonesia</t>
  </si>
  <si>
    <t>Rs60000</t>
  </si>
  <si>
    <t>Quantity Surveyor</t>
  </si>
  <si>
    <t xml:space="preserve">Content Analyst </t>
  </si>
  <si>
    <t>A$170000</t>
  </si>
  <si>
    <t>senior business analyst</t>
  </si>
  <si>
    <t>Corporate Accountant</t>
  </si>
  <si>
    <t>Rs. 200000</t>
  </si>
  <si>
    <t>Auditor</t>
  </si>
  <si>
    <t>program coordinator - automotive</t>
  </si>
  <si>
    <t>Rs 300000</t>
  </si>
  <si>
    <t>Planning Engineer</t>
  </si>
  <si>
    <t>4000000 INR</t>
  </si>
  <si>
    <t>Senior Executive</t>
  </si>
  <si>
    <t>4500000 inr/pa</t>
  </si>
  <si>
    <t>cmo</t>
  </si>
  <si>
    <t>25000 INR</t>
  </si>
  <si>
    <t>Rs 4,00,000</t>
  </si>
  <si>
    <t>Sr Processor</t>
  </si>
  <si>
    <t>6,00,000</t>
  </si>
  <si>
    <t>Organiser</t>
  </si>
  <si>
    <t>Quality officer</t>
  </si>
  <si>
    <t>bangkok</t>
  </si>
  <si>
    <t>Executive</t>
  </si>
  <si>
    <t>Rs 800000</t>
  </si>
  <si>
    <t>BI Consultant</t>
  </si>
  <si>
    <t>Rs. 4.32 Lakhs</t>
  </si>
  <si>
    <t>Assistant Manager - IT</t>
  </si>
  <si>
    <t>Coordinator</t>
  </si>
  <si>
    <t>MANAGER</t>
  </si>
  <si>
    <t>Asst Mgr</t>
  </si>
  <si>
    <t>Accounts Officer</t>
  </si>
  <si>
    <t>INR 9,50,000</t>
  </si>
  <si>
    <t>Investment Banker</t>
  </si>
  <si>
    <t>INR 165000</t>
  </si>
  <si>
    <t>Co-operative bank</t>
  </si>
  <si>
    <t>Cad Engineer</t>
  </si>
  <si>
    <t>Mis Analyst</t>
  </si>
  <si>
    <t>INR 2 l;acks</t>
  </si>
  <si>
    <t>MIS EXECUTIVE</t>
  </si>
  <si>
    <t>Rs 480000</t>
  </si>
  <si>
    <t>PMO</t>
  </si>
  <si>
    <t>Asst. Manager(Commercial)</t>
  </si>
  <si>
    <t>230000 INR</t>
  </si>
  <si>
    <t>23000 Rupees</t>
  </si>
  <si>
    <t>Education Officer</t>
  </si>
  <si>
    <t>Management Accountant</t>
  </si>
  <si>
    <t>Saudi Arabai</t>
  </si>
  <si>
    <t>Us$24000</t>
  </si>
  <si>
    <t>Sales Coordinator</t>
  </si>
  <si>
    <t>TA</t>
  </si>
  <si>
    <t>2.5lakh</t>
  </si>
  <si>
    <t>ASM</t>
  </si>
  <si>
    <t>principal developer</t>
  </si>
  <si>
    <t>220000 in INR</t>
  </si>
  <si>
    <t>Accounts Payable Analyst</t>
  </si>
  <si>
    <t>Maint Sys Support Specialist</t>
  </si>
  <si>
    <t>Rs. 260000</t>
  </si>
  <si>
    <t>1,20,000 INR</t>
  </si>
  <si>
    <t>Rs. 144000</t>
  </si>
  <si>
    <t>Team Leader</t>
  </si>
  <si>
    <t>inr 11.5</t>
  </si>
  <si>
    <t>manager portfolio monitoring</t>
  </si>
  <si>
    <t>33,500 US $</t>
  </si>
  <si>
    <t>Sr. Executive Finance &amp; Accounts</t>
  </si>
  <si>
    <t>AREA SALES MANAGER</t>
  </si>
  <si>
    <t>govt</t>
  </si>
  <si>
    <t>4500 rs. per month</t>
  </si>
  <si>
    <t>COMPUTER OPERATOR</t>
  </si>
  <si>
    <t>Business Executive</t>
  </si>
  <si>
    <t>Team Lead Mis</t>
  </si>
  <si>
    <t>3000 $</t>
  </si>
  <si>
    <t>Call Centre Consultant</t>
  </si>
  <si>
    <t>Cambodia</t>
  </si>
  <si>
    <t>250000 rupees</t>
  </si>
  <si>
    <t>MIS executive</t>
  </si>
  <si>
    <t>Rs. 150000</t>
  </si>
  <si>
    <t>Oprations head</t>
  </si>
  <si>
    <t>Asst. Manager</t>
  </si>
  <si>
    <t>accounts</t>
  </si>
  <si>
    <t>25000 rupess</t>
  </si>
  <si>
    <t>370000 inr</t>
  </si>
  <si>
    <t>Cost Accountant</t>
  </si>
  <si>
    <t>senior executive</t>
  </si>
  <si>
    <t>Rs 10000</t>
  </si>
  <si>
    <t>Intern</t>
  </si>
  <si>
    <t>4,80,000 Ruppes</t>
  </si>
  <si>
    <t>Re. 4.5 Lacs Per Annum</t>
  </si>
  <si>
    <t>inr 2300000</t>
  </si>
  <si>
    <t>Audit Manager</t>
  </si>
  <si>
    <t>15000 USD</t>
  </si>
  <si>
    <t>Audit - senior assistant</t>
  </si>
  <si>
    <t>Lithuania</t>
  </si>
  <si>
    <t>tech operator (oil)</t>
  </si>
  <si>
    <t>uae</t>
  </si>
  <si>
    <t xml:space="preserve">mis </t>
  </si>
  <si>
    <t>Inr 60000</t>
  </si>
  <si>
    <t>Asstt manager</t>
  </si>
  <si>
    <t>Rs 15000</t>
  </si>
  <si>
    <t>Import &amp; Export Documentation Executive</t>
  </si>
  <si>
    <t>Systems Manager</t>
  </si>
  <si>
    <t>Program management</t>
  </si>
  <si>
    <t>PKR 17000</t>
  </si>
  <si>
    <t>Accounts Manager</t>
  </si>
  <si>
    <t xml:space="preserve">Rs.4lk </t>
  </si>
  <si>
    <t>sr. mis executive</t>
  </si>
  <si>
    <t>USD130000</t>
  </si>
  <si>
    <t>Modeller</t>
  </si>
  <si>
    <t>Rs. 250000</t>
  </si>
  <si>
    <t>INR 390000 PA</t>
  </si>
  <si>
    <t>Sr Financial Execative</t>
  </si>
  <si>
    <t>Asst Mngr</t>
  </si>
  <si>
    <t>Ind Rs.10,00,000.00</t>
  </si>
  <si>
    <t>Sr Associate</t>
  </si>
  <si>
    <t>8 Lakhs</t>
  </si>
  <si>
    <t>6 Lac Rs</t>
  </si>
  <si>
    <t>ERP Co-Ordinator</t>
  </si>
  <si>
    <t>Revenue Manager</t>
  </si>
  <si>
    <t>Accounts analyst</t>
  </si>
  <si>
    <t>EGYPT</t>
  </si>
  <si>
    <t>Estimator</t>
  </si>
  <si>
    <t>Egypt</t>
  </si>
  <si>
    <t>50 k per month</t>
  </si>
  <si>
    <t>4800 $</t>
  </si>
  <si>
    <t>Data Analysis</t>
  </si>
  <si>
    <t>Bhutan</t>
  </si>
  <si>
    <t>66000 â‚¬</t>
  </si>
  <si>
    <t>Logistics Analyst</t>
  </si>
  <si>
    <t>PROCSS ASOCIATE</t>
  </si>
  <si>
    <t>Reporting Analyst</t>
  </si>
  <si>
    <t>Corporate Finance Manager</t>
  </si>
  <si>
    <t>GBP21798</t>
  </si>
  <si>
    <t>compliance manager</t>
  </si>
  <si>
    <t>Merchandiser</t>
  </si>
  <si>
    <t>INR 30000</t>
  </si>
  <si>
    <t>Project Lead</t>
  </si>
  <si>
    <t>INR240000</t>
  </si>
  <si>
    <t>SR. ACCOUNTS EXECUTIVE</t>
  </si>
  <si>
    <t>Â£ 24000</t>
  </si>
  <si>
    <t>Business Support Specialist</t>
  </si>
  <si>
    <t>US $ 11,000</t>
  </si>
  <si>
    <t>Assistant Manager - Group MIS</t>
  </si>
  <si>
    <t>Rs. 225000</t>
  </si>
  <si>
    <t>Company Systems Integration Manager</t>
  </si>
  <si>
    <t>Nigeria</t>
  </si>
  <si>
    <t>INR 20000</t>
  </si>
  <si>
    <t>EXECUTIVE</t>
  </si>
  <si>
    <t>INR 700000</t>
  </si>
  <si>
    <t>Sales Management Analyst</t>
  </si>
  <si>
    <t>Asst Production Planner</t>
  </si>
  <si>
    <t>Consultat</t>
  </si>
  <si>
    <t>Denmark</t>
  </si>
  <si>
    <t xml:space="preserve">System Analyst </t>
  </si>
  <si>
    <t>14960 $</t>
  </si>
  <si>
    <t>Stock Controller</t>
  </si>
  <si>
    <t>ACCOUNTANT</t>
  </si>
  <si>
    <t>Accounts Supervisor</t>
  </si>
  <si>
    <t>KSA</t>
  </si>
  <si>
    <t>95000 AUD</t>
  </si>
  <si>
    <t>Data Analyst - Report Writer</t>
  </si>
  <si>
    <t>Rs 1200000</t>
  </si>
  <si>
    <t xml:space="preserve">Regional Formwork Head </t>
  </si>
  <si>
    <t>BRANCH ACCOUNTANT</t>
  </si>
  <si>
    <t>$1,589.00/per month</t>
  </si>
  <si>
    <t>Accounting Head</t>
  </si>
  <si>
    <t>OPEX CONTROL</t>
  </si>
  <si>
    <t>2.2 lakhs per annum</t>
  </si>
  <si>
    <t>Associate Software Engineer</t>
  </si>
  <si>
    <t>45000 $</t>
  </si>
  <si>
    <t>italy</t>
  </si>
  <si>
    <t>Rs 40000</t>
  </si>
  <si>
    <t>Banker</t>
  </si>
  <si>
    <t>Dhs 2800 + Accomodation</t>
  </si>
  <si>
    <t>180000 PKR</t>
  </si>
  <si>
    <t>S&amp;D Reporting &amp; Analysis Team Leader</t>
  </si>
  <si>
    <t>AUS$36000</t>
  </si>
  <si>
    <t>Key Expert User</t>
  </si>
  <si>
    <t>2.25 lakhs per year(prof income)</t>
  </si>
  <si>
    <t>company secretary</t>
  </si>
  <si>
    <t>Mis executiv</t>
  </si>
  <si>
    <t>INR 400000</t>
  </si>
  <si>
    <t>BDM</t>
  </si>
  <si>
    <t>CA$66000</t>
  </si>
  <si>
    <t>Programmer-analyst</t>
  </si>
  <si>
    <t>security analyst</t>
  </si>
  <si>
    <t>Rs 450000</t>
  </si>
  <si>
    <t>Material Planner</t>
  </si>
  <si>
    <t>VP Infrastructure</t>
  </si>
  <si>
    <t>ONE LACK FIFTY THOUSAND(INR)</t>
  </si>
  <si>
    <t>WORKING WITH PRODUCT TEAM OF MAKEMYTRIP.COM</t>
  </si>
  <si>
    <t>Rs. 8000</t>
  </si>
  <si>
    <t>Cashier</t>
  </si>
  <si>
    <t>Technician</t>
  </si>
  <si>
    <t>Aud 65000</t>
  </si>
  <si>
    <t>Market analyst</t>
  </si>
  <si>
    <t>Rs. 377000</t>
  </si>
  <si>
    <t>Team Developer</t>
  </si>
  <si>
    <t>Reporting Assistant</t>
  </si>
  <si>
    <t>Loss Prevention Finance Coordinator</t>
  </si>
  <si>
    <t>ZAR900,000</t>
  </si>
  <si>
    <t>Senior Research Analyst</t>
  </si>
  <si>
    <t>Director, IT/Operations</t>
  </si>
  <si>
    <t>Rs. 450000</t>
  </si>
  <si>
    <t>Sr. Executive</t>
  </si>
  <si>
    <t>Operations Support Coordinator</t>
  </si>
  <si>
    <t>Sr. Executive MIS</t>
  </si>
  <si>
    <t>accountant</t>
  </si>
  <si>
    <t>24000 $</t>
  </si>
  <si>
    <t>Logistic KA Manager</t>
  </si>
  <si>
    <t>Croatia</t>
  </si>
  <si>
    <t>Rs 20000</t>
  </si>
  <si>
    <t>INR 650000</t>
  </si>
  <si>
    <t>Deputy Manager</t>
  </si>
  <si>
    <t>Management Trainee</t>
  </si>
  <si>
    <t>3500 Rs</t>
  </si>
  <si>
    <t>MNR</t>
  </si>
  <si>
    <t>BPO information process enabler</t>
  </si>
  <si>
    <t>Â£55000</t>
  </si>
  <si>
    <t>Financial controller</t>
  </si>
  <si>
    <t>R$3.000,00</t>
  </si>
  <si>
    <t>Market Intelligence Analyst</t>
  </si>
  <si>
    <t>sr financial analyst</t>
  </si>
  <si>
    <t>12000 $</t>
  </si>
  <si>
    <t>Investment manager</t>
  </si>
  <si>
    <t>INR 1700000</t>
  </si>
  <si>
    <t>Operations Lead</t>
  </si>
  <si>
    <t>US$30,000</t>
  </si>
  <si>
    <t>Financial Control Section Headm</t>
  </si>
  <si>
    <t>Inonesia</t>
  </si>
  <si>
    <t>Application Developer</t>
  </si>
  <si>
    <t>High School Teacher</t>
  </si>
  <si>
    <t>5.5 lakhs</t>
  </si>
  <si>
    <t>65000 ron</t>
  </si>
  <si>
    <t>RON</t>
  </si>
  <si>
    <t>HR Planning Specialist</t>
  </si>
  <si>
    <t>15600 â‚¬</t>
  </si>
  <si>
    <t>Managment controller</t>
  </si>
  <si>
    <t>Rs.6,00,000/-</t>
  </si>
  <si>
    <t>AO</t>
  </si>
  <si>
    <t>Rs. 6,00,000</t>
  </si>
  <si>
    <t>business analyist</t>
  </si>
  <si>
    <t>13000 USD</t>
  </si>
  <si>
    <t>900000 Rs</t>
  </si>
  <si>
    <t>actuary</t>
  </si>
  <si>
    <t>Analysis Quality</t>
  </si>
  <si>
    <t>Colombia - South America</t>
  </si>
  <si>
    <t>1200000 Rs</t>
  </si>
  <si>
    <t>2 lac</t>
  </si>
  <si>
    <t>Bio-Statiscian</t>
  </si>
  <si>
    <t>Management Intern</t>
  </si>
  <si>
    <t>INR 2,00,000</t>
  </si>
  <si>
    <t>30000 eur</t>
  </si>
  <si>
    <t>financialcotroller</t>
  </si>
  <si>
    <t>portugal</t>
  </si>
  <si>
    <t>Rs. 10,00,000</t>
  </si>
  <si>
    <t>Financial Analyist</t>
  </si>
  <si>
    <t>Marketing Manager</t>
  </si>
  <si>
    <t>Europe</t>
  </si>
  <si>
    <t>Dir of Analytics</t>
  </si>
  <si>
    <t>Rs. 550000</t>
  </si>
  <si>
    <t>Reporting Manager</t>
  </si>
  <si>
    <t>Data Research Assistant</t>
  </si>
  <si>
    <t>Rs. 45000</t>
  </si>
  <si>
    <t>Uruguay</t>
  </si>
  <si>
    <t>Guide for About.com</t>
  </si>
  <si>
    <t>Policy advisor</t>
  </si>
  <si>
    <t>Aruba</t>
  </si>
  <si>
    <t>R134000</t>
  </si>
  <si>
    <t>Security Access Governance Analyst</t>
  </si>
  <si>
    <t>IT Capacity Planner</t>
  </si>
  <si>
    <t>supply chain manager</t>
  </si>
  <si>
    <t>indonesia</t>
  </si>
  <si>
    <t>Boss</t>
  </si>
  <si>
    <t>Director, P&amp;A</t>
  </si>
  <si>
    <t>125 $</t>
  </si>
  <si>
    <t>Project controls manager</t>
  </si>
  <si>
    <t>senior associate</t>
  </si>
  <si>
    <t>Principal Financial Analyst</t>
  </si>
  <si>
    <t>Store keeper</t>
  </si>
  <si>
    <t xml:space="preserve">qa team supervisor </t>
  </si>
  <si>
    <t>Supply Chain Administrator</t>
  </si>
  <si>
    <t>sup</t>
  </si>
  <si>
    <t>Cost Trainee</t>
  </si>
  <si>
    <t>62000 USD</t>
  </si>
  <si>
    <t>Deputy Manager Finance</t>
  </si>
  <si>
    <t>Qatar</t>
  </si>
  <si>
    <t>3 lacs P.A</t>
  </si>
  <si>
    <t>Sales</t>
  </si>
  <si>
    <t>Medical information analist</t>
  </si>
  <si>
    <t>US 2130</t>
  </si>
  <si>
    <t>Training Coordinator</t>
  </si>
  <si>
    <t>saudi arabia</t>
  </si>
  <si>
    <t>Rs.60000/-</t>
  </si>
  <si>
    <t>Article (Internship) - CA</t>
  </si>
  <si>
    <t>Asst Manager</t>
  </si>
  <si>
    <t>Rs. 35000</t>
  </si>
  <si>
    <t>Assistant Manager</t>
  </si>
  <si>
    <t>$125000 / a excl bonus</t>
  </si>
  <si>
    <t>Commercial Director</t>
  </si>
  <si>
    <t>400000 Rs</t>
  </si>
  <si>
    <t>Finance Staff</t>
  </si>
  <si>
    <t>Viet Nam</t>
  </si>
  <si>
    <t>inr 500000</t>
  </si>
  <si>
    <t>team coach</t>
  </si>
  <si>
    <t>100,000 usd</t>
  </si>
  <si>
    <t>MÃ©xico</t>
  </si>
  <si>
    <t>Accountancy</t>
  </si>
  <si>
    <t>INR 23 L</t>
  </si>
  <si>
    <t>Manager - Business Planning &amp; Reporting</t>
  </si>
  <si>
    <t>rs 100000</t>
  </si>
  <si>
    <t>ASST VICE PREDISDENT</t>
  </si>
  <si>
    <t>co ordinator</t>
  </si>
  <si>
    <t>5,00,000 INR</t>
  </si>
  <si>
    <t>Engagement Lead</t>
  </si>
  <si>
    <t>PhP168000</t>
  </si>
  <si>
    <t>Clerk</t>
  </si>
  <si>
    <t xml:space="preserve">Document controller </t>
  </si>
  <si>
    <t xml:space="preserve">Kuwait </t>
  </si>
  <si>
    <t>180000 INR</t>
  </si>
  <si>
    <t>Rs 600000/-</t>
  </si>
  <si>
    <t>Financial Modeller</t>
  </si>
  <si>
    <t>Cost accountant</t>
  </si>
  <si>
    <t>banker</t>
  </si>
  <si>
    <t>1050000 INR</t>
  </si>
  <si>
    <t>Manager Market Reesrach</t>
  </si>
  <si>
    <t>QA Supervisor</t>
  </si>
  <si>
    <t>Czech Republic</t>
  </si>
  <si>
    <t>486000 INR</t>
  </si>
  <si>
    <t>Assistant manager</t>
  </si>
  <si>
    <t>Zimbabwe</t>
  </si>
  <si>
    <t>HR Advisor - Systems &amp; MI</t>
  </si>
  <si>
    <t>300000RS</t>
  </si>
  <si>
    <t>ANALYST</t>
  </si>
  <si>
    <t>C&amp;B Manager</t>
  </si>
  <si>
    <t>Senior Marketing Analyst</t>
  </si>
  <si>
    <t>operation supervisor</t>
  </si>
  <si>
    <t>MIS TEAM MEMBER</t>
  </si>
  <si>
    <t>7 Lakhs</t>
  </si>
  <si>
    <t>Business Support Executive</t>
  </si>
  <si>
    <t>analytic</t>
  </si>
  <si>
    <t>Slovenia</t>
  </si>
  <si>
    <t>50000 GBP</t>
  </si>
  <si>
    <t>Finance Analyst</t>
  </si>
  <si>
    <t>Credit Controller</t>
  </si>
  <si>
    <t>R$ 19.200,00</t>
  </si>
  <si>
    <t>Programmer</t>
  </si>
  <si>
    <t>business</t>
  </si>
  <si>
    <t>Rs.7,00,000</t>
  </si>
  <si>
    <t>Albania</t>
  </si>
  <si>
    <t>Reconciliation Manager in Textile Mill</t>
  </si>
  <si>
    <t>Reporting Supervisor</t>
  </si>
  <si>
    <t>Financial Expert</t>
  </si>
  <si>
    <t>Iran</t>
  </si>
  <si>
    <t>usd 2000 per month</t>
  </si>
  <si>
    <t>sr manager</t>
  </si>
  <si>
    <t>Client Manager</t>
  </si>
  <si>
    <t>BI</t>
  </si>
  <si>
    <t>INR 600K</t>
  </si>
  <si>
    <t>Asst. Mgr. Finance</t>
  </si>
  <si>
    <t>600000 INR</t>
  </si>
  <si>
    <t>Zambia</t>
  </si>
  <si>
    <t>42000 â‚¬</t>
  </si>
  <si>
    <t>Construction Engineer</t>
  </si>
  <si>
    <t>Marketing Insights Manager</t>
  </si>
  <si>
    <t>Risk analyst</t>
  </si>
  <si>
    <t>data analist</t>
  </si>
  <si>
    <t>netherlands</t>
  </si>
  <si>
    <t>2,000,000 Naira</t>
  </si>
  <si>
    <t>Head Business Advisory</t>
  </si>
  <si>
    <t>48000 $</t>
  </si>
  <si>
    <t>Merchandise planner</t>
  </si>
  <si>
    <t>NZ</t>
  </si>
  <si>
    <t>NZ$ 75000</t>
  </si>
  <si>
    <t>New  Zealand</t>
  </si>
  <si>
    <t>Software Tester</t>
  </si>
  <si>
    <t>Billing manager</t>
  </si>
  <si>
    <t>AUD90000</t>
  </si>
  <si>
    <t>Quality Executive</t>
  </si>
  <si>
    <t>AU$65</t>
  </si>
  <si>
    <t xml:space="preserve">Business Support </t>
  </si>
  <si>
    <t>Sales Manager</t>
  </si>
  <si>
    <t>Finance Officer</t>
  </si>
  <si>
    <t>Assistant Fleet Analyst</t>
  </si>
  <si>
    <t>Operations Coordinator</t>
  </si>
  <si>
    <t>AUD$200,000</t>
  </si>
  <si>
    <t>Director, Informatics</t>
  </si>
  <si>
    <t>admin</t>
  </si>
  <si>
    <t>Sustainability Strategy Advisor</t>
  </si>
  <si>
    <t>AUD$70,000</t>
  </si>
  <si>
    <t>USD 85000.00</t>
  </si>
  <si>
    <t>Reporting and DB Analyist</t>
  </si>
  <si>
    <t>A$107000</t>
  </si>
  <si>
    <t>malaysia</t>
  </si>
  <si>
    <t>AU$52.000</t>
  </si>
  <si>
    <t>Shipping Administrator</t>
  </si>
  <si>
    <t>VP, Operational Analytics</t>
  </si>
  <si>
    <t>Finance analyst</t>
  </si>
  <si>
    <t>China</t>
  </si>
  <si>
    <t>HSLP Data Analyst</t>
  </si>
  <si>
    <t>US$12,000/year</t>
  </si>
  <si>
    <t>Asia</t>
  </si>
  <si>
    <t>Retired Government Officer, having knowledge in excel.</t>
  </si>
  <si>
    <t>1200000 INR</t>
  </si>
  <si>
    <t>RM48,000</t>
  </si>
  <si>
    <t>Credit Risk Manager</t>
  </si>
  <si>
    <t>Malaysia</t>
  </si>
  <si>
    <t>NZD 180000</t>
  </si>
  <si>
    <t>Rs.5,45,000</t>
  </si>
  <si>
    <t>Rs.10,00,000</t>
  </si>
  <si>
    <t>Credit Manager - Loans</t>
  </si>
  <si>
    <t>Audit executive</t>
  </si>
  <si>
    <t>INDIA</t>
  </si>
  <si>
    <t>$45,000  USD</t>
  </si>
  <si>
    <t>Staff accountant -- Auditing</t>
  </si>
  <si>
    <t>Asst Manager - Quality</t>
  </si>
  <si>
    <t>Principal Analyst</t>
  </si>
  <si>
    <t>Business Consultant</t>
  </si>
  <si>
    <t>Ass Research  Manager</t>
  </si>
  <si>
    <t>Data Specialist</t>
  </si>
  <si>
    <t>350000 Rs</t>
  </si>
  <si>
    <t>LKR 240000</t>
  </si>
  <si>
    <t>LKR</t>
  </si>
  <si>
    <t>Rs.6.4 lakhs</t>
  </si>
  <si>
    <t>Sr.Analyst - Process Excellence</t>
  </si>
  <si>
    <t>Operations Management</t>
  </si>
  <si>
    <t>R308 500</t>
  </si>
  <si>
    <t>Management Information Consultant</t>
  </si>
  <si>
    <t>associate analyst</t>
  </si>
  <si>
    <t>usd 20.000</t>
  </si>
  <si>
    <t>Head of Financial Reporting</t>
  </si>
  <si>
    <t>Paraguay</t>
  </si>
  <si>
    <t>Softwar Engineer</t>
  </si>
  <si>
    <t>SGD92,000</t>
  </si>
  <si>
    <t>SGD</t>
  </si>
  <si>
    <t>INR 4.5 Lac</t>
  </si>
  <si>
    <t>Rs.5.7 lacs</t>
  </si>
  <si>
    <t>MIS &amp; Analysis</t>
  </si>
  <si>
    <t>Net- 56000Rs, Gross - 61000Rs</t>
  </si>
  <si>
    <t xml:space="preserve">Asst. Manager </t>
  </si>
  <si>
    <t>Project Managment Office</t>
  </si>
  <si>
    <t>Audit Assistant</t>
  </si>
  <si>
    <t>singapore</t>
  </si>
  <si>
    <t>Rs. 4,00,000/-</t>
  </si>
  <si>
    <t xml:space="preserve">3 Lakh </t>
  </si>
  <si>
    <t>ACCOUNTS</t>
  </si>
  <si>
    <t>Area Sales Manager</t>
  </si>
  <si>
    <t>PK RS 456000</t>
  </si>
  <si>
    <t>Strategic Planning Executive</t>
  </si>
  <si>
    <t xml:space="preserve">Rs 4,20,000 </t>
  </si>
  <si>
    <t>Category Operations Supv.</t>
  </si>
  <si>
    <t>Kuwait</t>
  </si>
  <si>
    <t>10 Lakh</t>
  </si>
  <si>
    <t>Teaching</t>
  </si>
  <si>
    <t>USD 60000</t>
  </si>
  <si>
    <t>Excel Developer</t>
  </si>
  <si>
    <t>Report Specialist</t>
  </si>
  <si>
    <t>Project Controlling (MIS Reports)</t>
  </si>
  <si>
    <t>2,00,000 INR</t>
  </si>
  <si>
    <t>Monitoring &amp; evaluation officer</t>
  </si>
  <si>
    <t>Accounts Exec</t>
  </si>
  <si>
    <t>Rs. 700000</t>
  </si>
  <si>
    <t>55000 usd</t>
  </si>
  <si>
    <t>planning &amp; Sales Control emploee</t>
  </si>
  <si>
    <t>RRHH</t>
  </si>
  <si>
    <t>SPAIN</t>
  </si>
  <si>
    <t>Rs. 1200000</t>
  </si>
  <si>
    <t>BA</t>
  </si>
  <si>
    <t>16000 euro</t>
  </si>
  <si>
    <t>Management Information Systems</t>
  </si>
  <si>
    <t>ZAR240000</t>
  </si>
  <si>
    <t>Bookkeeper</t>
  </si>
  <si>
    <t>Sr Exec - Finance</t>
  </si>
  <si>
    <t xml:space="preserve">INR 530000 </t>
  </si>
  <si>
    <t>Project Administrator</t>
  </si>
  <si>
    <t>1500 $</t>
  </si>
  <si>
    <t>Rs 200000</t>
  </si>
  <si>
    <t>Business Development Executive</t>
  </si>
  <si>
    <t>2LAKHS</t>
  </si>
  <si>
    <t>Rs. 25000</t>
  </si>
  <si>
    <t>Professional consultant-Finance</t>
  </si>
  <si>
    <t>1600000Rs</t>
  </si>
  <si>
    <t>Manager Fin</t>
  </si>
  <si>
    <t>business data analyst</t>
  </si>
  <si>
    <t>Rs. 438000</t>
  </si>
  <si>
    <t>Assistant Professor</t>
  </si>
  <si>
    <t>Â£50</t>
  </si>
  <si>
    <t>Production manager</t>
  </si>
  <si>
    <t>INR 2.5 Lakh</t>
  </si>
  <si>
    <t xml:space="preserve">SR. MIS </t>
  </si>
  <si>
    <t>Data Entry Operator</t>
  </si>
  <si>
    <t>INR 2500000</t>
  </si>
  <si>
    <t>Vice President</t>
  </si>
  <si>
    <t>finance assistant</t>
  </si>
  <si>
    <t>finance controller</t>
  </si>
  <si>
    <t>Manufacturing consultant</t>
  </si>
  <si>
    <t>Â£63000</t>
  </si>
  <si>
    <t>Business Improvement Specialist</t>
  </si>
  <si>
    <t>50000 US $ per year</t>
  </si>
  <si>
    <t>Sr. Manager MIS</t>
  </si>
  <si>
    <t>50000 INR</t>
  </si>
  <si>
    <t>Sr.Supervisor</t>
  </si>
  <si>
    <t>Policy, Performance and Research Officer</t>
  </si>
  <si>
    <t>Â£23000</t>
  </si>
  <si>
    <t>Rs500000</t>
  </si>
  <si>
    <t>40000 euro</t>
  </si>
  <si>
    <t>Accounting analyst</t>
  </si>
  <si>
    <t>Business Operations Co-ordinator</t>
  </si>
  <si>
    <t>Project Control Analyst</t>
  </si>
  <si>
    <t>MDM Executive (Business Analyst)</t>
  </si>
  <si>
    <t>Data analyst</t>
  </si>
  <si>
    <t>OFFICER</t>
  </si>
  <si>
    <t>PAKISTAN</t>
  </si>
  <si>
    <t>Â£40000</t>
  </si>
  <si>
    <t>Spare Part Coordinator</t>
  </si>
  <si>
    <t>coordinator</t>
  </si>
  <si>
    <t>Systems Analyst</t>
  </si>
  <si>
    <t>Rs. 15000</t>
  </si>
  <si>
    <t>Logistics Operation Analyst</t>
  </si>
  <si>
    <t>Rs. 600000</t>
  </si>
  <si>
    <t>Company Secretary</t>
  </si>
  <si>
    <t>INR 300000</t>
  </si>
  <si>
    <t>R100,000</t>
  </si>
  <si>
    <t>Q.A.Officer</t>
  </si>
  <si>
    <t>Â£45000</t>
  </si>
  <si>
    <t>Assistant Director - Performance Information</t>
  </si>
  <si>
    <t>Â£25000</t>
  </si>
  <si>
    <t>Developer</t>
  </si>
  <si>
    <t>Development (Project &amp; Planning) Manager</t>
  </si>
  <si>
    <t>GBP Â£45200</t>
  </si>
  <si>
    <t>Clinical audit manager</t>
  </si>
  <si>
    <t>252000 INR</t>
  </si>
  <si>
    <t>Inventory Manager</t>
  </si>
  <si>
    <t>information Analyst</t>
  </si>
  <si>
    <t>Development Manager</t>
  </si>
  <si>
    <t>AED 120000</t>
  </si>
  <si>
    <t>MI Specialist</t>
  </si>
  <si>
    <t>Network Enginer</t>
  </si>
  <si>
    <t>Rs. 900000</t>
  </si>
  <si>
    <t>officer</t>
  </si>
  <si>
    <t>Sr. Team Lead - MIS</t>
  </si>
  <si>
    <t>KEY</t>
  </si>
  <si>
    <t>Â£15000</t>
  </si>
  <si>
    <t>â‚¬ 45000</t>
  </si>
  <si>
    <t>Sales Planning</t>
  </si>
  <si>
    <t>Rs 2400000</t>
  </si>
  <si>
    <t>GM Finance</t>
  </si>
  <si>
    <t>PhP 216,000</t>
  </si>
  <si>
    <t>Performance manager</t>
  </si>
  <si>
    <t>software engineer</t>
  </si>
  <si>
    <t>200000 rupees</t>
  </si>
  <si>
    <t>MIS Sr. Executive</t>
  </si>
  <si>
    <t>Translator</t>
  </si>
  <si>
    <t>Business Anaylyst</t>
  </si>
  <si>
    <t>INR 853000</t>
  </si>
  <si>
    <t>Lead Research Analyst</t>
  </si>
  <si>
    <t>Management Information Manager</t>
  </si>
  <si>
    <t>Continental Europe</t>
  </si>
  <si>
    <t>Data Management Officer</t>
  </si>
  <si>
    <t>Reporting Accountant</t>
  </si>
  <si>
    <t>â‚¬70k</t>
  </si>
  <si>
    <t>Construction Planner</t>
  </si>
  <si>
    <t>Assistant Accountant</t>
  </si>
  <si>
    <t>BI Analyst</t>
  </si>
  <si>
    <t>MI Analyst</t>
  </si>
  <si>
    <t>Accounts Assistant</t>
  </si>
  <si>
    <t>Montenegro</t>
  </si>
  <si>
    <t>Â£37500</t>
  </si>
  <si>
    <t>Corporate Finance Executive</t>
  </si>
  <si>
    <t>Rs. 59,000 (Per Month)</t>
  </si>
  <si>
    <t>Manager-Operation</t>
  </si>
  <si>
    <t>R366252</t>
  </si>
  <si>
    <t>Financial Analysist</t>
  </si>
  <si>
    <t>AM Ops</t>
  </si>
  <si>
    <t>Rs.5,00,000</t>
  </si>
  <si>
    <t>pricing and cost manager</t>
  </si>
  <si>
    <t>mexico</t>
  </si>
  <si>
    <t>Catlog associates</t>
  </si>
  <si>
    <t>Â£51,000/$81,600</t>
  </si>
  <si>
    <t>Business Analyst - Central Finance</t>
  </si>
  <si>
    <t>Analista de Produccion</t>
  </si>
  <si>
    <t>Republica Dominicana</t>
  </si>
  <si>
    <t>CAD$65000</t>
  </si>
  <si>
    <t>IT Analyst (Reporting)</t>
  </si>
  <si>
    <t>$50,000 U.S.</t>
  </si>
  <si>
    <t>Â£80000</t>
  </si>
  <si>
    <t>R$ 54000</t>
  </si>
  <si>
    <t>Logistics Coordinator</t>
  </si>
  <si>
    <t>8725 $</t>
  </si>
  <si>
    <t>Â£32000</t>
  </si>
  <si>
    <t>Service Analyst</t>
  </si>
  <si>
    <t>Â£43000</t>
  </si>
  <si>
    <t>Head of Finance</t>
  </si>
  <si>
    <t>CAD $53,000/-</t>
  </si>
  <si>
    <t>INR 20 Lakhs p.a.</t>
  </si>
  <si>
    <t>4.5 laks</t>
  </si>
  <si>
    <t>Business Intelligence Manager</t>
  </si>
  <si>
    <t>Network Administrator</t>
  </si>
  <si>
    <t>GBPÂ£32000</t>
  </si>
  <si>
    <t>Performance Analyst</t>
  </si>
  <si>
    <t>Data Entry Clerk III</t>
  </si>
  <si>
    <t>Rs. 350000</t>
  </si>
  <si>
    <t>officer accounts</t>
  </si>
  <si>
    <t>S$50000</t>
  </si>
  <si>
    <t>Cost Controlling Executive</t>
  </si>
  <si>
    <t>Administration Manager</t>
  </si>
  <si>
    <t>Argentina</t>
  </si>
  <si>
    <t>216000 AED</t>
  </si>
  <si>
    <t>Rupees : 2,000,000</t>
  </si>
  <si>
    <t>Excel Corporate Trainer</t>
  </si>
  <si>
    <t>Quality Management</t>
  </si>
  <si>
    <t>5000  PLN   net</t>
  </si>
  <si>
    <t>PLN</t>
  </si>
  <si>
    <t>US$ 7,200</t>
  </si>
  <si>
    <t>Supervisor MIS</t>
  </si>
  <si>
    <t>Rs 5,40,000</t>
  </si>
  <si>
    <t>Business Analyst - Solutions</t>
  </si>
  <si>
    <t>KES 4.3 million</t>
  </si>
  <si>
    <t>KENYA</t>
  </si>
  <si>
    <t>Kenya</t>
  </si>
  <si>
    <t>82.000 Euro (pre-tax)</t>
  </si>
  <si>
    <t>Finance Project Manager</t>
  </si>
  <si>
    <t>Manager, Strategy &amp; Insights</t>
  </si>
  <si>
    <t>Financial/Data Analyst</t>
  </si>
  <si>
    <t>Euro 15.000</t>
  </si>
  <si>
    <t>business consultant</t>
  </si>
  <si>
    <t>Italy</t>
  </si>
  <si>
    <t>Documentation Consultant</t>
  </si>
  <si>
    <t>Sr. Consultant</t>
  </si>
  <si>
    <t>investment accountant</t>
  </si>
  <si>
    <t>Officer Production</t>
  </si>
  <si>
    <t>warehouse management</t>
  </si>
  <si>
    <t>GREECE</t>
  </si>
  <si>
    <t>Chief Accountant</t>
  </si>
  <si>
    <t>Manager F &amp; A</t>
  </si>
  <si>
    <t>Quality Assurance Engineer</t>
  </si>
  <si>
    <t>DKK 625000</t>
  </si>
  <si>
    <t>DKK</t>
  </si>
  <si>
    <t>Manager Business Controlling</t>
  </si>
  <si>
    <t>sample manager</t>
  </si>
  <si>
    <t>Practice Manager</t>
  </si>
  <si>
    <t>INR 750,000</t>
  </si>
  <si>
    <t>marketing specialist</t>
  </si>
  <si>
    <t>40,000 US</t>
  </si>
  <si>
    <t>Staff Accountant</t>
  </si>
  <si>
    <t>Manager Corporate Finance</t>
  </si>
  <si>
    <t>Latin America</t>
  </si>
  <si>
    <t>INR 450000</t>
  </si>
  <si>
    <t>ASSISTANT MANAGER</t>
  </si>
  <si>
    <t>700000 INR</t>
  </si>
  <si>
    <t>Lead Executive MIS</t>
  </si>
  <si>
    <t>Snr Business Analyst</t>
  </si>
  <si>
    <t>QATAR</t>
  </si>
  <si>
    <t>assurance manager</t>
  </si>
  <si>
    <t>$40K</t>
  </si>
  <si>
    <t>SOX,SAP, Insurance Coordinator</t>
  </si>
  <si>
    <t>Pakistan, Angola</t>
  </si>
  <si>
    <t>Â£26000</t>
  </si>
  <si>
    <t>Financial Accountant</t>
  </si>
  <si>
    <t>Pmo</t>
  </si>
  <si>
    <t>62.000 euro</t>
  </si>
  <si>
    <t>Stafmember</t>
  </si>
  <si>
    <t>â‚¬35,000 / â‚¬44,000</t>
  </si>
  <si>
    <t>education advisor</t>
  </si>
  <si>
    <t>the Netherlands</t>
  </si>
  <si>
    <t>Senior Accounts Clerk</t>
  </si>
  <si>
    <t>Infection Prevention Surveillance Specialist</t>
  </si>
  <si>
    <t>IDR 4000000</t>
  </si>
  <si>
    <t>IDR</t>
  </si>
  <si>
    <t>Office Instructor</t>
  </si>
  <si>
    <t>GBP 34000</t>
  </si>
  <si>
    <t>Investment Accountant</t>
  </si>
  <si>
    <t>dkk 450000</t>
  </si>
  <si>
    <t>85000 USD</t>
  </si>
  <si>
    <t xml:space="preserve">Senior Executive Compensation Analyst </t>
  </si>
  <si>
    <t>USD72000</t>
  </si>
  <si>
    <t>Markets Adviser</t>
  </si>
  <si>
    <t>GBP 43,000</t>
  </si>
  <si>
    <t>Â£25750</t>
  </si>
  <si>
    <t>Program &amp; Policy Analyst-Advanced</t>
  </si>
  <si>
    <t>systems accountant</t>
  </si>
  <si>
    <t>Sr. Systems Analyst</t>
  </si>
  <si>
    <t>Environmental Information Analyst</t>
  </si>
  <si>
    <t>Develope</t>
  </si>
  <si>
    <t>it manager</t>
  </si>
  <si>
    <t>MONGOLIAN</t>
  </si>
  <si>
    <t>Mongolia</t>
  </si>
  <si>
    <t>RM3000</t>
  </si>
  <si>
    <t>Process Engineering</t>
  </si>
  <si>
    <t>120,000  US$</t>
  </si>
  <si>
    <t>Consultant - Process Improvement</t>
  </si>
  <si>
    <t>Senior Materials Handler</t>
  </si>
  <si>
    <t>Certified Public Accountant</t>
  </si>
  <si>
    <t>Manager - Marketing Analytics</t>
  </si>
  <si>
    <t>Contractor/Consultant</t>
  </si>
  <si>
    <t>AUD $43000</t>
  </si>
  <si>
    <t>Operations Support Officer</t>
  </si>
  <si>
    <t>master scheduler</t>
  </si>
  <si>
    <t>Practice Manager - Business Operations</t>
  </si>
  <si>
    <t>48000 $AUD</t>
  </si>
  <si>
    <t>Staff Assistant</t>
  </si>
  <si>
    <t>AVP Securitisation</t>
  </si>
  <si>
    <t>Asstt. Manager</t>
  </si>
  <si>
    <t>MYR89500</t>
  </si>
  <si>
    <t>USD 11800 (INR 650000)</t>
  </si>
  <si>
    <t>Assistant Data Analyst</t>
  </si>
  <si>
    <t>Rs.3.6 Lakhs pa</t>
  </si>
  <si>
    <t>Team Leader WFM</t>
  </si>
  <si>
    <t>manager operation</t>
  </si>
  <si>
    <t>srilanka</t>
  </si>
  <si>
    <t>Indian Rs 10 Lakhs</t>
  </si>
  <si>
    <t>INR 900000</t>
  </si>
  <si>
    <t>RENTAL INVENTORY CONTROLLER</t>
  </si>
  <si>
    <t>Publisher</t>
  </si>
  <si>
    <t>Resource Planning Analyst</t>
  </si>
  <si>
    <t>3,00,000.00</t>
  </si>
  <si>
    <t>MIS OFFICER</t>
  </si>
  <si>
    <t>400000INR</t>
  </si>
  <si>
    <t>Monitoring &amp; Evaluation officer</t>
  </si>
  <si>
    <t>Myanmar</t>
  </si>
  <si>
    <t>us $ 14000</t>
  </si>
  <si>
    <t>Pricing Analyst</t>
  </si>
  <si>
    <t>excel prof</t>
  </si>
  <si>
    <t>pakistan</t>
  </si>
  <si>
    <t>30000 EUR</t>
  </si>
  <si>
    <t>Employee</t>
  </si>
  <si>
    <t>6,00,000 INR</t>
  </si>
  <si>
    <t>Senior Business Executive</t>
  </si>
  <si>
    <t>3.5 lakhs p.a</t>
  </si>
  <si>
    <t>I dont know</t>
  </si>
  <si>
    <t>Financial Analysis</t>
  </si>
  <si>
    <t>Rs 1500000</t>
  </si>
  <si>
    <t>US$ 100,000</t>
  </si>
  <si>
    <t>Uganda</t>
  </si>
  <si>
    <t>Project Support Officer</t>
  </si>
  <si>
    <t>AUS 49,000</t>
  </si>
  <si>
    <t>Document Control</t>
  </si>
  <si>
    <t>5,75,000</t>
  </si>
  <si>
    <t>Asst Manager HR</t>
  </si>
  <si>
    <t>500000 Rupees</t>
  </si>
  <si>
    <t>Senior software engineer</t>
  </si>
  <si>
    <t>36K</t>
  </si>
  <si>
    <t>210000 per annum</t>
  </si>
  <si>
    <t>MIS cum Purchase Executive</t>
  </si>
  <si>
    <t>â‚¬ 48500</t>
  </si>
  <si>
    <t>Information analyst</t>
  </si>
  <si>
    <t>2 LPA</t>
  </si>
  <si>
    <t>INR360000</t>
  </si>
  <si>
    <t>Sr. Executive -HR</t>
  </si>
  <si>
    <t>â‚¬ 28500</t>
  </si>
  <si>
    <t>Salary Professsional</t>
  </si>
  <si>
    <t>FANANCE</t>
  </si>
  <si>
    <t>SRI LANKA</t>
  </si>
  <si>
    <t>Manager - Corporate strategy and Planning</t>
  </si>
  <si>
    <t>6lakhs</t>
  </si>
  <si>
    <t>NAF Support Manager</t>
  </si>
  <si>
    <t>43000 EUR</t>
  </si>
  <si>
    <t>Project manager of IT infrastructure</t>
  </si>
  <si>
    <t>about 24.000 â‚¬</t>
  </si>
  <si>
    <t>relationship manager</t>
  </si>
  <si>
    <t>82000 USD</t>
  </si>
  <si>
    <t>6.6 Lacs</t>
  </si>
  <si>
    <t>AM business Intelligence</t>
  </si>
  <si>
    <t>17000 Rs</t>
  </si>
  <si>
    <t>MIS Associate</t>
  </si>
  <si>
    <t>41000 â‚¬</t>
  </si>
  <si>
    <t>TL WFM</t>
  </si>
  <si>
    <t>new zealand</t>
  </si>
  <si>
    <t>Dir. Revenue Mgt</t>
  </si>
  <si>
    <t>Kingdom of Saudi Arabia</t>
  </si>
  <si>
    <t>60000 USD p.a.</t>
  </si>
  <si>
    <t>Controlling Manager</t>
  </si>
  <si>
    <t>CEE</t>
  </si>
  <si>
    <t>Financial Modelling Analyst</t>
  </si>
  <si>
    <t>support manager</t>
  </si>
  <si>
    <t>Web Analyst</t>
  </si>
  <si>
    <t>Rs.6,00,000</t>
  </si>
  <si>
    <t>liquidity manager</t>
  </si>
  <si>
    <t>Ghana</t>
  </si>
  <si>
    <t>41000 $</t>
  </si>
  <si>
    <t>PO/PMO/Planner/PM</t>
  </si>
  <si>
    <t>16,00,000</t>
  </si>
  <si>
    <t xml:space="preserve">Senior Associate </t>
  </si>
  <si>
    <t>MIS HR,HRIS</t>
  </si>
  <si>
    <t>Â£70000</t>
  </si>
  <si>
    <t>USD 5300</t>
  </si>
  <si>
    <t>Asst. Production Manager</t>
  </si>
  <si>
    <t>9 067</t>
  </si>
  <si>
    <t>assistant</t>
  </si>
  <si>
    <t>A$150000</t>
  </si>
  <si>
    <t>Bus Analyst</t>
  </si>
  <si>
    <t>Vice President of Performance Management</t>
  </si>
  <si>
    <t>Principal advisor</t>
  </si>
  <si>
    <t>Director of Technology</t>
  </si>
  <si>
    <t>Austria</t>
  </si>
  <si>
    <t>2.5 per lacks</t>
  </si>
  <si>
    <t>Credit Executive</t>
  </si>
  <si>
    <t>Business Analytics Associate</t>
  </si>
  <si>
    <t xml:space="preserve">27,000.GBP 42,353 USD </t>
  </si>
  <si>
    <t>Engineering Tech</t>
  </si>
  <si>
    <t xml:space="preserve">Rs. 4.5 lakhs </t>
  </si>
  <si>
    <t>Mechanical Design engineer</t>
  </si>
  <si>
    <t>Business Information Analyst</t>
  </si>
  <si>
    <t>2.21Lac</t>
  </si>
  <si>
    <t>Junior Controller</t>
  </si>
  <si>
    <t>4000000 JPY</t>
  </si>
  <si>
    <t>JPY</t>
  </si>
  <si>
    <t>System Analyst (Configuration Mgmt)</t>
  </si>
  <si>
    <t>Planning Supervisor</t>
  </si>
  <si>
    <t>$80,000 USD</t>
  </si>
  <si>
    <t>Manager of Data Analytics</t>
  </si>
  <si>
    <t>Quality Control Supervisor</t>
  </si>
  <si>
    <t>$100,000 US</t>
  </si>
  <si>
    <t>$60,000 USD</t>
  </si>
  <si>
    <t>clerk 24 hrs per week</t>
  </si>
  <si>
    <t>Engineering Intern</t>
  </si>
  <si>
    <t>Vice Head of Dpt in Education</t>
  </si>
  <si>
    <t xml:space="preserve">$83000 USD </t>
  </si>
  <si>
    <t>Senior Planning Analyst</t>
  </si>
  <si>
    <t>energy engineer</t>
  </si>
  <si>
    <t>Measurement &amp; Verification Engineer</t>
  </si>
  <si>
    <t>97,000 USD</t>
  </si>
  <si>
    <t>Sr. Manager of Finance</t>
  </si>
  <si>
    <t>60000 $</t>
  </si>
  <si>
    <t>I.T Manager</t>
  </si>
  <si>
    <t>Rs 250000</t>
  </si>
  <si>
    <t>Measurement Specialist</t>
  </si>
  <si>
    <t>Test engineer</t>
  </si>
  <si>
    <t>VP, Business Management</t>
  </si>
  <si>
    <t>MIS Controller</t>
  </si>
  <si>
    <t>Senior Underwriting Analyst</t>
  </si>
  <si>
    <t>Data Integrity &amp; Reporting Tool Analyst</t>
  </si>
  <si>
    <t>Manager FP and A</t>
  </si>
  <si>
    <t>Business Operation Specialist</t>
  </si>
  <si>
    <t>Stress Engineer</t>
  </si>
  <si>
    <t>eeo analyst</t>
  </si>
  <si>
    <t>Sr Process Consultant</t>
  </si>
  <si>
    <t>37K</t>
  </si>
  <si>
    <t>Credentialing Coordinator &amp; Productivity Reports "Guru"</t>
  </si>
  <si>
    <t>Transportation Planner</t>
  </si>
  <si>
    <t>Risk Analyst</t>
  </si>
  <si>
    <t>Project Coordinator</t>
  </si>
  <si>
    <t>36000 euros</t>
  </si>
  <si>
    <t>Data Analytics Consultant</t>
  </si>
  <si>
    <t>Manager, Financial Planning &amp; Analysis</t>
  </si>
  <si>
    <t>Lead Budget/Financial Analyst</t>
  </si>
  <si>
    <t>216000.00 Saudi Riyak</t>
  </si>
  <si>
    <t>Senior Electrical Engineer</t>
  </si>
  <si>
    <t>Accounting Supervisor</t>
  </si>
  <si>
    <t>Tax Manager</t>
  </si>
  <si>
    <t>Finance &amp; IT Manager</t>
  </si>
  <si>
    <t>Technical Support Specialist</t>
  </si>
  <si>
    <t>Clinical Data Specialist</t>
  </si>
  <si>
    <t>INR 750000</t>
  </si>
  <si>
    <t>Associate - Indirect Tax</t>
  </si>
  <si>
    <t>Digital Analyst</t>
  </si>
  <si>
    <t>Senior Budget Analyst</t>
  </si>
  <si>
    <t>HR Cordinator</t>
  </si>
  <si>
    <t>Treasury Analyst</t>
  </si>
  <si>
    <t>Assistant Engineer</t>
  </si>
  <si>
    <t>92000 USD</t>
  </si>
  <si>
    <t>sr. senior analyst</t>
  </si>
  <si>
    <t>Project Manager - Finance</t>
  </si>
  <si>
    <t>Senior analyst, ops support</t>
  </si>
  <si>
    <t>Rs 3.25 Lacs</t>
  </si>
  <si>
    <t>ISO TS Documentation</t>
  </si>
  <si>
    <t>24000 USD</t>
  </si>
  <si>
    <t>inventory controller</t>
  </si>
  <si>
    <t>Accounting manager</t>
  </si>
  <si>
    <t>AUD55,000</t>
  </si>
  <si>
    <t>PA</t>
  </si>
  <si>
    <t>Manager, Data Management</t>
  </si>
  <si>
    <t>MYR60000</t>
  </si>
  <si>
    <t>Liquidity Management Executive</t>
  </si>
  <si>
    <t xml:space="preserve">accounting systems manager </t>
  </si>
  <si>
    <t>Rs. 900000 per annum</t>
  </si>
  <si>
    <t>Rs  6 lakhs/annum</t>
  </si>
  <si>
    <t>Accounting Specialist</t>
  </si>
  <si>
    <t>Project Management</t>
  </si>
  <si>
    <t>project management</t>
  </si>
  <si>
    <t>Business Intelligence Supervisor</t>
  </si>
  <si>
    <t>zar22000</t>
  </si>
  <si>
    <t>SouthAfrica</t>
  </si>
  <si>
    <t>stress engineer</t>
  </si>
  <si>
    <t>nld</t>
  </si>
  <si>
    <t>320000 INR</t>
  </si>
  <si>
    <t>4 Lakhs INR p.a</t>
  </si>
  <si>
    <t>Rs.2,50,000.00</t>
  </si>
  <si>
    <t>Manager Commercial</t>
  </si>
  <si>
    <t>Rs. 1150000/-</t>
  </si>
  <si>
    <t>Catalog Auditor</t>
  </si>
  <si>
    <t>Rs 10,00,000</t>
  </si>
  <si>
    <t>Â£17000</t>
  </si>
  <si>
    <t>Verification Agent</t>
  </si>
  <si>
    <t>M &amp; E Officer</t>
  </si>
  <si>
    <t>Myanmar [Burma]</t>
  </si>
  <si>
    <t>Assistant Financial Accountant</t>
  </si>
  <si>
    <t>Support</t>
  </si>
  <si>
    <t>EU</t>
  </si>
  <si>
    <t>Process Assocaite</t>
  </si>
  <si>
    <t>$AUD 125,000 +</t>
  </si>
  <si>
    <t>Financial Application Developer</t>
  </si>
  <si>
    <t>Â£37000</t>
  </si>
  <si>
    <t>Planning &amp; Scheduling Manager</t>
  </si>
  <si>
    <t>ZAR6500</t>
  </si>
  <si>
    <t>Online Stats Controller</t>
  </si>
  <si>
    <t>INR 60000</t>
  </si>
  <si>
    <t>DEO</t>
  </si>
  <si>
    <t>M I S Executive</t>
  </si>
  <si>
    <t>Service Solution Rep</t>
  </si>
  <si>
    <t>US $ 3200</t>
  </si>
  <si>
    <t xml:space="preserve">Regional Business Manager </t>
  </si>
  <si>
    <t>sales&amp;marketing</t>
  </si>
  <si>
    <t>turkey</t>
  </si>
  <si>
    <t>sr analyst</t>
  </si>
  <si>
    <t>Mgr Technology</t>
  </si>
  <si>
    <t>60000 Euros</t>
  </si>
  <si>
    <t>Chemical Engineer</t>
  </si>
  <si>
    <t>Senior Planning Engineer</t>
  </si>
  <si>
    <t>AUD 165000</t>
  </si>
  <si>
    <t>50000 US$</t>
  </si>
  <si>
    <t>7200 USD per year aprox</t>
  </si>
  <si>
    <t>control process auxiliary</t>
  </si>
  <si>
    <t>Business Intelligence Consultant</t>
  </si>
  <si>
    <t>Officer MIS</t>
  </si>
  <si>
    <t>operations Administrator</t>
  </si>
  <si>
    <t>33500 â‚¬</t>
  </si>
  <si>
    <t>Controller / VBA Developet</t>
  </si>
  <si>
    <t>61K</t>
  </si>
  <si>
    <t>Director of Business Analytics</t>
  </si>
  <si>
    <t>278000 PA</t>
  </si>
  <si>
    <t>Supplier Manager</t>
  </si>
  <si>
    <t>Reports Writer</t>
  </si>
  <si>
    <t>Process Associate</t>
  </si>
  <si>
    <t>6.5 LAKHS</t>
  </si>
  <si>
    <t>HR/ADMINISTRATION</t>
  </si>
  <si>
    <t>4.00 lac</t>
  </si>
  <si>
    <t>Operational Specialist</t>
  </si>
  <si>
    <t>US$ 10000</t>
  </si>
  <si>
    <t>Trainee</t>
  </si>
  <si>
    <t>Senior Business Research Analyst</t>
  </si>
  <si>
    <t>Senior Consultant - PMO</t>
  </si>
  <si>
    <t>Rs 5,36,000</t>
  </si>
  <si>
    <t>Financial Analst</t>
  </si>
  <si>
    <t>Excel Business Analyst</t>
  </si>
  <si>
    <t>SVP</t>
  </si>
  <si>
    <t>Bolivia</t>
  </si>
  <si>
    <t>info analyst</t>
  </si>
  <si>
    <t>Data Manager</t>
  </si>
  <si>
    <t>10000 US$</t>
  </si>
  <si>
    <t>Project management</t>
  </si>
  <si>
    <t>Vietnam</t>
  </si>
  <si>
    <t>Business Banker</t>
  </si>
  <si>
    <t>Associate Analyst</t>
  </si>
  <si>
    <t>MYS</t>
  </si>
  <si>
    <t>Rs. 200000/-</t>
  </si>
  <si>
    <t>Accounts Executive</t>
  </si>
  <si>
    <t>85,000 AUD</t>
  </si>
  <si>
    <t>Demand Planner</t>
  </si>
  <si>
    <t>Rs. 380000</t>
  </si>
  <si>
    <t>reporting analyst</t>
  </si>
  <si>
    <t>Â£30500</t>
  </si>
  <si>
    <t>Construction Estimator</t>
  </si>
  <si>
    <t>60K â‚¬</t>
  </si>
  <si>
    <t>Trade Marketing</t>
  </si>
  <si>
    <t>NL</t>
  </si>
  <si>
    <t>Merchandise Planning Manager</t>
  </si>
  <si>
    <t>pricing manager</t>
  </si>
  <si>
    <t>Marketing Services Manager</t>
  </si>
  <si>
    <t>Sr Analyst</t>
  </si>
  <si>
    <t>Rs. 180000</t>
  </si>
  <si>
    <t>Asst Store Manager</t>
  </si>
  <si>
    <t>45.000 USD</t>
  </si>
  <si>
    <t>Junior Reporting Manager</t>
  </si>
  <si>
    <t>Brand manager</t>
  </si>
  <si>
    <t>Libya</t>
  </si>
  <si>
    <t>55000 EUR</t>
  </si>
  <si>
    <t>Risk Officer</t>
  </si>
  <si>
    <t>Sr. Risk Analyst</t>
  </si>
  <si>
    <t>60000 EUR</t>
  </si>
  <si>
    <t>Business Engineer</t>
  </si>
  <si>
    <t>FA /financial Analyst</t>
  </si>
  <si>
    <t>Bulgaria</t>
  </si>
  <si>
    <t>$59,000 USD</t>
  </si>
  <si>
    <t>Operations Manager</t>
  </si>
  <si>
    <t>Management Reporting Analyst</t>
  </si>
  <si>
    <t>Reporting Team Lead</t>
  </si>
  <si>
    <t>70000 â‚¬</t>
  </si>
  <si>
    <t>Specialist Learning Technology</t>
  </si>
  <si>
    <t>USD90,000</t>
  </si>
  <si>
    <t>Operationsl Regional Manager</t>
  </si>
  <si>
    <t>Manager - Business Development</t>
  </si>
  <si>
    <t>$40,000 USD</t>
  </si>
  <si>
    <t>QA Data Analyst</t>
  </si>
  <si>
    <t>SME</t>
  </si>
  <si>
    <t>Work Force Scheduler for Call Center</t>
  </si>
  <si>
    <t>Asistente</t>
  </si>
  <si>
    <t>Peru</t>
  </si>
  <si>
    <t>INR 850000</t>
  </si>
  <si>
    <t>Sr Business analyst</t>
  </si>
  <si>
    <t>35000 GBP</t>
  </si>
  <si>
    <t>finance director</t>
  </si>
  <si>
    <t>IT Coordinator</t>
  </si>
  <si>
    <t>120000 MAD</t>
  </si>
  <si>
    <t>MAD</t>
  </si>
  <si>
    <t>Supply chain Controller</t>
  </si>
  <si>
    <t>Morocco</t>
  </si>
  <si>
    <t>Business Operations Analyst</t>
  </si>
  <si>
    <t>Sr Report Developer</t>
  </si>
  <si>
    <t>5.65 lac per annum</t>
  </si>
  <si>
    <t>Administrator</t>
  </si>
  <si>
    <t>AU $120000</t>
  </si>
  <si>
    <t xml:space="preserve">team leader </t>
  </si>
  <si>
    <t>Quality Assurance Analyst</t>
  </si>
  <si>
    <t>Analytics engineer</t>
  </si>
  <si>
    <t>Assistant Manger Service Quality Assurance</t>
  </si>
  <si>
    <t>AVP</t>
  </si>
  <si>
    <t>U$52,000/annual</t>
  </si>
  <si>
    <t>75000 $</t>
  </si>
  <si>
    <t>Rs 1000000</t>
  </si>
  <si>
    <t>Lesotho</t>
  </si>
  <si>
    <t>21000EUR</t>
  </si>
  <si>
    <t>Coordenador PeÃ§as Grupo</t>
  </si>
  <si>
    <t>Owner of Business Improvement Consultancy</t>
  </si>
  <si>
    <t>500 USD</t>
  </si>
  <si>
    <t>dgm</t>
  </si>
  <si>
    <t>Catalog Circulation Analyst</t>
  </si>
  <si>
    <t>20000 $</t>
  </si>
  <si>
    <t>â‚¬ 50k</t>
  </si>
  <si>
    <t>SAS Adminstrator</t>
  </si>
  <si>
    <t>Â£21500Uk</t>
  </si>
  <si>
    <t>42000 US</t>
  </si>
  <si>
    <t>production clerk</t>
  </si>
  <si>
    <t>U$13,000</t>
  </si>
  <si>
    <t>Dss Analyst</t>
  </si>
  <si>
    <t xml:space="preserve">Business Analysis &amp; MIS </t>
  </si>
  <si>
    <t>50000USD</t>
  </si>
  <si>
    <t>Associate Vice President</t>
  </si>
  <si>
    <t>M.I.S</t>
  </si>
  <si>
    <t>application dev</t>
  </si>
  <si>
    <t>37000GBP</t>
  </si>
  <si>
    <t>Technical Web Analyst</t>
  </si>
  <si>
    <t>6.8 Lac INR</t>
  </si>
  <si>
    <t>Head of Business</t>
  </si>
  <si>
    <t>24 K mauritian Rupees</t>
  </si>
  <si>
    <t>IT Support Engineer</t>
  </si>
  <si>
    <t>Mauritius</t>
  </si>
  <si>
    <t>Environmental Adviser</t>
  </si>
  <si>
    <t>Azerbaijan</t>
  </si>
  <si>
    <t>Rs. 3.70 lacs</t>
  </si>
  <si>
    <t>Senior Officer</t>
  </si>
  <si>
    <t>IT Developer</t>
  </si>
  <si>
    <t>485000 DKK</t>
  </si>
  <si>
    <t>business support analyst</t>
  </si>
  <si>
    <t>New zealand</t>
  </si>
  <si>
    <t>10 lacs INR</t>
  </si>
  <si>
    <t>Category Manager</t>
  </si>
  <si>
    <t>assistant director of finance</t>
  </si>
  <si>
    <t>Clinical Intake Specialist</t>
  </si>
  <si>
    <t>Marketing services</t>
  </si>
  <si>
    <t>Senior Associate, Finance</t>
  </si>
  <si>
    <t xml:space="preserve">MIS </t>
  </si>
  <si>
    <t>Rs. 125000</t>
  </si>
  <si>
    <t>No</t>
  </si>
  <si>
    <t>280$/ month</t>
  </si>
  <si>
    <t>service executive</t>
  </si>
  <si>
    <t>Sr financial analyst</t>
  </si>
  <si>
    <t>Consulting Practice Manager</t>
  </si>
  <si>
    <t>SVP of Acquisitions</t>
  </si>
  <si>
    <t>Store Inventory</t>
  </si>
  <si>
    <t>240000 INR</t>
  </si>
  <si>
    <t>Exicutive TQM</t>
  </si>
  <si>
    <t>Rs. 5 lacs</t>
  </si>
  <si>
    <t>INR 3.2 lpa</t>
  </si>
  <si>
    <t>Â£22k</t>
  </si>
  <si>
    <t>Supply/Demand Planner</t>
  </si>
  <si>
    <t>2600 $</t>
  </si>
  <si>
    <t>ISRAEL</t>
  </si>
  <si>
    <t>logistics analyst</t>
  </si>
  <si>
    <t>Slovakia</t>
  </si>
  <si>
    <t>BI director</t>
  </si>
  <si>
    <t>Sr Manager</t>
  </si>
  <si>
    <t>11000 USD</t>
  </si>
  <si>
    <t>Dataminer</t>
  </si>
  <si>
    <t>Tunisia</t>
  </si>
  <si>
    <t>30000 â‚¬</t>
  </si>
  <si>
    <t>Safety technician</t>
  </si>
  <si>
    <t>Marketing Data Analyst</t>
  </si>
  <si>
    <t>Category Leader</t>
  </si>
  <si>
    <t>Customer Sales Analyst</t>
  </si>
  <si>
    <t>Maintenance Manager</t>
  </si>
  <si>
    <t>US$ 30500</t>
  </si>
  <si>
    <t>Data Resource Specialist</t>
  </si>
  <si>
    <t>Waiter</t>
  </si>
  <si>
    <t>Business Systems Analyst I</t>
  </si>
  <si>
    <t>Technical Specialist</t>
  </si>
  <si>
    <t>Rs 16000</t>
  </si>
  <si>
    <t>Enterprise Portfolio Manager</t>
  </si>
  <si>
    <t>NZD$71000</t>
  </si>
  <si>
    <t>Sr Executive - MIS</t>
  </si>
  <si>
    <t>200000 INR</t>
  </si>
  <si>
    <t>france</t>
  </si>
  <si>
    <t>Senior QA Tester</t>
  </si>
  <si>
    <t>400 000 NOK</t>
  </si>
  <si>
    <t>NOK</t>
  </si>
  <si>
    <t>Economic analyst</t>
  </si>
  <si>
    <t>Directer of Sales Support</t>
  </si>
  <si>
    <t>Anallyst</t>
  </si>
  <si>
    <t>Â£35500</t>
  </si>
  <si>
    <t>Bussiness Analyst</t>
  </si>
  <si>
    <t>4 lacs INR</t>
  </si>
  <si>
    <t>38920EUR</t>
  </si>
  <si>
    <t>functional analyst</t>
  </si>
  <si>
    <t>US$45,000</t>
  </si>
  <si>
    <t>US$60000</t>
  </si>
  <si>
    <t>Actuarial Analyst</t>
  </si>
  <si>
    <t>process coordinator</t>
  </si>
  <si>
    <t>Contact Operations Analyst</t>
  </si>
  <si>
    <t>Student assistant</t>
  </si>
  <si>
    <t>PPC Search Specialist</t>
  </si>
  <si>
    <t>data organizer</t>
  </si>
  <si>
    <t>gov employee</t>
  </si>
  <si>
    <t>Accounts manager</t>
  </si>
  <si>
    <t>1.5 LINR</t>
  </si>
  <si>
    <t>Manager (MIS)</t>
  </si>
  <si>
    <t>financial analyst (real estate)</t>
  </si>
  <si>
    <t>36000stg</t>
  </si>
  <si>
    <t>contracts officer</t>
  </si>
  <si>
    <t>exe</t>
  </si>
  <si>
    <t>500000vINR</t>
  </si>
  <si>
    <t>Â£27000</t>
  </si>
  <si>
    <t>Network Designer</t>
  </si>
  <si>
    <t>Senior Production Accountant</t>
  </si>
  <si>
    <t>6000 US</t>
  </si>
  <si>
    <t>Reporting Coordinator</t>
  </si>
  <si>
    <t>Armenia</t>
  </si>
  <si>
    <t>PMO Analyst</t>
  </si>
  <si>
    <t>AGM - Operations &amp; Customer Support</t>
  </si>
  <si>
    <t>Baan ERP Functional Consultant</t>
  </si>
  <si>
    <t>Â£73000</t>
  </si>
  <si>
    <t>Sourcing Analyst</t>
  </si>
  <si>
    <t>Tax Associate</t>
  </si>
  <si>
    <t>Senior Fiancial Analyst</t>
  </si>
  <si>
    <t>Rs. 21500</t>
  </si>
  <si>
    <t>Senior Data Associate</t>
  </si>
  <si>
    <t>Business Analyst II</t>
  </si>
  <si>
    <t>Sales / Finance Manager</t>
  </si>
  <si>
    <t>9,50,000</t>
  </si>
  <si>
    <t>Associate Manager, Drug Safety Operations</t>
  </si>
  <si>
    <t>15000inr</t>
  </si>
  <si>
    <t xml:space="preserve">Project Lead </t>
  </si>
  <si>
    <t>INR800000</t>
  </si>
  <si>
    <t xml:space="preserve">Financial Analyst </t>
  </si>
  <si>
    <t>bUSINESS aNALYST</t>
  </si>
  <si>
    <t>Customer Service</t>
  </si>
  <si>
    <t>CHF140000</t>
  </si>
  <si>
    <t>CHF</t>
  </si>
  <si>
    <t>Projektleiter</t>
  </si>
  <si>
    <t>Pricing Manager</t>
  </si>
  <si>
    <t>Compliance Officer</t>
  </si>
  <si>
    <t>Data Management Solutions Supervisor</t>
  </si>
  <si>
    <t>Officer</t>
  </si>
  <si>
    <t>1.40 lac</t>
  </si>
  <si>
    <t>magic</t>
  </si>
  <si>
    <t>account</t>
  </si>
  <si>
    <t>purchasing manager</t>
  </si>
  <si>
    <t>equity research trainee</t>
  </si>
  <si>
    <t xml:space="preserve">project engineer </t>
  </si>
  <si>
    <t>Teacher</t>
  </si>
  <si>
    <t>regional sales manager</t>
  </si>
  <si>
    <t>croatia</t>
  </si>
  <si>
    <t>Â£22300</t>
  </si>
  <si>
    <t>Analysis &amp; insight consultant</t>
  </si>
  <si>
    <t>Â£31185</t>
  </si>
  <si>
    <t>Data Team Leader</t>
  </si>
  <si>
    <t>assistant account manager</t>
  </si>
  <si>
    <t>Scientist III</t>
  </si>
  <si>
    <t>Â£26500</t>
  </si>
  <si>
    <t>Compliance Manager</t>
  </si>
  <si>
    <t>Development Analyst</t>
  </si>
  <si>
    <t>computer operator</t>
  </si>
  <si>
    <t>ECommerce Manager</t>
  </si>
  <si>
    <t>Machine Scheduler</t>
  </si>
  <si>
    <t>$65,000 US</t>
  </si>
  <si>
    <t>Sr Financial Systems Analyst</t>
  </si>
  <si>
    <t>SFA</t>
  </si>
  <si>
    <t>Ð˜Ð¨ Ð¤Ñ‚Ñ„Ð´Ð½Ñ‹Ðµ</t>
  </si>
  <si>
    <t>ba</t>
  </si>
  <si>
    <t>Lead Financial Analyst</t>
  </si>
  <si>
    <t>Senior Associate Engineer</t>
  </si>
  <si>
    <t>Associate Manager</t>
  </si>
  <si>
    <t>Manager MIS &amp; Analytics</t>
  </si>
  <si>
    <t>aud145000</t>
  </si>
  <si>
    <t>Sales Cordinator</t>
  </si>
  <si>
    <t>Sr Executive</t>
  </si>
  <si>
    <t>4.5 Laks</t>
  </si>
  <si>
    <t>Manager, Operations</t>
  </si>
  <si>
    <t>IT Trainer</t>
  </si>
  <si>
    <t>administrator</t>
  </si>
  <si>
    <t>$214,000  USD</t>
  </si>
  <si>
    <t>Assistant Corporate Controller</t>
  </si>
  <si>
    <t>Data Integration Engenieer</t>
  </si>
  <si>
    <t>purchasing operations administrator</t>
  </si>
  <si>
    <t>Planning and Logistics Coordinator</t>
  </si>
  <si>
    <t>1600â‚¬ net monthly</t>
  </si>
  <si>
    <t>bank clerk</t>
  </si>
  <si>
    <t>Financial Modeler</t>
  </si>
  <si>
    <t>Personal Assistant</t>
  </si>
  <si>
    <t>Hong Kong</t>
  </si>
  <si>
    <t>INR 10 lacs p.a.</t>
  </si>
  <si>
    <t>Mnanager- Customer Project finance &amp; recovery</t>
  </si>
  <si>
    <t xml:space="preserve">Lead </t>
  </si>
  <si>
    <t>36000 British pounds</t>
  </si>
  <si>
    <t>Senior officer data reporting</t>
  </si>
  <si>
    <t>AM</t>
  </si>
  <si>
    <t>Rates Analyst</t>
  </si>
  <si>
    <t>Project Controller</t>
  </si>
  <si>
    <t>accoutant</t>
  </si>
  <si>
    <t>Programme Officer</t>
  </si>
  <si>
    <t>Digital Media Analyst</t>
  </si>
  <si>
    <t>Research Support Specialist</t>
  </si>
  <si>
    <t>US$ 85000</t>
  </si>
  <si>
    <t>Chief Financial Officer</t>
  </si>
  <si>
    <t>Â£33500</t>
  </si>
  <si>
    <t>Senior Manufacturing Engineer</t>
  </si>
  <si>
    <t>Customer Experence Engineer</t>
  </si>
  <si>
    <t>Baltic</t>
  </si>
  <si>
    <t>Manager - Controlling</t>
  </si>
  <si>
    <t>Sr. System Analyst</t>
  </si>
  <si>
    <t>Sr.Manager</t>
  </si>
  <si>
    <t>EUR 90000</t>
  </si>
  <si>
    <t>mainland Europe (Euro zone)</t>
  </si>
  <si>
    <t>$US16.110,72</t>
  </si>
  <si>
    <t>INFORMATION ANALIST</t>
  </si>
  <si>
    <t>COLOMBIA</t>
  </si>
  <si>
    <t>HR Supervisor</t>
  </si>
  <si>
    <t>Marketing Initatities Analyst</t>
  </si>
  <si>
    <t>Sales Compensation Analyst</t>
  </si>
  <si>
    <t>materials</t>
  </si>
  <si>
    <t>Actuarial Specialist</t>
  </si>
  <si>
    <t>Marketing Database Analyst</t>
  </si>
  <si>
    <t>INR 360000</t>
  </si>
  <si>
    <t>INR 50000</t>
  </si>
  <si>
    <t>Manager- Customer Support</t>
  </si>
  <si>
    <t>3.5 lac</t>
  </si>
  <si>
    <t>3r23regedf</t>
  </si>
  <si>
    <t>Revenue Focus Manager</t>
  </si>
  <si>
    <t>technical analyst</t>
  </si>
  <si>
    <t>US$100,000</t>
  </si>
  <si>
    <t>Senior Manager MIS</t>
  </si>
  <si>
    <t>AUD63000</t>
  </si>
  <si>
    <t>Financial Modelling adviser</t>
  </si>
  <si>
    <t>pm</t>
  </si>
  <si>
    <t>DK</t>
  </si>
  <si>
    <t>AML Analyst</t>
  </si>
  <si>
    <t xml:space="preserve">analyst </t>
  </si>
  <si>
    <t>$AUD 76300</t>
  </si>
  <si>
    <t>manager purchase</t>
  </si>
  <si>
    <t>Process Analyst</t>
  </si>
  <si>
    <t>60k usd</t>
  </si>
  <si>
    <t>buyer</t>
  </si>
  <si>
    <t>Inventory Analyst</t>
  </si>
  <si>
    <t>operator</t>
  </si>
  <si>
    <t>52,224.00ETB</t>
  </si>
  <si>
    <t>ETB</t>
  </si>
  <si>
    <t>Project Costing &amp;Dashboard reporting</t>
  </si>
  <si>
    <t>Ethiopia</t>
  </si>
  <si>
    <t>Marketing Analyst Co-op</t>
  </si>
  <si>
    <t>abc</t>
  </si>
  <si>
    <t>Rs23000/month</t>
  </si>
  <si>
    <t>MIS specialist</t>
  </si>
  <si>
    <t>research associate</t>
  </si>
  <si>
    <t>Monitoring and Evaluation Officer</t>
  </si>
  <si>
    <t>Vice President - Finance</t>
  </si>
  <si>
    <t xml:space="preserve">Operations Analyst </t>
  </si>
  <si>
    <t>Poultry Analyst</t>
  </si>
  <si>
    <t>Customer Resolution</t>
  </si>
  <si>
    <t>Business Analist</t>
  </si>
  <si>
    <t>south africa</t>
  </si>
  <si>
    <t>Oman</t>
  </si>
  <si>
    <t>eorl</t>
  </si>
  <si>
    <t>Corporate Trainer</t>
  </si>
  <si>
    <t>Administrative Coordinator</t>
  </si>
  <si>
    <t>Unique ID</t>
  </si>
  <si>
    <t>ID0001</t>
  </si>
  <si>
    <t>ID0002</t>
  </si>
  <si>
    <t>ID0003</t>
  </si>
  <si>
    <t>ID0004</t>
  </si>
  <si>
    <t>ID0005</t>
  </si>
  <si>
    <t>ID0006</t>
  </si>
  <si>
    <t>ID0007</t>
  </si>
  <si>
    <t>ID0008</t>
  </si>
  <si>
    <t>ID0009</t>
  </si>
  <si>
    <t>ID0010</t>
  </si>
  <si>
    <t>ID0011</t>
  </si>
  <si>
    <t>ID0012</t>
  </si>
  <si>
    <t>ID0013</t>
  </si>
  <si>
    <t>ID0014</t>
  </si>
  <si>
    <t>ID0015</t>
  </si>
  <si>
    <t>ID0016</t>
  </si>
  <si>
    <t>ID0017</t>
  </si>
  <si>
    <t>ID0018</t>
  </si>
  <si>
    <t>ID0019</t>
  </si>
  <si>
    <t>ID0020</t>
  </si>
  <si>
    <t>ID0021</t>
  </si>
  <si>
    <t>ID0022</t>
  </si>
  <si>
    <t>ID0023</t>
  </si>
  <si>
    <t>ID0024</t>
  </si>
  <si>
    <t>ID0025</t>
  </si>
  <si>
    <t>ID0026</t>
  </si>
  <si>
    <t>ID0028</t>
  </si>
  <si>
    <t>ID0029</t>
  </si>
  <si>
    <t>ID0030</t>
  </si>
  <si>
    <t>ID0031</t>
  </si>
  <si>
    <t>ID0032</t>
  </si>
  <si>
    <t>ID0033</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</si>
  <si>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</si>
  <si>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</si>
  <si>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</si>
  <si>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</si>
  <si>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</si>
  <si>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</si>
  <si>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</si>
  <si>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</si>
  <si>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</si>
  <si>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</si>
  <si>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</si>
  <si>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</si>
  <si>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</si>
  <si>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</si>
  <si>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</si>
  <si>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</si>
  <si>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</si>
  <si>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</si>
  <si>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</si>
  <si>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</si>
  <si>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</si>
  <si>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</si>
  <si>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</si>
  <si>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</si>
  <si>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</si>
  <si>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</si>
  <si>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</si>
  <si>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</si>
  <si>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</si>
  <si>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</si>
  <si>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</si>
  <si>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</si>
  <si>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</si>
  <si>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</si>
  <si>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</si>
  <si>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</si>
  <si>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</si>
  <si>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</si>
  <si>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</si>
  <si>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</si>
  <si>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</si>
  <si>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</si>
  <si>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</si>
  <si>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</si>
  <si>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</si>
  <si>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</si>
  <si>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</si>
  <si>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</si>
  <si>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</si>
  <si>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</si>
  <si>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</si>
  <si>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</si>
  <si>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</si>
  <si>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</si>
  <si>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</si>
  <si>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</si>
  <si>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</si>
  <si>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</si>
  <si>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</si>
  <si>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</si>
  <si>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</si>
  <si>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</si>
  <si>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</si>
  <si>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</si>
  <si>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</si>
  <si>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</si>
  <si>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</si>
  <si>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</si>
  <si>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</si>
  <si>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</si>
  <si>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</si>
  <si>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</si>
  <si>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</si>
  <si>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</si>
  <si>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</si>
  <si>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ID0111</t>
  </si>
  <si>
    <t>ID0112</t>
  </si>
  <si>
    <t>ID0113</t>
  </si>
  <si>
    <t>ID0114</t>
  </si>
  <si>
    <t>ID0115</t>
  </si>
  <si>
    <t>ID0116</t>
  </si>
  <si>
    <t>ID0117</t>
  </si>
  <si>
    <t>ID0118</t>
  </si>
  <si>
    <t>ID0119</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</si>
  <si>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</si>
  <si>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</si>
  <si>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</si>
  <si>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</si>
  <si>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</si>
  <si>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</si>
  <si>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</si>
  <si>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</si>
  <si>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</si>
  <si>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</si>
  <si>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</si>
  <si>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</si>
  <si>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</si>
  <si>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</si>
  <si>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</si>
  <si>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</si>
  <si>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</si>
  <si>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</si>
  <si>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</si>
  <si>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</si>
  <si>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</si>
  <si>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</si>
  <si>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</si>
  <si>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</si>
  <si>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</si>
  <si>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</si>
  <si>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</si>
  <si>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</si>
  <si>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</si>
  <si>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</si>
  <si>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</si>
  <si>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</si>
  <si>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</si>
  <si>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</si>
  <si>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</si>
  <si>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</si>
  <si>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</si>
  <si>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</si>
  <si>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</si>
  <si>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</si>
  <si>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</si>
  <si>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</si>
  <si>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</si>
  <si>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</si>
  <si>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</si>
  <si>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</si>
  <si>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</si>
  <si>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</si>
  <si>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</si>
  <si>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</si>
  <si>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</si>
  <si>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</si>
  <si>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</si>
  <si>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</si>
  <si>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</si>
  <si>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</si>
  <si>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</si>
  <si>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</si>
  <si>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ID0178</t>
  </si>
  <si>
    <t>ID0179</t>
  </si>
  <si>
    <t>ID0180</t>
  </si>
  <si>
    <t>ID0181</t>
  </si>
  <si>
    <t>ID0182</t>
  </si>
  <si>
    <t>ID0183</t>
  </si>
  <si>
    <t>ID0184</t>
  </si>
  <si>
    <t>ID0185</t>
  </si>
  <si>
    <t>ID0186</t>
  </si>
  <si>
    <t>ID0187</t>
  </si>
  <si>
    <t>ID0188</t>
  </si>
  <si>
    <t>ID0189</t>
  </si>
  <si>
    <t>ID0190</t>
  </si>
  <si>
    <t>ID0192</t>
  </si>
  <si>
    <t>ID0193</t>
  </si>
  <si>
    <t>ID0194</t>
  </si>
  <si>
    <t>ID0195</t>
  </si>
  <si>
    <t>ID0196</t>
  </si>
  <si>
    <t>ID0197</t>
  </si>
  <si>
    <t>ID0198</t>
  </si>
  <si>
    <t>ID0200</t>
  </si>
  <si>
    <t>ID0201</t>
  </si>
  <si>
    <t>ID0202</t>
  </si>
  <si>
    <t>ID0203</t>
  </si>
  <si>
    <t>ID0204</t>
  </si>
  <si>
    <t>ID0205</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</si>
  <si>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</si>
  <si>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</si>
  <si>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</si>
  <si>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</si>
  <si>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</si>
  <si>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</si>
  <si>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</si>
  <si>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</si>
  <si>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</si>
  <si>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</si>
  <si>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</si>
  <si>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</si>
  <si>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</si>
  <si>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</si>
  <si>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</si>
  <si>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</si>
  <si>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</si>
  <si>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</si>
  <si>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</si>
  <si>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</si>
  <si>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</si>
  <si>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</si>
  <si>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</si>
  <si>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</si>
  <si>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</si>
  <si>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</si>
  <si>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</si>
  <si>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</si>
  <si>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</si>
  <si>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</si>
  <si>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</si>
  <si>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</si>
  <si>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</si>
  <si>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</si>
  <si>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</si>
  <si>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</si>
  <si>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</si>
  <si>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</si>
  <si>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</si>
  <si>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</si>
  <si>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</si>
  <si>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</si>
  <si>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</si>
  <si>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</si>
  <si>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</si>
  <si>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</si>
  <si>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</si>
  <si>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</si>
  <si>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</si>
  <si>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</si>
  <si>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</si>
  <si>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</si>
  <si>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</si>
  <si>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</si>
  <si>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</si>
  <si>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</si>
  <si>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</si>
  <si>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</si>
  <si>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</si>
  <si>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</si>
  <si>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</si>
  <si>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</si>
  <si>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</si>
  <si>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</si>
  <si>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</si>
  <si>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</si>
  <si>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</si>
  <si>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</si>
  <si>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</si>
  <si>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</si>
  <si>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</si>
  <si>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</si>
  <si>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</si>
  <si>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</si>
  <si>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</si>
  <si>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</si>
  <si>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</si>
  <si>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</si>
  <si>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</si>
  <si>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</si>
  <si>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</si>
  <si>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</si>
  <si>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</si>
  <si>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</si>
  <si>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</si>
  <si>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</si>
  <si>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</si>
  <si>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</si>
  <si>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</si>
  <si>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</si>
  <si>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</si>
  <si>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</si>
  <si>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</si>
  <si>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</si>
  <si>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</si>
  <si>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</si>
  <si>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</si>
  <si>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</si>
  <si>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</si>
  <si>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</si>
  <si>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</si>
  <si>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</si>
  <si>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</si>
  <si>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</si>
  <si>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</si>
  <si>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</si>
  <si>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</si>
  <si>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</si>
  <si>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</si>
  <si>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</si>
  <si>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</si>
  <si>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</si>
  <si>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</si>
  <si>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</si>
  <si>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</si>
  <si>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</si>
  <si>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</si>
  <si>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</si>
  <si>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</si>
  <si>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</si>
  <si>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</si>
  <si>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</si>
  <si>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</si>
  <si>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</si>
  <si>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</si>
  <si>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</si>
  <si>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</si>
  <si>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</si>
  <si>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</si>
  <si>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</si>
  <si>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</si>
  <si>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</si>
  <si>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</si>
  <si>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</si>
  <si>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</si>
  <si>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</si>
  <si>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</si>
  <si>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</si>
  <si>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</si>
  <si>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</si>
  <si>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</si>
  <si>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</si>
  <si>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</si>
  <si>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</si>
  <si>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</si>
  <si>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</si>
  <si>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</si>
  <si>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</si>
  <si>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</si>
  <si>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</si>
  <si>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</si>
  <si>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</si>
  <si>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</si>
  <si>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</si>
  <si>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</si>
  <si>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</si>
  <si>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</si>
  <si>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</si>
  <si>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</si>
  <si>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</si>
  <si>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</si>
  <si>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</si>
  <si>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</si>
  <si>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</si>
  <si>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</si>
  <si>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</si>
  <si>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</si>
  <si>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</si>
  <si>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</si>
  <si>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</si>
  <si>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</si>
  <si>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</si>
  <si>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</si>
  <si>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</si>
  <si>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</si>
  <si>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</si>
  <si>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</si>
  <si>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</si>
  <si>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</si>
  <si>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</si>
  <si>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</si>
  <si>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</si>
  <si>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</si>
  <si>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</si>
  <si>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</si>
  <si>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</si>
  <si>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</si>
  <si>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</si>
  <si>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</si>
  <si>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</si>
  <si>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</si>
  <si>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</si>
  <si>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</si>
  <si>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</si>
  <si>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</si>
  <si>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</si>
  <si>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</si>
  <si>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</si>
  <si>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</si>
  <si>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</si>
  <si>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</si>
  <si>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</si>
  <si>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</si>
  <si>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</si>
  <si>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</si>
  <si>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</si>
  <si>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</si>
  <si>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</si>
  <si>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</si>
  <si>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</si>
  <si>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</si>
  <si>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</si>
  <si>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</si>
  <si>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</si>
  <si>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</si>
  <si>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</si>
  <si>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</si>
  <si>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</si>
  <si>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</si>
  <si>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</si>
  <si>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</si>
  <si>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</si>
  <si>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</si>
  <si>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</si>
  <si>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</si>
  <si>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</si>
  <si>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</si>
  <si>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</si>
  <si>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</si>
  <si>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</si>
  <si>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</si>
  <si>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</si>
  <si>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</si>
  <si>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</si>
  <si>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</si>
  <si>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</si>
  <si>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</si>
  <si>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</si>
  <si>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</si>
  <si>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</si>
  <si>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</si>
  <si>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</si>
  <si>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</si>
  <si>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</si>
  <si>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</si>
  <si>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</si>
  <si>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</si>
  <si>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</si>
  <si>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</si>
  <si>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</si>
  <si>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</si>
  <si>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</si>
  <si>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</si>
  <si>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</si>
  <si>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</si>
  <si>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</si>
  <si>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</si>
  <si>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</si>
  <si>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</si>
  <si>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</si>
  <si>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</si>
  <si>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</si>
  <si>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</si>
  <si>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</si>
  <si>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</si>
  <si>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</si>
  <si>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ID0476</t>
  </si>
  <si>
    <t>ID0477</t>
  </si>
  <si>
    <t>ID0478</t>
  </si>
  <si>
    <t>ID0479</t>
  </si>
  <si>
    <t>ID0480</t>
  </si>
  <si>
    <t>ID0481</t>
  </si>
  <si>
    <t>ID0482</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</si>
  <si>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</si>
  <si>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</si>
  <si>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</si>
  <si>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</si>
  <si>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</si>
  <si>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</si>
  <si>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</si>
  <si>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</si>
  <si>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</si>
  <si>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</si>
  <si>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</si>
  <si>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</si>
  <si>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</si>
  <si>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</si>
  <si>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</si>
  <si>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</si>
  <si>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</si>
  <si>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</si>
  <si>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</si>
  <si>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</si>
  <si>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</si>
  <si>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</si>
  <si>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</si>
  <si>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</si>
  <si>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</si>
  <si>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</si>
  <si>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</si>
  <si>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</si>
  <si>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</si>
  <si>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</si>
  <si>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</si>
  <si>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</si>
  <si>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</si>
  <si>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</si>
  <si>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</si>
  <si>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</si>
  <si>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</si>
  <si>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</si>
  <si>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</si>
  <si>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</si>
  <si>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</si>
  <si>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</si>
  <si>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</si>
  <si>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</si>
  <si>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</si>
  <si>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</si>
  <si>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</si>
  <si>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</si>
  <si>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</si>
  <si>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</si>
  <si>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</si>
  <si>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</si>
  <si>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</si>
  <si>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</si>
  <si>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</si>
  <si>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</si>
  <si>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</si>
  <si>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</si>
  <si>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</si>
  <si>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</si>
  <si>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</si>
  <si>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</si>
  <si>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</si>
  <si>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</si>
  <si>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</si>
  <si>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</si>
  <si>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</si>
  <si>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</si>
  <si>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</si>
  <si>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</si>
  <si>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</si>
  <si>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</si>
  <si>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</si>
  <si>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</si>
  <si>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</si>
  <si>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</si>
  <si>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</si>
  <si>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</si>
  <si>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</si>
  <si>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</si>
  <si>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</si>
  <si>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</si>
  <si>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</si>
  <si>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</si>
  <si>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</si>
  <si>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</si>
  <si>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ID0572</t>
  </si>
  <si>
    <t>ID0573</t>
  </si>
  <si>
    <t>ID0574</t>
  </si>
  <si>
    <t>ID0575</t>
  </si>
  <si>
    <t>ID0576</t>
  </si>
  <si>
    <t>ID0577</t>
  </si>
  <si>
    <t>ID0578</t>
  </si>
  <si>
    <t>ID0579</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</si>
  <si>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</si>
  <si>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</si>
  <si>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</si>
  <si>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</si>
  <si>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</si>
  <si>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</si>
  <si>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</si>
  <si>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</si>
  <si>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</si>
  <si>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</si>
  <si>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</si>
  <si>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</si>
  <si>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</si>
  <si>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</si>
  <si>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</si>
  <si>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</si>
  <si>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</si>
  <si>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</si>
  <si>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</si>
  <si>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</si>
  <si>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</si>
  <si>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</si>
  <si>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</si>
  <si>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</si>
  <si>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</si>
  <si>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</si>
  <si>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</si>
  <si>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ID0608</t>
  </si>
  <si>
    <t>ID0609</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</si>
  <si>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</si>
  <si>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</si>
  <si>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</si>
  <si>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</si>
  <si>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</si>
  <si>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</si>
  <si>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</si>
  <si>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</si>
  <si>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</si>
  <si>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</si>
  <si>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</si>
  <si>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</si>
  <si>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</si>
  <si>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</si>
  <si>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</si>
  <si>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</si>
  <si>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</si>
  <si>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</si>
  <si>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</si>
  <si>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</si>
  <si>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</si>
  <si>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</si>
  <si>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</si>
  <si>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</si>
  <si>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</si>
  <si>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</si>
  <si>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</si>
  <si>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</si>
  <si>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</si>
  <si>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</si>
  <si>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</si>
  <si>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</si>
  <si>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</si>
  <si>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</si>
  <si>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</si>
  <si>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</si>
  <si>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</si>
  <si>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</si>
  <si>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</si>
  <si>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</si>
  <si>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</si>
  <si>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</si>
  <si>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</si>
  <si>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</si>
  <si>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</si>
  <si>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ID0657</t>
  </si>
  <si>
    <t>ID0658</t>
  </si>
  <si>
    <t>ID0659</t>
  </si>
  <si>
    <t>ID0660</t>
  </si>
  <si>
    <t>ID0661</t>
  </si>
  <si>
    <t>ID0662</t>
  </si>
  <si>
    <t>ID0663</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</si>
  <si>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</si>
  <si>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</si>
  <si>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</si>
  <si>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</si>
  <si>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</si>
  <si>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</si>
  <si>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</si>
  <si>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</si>
  <si>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</si>
  <si>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</si>
  <si>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</si>
  <si>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</si>
  <si>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</si>
  <si>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</si>
  <si>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</si>
  <si>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</si>
  <si>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</si>
  <si>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</si>
  <si>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</si>
  <si>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</si>
  <si>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</si>
  <si>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</si>
  <si>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</si>
  <si>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</si>
  <si>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</si>
  <si>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</si>
  <si>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</si>
  <si>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</si>
  <si>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</si>
  <si>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</si>
  <si>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</si>
  <si>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</si>
  <si>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</si>
  <si>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</si>
  <si>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</si>
  <si>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</si>
  <si>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</si>
  <si>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</si>
  <si>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</si>
  <si>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</si>
  <si>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</si>
  <si>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</si>
  <si>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</si>
  <si>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</si>
  <si>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</si>
  <si>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</si>
  <si>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</si>
  <si>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</si>
  <si>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</si>
  <si>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</si>
  <si>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</si>
  <si>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</si>
  <si>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</si>
  <si>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</si>
  <si>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</si>
  <si>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</si>
  <si>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</si>
  <si>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</si>
  <si>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</si>
  <si>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</si>
  <si>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</si>
  <si>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</si>
  <si>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</si>
  <si>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</si>
  <si>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</si>
  <si>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</si>
  <si>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</si>
  <si>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</si>
  <si>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</si>
  <si>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</si>
  <si>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</si>
  <si>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</si>
  <si>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</si>
  <si>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</si>
  <si>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</si>
  <si>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</si>
  <si>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</si>
  <si>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</si>
  <si>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</si>
  <si>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</si>
  <si>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</si>
  <si>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</si>
  <si>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</si>
  <si>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</si>
  <si>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</si>
  <si>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</si>
  <si>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</si>
  <si>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</si>
  <si>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</si>
  <si>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</si>
  <si>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</si>
  <si>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</si>
  <si>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</si>
  <si>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</si>
  <si>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</si>
  <si>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</si>
  <si>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</si>
  <si>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</si>
  <si>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</si>
  <si>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</si>
  <si>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</si>
  <si>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</si>
  <si>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</si>
  <si>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</si>
  <si>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</si>
  <si>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</si>
  <si>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</si>
  <si>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</si>
  <si>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</si>
  <si>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</si>
  <si>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</si>
  <si>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</si>
  <si>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</si>
  <si>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</si>
  <si>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</si>
  <si>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</si>
  <si>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</si>
  <si>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</si>
  <si>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</si>
  <si>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</si>
  <si>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</si>
  <si>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</si>
  <si>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</si>
  <si>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</si>
  <si>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</si>
  <si>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</si>
  <si>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</si>
  <si>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</si>
  <si>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</si>
  <si>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</si>
  <si>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</si>
  <si>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</si>
  <si>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</si>
  <si>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</si>
  <si>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</si>
  <si>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</si>
  <si>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</si>
  <si>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</si>
  <si>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</si>
  <si>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</si>
  <si>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</si>
  <si>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</si>
  <si>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</si>
  <si>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</si>
  <si>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</si>
  <si>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</si>
  <si>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</si>
  <si>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</si>
  <si>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</si>
  <si>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</si>
  <si>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</si>
  <si>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</si>
  <si>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</si>
  <si>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</si>
  <si>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ID0818</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</si>
  <si>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</si>
  <si>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</si>
  <si>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</si>
  <si>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</si>
  <si>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</si>
  <si>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</si>
  <si>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</si>
  <si>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</si>
  <si>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</si>
  <si>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</si>
  <si>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</si>
  <si>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</si>
  <si>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</si>
  <si>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</si>
  <si>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</si>
  <si>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</si>
  <si>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</si>
  <si>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</si>
  <si>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</si>
  <si>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</si>
  <si>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</si>
  <si>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</si>
  <si>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</si>
  <si>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ID0844</t>
  </si>
  <si>
    <t>ID0845</t>
  </si>
  <si>
    <t>ID0846</t>
  </si>
  <si>
    <t>ID0847</t>
  </si>
  <si>
    <t>ID0848</t>
  </si>
  <si>
    <t>ID0849</t>
  </si>
  <si>
    <t>ID0850</t>
  </si>
  <si>
    <t>ID0851</t>
  </si>
  <si>
    <t>ID0852</t>
  </si>
  <si>
    <t>ID0854</t>
  </si>
  <si>
    <t>ID0855</t>
  </si>
  <si>
    <t>ID0856</t>
  </si>
  <si>
    <t>ID0857</t>
  </si>
  <si>
    <t>ID0858</t>
  </si>
  <si>
    <t>ID0859</t>
  </si>
  <si>
    <t>ID0860</t>
  </si>
  <si>
    <t>ID0861</t>
  </si>
  <si>
    <t>ID0862</t>
  </si>
  <si>
    <t>ID0863</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</si>
  <si>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</si>
  <si>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</si>
  <si>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</si>
  <si>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</si>
  <si>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</si>
  <si>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</si>
  <si>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</si>
  <si>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</si>
  <si>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</si>
  <si>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</si>
  <si>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</si>
  <si>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</si>
  <si>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</si>
  <si>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</si>
  <si>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</si>
  <si>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</si>
  <si>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</si>
  <si>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</si>
  <si>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</si>
  <si>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</si>
  <si>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</si>
  <si>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</si>
  <si>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</si>
  <si>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</si>
  <si>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</si>
  <si>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</si>
  <si>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</si>
  <si>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</si>
  <si>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</si>
  <si>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</si>
  <si>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</si>
  <si>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</si>
  <si>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</si>
  <si>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</si>
  <si>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</si>
  <si>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</si>
  <si>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</si>
  <si>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</si>
  <si>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ID0903</t>
  </si>
  <si>
    <t>ID0904</t>
  </si>
  <si>
    <t>ID0905</t>
  </si>
  <si>
    <t>ID0906</t>
  </si>
  <si>
    <t>ID0907</t>
  </si>
  <si>
    <t>ID0908</t>
  </si>
  <si>
    <t>ID0909</t>
  </si>
  <si>
    <t>ID0910</t>
  </si>
  <si>
    <t>ID0911</t>
  </si>
  <si>
    <t>ID0912</t>
  </si>
  <si>
    <t>ID0913</t>
  </si>
  <si>
    <t>ID0914</t>
  </si>
  <si>
    <t>ID0915</t>
  </si>
  <si>
    <t>ID0916</t>
  </si>
  <si>
    <t>ID0917</t>
  </si>
  <si>
    <t>ID0918</t>
  </si>
  <si>
    <t>ID0919</t>
  </si>
  <si>
    <t>ID0920</t>
  </si>
  <si>
    <t>ID0921</t>
  </si>
  <si>
    <t>ID0922</t>
  </si>
  <si>
    <t>ID0923</t>
  </si>
  <si>
    <t>ID0924</t>
  </si>
  <si>
    <t>ID0925</t>
  </si>
  <si>
    <t>ID0927</t>
  </si>
  <si>
    <t>ID0928</t>
  </si>
  <si>
    <t>ID0929</t>
  </si>
  <si>
    <t>ID0930</t>
  </si>
  <si>
    <t>ID0931</t>
  </si>
  <si>
    <t>ID0932</t>
  </si>
  <si>
    <t>ID0933</t>
  </si>
  <si>
    <t>ID0934</t>
  </si>
  <si>
    <t>ID0935</t>
  </si>
  <si>
    <t>ID0936</t>
  </si>
  <si>
    <t>ID0937</t>
  </si>
  <si>
    <t>ID0938</t>
  </si>
  <si>
    <t>ID0939</t>
  </si>
  <si>
    <t>ID0940</t>
  </si>
  <si>
    <t>ID0941</t>
  </si>
  <si>
    <t>ID0943</t>
  </si>
  <si>
    <t>ID0944</t>
  </si>
  <si>
    <t>ID0945</t>
  </si>
  <si>
    <t>ID0946</t>
  </si>
  <si>
    <t>ID0948</t>
  </si>
  <si>
    <t>ID0949</t>
  </si>
  <si>
    <t>ID0950</t>
  </si>
  <si>
    <t>ID0951</t>
  </si>
  <si>
    <t>ID0952</t>
  </si>
  <si>
    <t>ID0953</t>
  </si>
  <si>
    <t>ID0954</t>
  </si>
  <si>
    <t>ID0955</t>
  </si>
  <si>
    <t>ID0957</t>
  </si>
  <si>
    <t>ID0958</t>
  </si>
  <si>
    <t>ID0959</t>
  </si>
  <si>
    <t>ID0960</t>
  </si>
  <si>
    <t>ID0961</t>
  </si>
  <si>
    <t>ID0962</t>
  </si>
  <si>
    <t>ID0963</t>
  </si>
  <si>
    <t>ID0964</t>
  </si>
  <si>
    <t>ID0965</t>
  </si>
  <si>
    <t>ID0966</t>
  </si>
  <si>
    <t>ID0967</t>
  </si>
  <si>
    <t>ID0968</t>
  </si>
  <si>
    <t>ID0969</t>
  </si>
  <si>
    <t>ID0970</t>
  </si>
  <si>
    <t>ID0971</t>
  </si>
  <si>
    <t>ID0972</t>
  </si>
  <si>
    <t>ID0973</t>
  </si>
  <si>
    <t>ID0974</t>
  </si>
  <si>
    <t>ID0975</t>
  </si>
  <si>
    <t>ID0976</t>
  </si>
  <si>
    <t>ID0977</t>
  </si>
  <si>
    <t>ID0978</t>
  </si>
  <si>
    <t>ID0979</t>
  </si>
  <si>
    <t>ID0980</t>
  </si>
  <si>
    <t>ID0981</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</si>
  <si>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</si>
  <si>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</si>
  <si>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</si>
  <si>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</si>
  <si>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</si>
  <si>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</si>
  <si>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</si>
  <si>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</si>
  <si>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</si>
  <si>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</si>
  <si>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</si>
  <si>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</si>
  <si>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</si>
  <si>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</si>
  <si>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</si>
  <si>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</si>
  <si>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</si>
  <si>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</si>
  <si>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</si>
  <si>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</si>
  <si>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</si>
  <si>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</si>
  <si>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</si>
  <si>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</si>
  <si>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</si>
  <si>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</si>
  <si>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</si>
  <si>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</si>
  <si>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</si>
  <si>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</si>
  <si>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</si>
  <si>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</si>
  <si>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</si>
  <si>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</si>
  <si>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</si>
  <si>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</si>
  <si>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</si>
  <si>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</si>
  <si>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</si>
  <si>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ID1023</t>
  </si>
  <si>
    <t>ID1024</t>
  </si>
  <si>
    <t>ID1025</t>
  </si>
  <si>
    <t>ID1026</t>
  </si>
  <si>
    <t>ID1027</t>
  </si>
  <si>
    <t>ID1028</t>
  </si>
  <si>
    <t>ID1029</t>
  </si>
  <si>
    <t>ID1030</t>
  </si>
  <si>
    <t>ID1031</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</si>
  <si>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</si>
  <si>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</si>
  <si>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</si>
  <si>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</si>
  <si>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</si>
  <si>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</si>
  <si>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</si>
  <si>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</si>
  <si>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</si>
  <si>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</si>
  <si>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</si>
  <si>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</si>
  <si>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</si>
  <si>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</si>
  <si>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</si>
  <si>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</si>
  <si>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</si>
  <si>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</si>
  <si>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</si>
  <si>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</si>
  <si>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</si>
  <si>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</si>
  <si>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</si>
  <si>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</si>
  <si>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</si>
  <si>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</si>
  <si>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</si>
  <si>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</si>
  <si>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</si>
  <si>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</si>
  <si>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</si>
  <si>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</si>
  <si>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</si>
  <si>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</si>
  <si>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</si>
  <si>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</si>
  <si>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</si>
  <si>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</si>
  <si>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</si>
  <si>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</si>
  <si>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</si>
  <si>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</si>
  <si>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</si>
  <si>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</si>
  <si>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</si>
  <si>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</si>
  <si>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</si>
  <si>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</si>
  <si>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</si>
  <si>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</si>
  <si>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</si>
  <si>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</si>
  <si>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</si>
  <si>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</si>
  <si>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</si>
  <si>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</si>
  <si>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</si>
  <si>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</si>
  <si>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</si>
  <si>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</si>
  <si>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</si>
  <si>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ID1094</t>
  </si>
  <si>
    <t>ID1095</t>
  </si>
  <si>
    <t>ID1096</t>
  </si>
  <si>
    <t>ID1097</t>
  </si>
  <si>
    <t>ID1098</t>
  </si>
  <si>
    <t>ID1099</t>
  </si>
  <si>
    <t>ID1100</t>
  </si>
  <si>
    <t>ID1101</t>
  </si>
  <si>
    <t>ID1102</t>
  </si>
  <si>
    <t>ID1103</t>
  </si>
  <si>
    <t>ID1104</t>
  </si>
  <si>
    <t>ID1105</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</si>
  <si>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</si>
  <si>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</si>
  <si>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</si>
  <si>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</si>
  <si>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</si>
  <si>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</si>
  <si>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</si>
  <si>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</si>
  <si>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</si>
  <si>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</si>
  <si>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</si>
  <si>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</si>
  <si>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</si>
  <si>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</si>
  <si>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</si>
  <si>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</si>
  <si>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</si>
  <si>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</si>
  <si>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</si>
  <si>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</si>
  <si>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</si>
  <si>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</si>
  <si>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</si>
  <si>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</si>
  <si>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</si>
  <si>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</si>
  <si>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</si>
  <si>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</si>
  <si>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</si>
  <si>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</si>
  <si>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</si>
  <si>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</si>
  <si>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</si>
  <si>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</si>
  <si>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</si>
  <si>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</si>
  <si>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</si>
  <si>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</si>
  <si>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</si>
  <si>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</si>
  <si>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</si>
  <si>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</si>
  <si>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</si>
  <si>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</si>
  <si>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</si>
  <si>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</si>
  <si>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</si>
  <si>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</si>
  <si>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</si>
  <si>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</si>
  <si>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</si>
  <si>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</si>
  <si>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</si>
  <si>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</si>
  <si>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</si>
  <si>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</si>
  <si>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</si>
  <si>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</si>
  <si>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</si>
  <si>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</si>
  <si>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</si>
  <si>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</si>
  <si>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</si>
  <si>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</si>
  <si>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</si>
  <si>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</si>
  <si>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</si>
  <si>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ID1175</t>
  </si>
  <si>
    <t>ID1176</t>
  </si>
  <si>
    <t>ID1177</t>
  </si>
  <si>
    <t>ID1178</t>
  </si>
  <si>
    <t>ID1179</t>
  </si>
  <si>
    <t>ID1180</t>
  </si>
  <si>
    <t>ID1181</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</si>
  <si>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</si>
  <si>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</si>
  <si>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</si>
  <si>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</si>
  <si>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</si>
  <si>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</si>
  <si>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</si>
  <si>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</si>
  <si>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</si>
  <si>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</si>
  <si>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</si>
  <si>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</si>
  <si>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</si>
  <si>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</si>
  <si>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</si>
  <si>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</si>
  <si>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</si>
  <si>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</si>
  <si>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</si>
  <si>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</si>
  <si>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</si>
  <si>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</si>
  <si>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</si>
  <si>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</si>
  <si>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</si>
  <si>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</si>
  <si>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</si>
  <si>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</si>
  <si>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</si>
  <si>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</si>
  <si>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</si>
  <si>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</si>
  <si>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</si>
  <si>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</si>
  <si>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</si>
  <si>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</si>
  <si>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</si>
  <si>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</si>
  <si>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</si>
  <si>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</si>
  <si>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</si>
  <si>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</si>
  <si>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</si>
  <si>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</si>
  <si>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</si>
  <si>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</si>
  <si>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</si>
  <si>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</si>
  <si>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</si>
  <si>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</si>
  <si>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</si>
  <si>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</si>
  <si>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</si>
  <si>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</si>
  <si>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</si>
  <si>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</si>
  <si>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</si>
  <si>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</si>
  <si>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</si>
  <si>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</si>
  <si>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</si>
  <si>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</si>
  <si>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</si>
  <si>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</si>
  <si>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</si>
  <si>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</si>
  <si>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</si>
  <si>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</si>
  <si>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</si>
  <si>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</si>
  <si>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</si>
  <si>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</si>
  <si>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</si>
  <si>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</si>
  <si>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</si>
  <si>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</si>
  <si>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</si>
  <si>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</si>
  <si>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</si>
  <si>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</si>
  <si>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</si>
  <si>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</si>
  <si>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</si>
  <si>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</si>
  <si>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</si>
  <si>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</si>
  <si>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</si>
  <si>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ID1270</t>
  </si>
  <si>
    <t>ID1271</t>
  </si>
  <si>
    <t>ID1273</t>
  </si>
  <si>
    <t>ID1274</t>
  </si>
  <si>
    <t>ID1275</t>
  </si>
  <si>
    <t>ID1276</t>
  </si>
  <si>
    <t>ID1277</t>
  </si>
  <si>
    <t>ID1278</t>
  </si>
  <si>
    <t>ID1279</t>
  </si>
  <si>
    <t>ID1280</t>
  </si>
  <si>
    <t>ID1281</t>
  </si>
  <si>
    <t>ID1282</t>
  </si>
  <si>
    <t>ID1283</t>
  </si>
  <si>
    <t>ID1284</t>
  </si>
  <si>
    <t>ID1285</t>
  </si>
  <si>
    <t>ID1286</t>
  </si>
  <si>
    <t>ID1287</t>
  </si>
  <si>
    <t>ID1288</t>
  </si>
  <si>
    <t>ID1289</t>
  </si>
  <si>
    <t>ID1290</t>
  </si>
  <si>
    <t>ID1291</t>
  </si>
  <si>
    <t>ID1292</t>
  </si>
  <si>
    <t>ID1294</t>
  </si>
  <si>
    <t>ID1295</t>
  </si>
  <si>
    <t>ID1296</t>
  </si>
  <si>
    <t>ID1297</t>
  </si>
  <si>
    <t>ID1298</t>
  </si>
  <si>
    <t>ID1299</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</si>
  <si>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</si>
  <si>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</si>
  <si>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</si>
  <si>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</si>
  <si>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</si>
  <si>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</si>
  <si>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</si>
  <si>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</si>
  <si>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</si>
  <si>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</si>
  <si>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</si>
  <si>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</si>
  <si>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</si>
  <si>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</si>
  <si>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</si>
  <si>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</si>
  <si>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</si>
  <si>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</si>
  <si>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</si>
  <si>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</si>
  <si>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ID1322</t>
  </si>
  <si>
    <t>ID1323</t>
  </si>
  <si>
    <t>ID1324</t>
  </si>
  <si>
    <t>ID1325</t>
  </si>
  <si>
    <t>ID1326</t>
  </si>
  <si>
    <t>ID1327</t>
  </si>
  <si>
    <t>ID1328</t>
  </si>
  <si>
    <t>ID1329</t>
  </si>
  <si>
    <t>ID1330</t>
  </si>
  <si>
    <t>ID1331</t>
  </si>
  <si>
    <t>ID1332</t>
  </si>
  <si>
    <t>ID1333</t>
  </si>
  <si>
    <t>ID1334</t>
  </si>
  <si>
    <t>ID1335</t>
  </si>
  <si>
    <t>ID1336</t>
  </si>
  <si>
    <t>ID1337</t>
  </si>
  <si>
    <t>ID1338</t>
  </si>
  <si>
    <t>ID1339</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</si>
  <si>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</si>
  <si>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</si>
  <si>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</si>
  <si>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</si>
  <si>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</si>
  <si>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</si>
  <si>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</si>
  <si>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</si>
  <si>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</si>
  <si>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</si>
  <si>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</si>
  <si>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</si>
  <si>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</si>
  <si>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</si>
  <si>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</si>
  <si>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</si>
  <si>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</si>
  <si>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</si>
  <si>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</si>
  <si>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</si>
  <si>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</si>
  <si>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</si>
  <si>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</si>
  <si>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</si>
  <si>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</si>
  <si>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</si>
  <si>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</si>
  <si>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</si>
  <si>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</si>
  <si>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</si>
  <si>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</si>
  <si>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</si>
  <si>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</si>
  <si>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</si>
  <si>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</si>
  <si>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</si>
  <si>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</si>
  <si>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</si>
  <si>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</si>
  <si>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</si>
  <si>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</si>
  <si>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</si>
  <si>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</si>
  <si>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</si>
  <si>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</si>
  <si>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</si>
  <si>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</si>
  <si>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</si>
  <si>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</si>
  <si>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</si>
  <si>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</si>
  <si>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</si>
  <si>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</si>
  <si>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</si>
  <si>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</si>
  <si>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</si>
  <si>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</si>
  <si>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</si>
  <si>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</si>
  <si>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</si>
  <si>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</si>
  <si>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</si>
  <si>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</si>
  <si>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</si>
  <si>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</si>
  <si>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</si>
  <si>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</si>
  <si>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</si>
  <si>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</si>
  <si>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</si>
  <si>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</si>
  <si>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</si>
  <si>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</si>
  <si>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</si>
  <si>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</si>
  <si>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</si>
  <si>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</si>
  <si>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</si>
  <si>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</si>
  <si>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</si>
  <si>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</si>
  <si>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</si>
  <si>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</si>
  <si>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</si>
  <si>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</si>
  <si>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</si>
  <si>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</si>
  <si>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</si>
  <si>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</si>
  <si>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</si>
  <si>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</si>
  <si>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</si>
  <si>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</si>
  <si>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</si>
  <si>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</si>
  <si>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</si>
  <si>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</si>
  <si>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</si>
  <si>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</si>
  <si>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</si>
  <si>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</si>
  <si>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</si>
  <si>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</si>
  <si>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</si>
  <si>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</si>
  <si>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</si>
  <si>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</si>
  <si>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</si>
  <si>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</si>
  <si>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</si>
  <si>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</si>
  <si>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</si>
  <si>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</si>
  <si>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</si>
  <si>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</si>
  <si>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</si>
  <si>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</si>
  <si>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</si>
  <si>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</si>
  <si>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</si>
  <si>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</si>
  <si>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</si>
  <si>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</si>
  <si>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</si>
  <si>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</si>
  <si>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</si>
  <si>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</si>
  <si>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</si>
  <si>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</si>
  <si>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</si>
  <si>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</si>
  <si>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</si>
  <si>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</si>
  <si>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</si>
  <si>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</si>
  <si>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</si>
  <si>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</si>
  <si>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</si>
  <si>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</si>
  <si>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</si>
  <si>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</si>
  <si>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</si>
  <si>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</si>
  <si>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</si>
  <si>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</si>
  <si>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</si>
  <si>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</si>
  <si>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</si>
  <si>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</si>
  <si>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</si>
  <si>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</si>
  <si>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</si>
  <si>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</si>
  <si>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</si>
  <si>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</si>
  <si>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</si>
  <si>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</si>
  <si>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</si>
  <si>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</si>
  <si>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</si>
  <si>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</si>
  <si>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</si>
  <si>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</si>
  <si>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</si>
  <si>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</si>
  <si>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</si>
  <si>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</si>
  <si>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</si>
  <si>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</si>
  <si>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</si>
  <si>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</si>
  <si>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</si>
  <si>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</si>
  <si>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</si>
  <si>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</si>
  <si>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</si>
  <si>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ID1519</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</si>
  <si>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</si>
  <si>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</si>
  <si>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</si>
  <si>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</si>
  <si>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</si>
  <si>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</si>
  <si>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</si>
  <si>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</si>
  <si>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</si>
  <si>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</si>
  <si>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</si>
  <si>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</si>
  <si>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</si>
  <si>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</si>
  <si>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</si>
  <si>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</si>
  <si>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</si>
  <si>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</si>
  <si>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</si>
  <si>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</si>
  <si>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</si>
  <si>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</si>
  <si>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</si>
  <si>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</si>
  <si>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</si>
  <si>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</si>
  <si>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</si>
  <si>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</si>
  <si>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</si>
  <si>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</si>
  <si>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</si>
  <si>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</si>
  <si>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</si>
  <si>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</si>
  <si>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</si>
  <si>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</si>
  <si>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</si>
  <si>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</si>
  <si>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</si>
  <si>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</si>
  <si>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</si>
  <si>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</si>
  <si>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</si>
  <si>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</si>
  <si>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</si>
  <si>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</si>
  <si>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</si>
  <si>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ID1569</t>
  </si>
  <si>
    <t>ID1570</t>
  </si>
  <si>
    <t>ID1571</t>
  </si>
  <si>
    <t>ID1572</t>
  </si>
  <si>
    <t>ID1573</t>
  </si>
  <si>
    <t>ID1574</t>
  </si>
  <si>
    <t>ID1575</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</si>
  <si>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</si>
  <si>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</si>
  <si>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</si>
  <si>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</si>
  <si>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</si>
  <si>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</si>
  <si>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</si>
  <si>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</si>
  <si>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</si>
  <si>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</si>
  <si>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</si>
  <si>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</si>
  <si>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</si>
  <si>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</si>
  <si>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</si>
  <si>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</si>
  <si>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</si>
  <si>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</si>
  <si>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</si>
  <si>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</si>
  <si>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</si>
  <si>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</si>
  <si>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</si>
  <si>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</si>
  <si>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</si>
  <si>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</si>
  <si>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</si>
  <si>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</si>
  <si>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</si>
  <si>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</si>
  <si>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</si>
  <si>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</si>
  <si>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</si>
  <si>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</si>
  <si>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</si>
  <si>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</si>
  <si>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</si>
  <si>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</si>
  <si>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</si>
  <si>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</si>
  <si>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</si>
  <si>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</si>
  <si>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</si>
  <si>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</si>
  <si>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</si>
  <si>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ID1623</t>
  </si>
  <si>
    <t>ID1624</t>
  </si>
  <si>
    <t>ID1625</t>
  </si>
  <si>
    <t>ID1626</t>
  </si>
  <si>
    <t>ID1627</t>
  </si>
  <si>
    <t>ID1628</t>
  </si>
  <si>
    <t>ID1629</t>
  </si>
  <si>
    <t>ID1630</t>
  </si>
  <si>
    <t>ID1631</t>
  </si>
  <si>
    <t>ID1632</t>
  </si>
  <si>
    <t>ID1633</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</si>
  <si>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</si>
  <si>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</si>
  <si>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</si>
  <si>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</si>
  <si>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</si>
  <si>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</si>
  <si>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</si>
  <si>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</si>
  <si>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</si>
  <si>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</si>
  <si>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</si>
  <si>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</si>
  <si>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</si>
  <si>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</si>
  <si>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</si>
  <si>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</si>
  <si>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</si>
  <si>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</si>
  <si>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</si>
  <si>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</si>
  <si>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</si>
  <si>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</si>
  <si>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</si>
  <si>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</si>
  <si>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</si>
  <si>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</si>
  <si>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</si>
  <si>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</si>
  <si>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</si>
  <si>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</si>
  <si>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</si>
  <si>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</si>
  <si>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</si>
  <si>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</si>
  <si>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</si>
  <si>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</si>
  <si>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</si>
  <si>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</si>
  <si>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</si>
  <si>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</si>
  <si>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</si>
  <si>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</si>
  <si>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</si>
  <si>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</si>
  <si>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</si>
  <si>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</si>
  <si>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</si>
  <si>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</si>
  <si>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</si>
  <si>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</si>
  <si>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</si>
  <si>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</si>
  <si>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</si>
  <si>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</si>
  <si>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</si>
  <si>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</si>
  <si>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</si>
  <si>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</si>
  <si>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</si>
  <si>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</si>
  <si>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</si>
  <si>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</si>
  <si>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</si>
  <si>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</si>
  <si>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</si>
  <si>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</si>
  <si>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</si>
  <si>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</si>
  <si>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</si>
  <si>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</si>
  <si>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</si>
  <si>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</si>
  <si>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</si>
  <si>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</si>
  <si>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ID1710</t>
  </si>
  <si>
    <t>ID1711</t>
  </si>
  <si>
    <t>ID1712</t>
  </si>
  <si>
    <t>ID1713</t>
  </si>
  <si>
    <t>ID1714</t>
  </si>
  <si>
    <t>ID1716</t>
  </si>
  <si>
    <t>ID1717</t>
  </si>
  <si>
    <t>ID1718</t>
  </si>
  <si>
    <t>ID1719</t>
  </si>
  <si>
    <t>ID1720</t>
  </si>
  <si>
    <t>ID1721</t>
  </si>
  <si>
    <t>ID1722</t>
  </si>
  <si>
    <t>ID1723</t>
  </si>
  <si>
    <t>ID1724</t>
  </si>
  <si>
    <t>ID1725</t>
  </si>
  <si>
    <t>ID1726</t>
  </si>
  <si>
    <t>ID1727</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</si>
  <si>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</si>
  <si>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</si>
  <si>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</si>
  <si>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</si>
  <si>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</si>
  <si>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</si>
  <si>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</si>
  <si>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</si>
  <si>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</si>
  <si>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</si>
  <si>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</si>
  <si>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</si>
  <si>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</si>
  <si>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</si>
  <si>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</si>
  <si>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</si>
  <si>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</si>
  <si>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</si>
  <si>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</si>
  <si>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</si>
  <si>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</si>
  <si>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</si>
  <si>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</si>
  <si>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</si>
  <si>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</si>
  <si>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</si>
  <si>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</si>
  <si>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</si>
  <si>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</si>
  <si>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</si>
  <si>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</si>
  <si>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</si>
  <si>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</si>
  <si>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</si>
  <si>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</si>
  <si>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</si>
  <si>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</si>
  <si>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</si>
  <si>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</si>
  <si>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</si>
  <si>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</si>
  <si>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</si>
  <si>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</si>
  <si>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</si>
  <si>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</si>
  <si>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</si>
  <si>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</si>
  <si>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</si>
  <si>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</si>
  <si>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</si>
  <si>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</si>
  <si>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</si>
  <si>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</si>
  <si>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</si>
  <si>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</si>
  <si>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</si>
  <si>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</si>
  <si>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</si>
  <si>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</si>
  <si>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</si>
  <si>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</si>
  <si>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</si>
  <si>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</si>
  <si>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</si>
  <si>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</si>
  <si>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</si>
  <si>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</si>
  <si>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</si>
  <si>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</si>
  <si>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</si>
  <si>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</si>
  <si>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</si>
  <si>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</si>
  <si>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</si>
  <si>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</si>
  <si>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</si>
  <si>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</si>
  <si>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</si>
  <si>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</si>
  <si>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</si>
  <si>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</si>
  <si>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</si>
  <si>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</si>
  <si>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</si>
  <si>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</si>
  <si>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</si>
  <si>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</si>
  <si>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</si>
  <si>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</si>
  <si>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</si>
  <si>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</si>
  <si>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</si>
  <si>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</si>
  <si>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</si>
  <si>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</si>
  <si>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</si>
  <si>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</si>
  <si>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</si>
  <si>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</si>
  <si>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</si>
  <si>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</si>
  <si>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</si>
  <si>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</si>
  <si>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</si>
  <si>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</si>
  <si>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</si>
  <si>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</si>
  <si>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</si>
  <si>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</si>
  <si>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</si>
  <si>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</si>
  <si>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</si>
  <si>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</si>
  <si>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</si>
  <si>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</si>
  <si>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</si>
  <si>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ID1846</t>
  </si>
  <si>
    <t>ID1847</t>
  </si>
  <si>
    <t>ID1848</t>
  </si>
  <si>
    <t>ID1849</t>
  </si>
  <si>
    <t>ID1850</t>
  </si>
  <si>
    <t>ID1851</t>
  </si>
  <si>
    <t>ID1852</t>
  </si>
  <si>
    <t>ID1853</t>
  </si>
  <si>
    <t>ID1854</t>
  </si>
  <si>
    <t>ID1855</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</si>
  <si>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</si>
  <si>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</si>
  <si>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</si>
  <si>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</si>
  <si>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</si>
  <si>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</si>
  <si>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</si>
  <si>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</si>
  <si>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</si>
  <si>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</si>
  <si>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</si>
  <si>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</si>
  <si>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</si>
  <si>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</si>
  <si>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</si>
  <si>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</si>
  <si>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</si>
  <si>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</si>
  <si>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</si>
  <si>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</si>
  <si>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</si>
  <si>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</si>
  <si>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</si>
  <si>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</si>
  <si>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</si>
  <si>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</si>
  <si>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</si>
  <si>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</si>
  <si>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</si>
  <si>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</si>
  <si>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</si>
  <si>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</si>
  <si>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</si>
  <si>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</si>
  <si>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</si>
  <si>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</si>
  <si>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</si>
  <si>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</si>
  <si>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</si>
  <si>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</si>
  <si>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</si>
  <si>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</si>
  <si>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</si>
  <si>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</si>
  <si>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</si>
  <si>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</si>
  <si>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</si>
  <si>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</si>
  <si>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</si>
  <si>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</si>
  <si>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</si>
  <si>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</si>
  <si>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</si>
  <si>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</si>
  <si>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</si>
  <si>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</si>
  <si>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ID1914</t>
  </si>
  <si>
    <t>ID1915</t>
  </si>
  <si>
    <t>ID1916</t>
  </si>
  <si>
    <t>ID1917</t>
  </si>
  <si>
    <t>ID1918</t>
  </si>
  <si>
    <t>ID1919</t>
  </si>
  <si>
    <t>ID1920</t>
  </si>
  <si>
    <t>ID1921</t>
  </si>
  <si>
    <t>ID1922</t>
  </si>
  <si>
    <t>ID1924</t>
  </si>
  <si>
    <t>ID1925</t>
  </si>
  <si>
    <t>ID1927</t>
  </si>
  <si>
    <t>ID1928</t>
  </si>
  <si>
    <t>ID1929</t>
  </si>
  <si>
    <t>ID1930</t>
  </si>
  <si>
    <t>ID1931</t>
  </si>
  <si>
    <t>ID1932</t>
  </si>
  <si>
    <t>in USD</t>
  </si>
  <si>
    <t>Value of 1 American Dollar</t>
  </si>
  <si>
    <t xml:space="preserve">     Argentine Peso </t>
  </si>
  <si>
    <t>ARS</t>
  </si>
  <si>
    <t xml:space="preserve">     Australian Dollar </t>
  </si>
  <si>
    <t xml:space="preserve">     Botswana Pula </t>
  </si>
  <si>
    <t>BWP</t>
  </si>
  <si>
    <t xml:space="preserve">     Brazilian Real </t>
  </si>
  <si>
    <t>BRL</t>
  </si>
  <si>
    <t xml:space="preserve">     British Pound </t>
  </si>
  <si>
    <t xml:space="preserve">     Brunei dollar </t>
  </si>
  <si>
    <t>BND</t>
  </si>
  <si>
    <t xml:space="preserve">     Bulgarian Lev </t>
  </si>
  <si>
    <t>BGN</t>
  </si>
  <si>
    <t xml:space="preserve">     Canadian Dollar </t>
  </si>
  <si>
    <t xml:space="preserve">     Chilean Peso </t>
  </si>
  <si>
    <t>CLP</t>
  </si>
  <si>
    <t xml:space="preserve">     Chinese Yuan </t>
  </si>
  <si>
    <t>CNY</t>
  </si>
  <si>
    <t xml:space="preserve">     Colombian Peso </t>
  </si>
  <si>
    <t>COP</t>
  </si>
  <si>
    <t xml:space="preserve">     Croatian Kuna </t>
  </si>
  <si>
    <t>HRK</t>
  </si>
  <si>
    <t xml:space="preserve">     Danish Krone </t>
  </si>
  <si>
    <t xml:space="preserve">     Euro </t>
  </si>
  <si>
    <t xml:space="preserve">     Hong Kong Dollar </t>
  </si>
  <si>
    <t>HKD</t>
  </si>
  <si>
    <t xml:space="preserve">     Hungarian Forint </t>
  </si>
  <si>
    <t>HUF</t>
  </si>
  <si>
    <t xml:space="preserve">     Iceland Krona </t>
  </si>
  <si>
    <t>ISK</t>
  </si>
  <si>
    <t xml:space="preserve">     Indian Rupee </t>
  </si>
  <si>
    <t xml:space="preserve">     Indonesian Rupiah </t>
  </si>
  <si>
    <t xml:space="preserve">     Israeli New Shekel </t>
  </si>
  <si>
    <t>ILS</t>
  </si>
  <si>
    <t xml:space="preserve">     Japanese Yen </t>
  </si>
  <si>
    <t xml:space="preserve">     Kazakhstani Tenge </t>
  </si>
  <si>
    <t>KZT</t>
  </si>
  <si>
    <t xml:space="preserve">     Kuwaiti Dinar </t>
  </si>
  <si>
    <t>KWD</t>
  </si>
  <si>
    <t xml:space="preserve">     Latvian Lat </t>
  </si>
  <si>
    <t>LVL</t>
  </si>
  <si>
    <t xml:space="preserve">     Libyan Dinar </t>
  </si>
  <si>
    <t>LYD</t>
  </si>
  <si>
    <t xml:space="preserve">     Lithuanian Litas </t>
  </si>
  <si>
    <t>LTL</t>
  </si>
  <si>
    <t xml:space="preserve">     Malaysian Ringgit </t>
  </si>
  <si>
    <t>MYR</t>
  </si>
  <si>
    <t xml:space="preserve">     Mauritius Rupee </t>
  </si>
  <si>
    <t>MUR</t>
  </si>
  <si>
    <t xml:space="preserve">     Mexican Peso </t>
  </si>
  <si>
    <t xml:space="preserve">     Nepalese Rupee </t>
  </si>
  <si>
    <t>NPR</t>
  </si>
  <si>
    <t xml:space="preserve">     New Zealand Dollar </t>
  </si>
  <si>
    <t xml:space="preserve">     Norwegian Kroner </t>
  </si>
  <si>
    <t xml:space="preserve">     Omani Rial </t>
  </si>
  <si>
    <t>OMR</t>
  </si>
  <si>
    <t xml:space="preserve">     Pakistan Rupee </t>
  </si>
  <si>
    <t xml:space="preserve">     Philippine Peso </t>
  </si>
  <si>
    <t>PHP</t>
  </si>
  <si>
    <t xml:space="preserve">     Qatari Rial </t>
  </si>
  <si>
    <t>QAR</t>
  </si>
  <si>
    <t xml:space="preserve">     Romanian Leu </t>
  </si>
  <si>
    <t xml:space="preserve">     Russian Ruble </t>
  </si>
  <si>
    <t>RUB</t>
  </si>
  <si>
    <t xml:space="preserve">     Saudi Riyal </t>
  </si>
  <si>
    <t>SAR</t>
  </si>
  <si>
    <t xml:space="preserve">     Singapore Dollar </t>
  </si>
  <si>
    <t xml:space="preserve">     South African Rand </t>
  </si>
  <si>
    <t xml:space="preserve">     South Korean Won </t>
  </si>
  <si>
    <t>KRW</t>
  </si>
  <si>
    <t xml:space="preserve">     Sri Lanka Rupee </t>
  </si>
  <si>
    <t xml:space="preserve">     Swedish Krona </t>
  </si>
  <si>
    <t xml:space="preserve">     Swiss Franc </t>
  </si>
  <si>
    <t xml:space="preserve">     Taiwan Dollar </t>
  </si>
  <si>
    <t>TWD</t>
  </si>
  <si>
    <t xml:space="preserve">     Thai Baht </t>
  </si>
  <si>
    <t>THB</t>
  </si>
  <si>
    <t xml:space="preserve">     Trinidad/Tobago Dollar </t>
  </si>
  <si>
    <t>TTD</t>
  </si>
  <si>
    <t xml:space="preserve">     Turkish Lira </t>
  </si>
  <si>
    <t>TRY</t>
  </si>
  <si>
    <t xml:space="preserve">     Venezuelan Bolivar </t>
  </si>
  <si>
    <t>VEF</t>
  </si>
  <si>
    <t>Source: Xrates on 6/21/2012</t>
  </si>
  <si>
    <t>UAE Dirham</t>
  </si>
  <si>
    <t>clean Salary (in local currency)</t>
  </si>
  <si>
    <t>Salary in USD</t>
  </si>
  <si>
    <t>Bangladesh Takha</t>
  </si>
  <si>
    <t>Costarican CRC</t>
  </si>
  <si>
    <t>Costarican</t>
  </si>
  <si>
    <t>Egyptian Pound</t>
  </si>
  <si>
    <t>NAIRA</t>
  </si>
  <si>
    <t>Nigerian Naira</t>
  </si>
  <si>
    <t>DOP</t>
  </si>
  <si>
    <t>Dominican Peso</t>
  </si>
  <si>
    <t>Polish Zloty</t>
  </si>
  <si>
    <t>Kenyan Shilling</t>
  </si>
  <si>
    <t>Mongolian Tughrik</t>
  </si>
  <si>
    <t>Mongolian</t>
  </si>
  <si>
    <t>Moroccan Dirham</t>
  </si>
  <si>
    <t>Ethiopian Birr</t>
  </si>
  <si>
    <t>Excel Salary Survey Data</t>
  </si>
  <si>
    <t>Note: Experience data is not available for first few hundred rows.</t>
  </si>
  <si>
    <t>Years of Experience</t>
  </si>
  <si>
    <t>and xe.com</t>
  </si>
  <si>
    <t>Job Type</t>
  </si>
  <si>
    <t>Reporting</t>
  </si>
  <si>
    <t>Misc.</t>
  </si>
  <si>
    <t>CXO or Top Mgmt.</t>
  </si>
  <si>
    <t>Actual</t>
  </si>
  <si>
    <t>Mapping</t>
  </si>
  <si>
    <t>clean Country</t>
  </si>
  <si>
    <t>Country Mapping</t>
  </si>
  <si>
    <t>Currency Mapping</t>
  </si>
  <si>
    <t>Mapping Sheet</t>
  </si>
  <si>
    <t>Rijlabels</t>
  </si>
  <si>
    <t>Som van Salary in USD</t>
  </si>
  <si>
    <t>Salary Range</t>
  </si>
  <si>
    <t>From</t>
  </si>
  <si>
    <t>ID</t>
  </si>
  <si>
    <t>higher</t>
  </si>
  <si>
    <t>Value (in USD)</t>
  </si>
  <si>
    <t>Steps</t>
  </si>
  <si>
    <t>Unknown</t>
  </si>
  <si>
    <t>Total</t>
  </si>
  <si>
    <t>Filters</t>
  </si>
  <si>
    <t>Filter</t>
  </si>
  <si>
    <t>Salary variations participants excel survey</t>
  </si>
  <si>
    <t>Set 1</t>
  </si>
  <si>
    <t>Name</t>
  </si>
  <si>
    <t>Average salary</t>
  </si>
  <si>
    <t>Top Salary</t>
  </si>
  <si>
    <t>Low Salary</t>
  </si>
  <si>
    <t>Main data filters</t>
  </si>
  <si>
    <t>Values</t>
  </si>
  <si>
    <t>Selection</t>
  </si>
  <si>
    <t>04 | 50000 - 62500</t>
  </si>
  <si>
    <t>03 | 37500 - 50000</t>
  </si>
  <si>
    <t>08 | 100000 - 112500</t>
  </si>
  <si>
    <t>02 | 25000 - 37500</t>
  </si>
  <si>
    <t>●</t>
  </si>
  <si>
    <t xml:space="preserve">Use the main data filters to filter the data the graphs on the right use. </t>
  </si>
  <si>
    <t>Select different values to show within the graphs using the dropdow boxes.</t>
  </si>
  <si>
    <t>Country</t>
  </si>
  <si>
    <t>Experience</t>
  </si>
  <si>
    <t>…</t>
  </si>
  <si>
    <t>Average Salary</t>
  </si>
  <si>
    <t>Total Salary</t>
  </si>
  <si>
    <t>Use the calculator below to return an average salary acording to the filters you chose.</t>
  </si>
  <si>
    <t>Data has been provided by participants of the online survey conducted by Chandoo.org.</t>
  </si>
  <si>
    <t>Due to the large variety of countries and currencies. Total salaries may vary a lot although they are calculated back to USD.</t>
  </si>
  <si>
    <t>Currency calculations are as of 06-21-2012 provided by Xrates and XE.com.</t>
  </si>
  <si>
    <t>Off average total</t>
  </si>
  <si>
    <t>Totals</t>
  </si>
  <si>
    <t>Selections</t>
  </si>
  <si>
    <t>Calculator</t>
  </si>
  <si>
    <t>-and-</t>
  </si>
  <si>
    <t>Currency converter</t>
  </si>
  <si>
    <t>Auto clear filters</t>
  </si>
  <si>
    <t>Check the Auto Clear function to autoreset all filters when viewing the sheet again.</t>
  </si>
  <si>
    <t>00 | 0 - 12500</t>
  </si>
  <si>
    <t>01 | 12500 - 25000</t>
  </si>
  <si>
    <t>Average Salaries</t>
  </si>
  <si>
    <t>top average salary</t>
  </si>
  <si>
    <t>By Country</t>
  </si>
  <si>
    <t>By Jobtype</t>
  </si>
  <si>
    <t>Off Total</t>
  </si>
  <si>
    <t>Average Salary in USD</t>
  </si>
  <si>
    <t>0-1 year(s)</t>
  </si>
  <si>
    <t>2-5 years</t>
  </si>
  <si>
    <t>6-10 years</t>
  </si>
  <si>
    <t>11-25 years</t>
  </si>
  <si>
    <t>Scatterplot</t>
  </si>
  <si>
    <t>Into range Scatterplot</t>
  </si>
  <si>
    <t>Settings</t>
  </si>
  <si>
    <t>Value</t>
  </si>
  <si>
    <t>Minimum</t>
  </si>
  <si>
    <t>Maximum</t>
  </si>
  <si>
    <t>Textfields</t>
  </si>
  <si>
    <t>Field</t>
  </si>
  <si>
    <t>Text</t>
  </si>
  <si>
    <t>Goals for analysis:</t>
  </si>
  <si>
    <t>While you are free to analyze the data in any way, your output must meet these goals</t>
  </si>
  <si>
    <t>Help us understand how much Excel professionals make all over the world</t>
  </si>
  <si>
    <t>Help us understand relationship between salary and role, experience, country &amp; hours of Excel work.</t>
  </si>
  <si>
    <t>The Rules</t>
  </si>
  <si>
    <t>You can make a dashboard or 1 page report</t>
  </si>
  <si>
    <t>You can make several individual charts (or tables) too as long as they all fit in to one window.</t>
  </si>
  <si>
    <t>You can make interactive or static charts</t>
  </si>
  <si>
    <t>You can also use VBA to add interaction to the charts.</t>
  </si>
  <si>
    <t>Even though you can use add-ins to make your report, user should be able to view your output without installing any add-ins</t>
  </si>
  <si>
    <t>You can use Excel 2010, 2007 or 2003. Please note that this contest requires use of Excel.</t>
  </si>
  <si>
    <t>You can submit more than one entry.</t>
  </si>
  <si>
    <t>Your files must be unlocked &amp; any macros you use must have enough comments so that others can learn.</t>
  </si>
  <si>
    <t>You can add data to this dataset (for example, PPP adjusted salaries, established salary benchmarks from public sources like govt. databases or websites)</t>
  </si>
  <si>
    <t>Continent</t>
  </si>
  <si>
    <t>Africa</t>
  </si>
  <si>
    <t>y-axl scatterplot</t>
  </si>
  <si>
    <t>Experience Graph</t>
  </si>
  <si>
    <t>Base value</t>
  </si>
  <si>
    <t>Salary</t>
  </si>
  <si>
    <t>&gt;= 26 years</t>
  </si>
  <si>
    <t>Filtered Salary</t>
  </si>
  <si>
    <t>Total Average Salary</t>
  </si>
  <si>
    <t xml:space="preserve">Participants </t>
  </si>
  <si>
    <t>By Experience</t>
  </si>
  <si>
    <t>14 | 175000 - 187500</t>
  </si>
  <si>
    <t>05 | 62500 - 75000</t>
  </si>
  <si>
    <t>06 | 75000 - 87500</t>
  </si>
  <si>
    <t>07 | 87500 - 100000</t>
  </si>
  <si>
    <t>12 | 150000 - 162500</t>
  </si>
  <si>
    <t>09 | 112500 - 125000</t>
  </si>
  <si>
    <t>10 | 125000 - 137500</t>
  </si>
  <si>
    <t>11 | 137500 - 150000</t>
  </si>
  <si>
    <t>13 | 162500 - 175000</t>
  </si>
  <si>
    <t>15 | 187500 - 200000</t>
  </si>
  <si>
    <t>16 | 200000 - 212500</t>
  </si>
  <si>
    <t>Values &amp; Data:</t>
  </si>
  <si>
    <t>All salaries are shown in USD.</t>
  </si>
  <si>
    <t>Using a 'Scatterplot' concluded me to exclude all salaries larger then $200,000.00. This can be adjusted at antytime in the Scatterplot graph.</t>
  </si>
  <si>
    <t>Functions</t>
  </si>
  <si>
    <t>Use the optionbuttons to switch between graphs.</t>
  </si>
  <si>
    <t>Arabian Gulf</t>
  </si>
  <si>
    <t>Mozambique</t>
  </si>
  <si>
    <t>Self-employed</t>
  </si>
  <si>
    <t>North America</t>
  </si>
  <si>
    <t>Avg. value/continent</t>
  </si>
  <si>
    <t>South America</t>
  </si>
  <si>
    <t>* percentages are off total (not filtered)</t>
  </si>
  <si>
    <t>200000</t>
  </si>
  <si>
    <t>Cross Continent</t>
  </si>
  <si>
    <t>Minimap</t>
  </si>
  <si>
    <t>Country selections</t>
  </si>
  <si>
    <t>Select up to 10 country's from the list below to compare them in a graph. These country's will be saved, but can be adjusted at any time.</t>
  </si>
  <si>
    <t>In the World map (at section Country Graph) click on any continent to see their country's and average salaries.</t>
  </si>
  <si>
    <t>-</t>
  </si>
  <si>
    <t>Data provided by survey partisipants on Chandoo.org.</t>
  </si>
  <si>
    <t>Currency is as of 06-21-2012. Provide by Xrates &amp; XE.com</t>
  </si>
  <si>
    <t>Dashboard was build by Peter van Klinken.</t>
  </si>
  <si>
    <t>Notes</t>
  </si>
  <si>
    <t>Layout</t>
  </si>
  <si>
    <t>Blue tabels contain filterd data that can be set below.</t>
  </si>
  <si>
    <t>Green tabels contain unfilterd data. Unless you use the scatterplot to exclude ranges.</t>
  </si>
  <si>
    <t>Orange tabels contain notes and tips.</t>
  </si>
  <si>
    <t>Search your average worth (default in USD)</t>
  </si>
  <si>
    <t>0</t>
  </si>
  <si>
    <t>Additional Graphs and Settings</t>
  </si>
  <si>
    <t>Random</t>
  </si>
  <si>
    <t>* Click a continent to compare their countries avarage
salary or on 'cross continent' to select a custom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</si>
</sst>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 mmmm\ yyyy\,\ h:mm\ AM/PM"/>
    <numFmt numFmtId="165" formatCode="[$$-409]#,##0.00"/>
  </numFmts>
  <fonts count="42" x14ac:knownFonts="1">
    <font>
      <sz val="11"/>
      <color theme="1"/>
      <name val="Calibri"/>
      <family val="2"/>
      <scheme val="minor"/>
    </font>
    <font>
      <u/>
      <sz val="11"/>
      <color theme="10"/>
      <name val="Calibri"/>
      <family val="2"/>
      <scheme val="minor"/>
    </font>
    <font>
      <sz val="18"/>
      <color theme="1"/>
      <name val="Calibri"/>
      <family val="2"/>
      <scheme val="minor"/>
    </font>
    <font>
      <b/>
      <sz val="18"/>
      <color theme="1"/>
      <name val="Calibri"/>
      <family val="2"/>
      <scheme val="minor"/>
    </font>
    <font>
      <sz val="11"/>
      <color rgb="FF00B050"/>
      <name val="Calibri"/>
      <family val="2"/>
      <scheme val="minor"/>
    </font>
    <font>
      <b/>
      <sz val="11"/>
      <color theme="0"/>
      <name val="Calibri"/>
      <family val="2"/>
      <scheme val="minor"/>
    </font>
    <font>
      <sz val="11"/>
      <color theme="1"/>
      <name val="Calibri"/>
      <family val="2"/>
      <scheme val="minor"/>
    </font>
    <font>
      <b/>
      <sz val="22"/>
      <color theme="0" tint="-0.34998626667073579"/>
      <name val="Segoe Print"/>
    </font>
    <font>
      <sz val="11"/>
      <color theme="1"/>
      <name val="Segoe Print"/>
    </font>
    <font>
      <sz val="11"/>
      <color theme="0" tint="-0.34998626667073579"/>
      <name val="Segoe Print"/>
    </font>
    <font>
      <b/>
      <sz val="10"/>
      <color theme="0" tint="-0.34998626667073579"/>
      <name val="Segoe Print"/>
    </font>
    <font>
      <i/>
      <sz val="10"/>
      <color theme="0" tint="-0.34998626667073579"/>
      <name val="Segoe Print"/>
    </font>
    <font>
      <i/>
      <sz val="9"/>
      <color rgb="FF7F7F7F"/>
      <name val="Segoe Print"/>
    </font>
    <font>
      <sz val="11"/>
      <color theme="0" tint="-0.34998626667073579"/>
      <name val="Calibri"/>
      <family val="2"/>
    </font>
    <font>
      <b/>
      <sz val="11"/>
      <color theme="1"/>
      <name val="Calibri"/>
      <family val="2"/>
      <scheme val="minor"/>
    </font>
    <font>
      <sz val="11"/>
      <color theme="1"/>
      <name val="Calibri"/>
      <family val="2"/>
    </font>
    <font>
      <b/>
      <sz val="10"/>
      <color rgb="FFFF0000"/>
      <name val="Segoe Print"/>
    </font>
    <font>
      <b/>
      <sz val="10"/>
      <color rgb="FF00B050"/>
      <name val="Segoe Print"/>
    </font>
    <font>
      <b/>
      <sz val="10"/>
      <color rgb="FF00B0F0"/>
      <name val="Segoe Print"/>
    </font>
    <font>
      <b/>
      <sz val="20"/>
      <color rgb="FF00B0F0"/>
      <name val="Segoe Print"/>
    </font>
    <font>
      <b/>
      <i/>
      <sz val="10"/>
      <color theme="0" tint="-0.34998626667073579"/>
      <name val="Segoe Print"/>
    </font>
    <font>
      <u/>
      <sz val="11"/>
      <color rgb="FF0000FF"/>
      <name val="Calibri"/>
      <family val="2"/>
      <scheme val="minor"/>
    </font>
    <font>
      <b/>
      <sz val="11"/>
      <color theme="0" tint="-0.499984740745262"/>
      <name val="Segoe Print"/>
    </font>
    <font>
      <b/>
      <sz val="10"/>
      <color theme="0" tint="-0.499984740745262"/>
      <name val="Segoe Print"/>
    </font>
    <font>
      <b/>
      <sz val="11"/>
      <color theme="0" tint="-0.34998626667073579"/>
      <name val="Segoe Print"/>
    </font>
    <font>
      <sz val="11"/>
      <color theme="0"/>
      <name val="Calibri"/>
      <family val="2"/>
      <scheme val="minor"/>
    </font>
    <font>
      <b/>
      <sz val="26"/>
      <color rgb="FF00B050"/>
      <name val="Calibri"/>
      <family val="2"/>
      <scheme val="minor"/>
    </font>
    <font>
      <sz val="11"/>
      <color rgb="FFFF0000"/>
      <name val="Calibri"/>
      <family val="2"/>
      <scheme val="minor"/>
    </font>
    <font>
      <sz val="11"/>
      <color rgb="FF00B0F0"/>
      <name val="Calibri"/>
      <family val="2"/>
    </font>
    <font>
      <i/>
      <sz val="9"/>
      <color rgb="FF00B0F0"/>
      <name val="Segoe Print"/>
    </font>
    <font>
      <b/>
      <sz val="12"/>
      <color rgb="FFA90000"/>
      <name val="Arial"/>
      <family val="2"/>
    </font>
    <font>
      <sz val="9"/>
      <color rgb="FF333333"/>
      <name val="Verdana"/>
      <family val="2"/>
    </font>
    <font>
      <b/>
      <sz val="15"/>
      <color rgb="FFA90000"/>
      <name val="Arial"/>
      <family val="2"/>
    </font>
    <font>
      <sz val="9"/>
      <color rgb="FF333333"/>
      <name val="Calibri"/>
      <family val="2"/>
    </font>
    <font>
      <sz val="11"/>
      <name val="Calibri"/>
      <family val="2"/>
      <scheme val="minor"/>
    </font>
    <font>
      <i/>
      <sz val="11"/>
      <color theme="0" tint="-0.499984740745262"/>
      <name val="Segoe Print"/>
    </font>
    <font>
      <i/>
      <sz val="10"/>
      <color theme="0" tint="-0.499984740745262"/>
      <name val="Segoe Print"/>
    </font>
    <font>
      <b/>
      <sz val="10"/>
      <color rgb="FF7030A0"/>
      <name val="Segoe Print"/>
    </font>
    <font>
      <sz val="11"/>
      <color rgb="FF7030A0"/>
      <name val="Segoe Print"/>
    </font>
    <font>
      <sz val="10"/>
      <color rgb="FF7030A0"/>
      <name val="Segoe Print"/>
    </font>
    <font>
      <b/>
      <sz val="22"/>
      <color rgb="FFFFC000"/>
      <name val="Segoe Print"/>
    </font>
    <font>
      <sz val="10"/>
      <color theme="0" tint="-0.499984740745262"/>
      <name val="Segoe Script"/>
      <family val="2"/>
    </font>
  </fonts>
  <fills count="7">
    <fill>
      <patternFill patternType="none"/>
    </fill>
    <fill>
      <patternFill patternType="gray125"/>
    </fill>
    <fill>
      <patternFill patternType="solid">
        <fgColor theme="4"/>
        <bgColor indexed="64"/>
      </patternFill>
    </fill>
    <fill>
      <patternFill patternType="solid">
        <fgColor theme="4"/>
        <bgColor theme="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9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4" tint="0.39994506668294322"/>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diagonal/>
    </border>
    <border>
      <left/>
      <right style="thin">
        <color theme="4" tint="0.39994506668294322"/>
      </right>
      <top/>
      <bottom/>
      <diagonal/>
    </border>
    <border>
      <left style="thin">
        <color theme="4" tint="0.39994506668294322"/>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1454817346722"/>
      </left>
      <right/>
      <top style="thin">
        <color theme="4" tint="0.39991454817346722"/>
      </top>
      <bottom/>
      <diagonal/>
    </border>
    <border>
      <left/>
      <right style="thin">
        <color theme="4" tint="0.39991454817346722"/>
      </right>
      <top style="thin">
        <color theme="4" tint="0.39991454817346722"/>
      </top>
      <bottom/>
      <diagonal/>
    </border>
    <border>
      <left style="thin">
        <color theme="4" tint="0.39988402966399123"/>
      </left>
      <right style="thin">
        <color theme="4" tint="0.39988402966399123"/>
      </right>
      <top style="thin">
        <color theme="4" tint="0.39988402966399123"/>
      </top>
      <bottom/>
      <diagonal/>
    </border>
    <border>
      <left style="thin">
        <color theme="4" tint="0.39988402966399123"/>
      </left>
      <right style="thin">
        <color theme="4" tint="0.39988402966399123"/>
      </right>
      <top/>
      <bottom/>
      <diagonal/>
    </border>
    <border>
      <left style="thin">
        <color theme="4" tint="0.39988402966399123"/>
      </left>
      <right style="thin">
        <color theme="4" tint="0.39988402966399123"/>
      </right>
      <top/>
      <bottom style="thin">
        <color theme="4" tint="0.39988402966399123"/>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theme="4" tint="0.39985351115451523"/>
      </left>
      <right style="thin">
        <color theme="4" tint="0.39985351115451523"/>
      </right>
      <top/>
      <bottom/>
      <diagonal/>
    </border>
    <border>
      <left style="thin">
        <color theme="4" tint="0.39982299264503923"/>
      </left>
      <right style="thin">
        <color theme="4" tint="0.39982299264503923"/>
      </right>
      <top style="thin">
        <color theme="4" tint="0.39982299264503923"/>
      </top>
      <bottom/>
      <diagonal/>
    </border>
    <border>
      <left style="thin">
        <color theme="4" tint="0.39982299264503923"/>
      </left>
      <right style="thin">
        <color theme="4" tint="0.39982299264503923"/>
      </right>
      <top/>
      <bottom/>
      <diagonal/>
    </border>
    <border>
      <left/>
      <right style="thin">
        <color theme="4" tint="0.39988402966399123"/>
      </right>
      <top style="thin">
        <color theme="4" tint="0.39988402966399123"/>
      </top>
      <bottom/>
      <diagonal/>
    </border>
    <border>
      <left style="thin">
        <color theme="4" tint="0.39988402966399123"/>
      </left>
      <right/>
      <top/>
      <bottom/>
      <diagonal/>
    </border>
    <border>
      <left/>
      <right style="thin">
        <color theme="4" tint="0.39988402966399123"/>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499984740745262"/>
      </left>
      <right/>
      <top/>
      <bottom/>
      <diagonal/>
    </border>
    <border>
      <left style="thin">
        <color theme="3" tint="0.39994506668294322"/>
      </left>
      <right/>
      <top style="thin">
        <color theme="3" tint="0.39994506668294322"/>
      </top>
      <bottom style="thin">
        <color theme="3" tint="0.39994506668294322"/>
      </bottom>
      <diagonal/>
    </border>
    <border>
      <left/>
      <right/>
      <top style="thin">
        <color theme="3" tint="0.39994506668294322"/>
      </top>
      <bottom style="thin">
        <color theme="3" tint="0.39994506668294322"/>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top/>
      <bottom/>
      <diagonal/>
    </border>
    <border>
      <left/>
      <right style="thin">
        <color theme="3" tint="0.39994506668294322"/>
      </right>
      <top/>
      <bottom/>
      <diagonal/>
    </border>
    <border>
      <left style="thin">
        <color theme="4" tint="0.39988402966399123"/>
      </left>
      <right/>
      <top style="thin">
        <color theme="4" tint="0.39988402966399123"/>
      </top>
      <bottom style="thin">
        <color theme="4" tint="0.39988402966399123"/>
      </bottom>
      <diagonal/>
    </border>
    <border>
      <left/>
      <right style="thin">
        <color theme="4" tint="0.39988402966399123"/>
      </right>
      <top style="thin">
        <color theme="4" tint="0.39988402966399123"/>
      </top>
      <bottom style="thin">
        <color theme="4" tint="0.39988402966399123"/>
      </bottom>
      <diagonal/>
    </border>
    <border>
      <left/>
      <right/>
      <top style="thin">
        <color theme="4" tint="0.39988402966399123"/>
      </top>
      <bottom style="thin">
        <color theme="4" tint="0.39988402966399123"/>
      </bottom>
      <diagonal/>
    </border>
    <border>
      <left/>
      <right/>
      <top style="thin">
        <color theme="4" tint="0.39991454817346722"/>
      </top>
      <bottom style="thin">
        <color theme="4" tint="0.39991454817346722"/>
      </bottom>
      <diagonal/>
    </border>
    <border>
      <left/>
      <right style="thin">
        <color theme="4" tint="0.39991454817346722"/>
      </right>
      <top style="thin">
        <color theme="4" tint="0.39991454817346722"/>
      </top>
      <bottom style="thin">
        <color theme="4" tint="0.39991454817346722"/>
      </bottom>
      <diagonal/>
    </border>
    <border>
      <left style="thin">
        <color theme="4" tint="0.39982299264503923"/>
      </left>
      <right style="thin">
        <color theme="4" tint="0.39982299264503923"/>
      </right>
      <top/>
      <bottom style="thin">
        <color theme="4" tint="0.39979247413556324"/>
      </bottom>
      <diagonal/>
    </border>
    <border>
      <left style="thin">
        <color rgb="FF00B050"/>
      </left>
      <right/>
      <top style="thin">
        <color rgb="FF00B050"/>
      </top>
      <bottom/>
      <diagonal/>
    </border>
    <border>
      <left/>
      <right/>
      <top style="thin">
        <color rgb="FF00B050"/>
      </top>
      <bottom/>
      <diagonal/>
    </border>
    <border>
      <left/>
      <right style="thin">
        <color rgb="FF00B050"/>
      </right>
      <top style="thin">
        <color rgb="FF00B050"/>
      </top>
      <bottom/>
      <diagonal/>
    </border>
    <border>
      <left style="thin">
        <color rgb="FF00B050"/>
      </left>
      <right/>
      <top/>
      <bottom/>
      <diagonal/>
    </border>
    <border>
      <left/>
      <right style="thin">
        <color rgb="FF00B050"/>
      </right>
      <top/>
      <bottom/>
      <diagonal/>
    </border>
    <border>
      <left style="thin">
        <color rgb="FF00B050"/>
      </left>
      <right/>
      <top/>
      <bottom style="thin">
        <color rgb="FF00B050"/>
      </bottom>
      <diagonal/>
    </border>
    <border>
      <left/>
      <right/>
      <top/>
      <bottom style="thin">
        <color rgb="FF00B050"/>
      </bottom>
      <diagonal/>
    </border>
    <border>
      <left/>
      <right style="thin">
        <color rgb="FF00B050"/>
      </right>
      <top/>
      <bottom style="thin">
        <color rgb="FF00B050"/>
      </bottom>
      <diagonal/>
    </border>
    <border>
      <left style="thin">
        <color theme="4" tint="0.39985351115451523"/>
      </left>
      <right style="thin">
        <color theme="4" tint="0.39985351115451523"/>
      </right>
      <top/>
      <bottom style="thin">
        <color theme="4" tint="0.39982299264503923"/>
      </bottom>
      <diagonal/>
    </border>
    <border>
      <left/>
      <right/>
      <top style="thin">
        <color theme="4" tint="0.39994506668294322"/>
      </top>
      <bottom style="thin">
        <color theme="4" tint="0.39994506668294322"/>
      </bottom>
      <diagonal/>
    </border>
    <border>
      <left style="thin">
        <color theme="4" tint="0.39988402966399123"/>
      </left>
      <right/>
      <top/>
      <bottom style="thin">
        <color theme="4" tint="0.39985351115451523"/>
      </bottom>
      <diagonal/>
    </border>
    <border>
      <left/>
      <right style="thin">
        <color theme="4" tint="0.39988402966399123"/>
      </right>
      <top/>
      <bottom style="thin">
        <color theme="4" tint="0.39985351115451523"/>
      </bottom>
      <diagonal/>
    </border>
    <border>
      <left/>
      <right/>
      <top style="thin">
        <color theme="3" tint="0.39994506668294322"/>
      </top>
      <bottom/>
      <diagonal/>
    </border>
    <border>
      <left style="thin">
        <color theme="3" tint="0.39994506668294322"/>
      </left>
      <right/>
      <top style="thin">
        <color theme="3" tint="0.39994506668294322"/>
      </top>
      <bottom/>
      <diagonal/>
    </border>
    <border>
      <left/>
      <right style="thin">
        <color theme="3" tint="0.39994506668294322"/>
      </right>
      <top style="thin">
        <color theme="3" tint="0.39994506668294322"/>
      </top>
      <bottom/>
      <diagonal/>
    </border>
    <border>
      <left style="thin">
        <color theme="4" tint="0.39988402966399123"/>
      </left>
      <right/>
      <top style="thin">
        <color theme="4" tint="0.39988402966399123"/>
      </top>
      <bottom style="thin">
        <color theme="4" tint="0.39985351115451523"/>
      </bottom>
      <diagonal/>
    </border>
    <border>
      <left style="thin">
        <color theme="4" tint="0.39988402966399123"/>
      </left>
      <right/>
      <top style="thin">
        <color theme="4" tint="0.39985351115451523"/>
      </top>
      <bottom style="thin">
        <color theme="4" tint="0.39985351115451523"/>
      </bottom>
      <diagonal/>
    </border>
    <border>
      <left style="thin">
        <color theme="4" tint="0.39982299264503923"/>
      </left>
      <right style="thin">
        <color theme="4" tint="0.39985351115451523"/>
      </right>
      <top style="thin">
        <color theme="4" tint="0.39985351115451523"/>
      </top>
      <bottom style="thin">
        <color theme="4" tint="0.39985351115451523"/>
      </bottom>
      <diagonal/>
    </border>
    <border>
      <left style="thin">
        <color theme="4" tint="0.39979247413556324"/>
      </left>
      <right style="thin">
        <color theme="4" tint="0.39982299264503923"/>
      </right>
      <top style="thin">
        <color theme="4" tint="0.39982299264503923"/>
      </top>
      <bottom/>
      <diagonal/>
    </border>
    <border>
      <left style="thin">
        <color theme="4" tint="0.39979247413556324"/>
      </left>
      <right style="thin">
        <color theme="4" tint="0.39982299264503923"/>
      </right>
      <top/>
      <bottom/>
      <diagonal/>
    </border>
    <border>
      <left style="thin">
        <color theme="4" tint="0.39979247413556324"/>
      </left>
      <right/>
      <top/>
      <bottom/>
      <diagonal/>
    </border>
    <border>
      <left style="thin">
        <color theme="4" tint="0.39979247413556324"/>
      </left>
      <right style="thin">
        <color theme="4" tint="0.39982299264503923"/>
      </right>
      <top/>
      <bottom style="thin">
        <color theme="4" tint="0.39979247413556324"/>
      </bottom>
      <diagonal/>
    </border>
    <border>
      <left style="thin">
        <color theme="4" tint="0.39982299264503923"/>
      </left>
      <right style="thin">
        <color theme="4" tint="0.39976195562608724"/>
      </right>
      <top style="thin">
        <color theme="4" tint="0.39982299264503923"/>
      </top>
      <bottom/>
      <diagonal/>
    </border>
    <border>
      <left style="thin">
        <color theme="4" tint="0.39982299264503923"/>
      </left>
      <right style="thin">
        <color theme="4" tint="0.39976195562608724"/>
      </right>
      <top/>
      <bottom/>
      <diagonal/>
    </border>
    <border>
      <left style="thin">
        <color theme="4" tint="0.39982299264503923"/>
      </left>
      <right style="thin">
        <color theme="4" tint="0.39976195562608724"/>
      </right>
      <top/>
      <bottom style="thin">
        <color theme="4" tint="0.39979247413556324"/>
      </bottom>
      <diagonal/>
    </border>
    <border>
      <left style="thin">
        <color theme="4" tint="0.39973143711661124"/>
      </left>
      <right style="thin">
        <color theme="4" tint="0.39976195562608724"/>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88402966399123"/>
      </top>
      <bottom style="thin">
        <color theme="4" tint="0.39985351115451523"/>
      </bottom>
      <diagonal/>
    </border>
    <border>
      <left/>
      <right/>
      <top style="thin">
        <color theme="4" tint="0.39979247413556324"/>
      </top>
      <bottom/>
      <diagonal/>
    </border>
    <border>
      <left style="thin">
        <color theme="4" tint="0.39985351115451523"/>
      </left>
      <right style="thin">
        <color theme="4" tint="0.39985351115451523"/>
      </right>
      <top style="thin">
        <color theme="4" tint="0.39988402966399123"/>
      </top>
      <bottom/>
      <diagonal/>
    </border>
    <border>
      <left style="thin">
        <color theme="4" tint="0.39985351115451523"/>
      </left>
      <right style="thin">
        <color theme="4" tint="0.39985351115451523"/>
      </right>
      <top/>
      <bottom style="thin">
        <color theme="4" tint="0.39985351115451523"/>
      </bottom>
      <diagonal/>
    </border>
    <border>
      <left/>
      <right/>
      <top style="thin">
        <color theme="4" tint="0.39982299264503923"/>
      </top>
      <bottom/>
      <diagonal/>
    </border>
    <border>
      <left style="thin">
        <color theme="4" tint="0.39988402966399123"/>
      </left>
      <right/>
      <top style="thin">
        <color theme="4" tint="0.39985351115451523"/>
      </top>
      <bottom/>
      <diagonal/>
    </border>
    <border>
      <left style="thin">
        <color theme="4" tint="0.39982299264503923"/>
      </left>
      <right style="thin">
        <color theme="4" tint="0.39985351115451523"/>
      </right>
      <top style="thin">
        <color theme="4" tint="0.39985351115451523"/>
      </top>
      <bottom/>
      <diagonal/>
    </border>
    <border>
      <left style="thin">
        <color theme="4" tint="0.39985351115451523"/>
      </left>
      <right style="thin">
        <color theme="4" tint="0.39982299264503923"/>
      </right>
      <top style="thin">
        <color theme="4" tint="0.39982299264503923"/>
      </top>
      <bottom/>
      <diagonal/>
    </border>
    <border>
      <left style="thin">
        <color theme="4" tint="0.39985351115451523"/>
      </left>
      <right style="thin">
        <color theme="4" tint="0.39982299264503923"/>
      </right>
      <top/>
      <bottom/>
      <diagonal/>
    </border>
    <border>
      <left style="thin">
        <color theme="4" tint="0.39982299264503923"/>
      </left>
      <right style="thin">
        <color theme="4" tint="0.39985351115451523"/>
      </right>
      <top/>
      <bottom/>
      <diagonal/>
    </border>
    <border>
      <left style="thin">
        <color theme="4" tint="0.39982299264503923"/>
      </left>
      <right/>
      <top/>
      <bottom/>
      <diagonal/>
    </border>
    <border>
      <left style="thin">
        <color theme="4" tint="0.39982299264503923"/>
      </left>
      <right/>
      <top/>
      <bottom style="thin">
        <color theme="4" tint="0.39982299264503923"/>
      </bottom>
      <diagonal/>
    </border>
    <border>
      <left style="thin">
        <color theme="4" tint="0.39985351115451523"/>
      </left>
      <right style="thin">
        <color theme="4" tint="0.39982299264503923"/>
      </right>
      <top/>
      <bottom style="thin">
        <color theme="4" tint="0.39982299264503923"/>
      </bottom>
      <diagonal/>
    </border>
    <border>
      <left style="thin">
        <color theme="4" tint="0.39988402966399123"/>
      </left>
      <right/>
      <top style="thin">
        <color theme="4" tint="0.39988402966399123"/>
      </top>
      <bottom/>
      <diagonal/>
    </border>
    <border>
      <left/>
      <right/>
      <top style="thin">
        <color theme="4" tint="0.39988402966399123"/>
      </top>
      <bottom/>
      <diagonal/>
    </border>
    <border>
      <left style="thin">
        <color theme="4" tint="0.39982299264503923"/>
      </left>
      <right/>
      <top style="thin">
        <color theme="4" tint="0.39982299264503923"/>
      </top>
      <bottom style="thin">
        <color theme="4" tint="0.39985351115451523"/>
      </bottom>
      <diagonal/>
    </border>
    <border>
      <left style="thin">
        <color theme="4" tint="0.39982299264503923"/>
      </left>
      <right style="thin">
        <color theme="4" tint="0.39982299264503923"/>
      </right>
      <top style="thin">
        <color theme="4" tint="0.39982299264503923"/>
      </top>
      <bottom style="thin">
        <color theme="4" tint="0.39985351115451523"/>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4506668294322"/>
      </right>
      <top/>
      <bottom style="thin">
        <color theme="3" tint="0.39991454817346722"/>
      </bottom>
      <diagonal/>
    </border>
    <border>
      <left/>
      <right style="thin">
        <color theme="0" tint="-0.499984740745262"/>
      </right>
      <top/>
      <bottom/>
      <diagonal/>
    </border>
    <border>
      <left style="thin">
        <color theme="4" tint="0.39985351115451523"/>
      </left>
      <right style="thin">
        <color theme="4" tint="0.39985351115451523"/>
      </right>
      <top style="thin">
        <color theme="4" tint="0.39985351115451523"/>
      </top>
      <bottom/>
      <diagonal/>
    </border>
  </borders>
  <cellStyleXfs count="3">
    <xf numFmtId="0" fontId="0" fillId="0" borderId="0"/>
    <xf numFmtId="0" fontId="1" fillId="0" borderId="0" applyNumberFormat="0" applyFill="0" applyBorder="0" applyAlignment="0" applyProtection="0"/>
    <xf numFmtId="9" fontId="6" fillId="0" borderId="0" applyFont="0" applyFill="0" applyBorder="0" applyAlignment="0" applyProtection="0"/>
  </cellStyleXfs>
  <cellXfs count="242">
    <xf numFmtId="0" fontId="0" fillId="0" borderId="0" xfId="0"/>
    <xf numFmtId="164" fontId="0" fillId="0" borderId="0" xfId="0" applyNumberFormat="1" applyAlignment="1">
      <alignment horizontal="left"/>
    </xf>
    <xf numFmtId="0" fontId="1" fillId="0" borderId="0" xfId="1"/>
    <xf numFmtId="0" fontId="4" fillId="0" borderId="0" xfId="0" applyFont="1"/>
    <xf numFmtId="0" fontId="0" fillId="0" borderId="0" xfId="0" applyAlignment="1">
      <alignment horizontal="left" indent="1"/>
    </xf>
    <xf numFmtId="0" fontId="5" fillId="2" borderId="0" xfId="0" applyFont="1" applyFill="1"/>
    <xf numFmtId="0" fontId="0" fillId="0" borderId="1" xfId="0" applyBorder="1"/>
    <xf numFmtId="0" fontId="5" fillId="2" borderId="1" xfId="0" applyFont="1" applyFill="1" applyBorder="1"/>
    <xf numFmtId="0" fontId="0" fillId="0" borderId="0" xfId="0" pivotButton="1"/>
    <xf numFmtId="0" fontId="0" fillId="0" borderId="0" xfId="0" applyAlignment="1">
      <alignment horizontal="left"/>
    </xf>
    <xf numFmtId="0" fontId="0" fillId="0" borderId="0" xfId="0" applyAlignment="1">
      <alignment horizontal="left" indent="2"/>
    </xf>
    <xf numFmtId="0" fontId="0" fillId="0" borderId="0" xfId="0" applyNumberFormat="1"/>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4" borderId="0" xfId="0" applyFill="1"/>
    <xf numFmtId="0" fontId="5" fillId="4" borderId="0" xfId="0" applyFont="1" applyFill="1"/>
    <xf numFmtId="165" fontId="0" fillId="0" borderId="0" xfId="0" applyNumberFormat="1"/>
    <xf numFmtId="1" fontId="0" fillId="0" borderId="0" xfId="0" applyNumberFormat="1"/>
    <xf numFmtId="0" fontId="5" fillId="4" borderId="0" xfId="0" applyFont="1" applyFill="1" applyAlignment="1">
      <alignment horizontal="right"/>
    </xf>
    <xf numFmtId="0" fontId="0" fillId="0" borderId="0" xfId="0" applyAlignment="1">
      <alignment horizontal="left" indent="6"/>
    </xf>
    <xf numFmtId="0" fontId="0" fillId="0" borderId="0" xfId="0" applyAlignment="1">
      <alignment horizontal="right"/>
    </xf>
    <xf numFmtId="0" fontId="4" fillId="0" borderId="0" xfId="0" applyFont="1" applyAlignment="1">
      <alignment horizontal="right"/>
    </xf>
    <xf numFmtId="0" fontId="0" fillId="4" borderId="0" xfId="0" applyFill="1" applyAlignment="1">
      <alignment horizontal="left"/>
    </xf>
    <xf numFmtId="0" fontId="0" fillId="0" borderId="0" xfId="0" applyFill="1" applyBorder="1"/>
    <xf numFmtId="0" fontId="0" fillId="0" borderId="0" xfId="0" applyFont="1" applyFill="1" applyBorder="1" applyAlignment="1">
      <alignment horizontal="right"/>
    </xf>
    <xf numFmtId="0" fontId="0" fillId="0" borderId="0" xfId="0" applyBorder="1"/>
    <xf numFmtId="0" fontId="5" fillId="3" borderId="2" xfId="0" applyFont="1" applyFill="1" applyBorder="1" applyAlignment="1">
      <alignment horizontal="left"/>
    </xf>
    <xf numFmtId="0" fontId="5" fillId="3" borderId="3" xfId="0" applyFont="1" applyFill="1" applyBorder="1" applyAlignment="1">
      <alignment horizontal="left"/>
    </xf>
    <xf numFmtId="0" fontId="0" fillId="0" borderId="4" xfId="0" applyFont="1" applyFill="1" applyBorder="1"/>
    <xf numFmtId="0" fontId="0" fillId="0" borderId="5" xfId="0" applyFill="1" applyBorder="1"/>
    <xf numFmtId="0" fontId="0" fillId="0" borderId="6" xfId="0" applyFont="1" applyFill="1" applyBorder="1"/>
    <xf numFmtId="0" fontId="0" fillId="0" borderId="7" xfId="0" applyFill="1" applyBorder="1"/>
    <xf numFmtId="0" fontId="5" fillId="3" borderId="9" xfId="0" applyFont="1" applyFill="1" applyBorder="1" applyAlignment="1">
      <alignment horizontal="left"/>
    </xf>
    <xf numFmtId="0" fontId="5" fillId="3" borderId="10" xfId="0" applyFont="1" applyFill="1" applyBorder="1" applyAlignment="1">
      <alignment horizontal="left"/>
    </xf>
    <xf numFmtId="0" fontId="0" fillId="0" borderId="11" xfId="0" applyFont="1" applyFill="1" applyBorder="1" applyAlignment="1">
      <alignment horizontal="right"/>
    </xf>
    <xf numFmtId="0" fontId="0" fillId="0" borderId="12" xfId="0" applyFont="1" applyFill="1" applyBorder="1" applyAlignment="1">
      <alignment horizontal="right"/>
    </xf>
    <xf numFmtId="0" fontId="5" fillId="3" borderId="2" xfId="0" applyFont="1" applyFill="1" applyBorder="1" applyAlignment="1">
      <alignment horizontal="right"/>
    </xf>
    <xf numFmtId="0" fontId="7" fillId="0" borderId="0" xfId="0" applyFont="1" applyAlignment="1">
      <alignment horizontal="center" vertical="center"/>
    </xf>
    <xf numFmtId="0" fontId="0" fillId="0" borderId="18" xfId="0" applyFont="1" applyFill="1" applyBorder="1" applyAlignment="1">
      <alignment horizontal="right"/>
    </xf>
    <xf numFmtId="0" fontId="0" fillId="0" borderId="19" xfId="0" applyFont="1" applyFill="1" applyBorder="1" applyAlignment="1">
      <alignment horizontal="right"/>
    </xf>
    <xf numFmtId="0" fontId="0" fillId="0" borderId="20" xfId="0" applyFill="1" applyBorder="1"/>
    <xf numFmtId="0" fontId="0" fillId="0" borderId="21" xfId="0" applyFont="1" applyFill="1" applyBorder="1" applyAlignment="1">
      <alignment horizontal="right"/>
    </xf>
    <xf numFmtId="0" fontId="0" fillId="0" borderId="22" xfId="0" applyBorder="1"/>
    <xf numFmtId="0" fontId="7" fillId="0" borderId="24" xfId="0" applyFont="1" applyBorder="1" applyAlignment="1">
      <alignment horizontal="center" vertical="center"/>
    </xf>
    <xf numFmtId="0" fontId="7" fillId="0" borderId="16" xfId="0" applyFont="1" applyBorder="1" applyAlignment="1">
      <alignment horizontal="center" vertical="center"/>
    </xf>
    <xf numFmtId="0" fontId="7" fillId="0" borderId="27" xfId="0" applyFont="1" applyBorder="1" applyAlignment="1">
      <alignment horizontal="center" vertical="center"/>
    </xf>
    <xf numFmtId="0" fontId="7" fillId="0" borderId="28" xfId="0" applyFont="1" applyBorder="1" applyAlignment="1">
      <alignment horizontal="center" vertical="center"/>
    </xf>
    <xf numFmtId="0" fontId="7" fillId="0" borderId="0" xfId="0" applyFont="1" applyBorder="1" applyAlignment="1">
      <alignment horizontal="right" vertical="center"/>
    </xf>
    <xf numFmtId="0" fontId="10" fillId="0" borderId="0" xfId="0" applyFont="1" applyBorder="1" applyAlignment="1">
      <alignment horizontal="right" vertical="center"/>
    </xf>
    <xf numFmtId="0" fontId="0" fillId="0" borderId="23" xfId="0" applyBorder="1"/>
    <xf numFmtId="0" fontId="0" fillId="0" borderId="24" xfId="0" applyBorder="1"/>
    <xf numFmtId="0" fontId="0" fillId="0" borderId="25" xfId="0" applyBorder="1"/>
    <xf numFmtId="0" fontId="0" fillId="0" borderId="16"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34" xfId="0" applyBorder="1"/>
    <xf numFmtId="0" fontId="0" fillId="0" borderId="35" xfId="0" applyBorder="1"/>
    <xf numFmtId="0" fontId="5" fillId="3" borderId="36" xfId="0" applyFont="1" applyFill="1" applyBorder="1" applyAlignment="1">
      <alignment horizontal="left"/>
    </xf>
    <xf numFmtId="0" fontId="5" fillId="3" borderId="37" xfId="0" applyFont="1" applyFill="1" applyBorder="1" applyAlignment="1">
      <alignment horizontal="left"/>
    </xf>
    <xf numFmtId="0" fontId="5" fillId="3" borderId="38" xfId="0" applyFont="1" applyFill="1" applyBorder="1" applyAlignment="1">
      <alignment horizontal="left"/>
    </xf>
    <xf numFmtId="0" fontId="5" fillId="3" borderId="39" xfId="0" applyFont="1" applyFill="1" applyBorder="1" applyAlignment="1">
      <alignment horizontal="left"/>
    </xf>
    <xf numFmtId="0" fontId="5" fillId="3" borderId="40" xfId="0" applyFont="1" applyFill="1" applyBorder="1" applyAlignment="1">
      <alignment horizontal="left"/>
    </xf>
    <xf numFmtId="16" fontId="0" fillId="0" borderId="0" xfId="0" applyNumberFormat="1" applyBorder="1"/>
    <xf numFmtId="17" fontId="0" fillId="0" borderId="0" xfId="0" applyNumberFormat="1" applyBorder="1"/>
    <xf numFmtId="0" fontId="0" fillId="0" borderId="41" xfId="0" applyFont="1" applyFill="1" applyBorder="1" applyAlignment="1">
      <alignment horizontal="right"/>
    </xf>
    <xf numFmtId="9" fontId="0" fillId="0" borderId="5" xfId="2" applyFont="1" applyFill="1" applyBorder="1"/>
    <xf numFmtId="9" fontId="0" fillId="0" borderId="7" xfId="2" applyFont="1" applyFill="1" applyBorder="1"/>
    <xf numFmtId="0" fontId="13" fillId="0" borderId="0" xfId="0" applyFont="1" applyAlignment="1">
      <alignment horizontal="center" vertical="top"/>
    </xf>
    <xf numFmtId="0" fontId="11" fillId="0" borderId="29" xfId="0" applyFont="1" applyBorder="1" applyAlignment="1">
      <alignment horizontal="right" vertical="top"/>
    </xf>
    <xf numFmtId="0" fontId="0" fillId="0" borderId="17" xfId="0" applyFont="1" applyFill="1" applyBorder="1"/>
    <xf numFmtId="0" fontId="5" fillId="3" borderId="8" xfId="0" applyFont="1" applyFill="1" applyBorder="1" applyAlignment="1">
      <alignment horizontal="right"/>
    </xf>
    <xf numFmtId="0" fontId="0" fillId="0" borderId="19" xfId="0" applyBorder="1"/>
    <xf numFmtId="0" fontId="0" fillId="0" borderId="50" xfId="0" applyFont="1" applyFill="1" applyBorder="1"/>
    <xf numFmtId="0" fontId="5" fillId="3" borderId="51" xfId="0" applyFont="1" applyFill="1" applyBorder="1" applyAlignment="1">
      <alignment horizontal="right"/>
    </xf>
    <xf numFmtId="0" fontId="21" fillId="0" borderId="0" xfId="1" applyFont="1"/>
    <xf numFmtId="165" fontId="19" fillId="0" borderId="0" xfId="0" applyNumberFormat="1" applyFont="1" applyBorder="1" applyAlignment="1">
      <alignment vertical="center" shrinkToFit="1"/>
    </xf>
    <xf numFmtId="0" fontId="10" fillId="0" borderId="16" xfId="0" applyFont="1" applyBorder="1" applyAlignment="1">
      <alignment vertical="center"/>
    </xf>
    <xf numFmtId="0" fontId="10" fillId="0" borderId="0" xfId="0" applyFont="1" applyBorder="1" applyAlignment="1">
      <alignment vertical="center"/>
    </xf>
    <xf numFmtId="0" fontId="0" fillId="0" borderId="52" xfId="0" applyFont="1" applyFill="1" applyBorder="1" applyAlignment="1">
      <alignment horizontal="right"/>
    </xf>
    <xf numFmtId="0" fontId="0" fillId="0" borderId="53" xfId="0" applyBorder="1"/>
    <xf numFmtId="0" fontId="9" fillId="0" borderId="0" xfId="0" applyFont="1" applyBorder="1" applyAlignment="1">
      <alignment horizontal="right" vertical="center"/>
    </xf>
    <xf numFmtId="0" fontId="9" fillId="0" borderId="0" xfId="0" applyFont="1" applyBorder="1" applyAlignment="1">
      <alignment horizontal="left" vertical="center"/>
    </xf>
    <xf numFmtId="0" fontId="22" fillId="0" borderId="0" xfId="0" quotePrefix="1" applyFont="1" applyBorder="1" applyAlignment="1">
      <alignment vertical="center"/>
    </xf>
    <xf numFmtId="0" fontId="7" fillId="0" borderId="0" xfId="0" applyFont="1" applyBorder="1" applyAlignment="1">
      <alignment horizontal="center" vertical="center"/>
    </xf>
    <xf numFmtId="0" fontId="25" fillId="0" borderId="0" xfId="0" applyFont="1" applyBorder="1"/>
    <xf numFmtId="0" fontId="25" fillId="0" borderId="26" xfId="0" applyFont="1" applyBorder="1"/>
    <xf numFmtId="0" fontId="5" fillId="3" borderId="57" xfId="0" applyFont="1" applyFill="1" applyBorder="1" applyAlignment="1">
      <alignment horizontal="left"/>
    </xf>
    <xf numFmtId="0" fontId="5" fillId="3" borderId="58" xfId="0" applyFont="1" applyFill="1" applyBorder="1" applyAlignment="1">
      <alignment horizontal="left"/>
    </xf>
    <xf numFmtId="0" fontId="5" fillId="3" borderId="59" xfId="0" applyFont="1" applyFill="1" applyBorder="1" applyAlignment="1">
      <alignment horizontal="left"/>
    </xf>
    <xf numFmtId="0" fontId="0" fillId="0" borderId="60" xfId="0" applyFont="1" applyFill="1" applyBorder="1" applyAlignment="1">
      <alignment horizontal="right"/>
    </xf>
    <xf numFmtId="0" fontId="0" fillId="0" borderId="61" xfId="0" applyFont="1" applyFill="1" applyBorder="1" applyAlignment="1">
      <alignment horizontal="right"/>
    </xf>
    <xf numFmtId="0" fontId="0" fillId="0" borderId="62" xfId="0" applyBorder="1"/>
    <xf numFmtId="0" fontId="14" fillId="0" borderId="63" xfId="0" applyFont="1" applyFill="1" applyBorder="1" applyAlignment="1">
      <alignment horizontal="right"/>
    </xf>
    <xf numFmtId="2" fontId="0" fillId="0" borderId="64" xfId="0" applyNumberFormat="1" applyFont="1" applyFill="1" applyBorder="1" applyAlignment="1">
      <alignment horizontal="right"/>
    </xf>
    <xf numFmtId="2" fontId="0" fillId="0" borderId="65" xfId="0" applyNumberFormat="1" applyFont="1" applyFill="1" applyBorder="1" applyAlignment="1">
      <alignment horizontal="right"/>
    </xf>
    <xf numFmtId="2" fontId="14" fillId="0" borderId="66" xfId="0" applyNumberFormat="1" applyFont="1" applyFill="1" applyBorder="1" applyAlignment="1">
      <alignment horizontal="right"/>
    </xf>
    <xf numFmtId="0" fontId="0" fillId="0" borderId="67" xfId="0" applyBorder="1"/>
    <xf numFmtId="0" fontId="5" fillId="3" borderId="3" xfId="0" applyFont="1" applyFill="1" applyBorder="1" applyAlignment="1">
      <alignment horizontal="right"/>
    </xf>
    <xf numFmtId="0" fontId="20" fillId="0" borderId="0" xfId="0" applyFont="1" applyBorder="1" applyAlignment="1">
      <alignment horizontal="right" vertical="center"/>
    </xf>
    <xf numFmtId="0" fontId="5" fillId="3" borderId="68" xfId="0" applyFont="1" applyFill="1" applyBorder="1" applyAlignment="1">
      <alignment horizontal="left"/>
    </xf>
    <xf numFmtId="0" fontId="28" fillId="0" borderId="0" xfId="0" applyFont="1" applyAlignment="1">
      <alignment horizontal="center" vertical="top"/>
    </xf>
    <xf numFmtId="0" fontId="5" fillId="3" borderId="69" xfId="0" applyFont="1" applyFill="1" applyBorder="1" applyAlignment="1">
      <alignment horizontal="left"/>
    </xf>
    <xf numFmtId="0" fontId="0" fillId="0" borderId="5" xfId="0" applyFont="1" applyFill="1" applyBorder="1"/>
    <xf numFmtId="0" fontId="0" fillId="0" borderId="7" xfId="0" applyFont="1" applyFill="1" applyBorder="1"/>
    <xf numFmtId="0" fontId="27" fillId="0" borderId="0" xfId="0" applyFont="1"/>
    <xf numFmtId="0" fontId="15" fillId="0" borderId="0" xfId="0" applyFont="1" applyAlignment="1">
      <alignment horizontal="right"/>
    </xf>
    <xf numFmtId="0" fontId="5" fillId="3" borderId="70" xfId="0" applyFont="1" applyFill="1" applyBorder="1" applyAlignment="1">
      <alignment horizontal="left"/>
    </xf>
    <xf numFmtId="3" fontId="0" fillId="0" borderId="11" xfId="0" applyNumberFormat="1" applyFont="1" applyFill="1" applyBorder="1" applyAlignment="1">
      <alignment horizontal="right"/>
    </xf>
    <xf numFmtId="0" fontId="12" fillId="0" borderId="0" xfId="0" applyFont="1" applyAlignment="1">
      <alignment horizontal="left" vertical="top"/>
    </xf>
    <xf numFmtId="0" fontId="7" fillId="0" borderId="0" xfId="0" applyFont="1" applyBorder="1" applyAlignment="1">
      <alignment horizontal="center" vertical="center"/>
    </xf>
    <xf numFmtId="0" fontId="0" fillId="0" borderId="71" xfId="0" applyFont="1" applyFill="1" applyBorder="1" applyAlignment="1">
      <alignment horizontal="right"/>
    </xf>
    <xf numFmtId="0" fontId="10" fillId="0" borderId="0" xfId="0" applyFont="1" applyBorder="1" applyAlignment="1">
      <alignment horizontal="left" vertical="center"/>
    </xf>
    <xf numFmtId="0" fontId="5" fillId="3" borderId="51" xfId="0" applyFont="1" applyFill="1" applyBorder="1" applyAlignment="1">
      <alignment horizontal="left"/>
    </xf>
    <xf numFmtId="0" fontId="31" fillId="0" borderId="0" xfId="0" applyFont="1" applyAlignment="1">
      <alignment horizontal="left" vertical="top" wrapText="1"/>
    </xf>
    <xf numFmtId="0" fontId="30" fillId="0" borderId="0" xfId="0" applyFont="1" applyAlignment="1">
      <alignment horizontal="left" vertical="top"/>
    </xf>
    <xf numFmtId="0" fontId="30" fillId="0" borderId="0" xfId="0" applyFont="1" applyAlignment="1">
      <alignment horizontal="left" vertical="top" wrapText="1"/>
    </xf>
    <xf numFmtId="0" fontId="33" fillId="0" borderId="0" xfId="0" applyFont="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32" fillId="0" borderId="0" xfId="0" applyFont="1" applyAlignment="1">
      <alignment horizontal="left" vertical="top"/>
    </xf>
    <xf numFmtId="0" fontId="32" fillId="0" borderId="0" xfId="0" applyFont="1" applyAlignment="1">
      <alignment horizontal="left" vertical="top" wrapText="1"/>
    </xf>
    <xf numFmtId="0" fontId="29" fillId="0" borderId="0" xfId="0" applyFont="1" applyAlignment="1">
      <alignment horizontal="left" vertical="top"/>
    </xf>
    <xf numFmtId="0" fontId="0" fillId="0" borderId="0" xfId="0" applyAlignment="1"/>
    <xf numFmtId="0" fontId="0" fillId="0" borderId="72" xfId="0" applyFont="1" applyFill="1" applyBorder="1" applyAlignment="1">
      <alignment horizontal="right"/>
    </xf>
    <xf numFmtId="0" fontId="0" fillId="0" borderId="17" xfId="0" applyFont="1" applyFill="1" applyBorder="1" applyAlignment="1">
      <alignment horizontal="right"/>
    </xf>
    <xf numFmtId="0" fontId="0" fillId="0" borderId="73" xfId="0" applyFont="1" applyFill="1" applyBorder="1" applyAlignment="1">
      <alignment horizontal="right"/>
    </xf>
    <xf numFmtId="0" fontId="34" fillId="0" borderId="17" xfId="0" applyFont="1" applyFill="1" applyBorder="1"/>
    <xf numFmtId="0" fontId="34" fillId="0" borderId="17" xfId="0" applyFont="1" applyBorder="1"/>
    <xf numFmtId="0" fontId="34" fillId="0" borderId="0" xfId="0" applyFont="1" applyFill="1" applyBorder="1"/>
    <xf numFmtId="0" fontId="5" fillId="0" borderId="0" xfId="0" applyFont="1"/>
    <xf numFmtId="0" fontId="25" fillId="0" borderId="0" xfId="0" applyFont="1"/>
    <xf numFmtId="165" fontId="0" fillId="0" borderId="17" xfId="0" applyNumberFormat="1" applyFont="1" applyFill="1" applyBorder="1"/>
    <xf numFmtId="0" fontId="34" fillId="0" borderId="74" xfId="0" applyFont="1" applyFill="1" applyBorder="1"/>
    <xf numFmtId="165" fontId="0" fillId="0" borderId="74" xfId="0" applyNumberFormat="1" applyFont="1" applyFill="1" applyBorder="1"/>
    <xf numFmtId="165" fontId="0" fillId="0" borderId="0" xfId="0" applyNumberFormat="1" applyFont="1" applyFill="1" applyBorder="1"/>
    <xf numFmtId="0" fontId="34" fillId="0" borderId="11" xfId="0" applyFont="1" applyFill="1" applyBorder="1" applyAlignment="1">
      <alignment horizontal="right"/>
    </xf>
    <xf numFmtId="0" fontId="35" fillId="0" borderId="29" xfId="0" applyFont="1" applyBorder="1" applyAlignment="1">
      <alignment horizontal="right" vertical="top"/>
    </xf>
    <xf numFmtId="0" fontId="34" fillId="0" borderId="19" xfId="0" applyFont="1" applyBorder="1"/>
    <xf numFmtId="0" fontId="5" fillId="3" borderId="75" xfId="0" applyFont="1" applyFill="1" applyBorder="1" applyAlignment="1">
      <alignment horizontal="left"/>
    </xf>
    <xf numFmtId="0" fontId="5" fillId="3" borderId="76" xfId="0" applyFont="1" applyFill="1" applyBorder="1" applyAlignment="1">
      <alignment horizontal="left"/>
    </xf>
    <xf numFmtId="0" fontId="34" fillId="0" borderId="18" xfId="0" applyFont="1" applyBorder="1"/>
    <xf numFmtId="165" fontId="0" fillId="0" borderId="77" xfId="0" applyNumberFormat="1" applyFont="1" applyFill="1" applyBorder="1"/>
    <xf numFmtId="165" fontId="0" fillId="0" borderId="78" xfId="0" applyNumberFormat="1" applyFont="1" applyFill="1" applyBorder="1"/>
    <xf numFmtId="0" fontId="34" fillId="0" borderId="79" xfId="0" applyFont="1" applyFill="1" applyBorder="1"/>
    <xf numFmtId="0" fontId="34" fillId="0" borderId="80" xfId="0" applyFont="1" applyFill="1" applyBorder="1"/>
    <xf numFmtId="0" fontId="34" fillId="0" borderId="80" xfId="0" applyFont="1" applyBorder="1"/>
    <xf numFmtId="0" fontId="34" fillId="0" borderId="81" xfId="0" applyFont="1" applyBorder="1"/>
    <xf numFmtId="165" fontId="0" fillId="0" borderId="82" xfId="0" applyNumberFormat="1" applyFont="1" applyFill="1" applyBorder="1"/>
    <xf numFmtId="0" fontId="0" fillId="0" borderId="11" xfId="0" quotePrefix="1" applyFont="1" applyFill="1" applyBorder="1" applyAlignment="1">
      <alignment horizontal="right" wrapText="1"/>
    </xf>
    <xf numFmtId="0" fontId="22" fillId="0" borderId="0" xfId="0" applyFont="1" applyAlignment="1">
      <alignment vertical="center"/>
    </xf>
    <xf numFmtId="0" fontId="35" fillId="0" borderId="0" xfId="0" applyFont="1" applyBorder="1" applyAlignment="1">
      <alignment horizontal="left" vertical="center"/>
    </xf>
    <xf numFmtId="0" fontId="36" fillId="0" borderId="0" xfId="0" applyFont="1" applyBorder="1" applyAlignment="1">
      <alignment horizontal="right" vertical="center"/>
    </xf>
    <xf numFmtId="0" fontId="34" fillId="0" borderId="0" xfId="0" applyFont="1"/>
    <xf numFmtId="0" fontId="5" fillId="3" borderId="83" xfId="0" applyFont="1" applyFill="1" applyBorder="1" applyAlignment="1">
      <alignment horizontal="left"/>
    </xf>
    <xf numFmtId="0" fontId="5" fillId="3" borderId="84" xfId="0" applyFont="1" applyFill="1" applyBorder="1" applyAlignment="1">
      <alignment horizontal="left"/>
    </xf>
    <xf numFmtId="0" fontId="5" fillId="3" borderId="85" xfId="0" applyFont="1" applyFill="1" applyBorder="1" applyAlignment="1">
      <alignment horizontal="left"/>
    </xf>
    <xf numFmtId="0" fontId="5" fillId="3" borderId="86" xfId="0" applyFont="1" applyFill="1" applyBorder="1" applyAlignment="1">
      <alignment horizontal="left"/>
    </xf>
    <xf numFmtId="1" fontId="10" fillId="0" borderId="30" xfId="0" applyNumberFormat="1" applyFont="1" applyBorder="1" applyAlignment="1">
      <alignment horizontal="left" vertical="center"/>
    </xf>
    <xf numFmtId="1" fontId="10" fillId="0" borderId="0" xfId="0" applyNumberFormat="1" applyFont="1" applyBorder="1" applyAlignment="1">
      <alignment horizontal="left" vertical="center"/>
    </xf>
    <xf numFmtId="1" fontId="10" fillId="0" borderId="26" xfId="0" applyNumberFormat="1" applyFont="1" applyBorder="1" applyAlignment="1">
      <alignment horizontal="left" vertical="center"/>
    </xf>
    <xf numFmtId="0" fontId="0" fillId="0" borderId="0" xfId="0" applyAlignment="1">
      <alignment horizontal="left" indent="7"/>
    </xf>
    <xf numFmtId="0" fontId="11" fillId="0" borderId="26" xfId="0" applyFont="1" applyBorder="1" applyAlignment="1">
      <alignment horizontal="right" vertical="top"/>
    </xf>
    <xf numFmtId="0" fontId="5" fillId="3" borderId="20" xfId="0" applyFont="1" applyFill="1" applyBorder="1" applyAlignment="1">
      <alignment horizontal="left"/>
    </xf>
    <xf numFmtId="0" fontId="0" fillId="0" borderId="91" xfId="0" applyFont="1" applyFill="1" applyBorder="1" applyAlignment="1">
      <alignment horizontal="right"/>
    </xf>
    <xf numFmtId="14" fontId="41" fillId="0" borderId="87" xfId="0" applyNumberFormat="1" applyFont="1" applyBorder="1" applyAlignment="1">
      <alignment horizontal="center"/>
    </xf>
    <xf numFmtId="0" fontId="41" fillId="0" borderId="88" xfId="0" applyFont="1" applyBorder="1" applyAlignment="1">
      <alignment horizontal="center"/>
    </xf>
    <xf numFmtId="0" fontId="41" fillId="0" borderId="89" xfId="0" applyFont="1" applyBorder="1" applyAlignment="1">
      <alignment horizontal="center"/>
    </xf>
    <xf numFmtId="14" fontId="41" fillId="0" borderId="34" xfId="0" applyNumberFormat="1" applyFont="1" applyBorder="1" applyAlignment="1">
      <alignment horizontal="center"/>
    </xf>
    <xf numFmtId="0" fontId="41" fillId="0" borderId="0" xfId="0" applyFont="1" applyBorder="1" applyAlignment="1">
      <alignment horizontal="center"/>
    </xf>
    <xf numFmtId="0" fontId="41" fillId="0" borderId="35" xfId="0" applyFont="1" applyBorder="1" applyAlignment="1">
      <alignment horizontal="center"/>
    </xf>
    <xf numFmtId="0" fontId="37" fillId="0" borderId="34" xfId="0" applyFont="1" applyBorder="1" applyAlignment="1">
      <alignment horizontal="left" vertical="top" wrapText="1"/>
    </xf>
    <xf numFmtId="0" fontId="37" fillId="0" borderId="0" xfId="0" applyFont="1" applyBorder="1" applyAlignment="1">
      <alignment horizontal="left" vertical="top" wrapText="1"/>
    </xf>
    <xf numFmtId="0" fontId="37" fillId="0" borderId="35" xfId="0" applyFont="1" applyBorder="1" applyAlignment="1">
      <alignment horizontal="left" vertical="top" wrapText="1"/>
    </xf>
    <xf numFmtId="0" fontId="37" fillId="0" borderId="55" xfId="0" applyFont="1" applyBorder="1" applyAlignment="1">
      <alignment horizontal="left" vertical="top" wrapText="1"/>
    </xf>
    <xf numFmtId="0" fontId="37" fillId="0" borderId="54" xfId="0" applyFont="1" applyBorder="1" applyAlignment="1">
      <alignment horizontal="left" vertical="top" wrapText="1"/>
    </xf>
    <xf numFmtId="0" fontId="37" fillId="0" borderId="56" xfId="0" applyFont="1" applyBorder="1" applyAlignment="1">
      <alignment horizontal="left" vertical="top" wrapText="1"/>
    </xf>
    <xf numFmtId="0" fontId="37" fillId="0" borderId="87" xfId="0" applyFont="1" applyBorder="1" applyAlignment="1">
      <alignment horizontal="left" vertical="top" wrapText="1"/>
    </xf>
    <xf numFmtId="0" fontId="37" fillId="0" borderId="88" xfId="0" applyFont="1" applyBorder="1" applyAlignment="1">
      <alignment horizontal="left" vertical="top" wrapText="1"/>
    </xf>
    <xf numFmtId="0" fontId="37" fillId="0" borderId="89" xfId="0" applyFont="1" applyBorder="1" applyAlignment="1">
      <alignment horizontal="left" vertical="top" wrapText="1"/>
    </xf>
    <xf numFmtId="0" fontId="40" fillId="0" borderId="0" xfId="0" applyFont="1" applyBorder="1" applyAlignment="1">
      <alignment horizontal="center" vertical="center"/>
    </xf>
    <xf numFmtId="0" fontId="8" fillId="6" borderId="31" xfId="0" applyFont="1" applyFill="1" applyBorder="1" applyAlignment="1">
      <alignment horizontal="center" vertical="center"/>
    </xf>
    <xf numFmtId="0" fontId="8" fillId="6" borderId="32" xfId="0" applyFont="1" applyFill="1" applyBorder="1" applyAlignment="1">
      <alignment horizontal="center" vertical="center"/>
    </xf>
    <xf numFmtId="0" fontId="8" fillId="6" borderId="33" xfId="0" applyFont="1" applyFill="1" applyBorder="1" applyAlignment="1">
      <alignment horizontal="center" vertical="center"/>
    </xf>
    <xf numFmtId="0" fontId="39" fillId="0" borderId="24" xfId="0" applyFont="1" applyBorder="1" applyAlignment="1">
      <alignment horizontal="left" vertical="top" wrapText="1"/>
    </xf>
    <xf numFmtId="0" fontId="39" fillId="0" borderId="25" xfId="0" applyFont="1" applyBorder="1" applyAlignment="1">
      <alignment horizontal="left" vertical="top" wrapText="1"/>
    </xf>
    <xf numFmtId="0" fontId="39" fillId="0" borderId="0" xfId="0" applyFont="1" applyBorder="1" applyAlignment="1">
      <alignment horizontal="left" vertical="top" wrapText="1"/>
    </xf>
    <xf numFmtId="0" fontId="39" fillId="0" borderId="26" xfId="0" applyFont="1" applyBorder="1" applyAlignment="1">
      <alignment horizontal="left" vertical="top" wrapText="1"/>
    </xf>
    <xf numFmtId="0" fontId="38" fillId="0" borderId="24" xfId="0" applyFont="1" applyBorder="1" applyAlignment="1">
      <alignment horizontal="center" vertical="top"/>
    </xf>
    <xf numFmtId="0" fontId="38" fillId="0" borderId="0" xfId="0" applyFont="1" applyBorder="1" applyAlignment="1">
      <alignment horizontal="center" vertical="top"/>
    </xf>
    <xf numFmtId="0" fontId="38" fillId="0" borderId="28" xfId="0" applyFont="1" applyBorder="1" applyAlignment="1">
      <alignment horizontal="center" vertical="top"/>
    </xf>
    <xf numFmtId="0" fontId="38" fillId="0" borderId="0" xfId="0" applyFont="1" applyBorder="1" applyAlignment="1">
      <alignment horizontal="left" vertical="top" wrapText="1"/>
    </xf>
    <xf numFmtId="0" fontId="38" fillId="0" borderId="26" xfId="0" applyFont="1" applyBorder="1" applyAlignment="1">
      <alignment horizontal="left" vertical="top" wrapText="1"/>
    </xf>
    <xf numFmtId="0" fontId="38" fillId="0" borderId="28" xfId="0" applyFont="1" applyBorder="1" applyAlignment="1">
      <alignment horizontal="left" vertical="top" wrapText="1"/>
    </xf>
    <xf numFmtId="0" fontId="38" fillId="0" borderId="29" xfId="0" applyFont="1" applyBorder="1" applyAlignment="1">
      <alignment horizontal="left" vertical="top" wrapText="1"/>
    </xf>
    <xf numFmtId="0" fontId="8" fillId="6" borderId="13" xfId="0" applyFont="1" applyFill="1" applyBorder="1" applyAlignment="1">
      <alignment horizontal="center" vertical="center"/>
    </xf>
    <xf numFmtId="0" fontId="8" fillId="6" borderId="14" xfId="0" applyFont="1" applyFill="1" applyBorder="1" applyAlignment="1">
      <alignment horizontal="center" vertical="center"/>
    </xf>
    <xf numFmtId="0" fontId="8" fillId="6" borderId="15" xfId="0" applyFont="1" applyFill="1" applyBorder="1" applyAlignment="1">
      <alignment horizontal="center" vertical="center"/>
    </xf>
    <xf numFmtId="165" fontId="16" fillId="0" borderId="0" xfId="0" applyNumberFormat="1" applyFont="1" applyBorder="1" applyAlignment="1">
      <alignment horizontal="right" vertical="center"/>
    </xf>
    <xf numFmtId="165" fontId="18" fillId="0" borderId="0" xfId="0" applyNumberFormat="1" applyFont="1" applyBorder="1" applyAlignment="1">
      <alignment horizontal="right" vertical="center"/>
    </xf>
    <xf numFmtId="165" fontId="17" fillId="0" borderId="0" xfId="0" applyNumberFormat="1" applyFont="1" applyFill="1" applyBorder="1" applyAlignment="1">
      <alignment horizontal="right" vertical="center"/>
    </xf>
    <xf numFmtId="165" fontId="17" fillId="0" borderId="90" xfId="0" applyNumberFormat="1" applyFont="1" applyFill="1" applyBorder="1" applyAlignment="1">
      <alignment horizontal="right" vertical="center"/>
    </xf>
    <xf numFmtId="0" fontId="8" fillId="5" borderId="13" xfId="0" applyFont="1" applyFill="1" applyBorder="1" applyAlignment="1">
      <alignment horizontal="center" vertical="center"/>
    </xf>
    <xf numFmtId="0" fontId="8" fillId="5" borderId="14" xfId="0" applyFont="1" applyFill="1" applyBorder="1" applyAlignment="1">
      <alignment horizontal="center" vertical="center"/>
    </xf>
    <xf numFmtId="0" fontId="8" fillId="5" borderId="15" xfId="0" applyFont="1" applyFill="1" applyBorder="1" applyAlignment="1">
      <alignment horizontal="center" vertical="center"/>
    </xf>
    <xf numFmtId="0" fontId="8" fillId="4" borderId="13" xfId="0" applyFont="1" applyFill="1" applyBorder="1" applyAlignment="1">
      <alignment horizontal="center" vertical="center"/>
    </xf>
    <xf numFmtId="0" fontId="8" fillId="4" borderId="14" xfId="0" applyFont="1" applyFill="1" applyBorder="1" applyAlignment="1">
      <alignment horizontal="center" vertical="center"/>
    </xf>
    <xf numFmtId="0" fontId="8" fillId="4" borderId="15" xfId="0" applyFont="1" applyFill="1" applyBorder="1" applyAlignment="1">
      <alignment horizontal="center" vertical="center"/>
    </xf>
    <xf numFmtId="1" fontId="10" fillId="0" borderId="30" xfId="0" applyNumberFormat="1" applyFont="1" applyBorder="1" applyAlignment="1">
      <alignment horizontal="left" vertical="center"/>
    </xf>
    <xf numFmtId="1" fontId="10" fillId="0" borderId="0" xfId="0" applyNumberFormat="1" applyFont="1" applyBorder="1" applyAlignment="1">
      <alignment horizontal="left" vertical="center"/>
    </xf>
    <xf numFmtId="1" fontId="10" fillId="0" borderId="26" xfId="0" applyNumberFormat="1" applyFont="1" applyBorder="1" applyAlignment="1">
      <alignment horizontal="left" vertical="center"/>
    </xf>
    <xf numFmtId="0" fontId="22" fillId="0" borderId="55" xfId="0" applyFont="1" applyBorder="1" applyAlignment="1">
      <alignment horizontal="center"/>
    </xf>
    <xf numFmtId="0" fontId="22" fillId="0" borderId="54" xfId="0" applyFont="1" applyBorder="1" applyAlignment="1">
      <alignment horizontal="center"/>
    </xf>
    <xf numFmtId="0" fontId="22" fillId="0" borderId="56" xfId="0" applyFont="1" applyBorder="1" applyAlignment="1">
      <alignment horizontal="center"/>
    </xf>
    <xf numFmtId="0" fontId="22" fillId="0" borderId="34" xfId="0" applyFont="1" applyBorder="1" applyAlignment="1">
      <alignment horizontal="center"/>
    </xf>
    <xf numFmtId="0" fontId="22" fillId="0" borderId="0" xfId="0" applyFont="1" applyBorder="1" applyAlignment="1">
      <alignment horizontal="center"/>
    </xf>
    <xf numFmtId="0" fontId="22" fillId="0" borderId="35" xfId="0" applyFont="1" applyBorder="1" applyAlignment="1">
      <alignment horizontal="center"/>
    </xf>
    <xf numFmtId="0" fontId="8" fillId="5" borderId="31" xfId="0" applyFont="1" applyFill="1" applyBorder="1" applyAlignment="1">
      <alignment horizontal="center" vertical="center"/>
    </xf>
    <xf numFmtId="0" fontId="8" fillId="5" borderId="32" xfId="0" applyFont="1" applyFill="1" applyBorder="1" applyAlignment="1">
      <alignment horizontal="center" vertical="center"/>
    </xf>
    <xf numFmtId="0" fontId="8" fillId="5" borderId="33" xfId="0" applyFont="1" applyFill="1" applyBorder="1" applyAlignment="1">
      <alignment horizontal="center" vertical="center"/>
    </xf>
    <xf numFmtId="3" fontId="23" fillId="0" borderId="0" xfId="2" applyNumberFormat="1" applyFont="1" applyFill="1" applyBorder="1" applyAlignment="1">
      <alignment horizontal="center" vertical="center" shrinkToFit="1"/>
    </xf>
    <xf numFmtId="165" fontId="17" fillId="0" borderId="0" xfId="0" applyNumberFormat="1" applyFont="1" applyBorder="1" applyAlignment="1">
      <alignment horizontal="right" vertical="center"/>
    </xf>
    <xf numFmtId="165" fontId="16" fillId="0" borderId="0" xfId="0" applyNumberFormat="1" applyFont="1" applyFill="1" applyBorder="1" applyAlignment="1">
      <alignment horizontal="right" vertical="center"/>
    </xf>
    <xf numFmtId="165" fontId="18" fillId="0" borderId="0" xfId="0" applyNumberFormat="1" applyFont="1" applyBorder="1" applyAlignment="1">
      <alignment horizontal="right" vertical="center" shrinkToFit="1"/>
    </xf>
    <xf numFmtId="9" fontId="23" fillId="0" borderId="0" xfId="2" applyFont="1" applyBorder="1" applyAlignment="1">
      <alignment horizontal="center" vertical="center" shrinkToFit="1"/>
    </xf>
    <xf numFmtId="0" fontId="37" fillId="0" borderId="0" xfId="0" applyFont="1" applyAlignment="1">
      <alignment horizontal="left" vertical="top" wrapText="1"/>
    </xf>
    <xf numFmtId="0" fontId="36" fillId="0" borderId="0" xfId="0" applyFont="1" applyBorder="1" applyAlignment="1">
      <alignment horizontal="right" vertical="center"/>
    </xf>
    <xf numFmtId="0" fontId="0" fillId="0" borderId="0" xfId="0" applyBorder="1" applyAlignment="1">
      <alignment horizontal="center"/>
    </xf>
    <xf numFmtId="0" fontId="24" fillId="0" borderId="43" xfId="0" applyFont="1" applyBorder="1" applyAlignment="1">
      <alignment horizontal="center" vertical="center"/>
    </xf>
    <xf numFmtId="4" fontId="26" fillId="0" borderId="42" xfId="0" applyNumberFormat="1" applyFont="1" applyBorder="1" applyAlignment="1">
      <alignment horizontal="center" vertical="center" shrinkToFit="1"/>
    </xf>
    <xf numFmtId="4" fontId="26" fillId="0" borderId="43" xfId="0" applyNumberFormat="1" applyFont="1" applyBorder="1" applyAlignment="1">
      <alignment horizontal="center" vertical="center" shrinkToFit="1"/>
    </xf>
    <xf numFmtId="4" fontId="26" fillId="0" borderId="44" xfId="0" applyNumberFormat="1" applyFont="1" applyBorder="1" applyAlignment="1">
      <alignment horizontal="center" vertical="center" shrinkToFit="1"/>
    </xf>
    <xf numFmtId="4" fontId="26" fillId="0" borderId="45" xfId="0" applyNumberFormat="1" applyFont="1" applyBorder="1" applyAlignment="1">
      <alignment horizontal="center" vertical="center" shrinkToFit="1"/>
    </xf>
    <xf numFmtId="4" fontId="26" fillId="0" borderId="0" xfId="0" applyNumberFormat="1" applyFont="1" applyBorder="1" applyAlignment="1">
      <alignment horizontal="center" vertical="center" shrinkToFit="1"/>
    </xf>
    <xf numFmtId="4" fontId="26" fillId="0" borderId="46" xfId="0" applyNumberFormat="1" applyFont="1" applyBorder="1" applyAlignment="1">
      <alignment horizontal="center" vertical="center" shrinkToFit="1"/>
    </xf>
    <xf numFmtId="4" fontId="26" fillId="0" borderId="47" xfId="0" applyNumberFormat="1" applyFont="1" applyBorder="1" applyAlignment="1">
      <alignment horizontal="center" vertical="center" shrinkToFit="1"/>
    </xf>
    <xf numFmtId="4" fontId="26" fillId="0" borderId="48" xfId="0" applyNumberFormat="1" applyFont="1" applyBorder="1" applyAlignment="1">
      <alignment horizontal="center" vertical="center" shrinkToFit="1"/>
    </xf>
    <xf numFmtId="4" fontId="26" fillId="0" borderId="49" xfId="0" applyNumberFormat="1" applyFont="1" applyBorder="1" applyAlignment="1">
      <alignment horizontal="center" vertical="center" shrinkToFit="1"/>
    </xf>
    <xf numFmtId="0" fontId="2" fillId="0" borderId="0" xfId="0" applyFont="1" applyAlignment="1">
      <alignment horizontal="left"/>
    </xf>
    <xf numFmtId="0" fontId="3" fillId="0" borderId="0" xfId="0" applyFont="1" applyAlignment="1">
      <alignment horizontal="left"/>
    </xf>
  </cellXfs>
  <cellStyles count="3">
    <cellStyle name="Hyperlink" xfId="1" builtinId="8"/>
    <cellStyle name="Procent" xfId="2" builtinId="5"/>
    <cellStyle name="Standaard" xfId="0" builtinId="0"/>
  </cellStyles>
  <dxfs count="80">
    <dxf>
      <font>
        <strike/>
        <color theme="1" tint="0.499984740745262"/>
      </font>
    </dxf>
    <dxf>
      <font>
        <strike/>
        <color theme="1" tint="0.499984740745262"/>
      </font>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relativeIndent="1" justifyLastLine="0" shrinkToFit="0" readingOrder="0"/>
    </dxf>
    <dxf>
      <numFmt numFmtId="164" formatCode="d\ mmmm\ yyyy\,\ h:mm\ AM/PM"/>
      <alignment horizontal="left" vertical="bottom" textRotation="0" wrapText="0" indent="0" justifyLastLine="0" shrinkToFit="0" readingOrder="0"/>
    </dxf>
    <dxf>
      <alignment horizontal="left" vertical="bottom" textRotation="0" wrapText="0" indent="0" justifyLastLine="0" shrinkToFit="0" readingOrder="0"/>
    </dxf>
    <dxf>
      <font>
        <strike/>
        <color theme="1" tint="0.499984740745262"/>
      </font>
    </dxf>
    <dxf>
      <font>
        <strike/>
        <color theme="1" tint="0.499984740745262"/>
      </font>
    </dxf>
    <dxf>
      <numFmt numFmtId="1" formatCode="0"/>
    </dxf>
    <dxf>
      <numFmt numFmtId="0" formatCode="General"/>
    </dxf>
    <dxf>
      <fill>
        <patternFill>
          <fgColor indexed="64"/>
          <bgColor rgb="FF92D050"/>
        </patternFill>
      </fill>
    </dxf>
    <dxf>
      <numFmt numFmtId="0" formatCode="General"/>
    </dxf>
    <dxf>
      <numFmt numFmtId="0" formatCode="General"/>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
      <font>
        <strike/>
        <color theme="1" tint="0.499984740745262"/>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cat>
            <c:strRef>
              <c:f>Map!$CS$5:$CS$14</c:f>
              <c:strCache>
                <c:ptCount val="4"/>
                <c:pt idx="0">
                  <c:v>Austria</c:v>
                </c:pt>
                <c:pt idx="1">
                  <c:v>Argentina</c:v>
                </c:pt>
                <c:pt idx="2">
                  <c:v>Albania</c:v>
                </c:pt>
                <c:pt idx="3">
                  <c:v>Armenia</c:v>
                </c:pt>
              </c:strCache>
            </c:strRef>
          </c:cat>
          <c:val>
            <c:numRef>
              <c:f>Map!$CT$5:$CT$14</c:f>
              <c:numCache>
                <c:formatCode>[$$-409]#,##0.00</c:formatCode>
                <c:ptCount val="10"/>
                <c:pt idx="0">
                  <c:v>50815.977559664309</c:v>
                </c:pt>
                <c:pt idx="1">
                  <c:v>24000</c:v>
                </c:pt>
                <c:pt idx="2">
                  <c:v>20571</c:v>
                </c:pt>
                <c:pt idx="3">
                  <c:v>6000</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5"/>
        <c:axId val="100772864"/>
        <c:axId val="119759232"/>
      </c:barChart>
      <c:catAx>
        <c:axId val="100772864"/>
        <c:scaling>
          <c:orientation val="minMax"/>
        </c:scaling>
        <c:delete val="0"/>
        <c:axPos val="b"/>
        <c:majorTickMark val="out"/>
        <c:minorTickMark val="none"/>
        <c:tickLblPos val="nextTo"/>
        <c:txPr>
          <a:bodyPr rot="-3960000"/>
          <a:lstStyle/>
          <a:p>
            <a:pPr>
              <a:defRPr b="1"/>
            </a:pPr>
            <a:endParaRPr lang="nl-NL"/>
          </a:p>
        </c:txPr>
        <c:crossAx val="119759232"/>
        <c:crosses val="autoZero"/>
        <c:auto val="1"/>
        <c:lblAlgn val="ctr"/>
        <c:lblOffset val="100"/>
        <c:tickLblSkip val="1"/>
        <c:noMultiLvlLbl val="0"/>
      </c:catAx>
      <c:valAx>
        <c:axId val="119759232"/>
        <c:scaling>
          <c:orientation val="minMax"/>
        </c:scaling>
        <c:delete val="0"/>
        <c:axPos val="l"/>
        <c:majorGridlines/>
        <c:numFmt formatCode="[$$-409]#,##0" sourceLinked="0"/>
        <c:majorTickMark val="out"/>
        <c:minorTickMark val="none"/>
        <c:tickLblPos val="nextTo"/>
        <c:crossAx val="100772864"/>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1"/>
    </c:view3D>
    <c:floor>
      <c:thickness val="0"/>
    </c:floor>
    <c:sideWall>
      <c:thickness val="0"/>
    </c:sideWall>
    <c:backWall>
      <c:thickness val="0"/>
    </c:backWall>
    <c:plotArea>
      <c:layout>
        <c:manualLayout>
          <c:layoutTarget val="inner"/>
          <c:xMode val="edge"/>
          <c:yMode val="edge"/>
          <c:x val="9.8304727424957175E-2"/>
          <c:y val="0.11551103730470634"/>
          <c:w val="0.93123284228612313"/>
          <c:h val="0.6987686596683842"/>
        </c:manualLayout>
      </c:layout>
      <c:bar3DChart>
        <c:barDir val="col"/>
        <c:grouping val="standard"/>
        <c:varyColors val="0"/>
        <c:ser>
          <c:idx val="0"/>
          <c:order val="0"/>
          <c:tx>
            <c:strRef>
              <c:f>Data_Dash!$C$3</c:f>
              <c:strCache>
                <c:ptCount val="1"/>
                <c:pt idx="0">
                  <c:v>Filtered Salary</c:v>
                </c:pt>
              </c:strCache>
            </c:strRef>
          </c:tx>
          <c:spPr>
            <a:gradFill flip="none" rotWithShape="1">
              <a:gsLst>
                <a:gs pos="0">
                  <a:srgbClr val="00B0F0">
                    <a:tint val="66000"/>
                    <a:satMod val="160000"/>
                  </a:srgbClr>
                </a:gs>
                <a:gs pos="50000">
                  <a:srgbClr val="00B0F0">
                    <a:tint val="44500"/>
                    <a:satMod val="160000"/>
                  </a:srgbClr>
                </a:gs>
                <a:gs pos="100000">
                  <a:srgbClr val="00B0F0">
                    <a:tint val="23500"/>
                    <a:satMod val="160000"/>
                  </a:srgbClr>
                </a:gs>
              </a:gsLst>
              <a:lin ang="8100000" scaled="1"/>
              <a:tileRect/>
            </a:gradFill>
          </c:spPr>
          <c:invertIfNegative val="0"/>
          <c:dLbls>
            <c:delete val="1"/>
          </c:dLbls>
          <c:cat>
            <c:strRef>
              <c:f>Data_Dash!$B$4:$B$13</c:f>
              <c:strCache>
                <c:ptCount val="10"/>
                <c:pt idx="0">
                  <c:v>Analyst</c:v>
                </c:pt>
                <c:pt idx="1">
                  <c:v>Accountant</c:v>
                </c:pt>
                <c:pt idx="2">
                  <c:v>Consultant</c:v>
                </c:pt>
                <c:pt idx="3">
                  <c:v>Controller</c:v>
                </c:pt>
                <c:pt idx="4">
                  <c:v>CXO or Top Mgmt.</c:v>
                </c:pt>
                <c:pt idx="5">
                  <c:v>Engineer</c:v>
                </c:pt>
                <c:pt idx="6">
                  <c:v>Manager</c:v>
                </c:pt>
                <c:pt idx="7">
                  <c:v>Misc.</c:v>
                </c:pt>
                <c:pt idx="8">
                  <c:v>Reporting</c:v>
                </c:pt>
                <c:pt idx="9">
                  <c:v>Specialist</c:v>
                </c:pt>
              </c:strCache>
            </c:strRef>
          </c:cat>
          <c:val>
            <c:numRef>
              <c:f>Data_Dash!$C$4:$C$13</c:f>
              <c:numCache>
                <c:formatCode>General</c:formatCode>
                <c:ptCount val="10"/>
                <c:pt idx="0">
                  <c:v>46026.841369420719</c:v>
                </c:pt>
                <c:pt idx="1">
                  <c:v>45427.743095016885</c:v>
                </c:pt>
                <c:pt idx="2">
                  <c:v>56837.540113830568</c:v>
                </c:pt>
                <c:pt idx="3">
                  <c:v>60296.789933966182</c:v>
                </c:pt>
                <c:pt idx="4">
                  <c:v>87471.363376151814</c:v>
                </c:pt>
                <c:pt idx="5">
                  <c:v>49257.554203423613</c:v>
                </c:pt>
                <c:pt idx="6">
                  <c:v>45569.166162703739</c:v>
                </c:pt>
                <c:pt idx="7">
                  <c:v>45952.334217962794</c:v>
                </c:pt>
                <c:pt idx="8">
                  <c:v>16714.332565690933</c:v>
                </c:pt>
                <c:pt idx="9">
                  <c:v>49587.683161049084</c:v>
                </c:pt>
              </c:numCache>
            </c:numRef>
          </c:val>
        </c:ser>
        <c:dLbls>
          <c:showLegendKey val="0"/>
          <c:showVal val="1"/>
          <c:showCatName val="0"/>
          <c:showSerName val="0"/>
          <c:showPercent val="0"/>
          <c:showBubbleSize val="0"/>
        </c:dLbls>
        <c:gapWidth val="0"/>
        <c:gapDepth val="0"/>
        <c:shape val="box"/>
        <c:axId val="119796096"/>
        <c:axId val="119797632"/>
        <c:axId val="52162560"/>
      </c:bar3DChart>
      <c:catAx>
        <c:axId val="119796096"/>
        <c:scaling>
          <c:orientation val="minMax"/>
        </c:scaling>
        <c:delete val="0"/>
        <c:axPos val="b"/>
        <c:majorGridlines/>
        <c:numFmt formatCode="General" sourceLinked="1"/>
        <c:majorTickMark val="out"/>
        <c:minorTickMark val="none"/>
        <c:tickLblPos val="nextTo"/>
        <c:txPr>
          <a:bodyPr rot="-1740000"/>
          <a:lstStyle/>
          <a:p>
            <a:pPr>
              <a:defRPr b="1"/>
            </a:pPr>
            <a:endParaRPr lang="nl-NL"/>
          </a:p>
        </c:txPr>
        <c:crossAx val="119797632"/>
        <c:crosses val="autoZero"/>
        <c:auto val="1"/>
        <c:lblAlgn val="ctr"/>
        <c:lblOffset val="100"/>
        <c:noMultiLvlLbl val="0"/>
      </c:catAx>
      <c:valAx>
        <c:axId val="119797632"/>
        <c:scaling>
          <c:orientation val="minMax"/>
        </c:scaling>
        <c:delete val="0"/>
        <c:axPos val="l"/>
        <c:majorGridlines/>
        <c:numFmt formatCode="[$$-409]#,##0" sourceLinked="0"/>
        <c:majorTickMark val="out"/>
        <c:minorTickMark val="none"/>
        <c:tickLblPos val="nextTo"/>
        <c:txPr>
          <a:bodyPr/>
          <a:lstStyle/>
          <a:p>
            <a:pPr>
              <a:defRPr b="0"/>
            </a:pPr>
            <a:endParaRPr lang="nl-NL"/>
          </a:p>
        </c:txPr>
        <c:crossAx val="119796096"/>
        <c:crosses val="autoZero"/>
        <c:crossBetween val="between"/>
      </c:valAx>
      <c:serAx>
        <c:axId val="52162560"/>
        <c:scaling>
          <c:orientation val="minMax"/>
        </c:scaling>
        <c:delete val="1"/>
        <c:axPos val="b"/>
        <c:majorTickMark val="out"/>
        <c:minorTickMark val="none"/>
        <c:tickLblPos val="nextTo"/>
        <c:crossAx val="119797632"/>
        <c:crosses val="autoZero"/>
      </c:ser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0"/>
      <c:rAngAx val="1"/>
    </c:view3D>
    <c:floor>
      <c:thickness val="0"/>
    </c:floor>
    <c:sideWall>
      <c:thickness val="0"/>
    </c:sideWall>
    <c:backWall>
      <c:thickness val="0"/>
    </c:backWall>
    <c:plotArea>
      <c:layout/>
      <c:pie3DChart>
        <c:varyColors val="1"/>
        <c:ser>
          <c:idx val="0"/>
          <c:order val="0"/>
          <c:tx>
            <c:strRef>
              <c:f>Data_Dash!$G$3</c:f>
              <c:strCache>
                <c:ptCount val="1"/>
                <c:pt idx="0">
                  <c:v>USD</c:v>
                </c:pt>
              </c:strCache>
            </c:strRef>
          </c:tx>
          <c:spPr>
            <a:solidFill>
              <a:schemeClr val="accent1">
                <a:lumMod val="50000"/>
              </a:schemeClr>
            </a:solidFill>
          </c:spPr>
          <c:dPt>
            <c:idx val="0"/>
            <c:bubble3D val="0"/>
            <c:spPr>
              <a:solidFill>
                <a:schemeClr val="bg1">
                  <a:lumMod val="75000"/>
                </a:schemeClr>
              </a:solidFill>
            </c:spPr>
          </c:dPt>
          <c:dPt>
            <c:idx val="1"/>
            <c:bubble3D val="0"/>
            <c:spPr>
              <a:solidFill>
                <a:srgbClr val="00B0F0"/>
              </a:solidFill>
            </c:spPr>
          </c:dPt>
          <c:dPt>
            <c:idx val="2"/>
            <c:bubble3D val="0"/>
            <c:spPr>
              <a:solidFill>
                <a:srgbClr val="00B050"/>
              </a:solidFill>
            </c:spPr>
          </c:dPt>
          <c:dPt>
            <c:idx val="3"/>
            <c:bubble3D val="0"/>
            <c:spPr>
              <a:solidFill>
                <a:srgbClr val="FFFF00"/>
              </a:solidFill>
            </c:spPr>
          </c:dPt>
          <c:dPt>
            <c:idx val="4"/>
            <c:bubble3D val="0"/>
            <c:spPr>
              <a:solidFill>
                <a:srgbClr val="FF0000"/>
              </a:solidFill>
            </c:spPr>
          </c:dPt>
          <c:dLbls>
            <c:txPr>
              <a:bodyPr/>
              <a:lstStyle/>
              <a:p>
                <a:pPr>
                  <a:defRPr b="1"/>
                </a:pPr>
                <a:endParaRPr lang="nl-NL"/>
              </a:p>
            </c:txPr>
            <c:showLegendKey val="0"/>
            <c:showVal val="0"/>
            <c:showCatName val="0"/>
            <c:showSerName val="0"/>
            <c:showPercent val="1"/>
            <c:showBubbleSize val="0"/>
            <c:showLeaderLines val="1"/>
          </c:dLbls>
          <c:cat>
            <c:strRef>
              <c:f>Data_Dash!$F$4:$F$8</c:f>
              <c:strCache>
                <c:ptCount val="5"/>
                <c:pt idx="0">
                  <c:v>1 or 2 hours a day</c:v>
                </c:pt>
                <c:pt idx="1">
                  <c:v>2 to 3 hours per day</c:v>
                </c:pt>
                <c:pt idx="2">
                  <c:v>4 to 6 hours a day</c:v>
                </c:pt>
                <c:pt idx="3">
                  <c:v>All the 8 hours baby, all the 8!</c:v>
                </c:pt>
                <c:pt idx="4">
                  <c:v>Excel ?!? What Excel?</c:v>
                </c:pt>
              </c:strCache>
            </c:strRef>
          </c:cat>
          <c:val>
            <c:numRef>
              <c:f>Data_Dash!$G$4:$G$8</c:f>
              <c:numCache>
                <c:formatCode>General</c:formatCode>
                <c:ptCount val="5"/>
                <c:pt idx="0">
                  <c:v>47701.672557200902</c:v>
                </c:pt>
                <c:pt idx="1">
                  <c:v>52147.394826113887</c:v>
                </c:pt>
                <c:pt idx="2">
                  <c:v>48661.702706079428</c:v>
                </c:pt>
                <c:pt idx="3">
                  <c:v>40363.38730970952</c:v>
                </c:pt>
                <c:pt idx="4">
                  <c:v>57493.381507668601</c:v>
                </c:pt>
              </c:numCache>
            </c:numRef>
          </c:val>
        </c:ser>
        <c:dLbls>
          <c:showLegendKey val="0"/>
          <c:showVal val="0"/>
          <c:showCatName val="0"/>
          <c:showSerName val="0"/>
          <c:showPercent val="0"/>
          <c:showBubbleSize val="0"/>
          <c:showLeaderLines val="1"/>
        </c:dLbls>
      </c:pie3DChart>
    </c:plotArea>
    <c:legend>
      <c:legendPos val="r"/>
      <c:layout>
        <c:manualLayout>
          <c:xMode val="edge"/>
          <c:yMode val="edge"/>
          <c:x val="0.66003006442376522"/>
          <c:y val="0.29111476383762785"/>
          <c:w val="0.33996993557623478"/>
          <c:h val="0.70603101633002852"/>
        </c:manualLayout>
      </c:layout>
      <c:overlay val="0"/>
    </c:legend>
    <c:plotVisOnly val="1"/>
    <c:dispBlanksAs val="gap"/>
    <c:showDLblsOverMax val="0"/>
  </c:chart>
  <c:spPr>
    <a:ln>
      <a:solidFill>
        <a:sysClr val="windowText" lastClr="00000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92191601049869"/>
          <c:y val="0.1162153689122193"/>
          <c:w val="0.81870603674540676"/>
          <c:h val="0.48717198098661374"/>
        </c:manualLayout>
      </c:layout>
      <c:scatterChart>
        <c:scatterStyle val="lineMarker"/>
        <c:varyColors val="0"/>
        <c:ser>
          <c:idx val="0"/>
          <c:order val="0"/>
          <c:tx>
            <c:strRef>
              <c:f>Data_Dash!$AG$3</c:f>
              <c:strCache>
                <c:ptCount val="1"/>
                <c:pt idx="0">
                  <c:v>Salary in USD</c:v>
                </c:pt>
              </c:strCache>
            </c:strRef>
          </c:tx>
          <c:spPr>
            <a:ln w="28575">
              <a:noFill/>
            </a:ln>
          </c:spPr>
          <c:marker>
            <c:symbol val="circle"/>
            <c:size val="3"/>
            <c:spPr>
              <a:solidFill>
                <a:schemeClr val="bg1"/>
              </a:solidFill>
            </c:spPr>
          </c:marker>
          <c:xVal>
            <c:strRef>
              <c:f>Data_Dash!$AF$4:$AF$1886</c:f>
              <c:strCache>
                <c:ptCount val="1883"/>
                <c:pt idx="0">
                  <c:v>ID0938</c:v>
                </c:pt>
                <c:pt idx="1">
                  <c:v>ID0103</c:v>
                </c:pt>
                <c:pt idx="2">
                  <c:v>ID1187</c:v>
                </c:pt>
                <c:pt idx="3">
                  <c:v>ID1732</c:v>
                </c:pt>
                <c:pt idx="4">
                  <c:v>ID0864</c:v>
                </c:pt>
                <c:pt idx="5">
                  <c:v>ID0997</c:v>
                </c:pt>
                <c:pt idx="6">
                  <c:v>ID0041</c:v>
                </c:pt>
                <c:pt idx="7">
                  <c:v>ID0067</c:v>
                </c:pt>
                <c:pt idx="8">
                  <c:v>ID0073</c:v>
                </c:pt>
                <c:pt idx="9">
                  <c:v>ID0534</c:v>
                </c:pt>
                <c:pt idx="10">
                  <c:v>ID0543</c:v>
                </c:pt>
                <c:pt idx="11">
                  <c:v>ID0556</c:v>
                </c:pt>
                <c:pt idx="12">
                  <c:v>ID0568</c:v>
                </c:pt>
                <c:pt idx="13">
                  <c:v>ID0569</c:v>
                </c:pt>
                <c:pt idx="14">
                  <c:v>ID0581</c:v>
                </c:pt>
                <c:pt idx="15">
                  <c:v>ID0585</c:v>
                </c:pt>
                <c:pt idx="16">
                  <c:v>ID0588</c:v>
                </c:pt>
                <c:pt idx="17">
                  <c:v>ID0609</c:v>
                </c:pt>
                <c:pt idx="18">
                  <c:v>ID0623</c:v>
                </c:pt>
                <c:pt idx="19">
                  <c:v>ID0626</c:v>
                </c:pt>
                <c:pt idx="20">
                  <c:v>ID0633</c:v>
                </c:pt>
                <c:pt idx="21">
                  <c:v>ID0635</c:v>
                </c:pt>
                <c:pt idx="22">
                  <c:v>ID0681</c:v>
                </c:pt>
                <c:pt idx="23">
                  <c:v>ID0725</c:v>
                </c:pt>
                <c:pt idx="24">
                  <c:v>ID0769</c:v>
                </c:pt>
                <c:pt idx="25">
                  <c:v>ID0784</c:v>
                </c:pt>
                <c:pt idx="26">
                  <c:v>ID0798</c:v>
                </c:pt>
                <c:pt idx="27">
                  <c:v>ID0922</c:v>
                </c:pt>
                <c:pt idx="28">
                  <c:v>ID0964</c:v>
                </c:pt>
                <c:pt idx="29">
                  <c:v>ID0965</c:v>
                </c:pt>
                <c:pt idx="30">
                  <c:v>ID0966</c:v>
                </c:pt>
                <c:pt idx="31">
                  <c:v>ID0968</c:v>
                </c:pt>
                <c:pt idx="32">
                  <c:v>ID0969</c:v>
                </c:pt>
                <c:pt idx="33">
                  <c:v>ID0971</c:v>
                </c:pt>
                <c:pt idx="34">
                  <c:v>ID0972</c:v>
                </c:pt>
                <c:pt idx="35">
                  <c:v>ID0974</c:v>
                </c:pt>
                <c:pt idx="36">
                  <c:v>ID0976</c:v>
                </c:pt>
                <c:pt idx="37">
                  <c:v>ID0977</c:v>
                </c:pt>
                <c:pt idx="38">
                  <c:v>ID0978</c:v>
                </c:pt>
                <c:pt idx="39">
                  <c:v>ID0979</c:v>
                </c:pt>
                <c:pt idx="40">
                  <c:v>ID0980</c:v>
                </c:pt>
                <c:pt idx="41">
                  <c:v>ID0983</c:v>
                </c:pt>
                <c:pt idx="42">
                  <c:v>ID0984</c:v>
                </c:pt>
                <c:pt idx="43">
                  <c:v>ID0985</c:v>
                </c:pt>
                <c:pt idx="44">
                  <c:v>ID0986</c:v>
                </c:pt>
                <c:pt idx="45">
                  <c:v>ID0987</c:v>
                </c:pt>
                <c:pt idx="46">
                  <c:v>ID0989</c:v>
                </c:pt>
                <c:pt idx="47">
                  <c:v>ID0990</c:v>
                </c:pt>
                <c:pt idx="48">
                  <c:v>ID0975</c:v>
                </c:pt>
                <c:pt idx="49">
                  <c:v>ID0993</c:v>
                </c:pt>
                <c:pt idx="50">
                  <c:v>ID0994</c:v>
                </c:pt>
                <c:pt idx="51">
                  <c:v>ID0995</c:v>
                </c:pt>
                <c:pt idx="52">
                  <c:v>ID1008</c:v>
                </c:pt>
                <c:pt idx="53">
                  <c:v>ID1009</c:v>
                </c:pt>
                <c:pt idx="54">
                  <c:v>ID1012</c:v>
                </c:pt>
                <c:pt idx="55">
                  <c:v>ID1056</c:v>
                </c:pt>
                <c:pt idx="56">
                  <c:v>ID1237</c:v>
                </c:pt>
                <c:pt idx="57">
                  <c:v>ID1255</c:v>
                </c:pt>
                <c:pt idx="58">
                  <c:v>ID1263</c:v>
                </c:pt>
                <c:pt idx="59">
                  <c:v>ID1264</c:v>
                </c:pt>
                <c:pt idx="60">
                  <c:v>ID1268</c:v>
                </c:pt>
                <c:pt idx="61">
                  <c:v>ID1270</c:v>
                </c:pt>
                <c:pt idx="62">
                  <c:v>ID1274</c:v>
                </c:pt>
                <c:pt idx="63">
                  <c:v>ID0578</c:v>
                </c:pt>
                <c:pt idx="64">
                  <c:v>ID1306</c:v>
                </c:pt>
                <c:pt idx="65">
                  <c:v>ID1307</c:v>
                </c:pt>
                <c:pt idx="66">
                  <c:v>ID1354</c:v>
                </c:pt>
                <c:pt idx="67">
                  <c:v>ID1356</c:v>
                </c:pt>
                <c:pt idx="68">
                  <c:v>ID1440</c:v>
                </c:pt>
                <c:pt idx="69">
                  <c:v>ID1442</c:v>
                </c:pt>
                <c:pt idx="70">
                  <c:v>ID1456</c:v>
                </c:pt>
                <c:pt idx="71">
                  <c:v>ID1475</c:v>
                </c:pt>
                <c:pt idx="72">
                  <c:v>ID1492</c:v>
                </c:pt>
                <c:pt idx="73">
                  <c:v>ID1498</c:v>
                </c:pt>
                <c:pt idx="74">
                  <c:v>ID1537</c:v>
                </c:pt>
                <c:pt idx="75">
                  <c:v>ID1584</c:v>
                </c:pt>
                <c:pt idx="76">
                  <c:v>ID1586</c:v>
                </c:pt>
                <c:pt idx="77">
                  <c:v>ID1587</c:v>
                </c:pt>
                <c:pt idx="78">
                  <c:v>ID1659</c:v>
                </c:pt>
                <c:pt idx="79">
                  <c:v>ID1713</c:v>
                </c:pt>
                <c:pt idx="80">
                  <c:v>ID1738</c:v>
                </c:pt>
                <c:pt idx="81">
                  <c:v>ID1810</c:v>
                </c:pt>
                <c:pt idx="82">
                  <c:v>ID1816</c:v>
                </c:pt>
                <c:pt idx="83">
                  <c:v>ID1888</c:v>
                </c:pt>
                <c:pt idx="84">
                  <c:v>ID1893</c:v>
                </c:pt>
                <c:pt idx="85">
                  <c:v>ID1901</c:v>
                </c:pt>
                <c:pt idx="86">
                  <c:v>ID1906</c:v>
                </c:pt>
                <c:pt idx="87">
                  <c:v>ID1358</c:v>
                </c:pt>
                <c:pt idx="88">
                  <c:v>ID1635</c:v>
                </c:pt>
                <c:pt idx="89">
                  <c:v>ID1859</c:v>
                </c:pt>
                <c:pt idx="90">
                  <c:v>ID0398</c:v>
                </c:pt>
                <c:pt idx="91">
                  <c:v>ID1792</c:v>
                </c:pt>
                <c:pt idx="92">
                  <c:v>ID0028</c:v>
                </c:pt>
                <c:pt idx="93">
                  <c:v>ID1143</c:v>
                </c:pt>
                <c:pt idx="94">
                  <c:v>ID1298</c:v>
                </c:pt>
                <c:pt idx="95">
                  <c:v>ID1703</c:v>
                </c:pt>
                <c:pt idx="96">
                  <c:v>ID0220</c:v>
                </c:pt>
                <c:pt idx="97">
                  <c:v>ID0742</c:v>
                </c:pt>
                <c:pt idx="98">
                  <c:v>ID1524</c:v>
                </c:pt>
                <c:pt idx="99">
                  <c:v>ID0063</c:v>
                </c:pt>
                <c:pt idx="100">
                  <c:v>ID0324</c:v>
                </c:pt>
                <c:pt idx="101">
                  <c:v>ID0368</c:v>
                </c:pt>
                <c:pt idx="102">
                  <c:v>ID0086</c:v>
                </c:pt>
                <c:pt idx="103">
                  <c:v>ID0282</c:v>
                </c:pt>
                <c:pt idx="104">
                  <c:v>ID0561</c:v>
                </c:pt>
                <c:pt idx="105">
                  <c:v>ID0348</c:v>
                </c:pt>
                <c:pt idx="106">
                  <c:v>ID0374</c:v>
                </c:pt>
                <c:pt idx="107">
                  <c:v>ID0511</c:v>
                </c:pt>
                <c:pt idx="108">
                  <c:v>ID0546</c:v>
                </c:pt>
                <c:pt idx="109">
                  <c:v>ID0822</c:v>
                </c:pt>
                <c:pt idx="110">
                  <c:v>ID0934</c:v>
                </c:pt>
                <c:pt idx="111">
                  <c:v>ID1256</c:v>
                </c:pt>
                <c:pt idx="112">
                  <c:v>ID1510</c:v>
                </c:pt>
                <c:pt idx="113">
                  <c:v>ID1621</c:v>
                </c:pt>
                <c:pt idx="114">
                  <c:v>ID1678</c:v>
                </c:pt>
                <c:pt idx="115">
                  <c:v>ID1750</c:v>
                </c:pt>
                <c:pt idx="116">
                  <c:v>ID1171</c:v>
                </c:pt>
                <c:pt idx="117">
                  <c:v>ID1776</c:v>
                </c:pt>
                <c:pt idx="118">
                  <c:v>ID1853</c:v>
                </c:pt>
                <c:pt idx="119">
                  <c:v>ID1557</c:v>
                </c:pt>
                <c:pt idx="120">
                  <c:v>ID0695</c:v>
                </c:pt>
                <c:pt idx="121">
                  <c:v>ID0043</c:v>
                </c:pt>
                <c:pt idx="122">
                  <c:v>ID0062</c:v>
                </c:pt>
                <c:pt idx="123">
                  <c:v>ID0075</c:v>
                </c:pt>
                <c:pt idx="124">
                  <c:v>ID0077</c:v>
                </c:pt>
                <c:pt idx="125">
                  <c:v>ID0090</c:v>
                </c:pt>
                <c:pt idx="126">
                  <c:v>ID0121</c:v>
                </c:pt>
                <c:pt idx="127">
                  <c:v>ID0137</c:v>
                </c:pt>
                <c:pt idx="128">
                  <c:v>ID0138</c:v>
                </c:pt>
                <c:pt idx="129">
                  <c:v>ID0140</c:v>
                </c:pt>
                <c:pt idx="130">
                  <c:v>ID0162</c:v>
                </c:pt>
                <c:pt idx="131">
                  <c:v>ID0166</c:v>
                </c:pt>
                <c:pt idx="132">
                  <c:v>ID0171</c:v>
                </c:pt>
                <c:pt idx="133">
                  <c:v>ID0182</c:v>
                </c:pt>
                <c:pt idx="134">
                  <c:v>ID0187</c:v>
                </c:pt>
                <c:pt idx="135">
                  <c:v>ID0190</c:v>
                </c:pt>
                <c:pt idx="136">
                  <c:v>ID0228</c:v>
                </c:pt>
                <c:pt idx="137">
                  <c:v>ID0239</c:v>
                </c:pt>
                <c:pt idx="138">
                  <c:v>ID0246</c:v>
                </c:pt>
                <c:pt idx="139">
                  <c:v>ID0303</c:v>
                </c:pt>
                <c:pt idx="140">
                  <c:v>ID0315</c:v>
                </c:pt>
                <c:pt idx="141">
                  <c:v>ID0333</c:v>
                </c:pt>
                <c:pt idx="142">
                  <c:v>ID0349</c:v>
                </c:pt>
                <c:pt idx="143">
                  <c:v>ID0353</c:v>
                </c:pt>
                <c:pt idx="144">
                  <c:v>ID0357</c:v>
                </c:pt>
                <c:pt idx="145">
                  <c:v>ID0378</c:v>
                </c:pt>
                <c:pt idx="146">
                  <c:v>ID0403</c:v>
                </c:pt>
                <c:pt idx="147">
                  <c:v>ID0446</c:v>
                </c:pt>
                <c:pt idx="148">
                  <c:v>ID0460</c:v>
                </c:pt>
                <c:pt idx="149">
                  <c:v>ID0466</c:v>
                </c:pt>
                <c:pt idx="150">
                  <c:v>ID0468</c:v>
                </c:pt>
                <c:pt idx="151">
                  <c:v>ID0477</c:v>
                </c:pt>
                <c:pt idx="152">
                  <c:v>ID0489</c:v>
                </c:pt>
                <c:pt idx="153">
                  <c:v>ID0501</c:v>
                </c:pt>
                <c:pt idx="154">
                  <c:v>ID0522</c:v>
                </c:pt>
                <c:pt idx="155">
                  <c:v>ID0620</c:v>
                </c:pt>
                <c:pt idx="156">
                  <c:v>ID0642</c:v>
                </c:pt>
                <c:pt idx="157">
                  <c:v>ID0790</c:v>
                </c:pt>
                <c:pt idx="158">
                  <c:v>ID0793</c:v>
                </c:pt>
                <c:pt idx="159">
                  <c:v>ID0852</c:v>
                </c:pt>
                <c:pt idx="160">
                  <c:v>ID0996</c:v>
                </c:pt>
                <c:pt idx="161">
                  <c:v>ID1823</c:v>
                </c:pt>
                <c:pt idx="162">
                  <c:v>ID1166</c:v>
                </c:pt>
                <c:pt idx="163">
                  <c:v>ID1169</c:v>
                </c:pt>
                <c:pt idx="164">
                  <c:v>ID1177</c:v>
                </c:pt>
                <c:pt idx="165">
                  <c:v>ID1182</c:v>
                </c:pt>
                <c:pt idx="166">
                  <c:v>ID1259</c:v>
                </c:pt>
                <c:pt idx="167">
                  <c:v>ID1383</c:v>
                </c:pt>
                <c:pt idx="168">
                  <c:v>ID1531</c:v>
                </c:pt>
                <c:pt idx="169">
                  <c:v>ID1559</c:v>
                </c:pt>
                <c:pt idx="170">
                  <c:v>ID1582</c:v>
                </c:pt>
                <c:pt idx="171">
                  <c:v>ID1644</c:v>
                </c:pt>
                <c:pt idx="172">
                  <c:v>ID1666</c:v>
                </c:pt>
                <c:pt idx="173">
                  <c:v>ID1714</c:v>
                </c:pt>
                <c:pt idx="174">
                  <c:v>ID1730</c:v>
                </c:pt>
                <c:pt idx="175">
                  <c:v>ID1731</c:v>
                </c:pt>
                <c:pt idx="176">
                  <c:v>ID1800</c:v>
                </c:pt>
                <c:pt idx="177">
                  <c:v>ID1805</c:v>
                </c:pt>
                <c:pt idx="178">
                  <c:v>ID1897</c:v>
                </c:pt>
                <c:pt idx="179">
                  <c:v>ID1147</c:v>
                </c:pt>
                <c:pt idx="180">
                  <c:v>ID1337</c:v>
                </c:pt>
                <c:pt idx="181">
                  <c:v>ID0536</c:v>
                </c:pt>
                <c:pt idx="182">
                  <c:v>ID0593</c:v>
                </c:pt>
                <c:pt idx="183">
                  <c:v>ID0992</c:v>
                </c:pt>
                <c:pt idx="184">
                  <c:v>ID0436</c:v>
                </c:pt>
                <c:pt idx="185">
                  <c:v>ID1868</c:v>
                </c:pt>
                <c:pt idx="186">
                  <c:v>ID0841</c:v>
                </c:pt>
                <c:pt idx="187">
                  <c:v>ID0119</c:v>
                </c:pt>
                <c:pt idx="188">
                  <c:v>ID1494</c:v>
                </c:pt>
                <c:pt idx="189">
                  <c:v>ID0412</c:v>
                </c:pt>
                <c:pt idx="190">
                  <c:v>ID0002</c:v>
                </c:pt>
                <c:pt idx="191">
                  <c:v>ID0812</c:v>
                </c:pt>
                <c:pt idx="192">
                  <c:v>ID1782</c:v>
                </c:pt>
                <c:pt idx="193">
                  <c:v>ID0914</c:v>
                </c:pt>
                <c:pt idx="194">
                  <c:v>ID0763</c:v>
                </c:pt>
                <c:pt idx="195">
                  <c:v>ID1213</c:v>
                </c:pt>
                <c:pt idx="196">
                  <c:v>ID1247</c:v>
                </c:pt>
                <c:pt idx="197">
                  <c:v>ID1637</c:v>
                </c:pt>
                <c:pt idx="198">
                  <c:v>ID1638</c:v>
                </c:pt>
                <c:pt idx="199">
                  <c:v>ID1890</c:v>
                </c:pt>
                <c:pt idx="200">
                  <c:v>ID0434</c:v>
                </c:pt>
                <c:pt idx="201">
                  <c:v>ID0689</c:v>
                </c:pt>
                <c:pt idx="202">
                  <c:v>ID0780</c:v>
                </c:pt>
                <c:pt idx="203">
                  <c:v>ID1189</c:v>
                </c:pt>
                <c:pt idx="204">
                  <c:v>ID0287</c:v>
                </c:pt>
                <c:pt idx="205">
                  <c:v>ID0740</c:v>
                </c:pt>
                <c:pt idx="206">
                  <c:v>ID0476</c:v>
                </c:pt>
                <c:pt idx="207">
                  <c:v>ID1904</c:v>
                </c:pt>
                <c:pt idx="208">
                  <c:v>ID1394</c:v>
                </c:pt>
                <c:pt idx="209">
                  <c:v>ID1473</c:v>
                </c:pt>
                <c:pt idx="210">
                  <c:v>ID1677</c:v>
                </c:pt>
                <c:pt idx="211">
                  <c:v>ID1867</c:v>
                </c:pt>
                <c:pt idx="212">
                  <c:v>ID1925</c:v>
                </c:pt>
                <c:pt idx="213">
                  <c:v>ID0426</c:v>
                </c:pt>
                <c:pt idx="214">
                  <c:v>ID1043</c:v>
                </c:pt>
                <c:pt idx="215">
                  <c:v>ID1126</c:v>
                </c:pt>
                <c:pt idx="216">
                  <c:v>ID0058</c:v>
                </c:pt>
                <c:pt idx="217">
                  <c:v>ID0064</c:v>
                </c:pt>
                <c:pt idx="218">
                  <c:v>ID0944</c:v>
                </c:pt>
                <c:pt idx="219">
                  <c:v>ID0960</c:v>
                </c:pt>
                <c:pt idx="220">
                  <c:v>ID1322</c:v>
                </c:pt>
                <c:pt idx="221">
                  <c:v>ID1691</c:v>
                </c:pt>
                <c:pt idx="222">
                  <c:v>ID0007</c:v>
                </c:pt>
                <c:pt idx="223">
                  <c:v>ID0050</c:v>
                </c:pt>
                <c:pt idx="224">
                  <c:v>ID0053</c:v>
                </c:pt>
                <c:pt idx="225">
                  <c:v>ID0305</c:v>
                </c:pt>
                <c:pt idx="226">
                  <c:v>ID0595</c:v>
                </c:pt>
                <c:pt idx="227">
                  <c:v>ID0743</c:v>
                </c:pt>
                <c:pt idx="228">
                  <c:v>ID0951</c:v>
                </c:pt>
                <c:pt idx="229">
                  <c:v>ID1242</c:v>
                </c:pt>
                <c:pt idx="230">
                  <c:v>ID1320</c:v>
                </c:pt>
                <c:pt idx="231">
                  <c:v>ID1367</c:v>
                </c:pt>
                <c:pt idx="232">
                  <c:v>ID1495</c:v>
                </c:pt>
                <c:pt idx="233">
                  <c:v>ID1500</c:v>
                </c:pt>
                <c:pt idx="234">
                  <c:v>ID1548</c:v>
                </c:pt>
                <c:pt idx="235">
                  <c:v>ID1563</c:v>
                </c:pt>
                <c:pt idx="236">
                  <c:v>ID1594</c:v>
                </c:pt>
                <c:pt idx="237">
                  <c:v>ID1699</c:v>
                </c:pt>
                <c:pt idx="238">
                  <c:v>ID1889</c:v>
                </c:pt>
                <c:pt idx="239">
                  <c:v>ID1343</c:v>
                </c:pt>
                <c:pt idx="240">
                  <c:v>ID0109</c:v>
                </c:pt>
                <c:pt idx="241">
                  <c:v>ID1057</c:v>
                </c:pt>
                <c:pt idx="242">
                  <c:v>ID1208</c:v>
                </c:pt>
                <c:pt idx="243">
                  <c:v>ID0577</c:v>
                </c:pt>
                <c:pt idx="244">
                  <c:v>ID1831</c:v>
                </c:pt>
                <c:pt idx="245">
                  <c:v>ID0012</c:v>
                </c:pt>
                <c:pt idx="246">
                  <c:v>ID0322</c:v>
                </c:pt>
                <c:pt idx="247">
                  <c:v>ID0502</c:v>
                </c:pt>
                <c:pt idx="248">
                  <c:v>ID1353</c:v>
                </c:pt>
                <c:pt idx="249">
                  <c:v>ID1609</c:v>
                </c:pt>
                <c:pt idx="250">
                  <c:v>ID0006</c:v>
                </c:pt>
                <c:pt idx="251">
                  <c:v>ID0001</c:v>
                </c:pt>
                <c:pt idx="252">
                  <c:v>ID0013</c:v>
                </c:pt>
                <c:pt idx="253">
                  <c:v>ID0019</c:v>
                </c:pt>
                <c:pt idx="254">
                  <c:v>ID0020</c:v>
                </c:pt>
                <c:pt idx="255">
                  <c:v>ID0021</c:v>
                </c:pt>
                <c:pt idx="256">
                  <c:v>ID0030</c:v>
                </c:pt>
                <c:pt idx="257">
                  <c:v>ID0032</c:v>
                </c:pt>
                <c:pt idx="258">
                  <c:v>ID0036</c:v>
                </c:pt>
                <c:pt idx="259">
                  <c:v>ID0040</c:v>
                </c:pt>
                <c:pt idx="260">
                  <c:v>ID0042</c:v>
                </c:pt>
                <c:pt idx="261">
                  <c:v>ID0046</c:v>
                </c:pt>
                <c:pt idx="262">
                  <c:v>ID0054</c:v>
                </c:pt>
                <c:pt idx="263">
                  <c:v>ID0056</c:v>
                </c:pt>
                <c:pt idx="264">
                  <c:v>ID0521</c:v>
                </c:pt>
                <c:pt idx="265">
                  <c:v>ID0658</c:v>
                </c:pt>
                <c:pt idx="266">
                  <c:v>ID0085</c:v>
                </c:pt>
                <c:pt idx="267">
                  <c:v>ID0093</c:v>
                </c:pt>
                <c:pt idx="268">
                  <c:v>ID0744</c:v>
                </c:pt>
                <c:pt idx="269">
                  <c:v>ID0967</c:v>
                </c:pt>
                <c:pt idx="270">
                  <c:v>ID1016</c:v>
                </c:pt>
                <c:pt idx="271">
                  <c:v>ID0124</c:v>
                </c:pt>
                <c:pt idx="272">
                  <c:v>ID0136</c:v>
                </c:pt>
                <c:pt idx="273">
                  <c:v>ID0141</c:v>
                </c:pt>
                <c:pt idx="274">
                  <c:v>ID0160</c:v>
                </c:pt>
                <c:pt idx="275">
                  <c:v>ID1623</c:v>
                </c:pt>
                <c:pt idx="276">
                  <c:v>ID0170</c:v>
                </c:pt>
                <c:pt idx="277">
                  <c:v>ID0172</c:v>
                </c:pt>
                <c:pt idx="278">
                  <c:v>ID0178</c:v>
                </c:pt>
                <c:pt idx="279">
                  <c:v>ID1832</c:v>
                </c:pt>
                <c:pt idx="280">
                  <c:v>ID0188</c:v>
                </c:pt>
                <c:pt idx="281">
                  <c:v>ID0197</c:v>
                </c:pt>
                <c:pt idx="282">
                  <c:v>ID0201</c:v>
                </c:pt>
                <c:pt idx="283">
                  <c:v>ID0202</c:v>
                </c:pt>
                <c:pt idx="284">
                  <c:v>ID0205</c:v>
                </c:pt>
                <c:pt idx="285">
                  <c:v>ID0616</c:v>
                </c:pt>
                <c:pt idx="286">
                  <c:v>ID0221</c:v>
                </c:pt>
                <c:pt idx="287">
                  <c:v>ID0222</c:v>
                </c:pt>
                <c:pt idx="288">
                  <c:v>ID0225</c:v>
                </c:pt>
                <c:pt idx="289">
                  <c:v>ID0230</c:v>
                </c:pt>
                <c:pt idx="290">
                  <c:v>ID0805</c:v>
                </c:pt>
                <c:pt idx="291">
                  <c:v>ID0900</c:v>
                </c:pt>
                <c:pt idx="292">
                  <c:v>ID1574</c:v>
                </c:pt>
                <c:pt idx="293">
                  <c:v>ID1146</c:v>
                </c:pt>
                <c:pt idx="294">
                  <c:v>ID0258</c:v>
                </c:pt>
                <c:pt idx="295">
                  <c:v>ID0261</c:v>
                </c:pt>
                <c:pt idx="296">
                  <c:v>ID0267</c:v>
                </c:pt>
                <c:pt idx="297">
                  <c:v>ID0821</c:v>
                </c:pt>
                <c:pt idx="298">
                  <c:v>ID0294</c:v>
                </c:pt>
                <c:pt idx="299">
                  <c:v>ID0297</c:v>
                </c:pt>
                <c:pt idx="300">
                  <c:v>ID0307</c:v>
                </c:pt>
                <c:pt idx="301">
                  <c:v>ID0336</c:v>
                </c:pt>
                <c:pt idx="302">
                  <c:v>ID0340</c:v>
                </c:pt>
                <c:pt idx="303">
                  <c:v>ID0749</c:v>
                </c:pt>
                <c:pt idx="304">
                  <c:v>ID0342</c:v>
                </c:pt>
                <c:pt idx="305">
                  <c:v>ID0347</c:v>
                </c:pt>
                <c:pt idx="306">
                  <c:v>ID0352</c:v>
                </c:pt>
                <c:pt idx="307">
                  <c:v>ID0786</c:v>
                </c:pt>
                <c:pt idx="308">
                  <c:v>ID0029</c:v>
                </c:pt>
                <c:pt idx="309">
                  <c:v>ID0372</c:v>
                </c:pt>
                <c:pt idx="310">
                  <c:v>ID0376</c:v>
                </c:pt>
                <c:pt idx="311">
                  <c:v>ID0377</c:v>
                </c:pt>
                <c:pt idx="312">
                  <c:v>ID0454</c:v>
                </c:pt>
                <c:pt idx="313">
                  <c:v>ID0382</c:v>
                </c:pt>
                <c:pt idx="314">
                  <c:v>ID0839</c:v>
                </c:pt>
                <c:pt idx="315">
                  <c:v>ID0386</c:v>
                </c:pt>
                <c:pt idx="316">
                  <c:v>ID0393</c:v>
                </c:pt>
                <c:pt idx="317">
                  <c:v>ID1130</c:v>
                </c:pt>
                <c:pt idx="318">
                  <c:v>ID0402</c:v>
                </c:pt>
                <c:pt idx="319">
                  <c:v>ID0406</c:v>
                </c:pt>
                <c:pt idx="320">
                  <c:v>ID0407</c:v>
                </c:pt>
                <c:pt idx="321">
                  <c:v>ID1210</c:v>
                </c:pt>
                <c:pt idx="322">
                  <c:v>ID1285</c:v>
                </c:pt>
                <c:pt idx="323">
                  <c:v>ID0420</c:v>
                </c:pt>
                <c:pt idx="324">
                  <c:v>ID0427</c:v>
                </c:pt>
                <c:pt idx="325">
                  <c:v>ID1451</c:v>
                </c:pt>
                <c:pt idx="326">
                  <c:v>ID0441</c:v>
                </c:pt>
                <c:pt idx="327">
                  <c:v>ID0442</c:v>
                </c:pt>
                <c:pt idx="328">
                  <c:v>ID1834</c:v>
                </c:pt>
                <c:pt idx="329">
                  <c:v>ID0445</c:v>
                </c:pt>
                <c:pt idx="330">
                  <c:v>ID0448</c:v>
                </c:pt>
                <c:pt idx="331">
                  <c:v>ID0452</c:v>
                </c:pt>
                <c:pt idx="332">
                  <c:v>ID0457</c:v>
                </c:pt>
                <c:pt idx="333">
                  <c:v>ID0469</c:v>
                </c:pt>
                <c:pt idx="334">
                  <c:v>ID0908</c:v>
                </c:pt>
                <c:pt idx="335">
                  <c:v>ID0492</c:v>
                </c:pt>
                <c:pt idx="336">
                  <c:v>ID0497</c:v>
                </c:pt>
                <c:pt idx="337">
                  <c:v>ID0500</c:v>
                </c:pt>
                <c:pt idx="338">
                  <c:v>ID0660</c:v>
                </c:pt>
                <c:pt idx="339">
                  <c:v>ID1752</c:v>
                </c:pt>
                <c:pt idx="340">
                  <c:v>ID0508</c:v>
                </c:pt>
                <c:pt idx="341">
                  <c:v>ID0509</c:v>
                </c:pt>
                <c:pt idx="342">
                  <c:v>ID0510</c:v>
                </c:pt>
                <c:pt idx="343">
                  <c:v>ID0526</c:v>
                </c:pt>
                <c:pt idx="344">
                  <c:v>ID0544</c:v>
                </c:pt>
                <c:pt idx="345">
                  <c:v>ID0548</c:v>
                </c:pt>
                <c:pt idx="346">
                  <c:v>ID0023</c:v>
                </c:pt>
                <c:pt idx="347">
                  <c:v>ID0321</c:v>
                </c:pt>
                <c:pt idx="348">
                  <c:v>ID0576</c:v>
                </c:pt>
                <c:pt idx="349">
                  <c:v>ID0732</c:v>
                </c:pt>
                <c:pt idx="350">
                  <c:v>ID0837</c:v>
                </c:pt>
                <c:pt idx="351">
                  <c:v>ID0598</c:v>
                </c:pt>
                <c:pt idx="352">
                  <c:v>ID0599</c:v>
                </c:pt>
                <c:pt idx="353">
                  <c:v>ID0603</c:v>
                </c:pt>
                <c:pt idx="354">
                  <c:v>ID0604</c:v>
                </c:pt>
                <c:pt idx="355">
                  <c:v>ID0611</c:v>
                </c:pt>
                <c:pt idx="356">
                  <c:v>ID0613</c:v>
                </c:pt>
                <c:pt idx="357">
                  <c:v>ID0850</c:v>
                </c:pt>
                <c:pt idx="358">
                  <c:v>ID0617</c:v>
                </c:pt>
                <c:pt idx="359">
                  <c:v>ID0899</c:v>
                </c:pt>
                <c:pt idx="360">
                  <c:v>ID0621</c:v>
                </c:pt>
                <c:pt idx="361">
                  <c:v>ID0622</c:v>
                </c:pt>
                <c:pt idx="362">
                  <c:v>ID0625</c:v>
                </c:pt>
                <c:pt idx="363">
                  <c:v>ID0629</c:v>
                </c:pt>
                <c:pt idx="364">
                  <c:v>ID0630</c:v>
                </c:pt>
                <c:pt idx="365">
                  <c:v>ID0636</c:v>
                </c:pt>
                <c:pt idx="366">
                  <c:v>ID0638</c:v>
                </c:pt>
                <c:pt idx="367">
                  <c:v>ID0639</c:v>
                </c:pt>
                <c:pt idx="368">
                  <c:v>ID0640</c:v>
                </c:pt>
                <c:pt idx="369">
                  <c:v>ID0641</c:v>
                </c:pt>
                <c:pt idx="370">
                  <c:v>ID0644</c:v>
                </c:pt>
                <c:pt idx="371">
                  <c:v>ID0645</c:v>
                </c:pt>
                <c:pt idx="372">
                  <c:v>ID0646</c:v>
                </c:pt>
                <c:pt idx="373">
                  <c:v>ID0647</c:v>
                </c:pt>
                <c:pt idx="374">
                  <c:v>ID0649</c:v>
                </c:pt>
                <c:pt idx="375">
                  <c:v>ID0650</c:v>
                </c:pt>
                <c:pt idx="376">
                  <c:v>ID0651</c:v>
                </c:pt>
                <c:pt idx="377">
                  <c:v>ID0652</c:v>
                </c:pt>
                <c:pt idx="378">
                  <c:v>ID0653</c:v>
                </c:pt>
                <c:pt idx="379">
                  <c:v>ID0654</c:v>
                </c:pt>
                <c:pt idx="380">
                  <c:v>ID0655</c:v>
                </c:pt>
                <c:pt idx="381">
                  <c:v>ID0936</c:v>
                </c:pt>
                <c:pt idx="382">
                  <c:v>ID1004</c:v>
                </c:pt>
                <c:pt idx="383">
                  <c:v>ID1041</c:v>
                </c:pt>
                <c:pt idx="384">
                  <c:v>ID0661</c:v>
                </c:pt>
                <c:pt idx="385">
                  <c:v>ID1224</c:v>
                </c:pt>
                <c:pt idx="386">
                  <c:v>ID0663</c:v>
                </c:pt>
                <c:pt idx="387">
                  <c:v>ID0664</c:v>
                </c:pt>
                <c:pt idx="388">
                  <c:v>ID0665</c:v>
                </c:pt>
                <c:pt idx="389">
                  <c:v>ID0666</c:v>
                </c:pt>
                <c:pt idx="390">
                  <c:v>ID0667</c:v>
                </c:pt>
                <c:pt idx="391">
                  <c:v>ID0668</c:v>
                </c:pt>
                <c:pt idx="392">
                  <c:v>ID1284</c:v>
                </c:pt>
                <c:pt idx="393">
                  <c:v>ID1457</c:v>
                </c:pt>
                <c:pt idx="394">
                  <c:v>ID0672</c:v>
                </c:pt>
                <c:pt idx="395">
                  <c:v>ID1468</c:v>
                </c:pt>
                <c:pt idx="396">
                  <c:v>ID0675</c:v>
                </c:pt>
                <c:pt idx="397">
                  <c:v>ID0676</c:v>
                </c:pt>
                <c:pt idx="398">
                  <c:v>ID0678</c:v>
                </c:pt>
                <c:pt idx="399">
                  <c:v>ID0679</c:v>
                </c:pt>
                <c:pt idx="400">
                  <c:v>ID1551</c:v>
                </c:pt>
                <c:pt idx="401">
                  <c:v>ID0682</c:v>
                </c:pt>
                <c:pt idx="402">
                  <c:v>ID0684</c:v>
                </c:pt>
                <c:pt idx="403">
                  <c:v>ID0685</c:v>
                </c:pt>
                <c:pt idx="404">
                  <c:v>ID0686</c:v>
                </c:pt>
                <c:pt idx="405">
                  <c:v>ID0687</c:v>
                </c:pt>
                <c:pt idx="406">
                  <c:v>ID1595</c:v>
                </c:pt>
                <c:pt idx="407">
                  <c:v>ID0690</c:v>
                </c:pt>
                <c:pt idx="408">
                  <c:v>ID0691</c:v>
                </c:pt>
                <c:pt idx="409">
                  <c:v>ID0692</c:v>
                </c:pt>
                <c:pt idx="410">
                  <c:v>ID0693</c:v>
                </c:pt>
                <c:pt idx="411">
                  <c:v>ID0694</c:v>
                </c:pt>
                <c:pt idx="412">
                  <c:v>ID0696</c:v>
                </c:pt>
                <c:pt idx="413">
                  <c:v>ID0697</c:v>
                </c:pt>
                <c:pt idx="414">
                  <c:v>ID0698</c:v>
                </c:pt>
                <c:pt idx="415">
                  <c:v>ID0699</c:v>
                </c:pt>
                <c:pt idx="416">
                  <c:v>ID0700</c:v>
                </c:pt>
                <c:pt idx="417">
                  <c:v>ID0701</c:v>
                </c:pt>
                <c:pt idx="418">
                  <c:v>ID0702</c:v>
                </c:pt>
                <c:pt idx="419">
                  <c:v>ID0703</c:v>
                </c:pt>
                <c:pt idx="420">
                  <c:v>ID0705</c:v>
                </c:pt>
                <c:pt idx="421">
                  <c:v>ID0706</c:v>
                </c:pt>
                <c:pt idx="422">
                  <c:v>ID0707</c:v>
                </c:pt>
                <c:pt idx="423">
                  <c:v>ID0708</c:v>
                </c:pt>
                <c:pt idx="424">
                  <c:v>ID0709</c:v>
                </c:pt>
                <c:pt idx="425">
                  <c:v>ID0710</c:v>
                </c:pt>
                <c:pt idx="426">
                  <c:v>ID0711</c:v>
                </c:pt>
                <c:pt idx="427">
                  <c:v>ID0712</c:v>
                </c:pt>
                <c:pt idx="428">
                  <c:v>ID0713</c:v>
                </c:pt>
                <c:pt idx="429">
                  <c:v>ID1641</c:v>
                </c:pt>
                <c:pt idx="430">
                  <c:v>ID0716</c:v>
                </c:pt>
                <c:pt idx="431">
                  <c:v>ID0717</c:v>
                </c:pt>
                <c:pt idx="432">
                  <c:v>ID0718</c:v>
                </c:pt>
                <c:pt idx="433">
                  <c:v>ID0719</c:v>
                </c:pt>
                <c:pt idx="434">
                  <c:v>ID0720</c:v>
                </c:pt>
                <c:pt idx="435">
                  <c:v>ID0722</c:v>
                </c:pt>
                <c:pt idx="436">
                  <c:v>ID0724</c:v>
                </c:pt>
                <c:pt idx="437">
                  <c:v>ID0726</c:v>
                </c:pt>
                <c:pt idx="438">
                  <c:v>ID0728</c:v>
                </c:pt>
                <c:pt idx="439">
                  <c:v>ID0729</c:v>
                </c:pt>
                <c:pt idx="440">
                  <c:v>ID0730</c:v>
                </c:pt>
                <c:pt idx="441">
                  <c:v>ID0731</c:v>
                </c:pt>
                <c:pt idx="442">
                  <c:v>ID1647</c:v>
                </c:pt>
                <c:pt idx="443">
                  <c:v>ID0733</c:v>
                </c:pt>
                <c:pt idx="444">
                  <c:v>ID0735</c:v>
                </c:pt>
                <c:pt idx="445">
                  <c:v>ID0736</c:v>
                </c:pt>
                <c:pt idx="446">
                  <c:v>ID0737</c:v>
                </c:pt>
                <c:pt idx="447">
                  <c:v>ID0739</c:v>
                </c:pt>
                <c:pt idx="448">
                  <c:v>ID1833</c:v>
                </c:pt>
                <c:pt idx="449">
                  <c:v>ID0741</c:v>
                </c:pt>
                <c:pt idx="450">
                  <c:v>ID1864</c:v>
                </c:pt>
                <c:pt idx="451">
                  <c:v>ID0745</c:v>
                </c:pt>
                <c:pt idx="452">
                  <c:v>ID0750</c:v>
                </c:pt>
                <c:pt idx="453">
                  <c:v>ID0751</c:v>
                </c:pt>
                <c:pt idx="454">
                  <c:v>ID0371</c:v>
                </c:pt>
                <c:pt idx="455">
                  <c:v>ID0754</c:v>
                </c:pt>
                <c:pt idx="456">
                  <c:v>ID0757</c:v>
                </c:pt>
                <c:pt idx="457">
                  <c:v>ID0758</c:v>
                </c:pt>
                <c:pt idx="458">
                  <c:v>ID0760</c:v>
                </c:pt>
                <c:pt idx="459">
                  <c:v>ID0761</c:v>
                </c:pt>
                <c:pt idx="460">
                  <c:v>ID1011</c:v>
                </c:pt>
                <c:pt idx="461">
                  <c:v>ID0766</c:v>
                </c:pt>
                <c:pt idx="462">
                  <c:v>ID1033</c:v>
                </c:pt>
                <c:pt idx="463">
                  <c:v>ID0771</c:v>
                </c:pt>
                <c:pt idx="464">
                  <c:v>ID0773</c:v>
                </c:pt>
                <c:pt idx="465">
                  <c:v>ID0775</c:v>
                </c:pt>
                <c:pt idx="466">
                  <c:v>ID0776</c:v>
                </c:pt>
                <c:pt idx="467">
                  <c:v>ID0777</c:v>
                </c:pt>
                <c:pt idx="468">
                  <c:v>ID0779</c:v>
                </c:pt>
                <c:pt idx="469">
                  <c:v>ID0781</c:v>
                </c:pt>
                <c:pt idx="470">
                  <c:v>ID0782</c:v>
                </c:pt>
                <c:pt idx="471">
                  <c:v>ID0785</c:v>
                </c:pt>
                <c:pt idx="472">
                  <c:v>ID1288</c:v>
                </c:pt>
                <c:pt idx="473">
                  <c:v>ID0787</c:v>
                </c:pt>
                <c:pt idx="474">
                  <c:v>ID0788</c:v>
                </c:pt>
                <c:pt idx="475">
                  <c:v>ID0789</c:v>
                </c:pt>
                <c:pt idx="476">
                  <c:v>ID0792</c:v>
                </c:pt>
                <c:pt idx="477">
                  <c:v>ID0794</c:v>
                </c:pt>
                <c:pt idx="478">
                  <c:v>ID0795</c:v>
                </c:pt>
                <c:pt idx="479">
                  <c:v>ID1506</c:v>
                </c:pt>
                <c:pt idx="480">
                  <c:v>ID0799</c:v>
                </c:pt>
                <c:pt idx="481">
                  <c:v>ID0802</c:v>
                </c:pt>
                <c:pt idx="482">
                  <c:v>ID0807</c:v>
                </c:pt>
                <c:pt idx="483">
                  <c:v>ID0809</c:v>
                </c:pt>
                <c:pt idx="484">
                  <c:v>ID0810</c:v>
                </c:pt>
                <c:pt idx="485">
                  <c:v>ID0813</c:v>
                </c:pt>
                <c:pt idx="486">
                  <c:v>ID0814</c:v>
                </c:pt>
                <c:pt idx="487">
                  <c:v>ID0816</c:v>
                </c:pt>
                <c:pt idx="488">
                  <c:v>ID0817</c:v>
                </c:pt>
                <c:pt idx="489">
                  <c:v>ID0818</c:v>
                </c:pt>
                <c:pt idx="490">
                  <c:v>ID0823</c:v>
                </c:pt>
                <c:pt idx="491">
                  <c:v>ID0826</c:v>
                </c:pt>
                <c:pt idx="492">
                  <c:v>ID0828</c:v>
                </c:pt>
                <c:pt idx="493">
                  <c:v>ID0832</c:v>
                </c:pt>
                <c:pt idx="494">
                  <c:v>ID0913</c:v>
                </c:pt>
                <c:pt idx="495">
                  <c:v>ID0835</c:v>
                </c:pt>
                <c:pt idx="496">
                  <c:v>ID0836</c:v>
                </c:pt>
                <c:pt idx="497">
                  <c:v>ID0838</c:v>
                </c:pt>
                <c:pt idx="498">
                  <c:v>ID0842</c:v>
                </c:pt>
                <c:pt idx="499">
                  <c:v>ID0846</c:v>
                </c:pt>
                <c:pt idx="500">
                  <c:v>ID0847</c:v>
                </c:pt>
                <c:pt idx="501">
                  <c:v>ID0848</c:v>
                </c:pt>
                <c:pt idx="502">
                  <c:v>ID0851</c:v>
                </c:pt>
                <c:pt idx="503">
                  <c:v>ID0855</c:v>
                </c:pt>
                <c:pt idx="504">
                  <c:v>ID0861</c:v>
                </c:pt>
                <c:pt idx="505">
                  <c:v>ID0879</c:v>
                </c:pt>
                <c:pt idx="506">
                  <c:v>ID0881</c:v>
                </c:pt>
                <c:pt idx="507">
                  <c:v>ID0884</c:v>
                </c:pt>
                <c:pt idx="508">
                  <c:v>ID0885</c:v>
                </c:pt>
                <c:pt idx="509">
                  <c:v>ID0889</c:v>
                </c:pt>
                <c:pt idx="510">
                  <c:v>ID0891</c:v>
                </c:pt>
                <c:pt idx="511">
                  <c:v>ID0894</c:v>
                </c:pt>
                <c:pt idx="512">
                  <c:v>ID0895</c:v>
                </c:pt>
                <c:pt idx="513">
                  <c:v>ID0897</c:v>
                </c:pt>
                <c:pt idx="514">
                  <c:v>ID0898</c:v>
                </c:pt>
                <c:pt idx="515">
                  <c:v>ID0904</c:v>
                </c:pt>
                <c:pt idx="516">
                  <c:v>ID0905</c:v>
                </c:pt>
                <c:pt idx="517">
                  <c:v>ID0907</c:v>
                </c:pt>
                <c:pt idx="518">
                  <c:v>ID0912</c:v>
                </c:pt>
                <c:pt idx="519">
                  <c:v>ID0175</c:v>
                </c:pt>
                <c:pt idx="520">
                  <c:v>ID0915</c:v>
                </c:pt>
                <c:pt idx="521">
                  <c:v>ID0919</c:v>
                </c:pt>
                <c:pt idx="522">
                  <c:v>ID0443</c:v>
                </c:pt>
                <c:pt idx="523">
                  <c:v>ID1203</c:v>
                </c:pt>
                <c:pt idx="524">
                  <c:v>ID0923</c:v>
                </c:pt>
                <c:pt idx="525">
                  <c:v>ID0924</c:v>
                </c:pt>
                <c:pt idx="526">
                  <c:v>ID0925</c:v>
                </c:pt>
                <c:pt idx="527">
                  <c:v>ID0928</c:v>
                </c:pt>
                <c:pt idx="528">
                  <c:v>ID0250</c:v>
                </c:pt>
                <c:pt idx="529">
                  <c:v>ID0937</c:v>
                </c:pt>
                <c:pt idx="530">
                  <c:v>ID0279</c:v>
                </c:pt>
                <c:pt idx="531">
                  <c:v>ID0474</c:v>
                </c:pt>
                <c:pt idx="532">
                  <c:v>ID0491</c:v>
                </c:pt>
                <c:pt idx="533">
                  <c:v>ID0946</c:v>
                </c:pt>
                <c:pt idx="534">
                  <c:v>ID0948</c:v>
                </c:pt>
                <c:pt idx="535">
                  <c:v>ID0949</c:v>
                </c:pt>
                <c:pt idx="536">
                  <c:v>ID0753</c:v>
                </c:pt>
                <c:pt idx="537">
                  <c:v>ID0959</c:v>
                </c:pt>
                <c:pt idx="538">
                  <c:v>ID0998</c:v>
                </c:pt>
                <c:pt idx="539">
                  <c:v>ID1000</c:v>
                </c:pt>
                <c:pt idx="540">
                  <c:v>ID1399</c:v>
                </c:pt>
                <c:pt idx="541">
                  <c:v>ID1003</c:v>
                </c:pt>
                <c:pt idx="542">
                  <c:v>ID1455</c:v>
                </c:pt>
                <c:pt idx="543">
                  <c:v>ID1005</c:v>
                </c:pt>
                <c:pt idx="544">
                  <c:v>ID1007</c:v>
                </c:pt>
                <c:pt idx="545">
                  <c:v>ID1010</c:v>
                </c:pt>
                <c:pt idx="546">
                  <c:v>ID1606</c:v>
                </c:pt>
                <c:pt idx="547">
                  <c:v>ID1013</c:v>
                </c:pt>
                <c:pt idx="548">
                  <c:v>ID1015</c:v>
                </c:pt>
                <c:pt idx="549">
                  <c:v>ID1018</c:v>
                </c:pt>
                <c:pt idx="550">
                  <c:v>ID1020</c:v>
                </c:pt>
                <c:pt idx="551">
                  <c:v>ID1023</c:v>
                </c:pt>
                <c:pt idx="552">
                  <c:v>ID1024</c:v>
                </c:pt>
                <c:pt idx="553">
                  <c:v>ID1027</c:v>
                </c:pt>
                <c:pt idx="554">
                  <c:v>ID1029</c:v>
                </c:pt>
                <c:pt idx="555">
                  <c:v>ID1031</c:v>
                </c:pt>
                <c:pt idx="556">
                  <c:v>ID1032</c:v>
                </c:pt>
                <c:pt idx="557">
                  <c:v>ID1918</c:v>
                </c:pt>
                <c:pt idx="558">
                  <c:v>ID1035</c:v>
                </c:pt>
                <c:pt idx="559">
                  <c:v>ID1036</c:v>
                </c:pt>
                <c:pt idx="560">
                  <c:v>ID1760</c:v>
                </c:pt>
                <c:pt idx="561">
                  <c:v>ID1039</c:v>
                </c:pt>
                <c:pt idx="562">
                  <c:v>ID1042</c:v>
                </c:pt>
                <c:pt idx="563">
                  <c:v>ID1044</c:v>
                </c:pt>
                <c:pt idx="564">
                  <c:v>ID1045</c:v>
                </c:pt>
                <c:pt idx="565">
                  <c:v>ID1046</c:v>
                </c:pt>
                <c:pt idx="566">
                  <c:v>ID1047</c:v>
                </c:pt>
                <c:pt idx="567">
                  <c:v>ID1048</c:v>
                </c:pt>
                <c:pt idx="568">
                  <c:v>ID1049</c:v>
                </c:pt>
                <c:pt idx="569">
                  <c:v>ID0688</c:v>
                </c:pt>
                <c:pt idx="570">
                  <c:v>ID1058</c:v>
                </c:pt>
                <c:pt idx="571">
                  <c:v>ID1466</c:v>
                </c:pt>
                <c:pt idx="572">
                  <c:v>ID1061</c:v>
                </c:pt>
                <c:pt idx="573">
                  <c:v>ID1063</c:v>
                </c:pt>
                <c:pt idx="574">
                  <c:v>ID0796</c:v>
                </c:pt>
                <c:pt idx="575">
                  <c:v>ID1065</c:v>
                </c:pt>
                <c:pt idx="576">
                  <c:v>ID1066</c:v>
                </c:pt>
                <c:pt idx="577">
                  <c:v>ID1067</c:v>
                </c:pt>
                <c:pt idx="578">
                  <c:v>ID1069</c:v>
                </c:pt>
                <c:pt idx="579">
                  <c:v>ID1070</c:v>
                </c:pt>
                <c:pt idx="580">
                  <c:v>ID1074</c:v>
                </c:pt>
                <c:pt idx="581">
                  <c:v>ID1075</c:v>
                </c:pt>
                <c:pt idx="582">
                  <c:v>ID1077</c:v>
                </c:pt>
                <c:pt idx="583">
                  <c:v>ID1078</c:v>
                </c:pt>
                <c:pt idx="584">
                  <c:v>ID1080</c:v>
                </c:pt>
                <c:pt idx="585">
                  <c:v>ID1081</c:v>
                </c:pt>
                <c:pt idx="586">
                  <c:v>ID1082</c:v>
                </c:pt>
                <c:pt idx="587">
                  <c:v>ID0619</c:v>
                </c:pt>
                <c:pt idx="588">
                  <c:v>ID1088</c:v>
                </c:pt>
                <c:pt idx="589">
                  <c:v>ID1089</c:v>
                </c:pt>
                <c:pt idx="590">
                  <c:v>ID1090</c:v>
                </c:pt>
                <c:pt idx="591">
                  <c:v>ID1091</c:v>
                </c:pt>
                <c:pt idx="592">
                  <c:v>ID1094</c:v>
                </c:pt>
                <c:pt idx="593">
                  <c:v>ID1095</c:v>
                </c:pt>
                <c:pt idx="594">
                  <c:v>ID1099</c:v>
                </c:pt>
                <c:pt idx="595">
                  <c:v>ID1929</c:v>
                </c:pt>
                <c:pt idx="596">
                  <c:v>ID1112</c:v>
                </c:pt>
                <c:pt idx="597">
                  <c:v>ID1113</c:v>
                </c:pt>
                <c:pt idx="598">
                  <c:v>ID1114</c:v>
                </c:pt>
                <c:pt idx="599">
                  <c:v>ID1121</c:v>
                </c:pt>
                <c:pt idx="600">
                  <c:v>ID1123</c:v>
                </c:pt>
                <c:pt idx="601">
                  <c:v>ID1124</c:v>
                </c:pt>
                <c:pt idx="602">
                  <c:v>ID1125</c:v>
                </c:pt>
                <c:pt idx="603">
                  <c:v>ID0238</c:v>
                </c:pt>
                <c:pt idx="604">
                  <c:v>ID1131</c:v>
                </c:pt>
                <c:pt idx="605">
                  <c:v>ID1132</c:v>
                </c:pt>
                <c:pt idx="606">
                  <c:v>ID0770</c:v>
                </c:pt>
                <c:pt idx="607">
                  <c:v>ID1135</c:v>
                </c:pt>
                <c:pt idx="608">
                  <c:v>ID1139</c:v>
                </c:pt>
                <c:pt idx="609">
                  <c:v>ID1140</c:v>
                </c:pt>
                <c:pt idx="610">
                  <c:v>ID1142</c:v>
                </c:pt>
                <c:pt idx="611">
                  <c:v>ID1145</c:v>
                </c:pt>
                <c:pt idx="612">
                  <c:v>ID0845</c:v>
                </c:pt>
                <c:pt idx="613">
                  <c:v>ID1157</c:v>
                </c:pt>
                <c:pt idx="614">
                  <c:v>ID1160</c:v>
                </c:pt>
                <c:pt idx="615">
                  <c:v>ID1161</c:v>
                </c:pt>
                <c:pt idx="616">
                  <c:v>ID1163</c:v>
                </c:pt>
                <c:pt idx="617">
                  <c:v>ID0896</c:v>
                </c:pt>
                <c:pt idx="618">
                  <c:v>ID0999</c:v>
                </c:pt>
                <c:pt idx="619">
                  <c:v>ID1172</c:v>
                </c:pt>
                <c:pt idx="620">
                  <c:v>ID1178</c:v>
                </c:pt>
                <c:pt idx="621">
                  <c:v>ID1179</c:v>
                </c:pt>
                <c:pt idx="622">
                  <c:v>ID1054</c:v>
                </c:pt>
                <c:pt idx="623">
                  <c:v>ID1068</c:v>
                </c:pt>
                <c:pt idx="624">
                  <c:v>ID1184</c:v>
                </c:pt>
                <c:pt idx="625">
                  <c:v>ID1084</c:v>
                </c:pt>
                <c:pt idx="626">
                  <c:v>ID1110</c:v>
                </c:pt>
                <c:pt idx="627">
                  <c:v>ID1318</c:v>
                </c:pt>
                <c:pt idx="628">
                  <c:v>ID1193</c:v>
                </c:pt>
                <c:pt idx="629">
                  <c:v>ID1195</c:v>
                </c:pt>
                <c:pt idx="630">
                  <c:v>ID1342</c:v>
                </c:pt>
                <c:pt idx="631">
                  <c:v>ID1836</c:v>
                </c:pt>
                <c:pt idx="632">
                  <c:v>ID1202</c:v>
                </c:pt>
                <c:pt idx="633">
                  <c:v>ID0657</c:v>
                </c:pt>
                <c:pt idx="634">
                  <c:v>ID1207</c:v>
                </c:pt>
                <c:pt idx="635">
                  <c:v>ID1759</c:v>
                </c:pt>
                <c:pt idx="636">
                  <c:v>ID0288</c:v>
                </c:pt>
                <c:pt idx="637">
                  <c:v>ID1212</c:v>
                </c:pt>
                <c:pt idx="638">
                  <c:v>ID1214</c:v>
                </c:pt>
                <c:pt idx="639">
                  <c:v>ID1216</c:v>
                </c:pt>
                <c:pt idx="640">
                  <c:v>ID1217</c:v>
                </c:pt>
                <c:pt idx="641">
                  <c:v>ID1223</c:v>
                </c:pt>
                <c:pt idx="642">
                  <c:v>ID1225</c:v>
                </c:pt>
                <c:pt idx="643">
                  <c:v>ID1229</c:v>
                </c:pt>
                <c:pt idx="644">
                  <c:v>ID1230</c:v>
                </c:pt>
                <c:pt idx="645">
                  <c:v>ID1234</c:v>
                </c:pt>
                <c:pt idx="646">
                  <c:v>ID1273</c:v>
                </c:pt>
                <c:pt idx="647">
                  <c:v>ID1278</c:v>
                </c:pt>
                <c:pt idx="648">
                  <c:v>ID1722</c:v>
                </c:pt>
                <c:pt idx="649">
                  <c:v>ID1280</c:v>
                </c:pt>
                <c:pt idx="650">
                  <c:v>ID1281</c:v>
                </c:pt>
                <c:pt idx="651">
                  <c:v>ID1289</c:v>
                </c:pt>
                <c:pt idx="652">
                  <c:v>ID1290</c:v>
                </c:pt>
                <c:pt idx="653">
                  <c:v>ID1292</c:v>
                </c:pt>
                <c:pt idx="654">
                  <c:v>ID1294</c:v>
                </c:pt>
                <c:pt idx="655">
                  <c:v>ID1299</c:v>
                </c:pt>
                <c:pt idx="656">
                  <c:v>ID1301</c:v>
                </c:pt>
                <c:pt idx="657">
                  <c:v>ID1308</c:v>
                </c:pt>
                <c:pt idx="658">
                  <c:v>ID1309</c:v>
                </c:pt>
                <c:pt idx="659">
                  <c:v>ID1311</c:v>
                </c:pt>
                <c:pt idx="660">
                  <c:v>ID1313</c:v>
                </c:pt>
                <c:pt idx="661">
                  <c:v>ID1314</c:v>
                </c:pt>
                <c:pt idx="662">
                  <c:v>ID1316</c:v>
                </c:pt>
                <c:pt idx="663">
                  <c:v>ID0165</c:v>
                </c:pt>
                <c:pt idx="664">
                  <c:v>ID1319</c:v>
                </c:pt>
                <c:pt idx="665">
                  <c:v>ID1324</c:v>
                </c:pt>
                <c:pt idx="666">
                  <c:v>ID1326</c:v>
                </c:pt>
                <c:pt idx="667">
                  <c:v>ID1327</c:v>
                </c:pt>
                <c:pt idx="668">
                  <c:v>ID1328</c:v>
                </c:pt>
                <c:pt idx="669">
                  <c:v>ID1329</c:v>
                </c:pt>
                <c:pt idx="670">
                  <c:v>ID1330</c:v>
                </c:pt>
                <c:pt idx="671">
                  <c:v>ID1334</c:v>
                </c:pt>
                <c:pt idx="672">
                  <c:v>ID0911</c:v>
                </c:pt>
                <c:pt idx="673">
                  <c:v>ID1338</c:v>
                </c:pt>
                <c:pt idx="674">
                  <c:v>ID1339</c:v>
                </c:pt>
                <c:pt idx="675">
                  <c:v>ID1341</c:v>
                </c:pt>
                <c:pt idx="676">
                  <c:v>ID1779</c:v>
                </c:pt>
                <c:pt idx="677">
                  <c:v>ID1347</c:v>
                </c:pt>
                <c:pt idx="678">
                  <c:v>ID1360</c:v>
                </c:pt>
                <c:pt idx="679">
                  <c:v>ID1363</c:v>
                </c:pt>
                <c:pt idx="680">
                  <c:v>ID1366</c:v>
                </c:pt>
                <c:pt idx="681">
                  <c:v>ID1390</c:v>
                </c:pt>
                <c:pt idx="682">
                  <c:v>ID1423</c:v>
                </c:pt>
                <c:pt idx="683">
                  <c:v>ID1433</c:v>
                </c:pt>
                <c:pt idx="684">
                  <c:v>ID1436</c:v>
                </c:pt>
                <c:pt idx="685">
                  <c:v>ID1447</c:v>
                </c:pt>
                <c:pt idx="686">
                  <c:v>ID1448</c:v>
                </c:pt>
                <c:pt idx="687">
                  <c:v>ID1450</c:v>
                </c:pt>
                <c:pt idx="688">
                  <c:v>ID0762</c:v>
                </c:pt>
                <c:pt idx="689">
                  <c:v>ID1452</c:v>
                </c:pt>
                <c:pt idx="690">
                  <c:v>ID1454</c:v>
                </c:pt>
                <c:pt idx="691">
                  <c:v>ID0931</c:v>
                </c:pt>
                <c:pt idx="692">
                  <c:v>ID1462</c:v>
                </c:pt>
                <c:pt idx="693">
                  <c:v>ID1463</c:v>
                </c:pt>
                <c:pt idx="694">
                  <c:v>ID1464</c:v>
                </c:pt>
                <c:pt idx="695">
                  <c:v>ID1465</c:v>
                </c:pt>
                <c:pt idx="696">
                  <c:v>ID0943</c:v>
                </c:pt>
                <c:pt idx="697">
                  <c:v>ID1467</c:v>
                </c:pt>
                <c:pt idx="698">
                  <c:v>ID1469</c:v>
                </c:pt>
                <c:pt idx="699">
                  <c:v>ID1474</c:v>
                </c:pt>
                <c:pt idx="700">
                  <c:v>ID1478</c:v>
                </c:pt>
                <c:pt idx="701">
                  <c:v>ID1479</c:v>
                </c:pt>
                <c:pt idx="702">
                  <c:v>ID1481</c:v>
                </c:pt>
                <c:pt idx="703">
                  <c:v>ID1497</c:v>
                </c:pt>
                <c:pt idx="704">
                  <c:v>ID1503</c:v>
                </c:pt>
                <c:pt idx="705">
                  <c:v>ID1507</c:v>
                </c:pt>
                <c:pt idx="706">
                  <c:v>ID1509</c:v>
                </c:pt>
                <c:pt idx="707">
                  <c:v>ID1513</c:v>
                </c:pt>
                <c:pt idx="708">
                  <c:v>ID0313</c:v>
                </c:pt>
                <c:pt idx="709">
                  <c:v>ID1532</c:v>
                </c:pt>
                <c:pt idx="710">
                  <c:v>ID1536</c:v>
                </c:pt>
                <c:pt idx="711">
                  <c:v>ID1539</c:v>
                </c:pt>
                <c:pt idx="712">
                  <c:v>ID1540</c:v>
                </c:pt>
                <c:pt idx="713">
                  <c:v>ID1546</c:v>
                </c:pt>
                <c:pt idx="714">
                  <c:v>ID1547</c:v>
                </c:pt>
                <c:pt idx="715">
                  <c:v>ID1861</c:v>
                </c:pt>
                <c:pt idx="716">
                  <c:v>ID0252</c:v>
                </c:pt>
                <c:pt idx="717">
                  <c:v>ID1565</c:v>
                </c:pt>
                <c:pt idx="718">
                  <c:v>ID1567</c:v>
                </c:pt>
                <c:pt idx="719">
                  <c:v>ID0362</c:v>
                </c:pt>
                <c:pt idx="720">
                  <c:v>ID1572</c:v>
                </c:pt>
                <c:pt idx="721">
                  <c:v>ID1437</c:v>
                </c:pt>
                <c:pt idx="722">
                  <c:v>ID1487</c:v>
                </c:pt>
                <c:pt idx="723">
                  <c:v>ID1726</c:v>
                </c:pt>
                <c:pt idx="724">
                  <c:v>ID1585</c:v>
                </c:pt>
                <c:pt idx="725">
                  <c:v>ID1588</c:v>
                </c:pt>
                <c:pt idx="726">
                  <c:v>ID1590</c:v>
                </c:pt>
                <c:pt idx="727">
                  <c:v>ID1592</c:v>
                </c:pt>
                <c:pt idx="728">
                  <c:v>ID1886</c:v>
                </c:pt>
                <c:pt idx="729">
                  <c:v>ID1597</c:v>
                </c:pt>
                <c:pt idx="730">
                  <c:v>ID1908</c:v>
                </c:pt>
                <c:pt idx="731">
                  <c:v>ID1601</c:v>
                </c:pt>
                <c:pt idx="732">
                  <c:v>ID1602</c:v>
                </c:pt>
                <c:pt idx="733">
                  <c:v>ID1604</c:v>
                </c:pt>
                <c:pt idx="734">
                  <c:v>ID1612</c:v>
                </c:pt>
                <c:pt idx="735">
                  <c:v>ID1624</c:v>
                </c:pt>
                <c:pt idx="736">
                  <c:v>ID1625</c:v>
                </c:pt>
                <c:pt idx="737">
                  <c:v>ID1627</c:v>
                </c:pt>
                <c:pt idx="738">
                  <c:v>ID1629</c:v>
                </c:pt>
                <c:pt idx="739">
                  <c:v>ID1632</c:v>
                </c:pt>
                <c:pt idx="740">
                  <c:v>ID1636</c:v>
                </c:pt>
                <c:pt idx="741">
                  <c:v>ID1640</c:v>
                </c:pt>
                <c:pt idx="742">
                  <c:v>ID1648</c:v>
                </c:pt>
                <c:pt idx="743">
                  <c:v>ID1649</c:v>
                </c:pt>
                <c:pt idx="744">
                  <c:v>ID1651</c:v>
                </c:pt>
                <c:pt idx="745">
                  <c:v>ID1652</c:v>
                </c:pt>
                <c:pt idx="746">
                  <c:v>ID1653</c:v>
                </c:pt>
                <c:pt idx="747">
                  <c:v>ID1657</c:v>
                </c:pt>
                <c:pt idx="748">
                  <c:v>ID1658</c:v>
                </c:pt>
                <c:pt idx="749">
                  <c:v>ID1660</c:v>
                </c:pt>
                <c:pt idx="750">
                  <c:v>ID1661</c:v>
                </c:pt>
                <c:pt idx="751">
                  <c:v>ID1663</c:v>
                </c:pt>
                <c:pt idx="752">
                  <c:v>ID1683</c:v>
                </c:pt>
                <c:pt idx="753">
                  <c:v>ID1686</c:v>
                </c:pt>
                <c:pt idx="754">
                  <c:v>ID1687</c:v>
                </c:pt>
                <c:pt idx="755">
                  <c:v>ID1702</c:v>
                </c:pt>
                <c:pt idx="756">
                  <c:v>ID1716</c:v>
                </c:pt>
                <c:pt idx="757">
                  <c:v>ID1717</c:v>
                </c:pt>
                <c:pt idx="758">
                  <c:v>ID1719</c:v>
                </c:pt>
                <c:pt idx="759">
                  <c:v>ID1720</c:v>
                </c:pt>
                <c:pt idx="760">
                  <c:v>ID1721</c:v>
                </c:pt>
                <c:pt idx="761">
                  <c:v>ID1727</c:v>
                </c:pt>
                <c:pt idx="762">
                  <c:v>ID1734</c:v>
                </c:pt>
                <c:pt idx="763">
                  <c:v>ID1735</c:v>
                </c:pt>
                <c:pt idx="764">
                  <c:v>ID1736</c:v>
                </c:pt>
                <c:pt idx="765">
                  <c:v>ID1745</c:v>
                </c:pt>
                <c:pt idx="766">
                  <c:v>ID1753</c:v>
                </c:pt>
                <c:pt idx="767">
                  <c:v>ID1756</c:v>
                </c:pt>
                <c:pt idx="768">
                  <c:v>ID1757</c:v>
                </c:pt>
                <c:pt idx="769">
                  <c:v>ID0286</c:v>
                </c:pt>
                <c:pt idx="770">
                  <c:v>ID1304</c:v>
                </c:pt>
                <c:pt idx="771">
                  <c:v>ID1512</c:v>
                </c:pt>
                <c:pt idx="772">
                  <c:v>ID1771</c:v>
                </c:pt>
                <c:pt idx="773">
                  <c:v>ID1773</c:v>
                </c:pt>
                <c:pt idx="774">
                  <c:v>ID1777</c:v>
                </c:pt>
                <c:pt idx="775">
                  <c:v>ID1780</c:v>
                </c:pt>
                <c:pt idx="776">
                  <c:v>ID1785</c:v>
                </c:pt>
                <c:pt idx="777">
                  <c:v>ID1790</c:v>
                </c:pt>
                <c:pt idx="778">
                  <c:v>ID1791</c:v>
                </c:pt>
                <c:pt idx="779">
                  <c:v>ID1793</c:v>
                </c:pt>
                <c:pt idx="780">
                  <c:v>ID1795</c:v>
                </c:pt>
                <c:pt idx="781">
                  <c:v>ID1801</c:v>
                </c:pt>
                <c:pt idx="782">
                  <c:v>ID1811</c:v>
                </c:pt>
                <c:pt idx="783">
                  <c:v>ID1812</c:v>
                </c:pt>
                <c:pt idx="784">
                  <c:v>ID1818</c:v>
                </c:pt>
                <c:pt idx="785">
                  <c:v>ID1819</c:v>
                </c:pt>
                <c:pt idx="786">
                  <c:v>ID1820</c:v>
                </c:pt>
                <c:pt idx="787">
                  <c:v>ID1038</c:v>
                </c:pt>
                <c:pt idx="788">
                  <c:v>ID1837</c:v>
                </c:pt>
                <c:pt idx="789">
                  <c:v>ID1845</c:v>
                </c:pt>
                <c:pt idx="790">
                  <c:v>ID1850</c:v>
                </c:pt>
                <c:pt idx="791">
                  <c:v>ID1860</c:v>
                </c:pt>
                <c:pt idx="792">
                  <c:v>ID1071</c:v>
                </c:pt>
                <c:pt idx="793">
                  <c:v>ID1862</c:v>
                </c:pt>
                <c:pt idx="794">
                  <c:v>ID1345</c:v>
                </c:pt>
                <c:pt idx="795">
                  <c:v>ID1866</c:v>
                </c:pt>
                <c:pt idx="796">
                  <c:v>ID1758</c:v>
                </c:pt>
                <c:pt idx="797">
                  <c:v>ID1876</c:v>
                </c:pt>
                <c:pt idx="798">
                  <c:v>ID1877</c:v>
                </c:pt>
                <c:pt idx="799">
                  <c:v>ID1878</c:v>
                </c:pt>
                <c:pt idx="800">
                  <c:v>ID1879</c:v>
                </c:pt>
                <c:pt idx="801">
                  <c:v>ID1880</c:v>
                </c:pt>
                <c:pt idx="802">
                  <c:v>ID1881</c:v>
                </c:pt>
                <c:pt idx="803">
                  <c:v>ID1883</c:v>
                </c:pt>
                <c:pt idx="804">
                  <c:v>ID1887</c:v>
                </c:pt>
                <c:pt idx="805">
                  <c:v>ID1892</c:v>
                </c:pt>
                <c:pt idx="806">
                  <c:v>ID1894</c:v>
                </c:pt>
                <c:pt idx="807">
                  <c:v>ID1902</c:v>
                </c:pt>
                <c:pt idx="808">
                  <c:v>ID1903</c:v>
                </c:pt>
                <c:pt idx="809">
                  <c:v>ID1907</c:v>
                </c:pt>
                <c:pt idx="810">
                  <c:v>ID1909</c:v>
                </c:pt>
                <c:pt idx="811">
                  <c:v>ID1912</c:v>
                </c:pt>
                <c:pt idx="812">
                  <c:v>ID1914</c:v>
                </c:pt>
                <c:pt idx="813">
                  <c:v>ID1916</c:v>
                </c:pt>
                <c:pt idx="814">
                  <c:v>ID1917</c:v>
                </c:pt>
                <c:pt idx="815">
                  <c:v>ID1924</c:v>
                </c:pt>
                <c:pt idx="816">
                  <c:v>ID0673</c:v>
                </c:pt>
                <c:pt idx="817">
                  <c:v>ID0628</c:v>
                </c:pt>
                <c:pt idx="818">
                  <c:v>ID0827</c:v>
                </c:pt>
                <c:pt idx="819">
                  <c:v>ID0868</c:v>
                </c:pt>
                <c:pt idx="820">
                  <c:v>ID0872</c:v>
                </c:pt>
                <c:pt idx="821">
                  <c:v>ID1245</c:v>
                </c:pt>
                <c:pt idx="822">
                  <c:v>ID1631</c:v>
                </c:pt>
                <c:pt idx="823">
                  <c:v>ID1718</c:v>
                </c:pt>
                <c:pt idx="824">
                  <c:v>ID0424</c:v>
                </c:pt>
                <c:pt idx="825">
                  <c:v>ID0941</c:v>
                </c:pt>
                <c:pt idx="826">
                  <c:v>ID1052</c:v>
                </c:pt>
                <c:pt idx="827">
                  <c:v>ID0011</c:v>
                </c:pt>
                <c:pt idx="828">
                  <c:v>ID0208</c:v>
                </c:pt>
                <c:pt idx="829">
                  <c:v>ID1150</c:v>
                </c:pt>
                <c:pt idx="830">
                  <c:v>ID1238</c:v>
                </c:pt>
                <c:pt idx="831">
                  <c:v>ID1411</c:v>
                </c:pt>
                <c:pt idx="832">
                  <c:v>ID0337</c:v>
                </c:pt>
                <c:pt idx="833">
                  <c:v>ID0518</c:v>
                </c:pt>
                <c:pt idx="834">
                  <c:v>ID1051</c:v>
                </c:pt>
                <c:pt idx="835">
                  <c:v>ID1344</c:v>
                </c:pt>
                <c:pt idx="836">
                  <c:v>ID1665</c:v>
                </c:pt>
                <c:pt idx="837">
                  <c:v>ID0778</c:v>
                </c:pt>
                <c:pt idx="838">
                  <c:v>ID1201</c:v>
                </c:pt>
                <c:pt idx="839">
                  <c:v>ID1323</c:v>
                </c:pt>
                <c:pt idx="840">
                  <c:v>ID1485</c:v>
                </c:pt>
                <c:pt idx="841">
                  <c:v>ID1829</c:v>
                </c:pt>
                <c:pt idx="842">
                  <c:v>ID1508</c:v>
                </c:pt>
                <c:pt idx="843">
                  <c:v>ID0553</c:v>
                </c:pt>
                <c:pt idx="844">
                  <c:v>ID1368</c:v>
                </c:pt>
                <c:pt idx="845">
                  <c:v>ID1458</c:v>
                </c:pt>
                <c:pt idx="846">
                  <c:v>ID1196</c:v>
                </c:pt>
                <c:pt idx="847">
                  <c:v>ID1037</c:v>
                </c:pt>
                <c:pt idx="848">
                  <c:v>ID1310</c:v>
                </c:pt>
                <c:pt idx="849">
                  <c:v>ID1493</c:v>
                </c:pt>
                <c:pt idx="850">
                  <c:v>ID0903</c:v>
                </c:pt>
                <c:pt idx="851">
                  <c:v>ID1221</c:v>
                </c:pt>
                <c:pt idx="852">
                  <c:v>ID1596</c:v>
                </c:pt>
                <c:pt idx="853">
                  <c:v>ID1549</c:v>
                </c:pt>
                <c:pt idx="854">
                  <c:v>ID0714</c:v>
                </c:pt>
                <c:pt idx="855">
                  <c:v>ID1001</c:v>
                </c:pt>
                <c:pt idx="856">
                  <c:v>ID1446</c:v>
                </c:pt>
                <c:pt idx="857">
                  <c:v>ID0988</c:v>
                </c:pt>
                <c:pt idx="858">
                  <c:v>ID1261</c:v>
                </c:pt>
                <c:pt idx="859">
                  <c:v>ID1277</c:v>
                </c:pt>
                <c:pt idx="860">
                  <c:v>ID1781</c:v>
                </c:pt>
                <c:pt idx="861">
                  <c:v>ID1279</c:v>
                </c:pt>
                <c:pt idx="862">
                  <c:v>ID1633</c:v>
                </c:pt>
                <c:pt idx="863">
                  <c:v>ID0150</c:v>
                </c:pt>
                <c:pt idx="864">
                  <c:v>ID0155</c:v>
                </c:pt>
                <c:pt idx="865">
                  <c:v>ID0316</c:v>
                </c:pt>
                <c:pt idx="866">
                  <c:v>ID1579</c:v>
                </c:pt>
                <c:pt idx="867">
                  <c:v>ID0893</c:v>
                </c:pt>
                <c:pt idx="868">
                  <c:v>ID0105</c:v>
                </c:pt>
                <c:pt idx="869">
                  <c:v>ID1162</c:v>
                </c:pt>
                <c:pt idx="870">
                  <c:v>ID0330</c:v>
                </c:pt>
                <c:pt idx="871">
                  <c:v>ID1576</c:v>
                </c:pt>
                <c:pt idx="872">
                  <c:v>ID1704</c:v>
                </c:pt>
                <c:pt idx="873">
                  <c:v>ID1260</c:v>
                </c:pt>
                <c:pt idx="874">
                  <c:v>ID1155</c:v>
                </c:pt>
                <c:pt idx="875">
                  <c:v>ID1580</c:v>
                </c:pt>
                <c:pt idx="876">
                  <c:v>ID0479</c:v>
                </c:pt>
                <c:pt idx="877">
                  <c:v>ID1291</c:v>
                </c:pt>
                <c:pt idx="878">
                  <c:v>ID1471</c:v>
                </c:pt>
                <c:pt idx="879">
                  <c:v>ID1535</c:v>
                </c:pt>
                <c:pt idx="880">
                  <c:v>ID0049</c:v>
                </c:pt>
                <c:pt idx="881">
                  <c:v>ID0066</c:v>
                </c:pt>
                <c:pt idx="882">
                  <c:v>ID0309</c:v>
                </c:pt>
                <c:pt idx="883">
                  <c:v>ID0528</c:v>
                </c:pt>
                <c:pt idx="884">
                  <c:v>ID0566</c:v>
                </c:pt>
                <c:pt idx="885">
                  <c:v>ID0830</c:v>
                </c:pt>
                <c:pt idx="886">
                  <c:v>ID0882</c:v>
                </c:pt>
                <c:pt idx="887">
                  <c:v>ID0955</c:v>
                </c:pt>
                <c:pt idx="888">
                  <c:v>ID0957</c:v>
                </c:pt>
                <c:pt idx="889">
                  <c:v>ID1096</c:v>
                </c:pt>
                <c:pt idx="890">
                  <c:v>ID1197</c:v>
                </c:pt>
                <c:pt idx="891">
                  <c:v>ID1236</c:v>
                </c:pt>
                <c:pt idx="892">
                  <c:v>ID1239</c:v>
                </c:pt>
                <c:pt idx="893">
                  <c:v>ID1312</c:v>
                </c:pt>
                <c:pt idx="894">
                  <c:v>ID1315</c:v>
                </c:pt>
                <c:pt idx="895">
                  <c:v>ID1331</c:v>
                </c:pt>
                <c:pt idx="896">
                  <c:v>ID1351</c:v>
                </c:pt>
                <c:pt idx="897">
                  <c:v>ID1370</c:v>
                </c:pt>
                <c:pt idx="898">
                  <c:v>ID1542</c:v>
                </c:pt>
                <c:pt idx="899">
                  <c:v>ID1553</c:v>
                </c:pt>
                <c:pt idx="900">
                  <c:v>ID1555</c:v>
                </c:pt>
                <c:pt idx="901">
                  <c:v>ID1608</c:v>
                </c:pt>
                <c:pt idx="902">
                  <c:v>ID1822</c:v>
                </c:pt>
                <c:pt idx="903">
                  <c:v>ID0535</c:v>
                </c:pt>
                <c:pt idx="904">
                  <c:v>ID0570</c:v>
                </c:pt>
                <c:pt idx="905">
                  <c:v>ID0721</c:v>
                </c:pt>
                <c:pt idx="906">
                  <c:v>ID0961</c:v>
                </c:pt>
                <c:pt idx="907">
                  <c:v>ID0962</c:v>
                </c:pt>
                <c:pt idx="908">
                  <c:v>ID0973</c:v>
                </c:pt>
                <c:pt idx="909">
                  <c:v>ID1002</c:v>
                </c:pt>
                <c:pt idx="910">
                  <c:v>ID1040</c:v>
                </c:pt>
                <c:pt idx="911">
                  <c:v>ID1249</c:v>
                </c:pt>
                <c:pt idx="912">
                  <c:v>ID1335</c:v>
                </c:pt>
                <c:pt idx="913">
                  <c:v>ID1461</c:v>
                </c:pt>
                <c:pt idx="914">
                  <c:v>ID1639</c:v>
                </c:pt>
                <c:pt idx="915">
                  <c:v>ID1684</c:v>
                </c:pt>
                <c:pt idx="916">
                  <c:v>ID1685</c:v>
                </c:pt>
                <c:pt idx="917">
                  <c:v>ID1885</c:v>
                </c:pt>
                <c:pt idx="918">
                  <c:v>ID0759</c:v>
                </c:pt>
                <c:pt idx="919">
                  <c:v>ID1119</c:v>
                </c:pt>
                <c:pt idx="920">
                  <c:v>ID0958</c:v>
                </c:pt>
                <c:pt idx="921">
                  <c:v>ID0484</c:v>
                </c:pt>
                <c:pt idx="922">
                  <c:v>ID0496</c:v>
                </c:pt>
                <c:pt idx="923">
                  <c:v>ID0871</c:v>
                </c:pt>
                <c:pt idx="924">
                  <c:v>ID1108</c:v>
                </c:pt>
                <c:pt idx="925">
                  <c:v>ID1235</c:v>
                </c:pt>
                <c:pt idx="926">
                  <c:v>ID1556</c:v>
                </c:pt>
                <c:pt idx="927">
                  <c:v>ID1693</c:v>
                </c:pt>
                <c:pt idx="928">
                  <c:v>ID1928</c:v>
                </c:pt>
                <c:pt idx="929">
                  <c:v>ID0004</c:v>
                </c:pt>
                <c:pt idx="930">
                  <c:v>ID0010</c:v>
                </c:pt>
                <c:pt idx="931">
                  <c:v>ID0130</c:v>
                </c:pt>
                <c:pt idx="932">
                  <c:v>ID1646</c:v>
                </c:pt>
                <c:pt idx="933">
                  <c:v>ID0662</c:v>
                </c:pt>
                <c:pt idx="934">
                  <c:v>ID0541</c:v>
                </c:pt>
                <c:pt idx="935">
                  <c:v>ID0659</c:v>
                </c:pt>
                <c:pt idx="936">
                  <c:v>ID0669</c:v>
                </c:pt>
                <c:pt idx="937">
                  <c:v>ID0723</c:v>
                </c:pt>
                <c:pt idx="938">
                  <c:v>ID0738</c:v>
                </c:pt>
                <c:pt idx="939">
                  <c:v>ID0783</c:v>
                </c:pt>
                <c:pt idx="940">
                  <c:v>ID0859</c:v>
                </c:pt>
                <c:pt idx="941">
                  <c:v>ID0886</c:v>
                </c:pt>
                <c:pt idx="942">
                  <c:v>ID0939</c:v>
                </c:pt>
                <c:pt idx="943">
                  <c:v>ID1026</c:v>
                </c:pt>
                <c:pt idx="944">
                  <c:v>ID1028</c:v>
                </c:pt>
                <c:pt idx="945">
                  <c:v>ID1034</c:v>
                </c:pt>
                <c:pt idx="946">
                  <c:v>ID1050</c:v>
                </c:pt>
                <c:pt idx="947">
                  <c:v>ID1105</c:v>
                </c:pt>
                <c:pt idx="948">
                  <c:v>ID1190</c:v>
                </c:pt>
                <c:pt idx="949">
                  <c:v>ID1154</c:v>
                </c:pt>
                <c:pt idx="950">
                  <c:v>ID1173</c:v>
                </c:pt>
                <c:pt idx="951">
                  <c:v>ID1231</c:v>
                </c:pt>
                <c:pt idx="952">
                  <c:v>ID1297</c:v>
                </c:pt>
                <c:pt idx="953">
                  <c:v>ID1302</c:v>
                </c:pt>
                <c:pt idx="954">
                  <c:v>ID1350</c:v>
                </c:pt>
                <c:pt idx="955">
                  <c:v>ID1545</c:v>
                </c:pt>
                <c:pt idx="956">
                  <c:v>ID1591</c:v>
                </c:pt>
                <c:pt idx="957">
                  <c:v>ID1815</c:v>
                </c:pt>
                <c:pt idx="958">
                  <c:v>ID0559</c:v>
                </c:pt>
                <c:pt idx="959">
                  <c:v>ID0081</c:v>
                </c:pt>
                <c:pt idx="960">
                  <c:v>ID1019</c:v>
                </c:pt>
                <c:pt idx="961">
                  <c:v>ID1573</c:v>
                </c:pt>
                <c:pt idx="962">
                  <c:v>ID0276</c:v>
                </c:pt>
                <c:pt idx="963">
                  <c:v>ID0328</c:v>
                </c:pt>
                <c:pt idx="964">
                  <c:v>ID0680</c:v>
                </c:pt>
                <c:pt idx="965">
                  <c:v>ID0940</c:v>
                </c:pt>
                <c:pt idx="966">
                  <c:v>ID0772</c:v>
                </c:pt>
                <c:pt idx="967">
                  <c:v>ID0901</c:v>
                </c:pt>
                <c:pt idx="968">
                  <c:v>ID1136</c:v>
                </c:pt>
                <c:pt idx="969">
                  <c:v>ID1295</c:v>
                </c:pt>
                <c:pt idx="970">
                  <c:v>ID1578</c:v>
                </c:pt>
                <c:pt idx="971">
                  <c:v>ID1645</c:v>
                </c:pt>
                <c:pt idx="972">
                  <c:v>ID1650</c:v>
                </c:pt>
                <c:pt idx="973">
                  <c:v>ID0249</c:v>
                </c:pt>
                <c:pt idx="974">
                  <c:v>ID1064</c:v>
                </c:pt>
                <c:pt idx="975">
                  <c:v>ID1192</c:v>
                </c:pt>
                <c:pt idx="976">
                  <c:v>ID0035</c:v>
                </c:pt>
                <c:pt idx="977">
                  <c:v>ID0921</c:v>
                </c:pt>
                <c:pt idx="978">
                  <c:v>ID1180</c:v>
                </c:pt>
                <c:pt idx="979">
                  <c:v>ID0009</c:v>
                </c:pt>
                <c:pt idx="980">
                  <c:v>ID0240</c:v>
                </c:pt>
                <c:pt idx="981">
                  <c:v>ID0849</c:v>
                </c:pt>
                <c:pt idx="982">
                  <c:v>ID0834</c:v>
                </c:pt>
                <c:pt idx="983">
                  <c:v>ID1109</c:v>
                </c:pt>
                <c:pt idx="984">
                  <c:v>ID1774</c:v>
                </c:pt>
                <c:pt idx="985">
                  <c:v>ID1129</c:v>
                </c:pt>
                <c:pt idx="986">
                  <c:v>ID0379</c:v>
                </c:pt>
                <c:pt idx="987">
                  <c:v>ID1598</c:v>
                </c:pt>
                <c:pt idx="988">
                  <c:v>ID1689</c:v>
                </c:pt>
                <c:pt idx="989">
                  <c:v>ID0880</c:v>
                </c:pt>
                <c:pt idx="990">
                  <c:v>ID1186</c:v>
                </c:pt>
                <c:pt idx="991">
                  <c:v>ID1228</c:v>
                </c:pt>
                <c:pt idx="992">
                  <c:v>ID0467</c:v>
                </c:pt>
                <c:pt idx="993">
                  <c:v>ID1165</c:v>
                </c:pt>
                <c:pt idx="994">
                  <c:v>ID1499</c:v>
                </c:pt>
                <c:pt idx="995">
                  <c:v>ID0423</c:v>
                </c:pt>
                <c:pt idx="996">
                  <c:v>ID0429</c:v>
                </c:pt>
                <c:pt idx="997">
                  <c:v>ID0455</c:v>
                </c:pt>
                <c:pt idx="998">
                  <c:v>ID0833</c:v>
                </c:pt>
                <c:pt idx="999">
                  <c:v>ID0411</c:v>
                </c:pt>
                <c:pt idx="1000">
                  <c:v>ID0031</c:v>
                </c:pt>
                <c:pt idx="1001">
                  <c:v>ID0284</c:v>
                </c:pt>
                <c:pt idx="1002">
                  <c:v>ID0394</c:v>
                </c:pt>
                <c:pt idx="1003">
                  <c:v>ID0416</c:v>
                </c:pt>
                <c:pt idx="1004">
                  <c:v>ID0533</c:v>
                </c:pt>
                <c:pt idx="1005">
                  <c:v>ID0594</c:v>
                </c:pt>
                <c:pt idx="1006">
                  <c:v>ID0734</c:v>
                </c:pt>
                <c:pt idx="1007">
                  <c:v>ID1848</c:v>
                </c:pt>
                <c:pt idx="1008">
                  <c:v>ID1723</c:v>
                </c:pt>
                <c:pt idx="1009">
                  <c:v>ID0293</c:v>
                </c:pt>
                <c:pt idx="1010">
                  <c:v>ID0079</c:v>
                </c:pt>
                <c:pt idx="1011">
                  <c:v>ID0765</c:v>
                </c:pt>
                <c:pt idx="1012">
                  <c:v>ID0892</c:v>
                </c:pt>
                <c:pt idx="1013">
                  <c:v>ID0933</c:v>
                </c:pt>
                <c:pt idx="1014">
                  <c:v>ID1209</c:v>
                </c:pt>
                <c:pt idx="1015">
                  <c:v>ID1415</c:v>
                </c:pt>
                <c:pt idx="1016">
                  <c:v>ID0670</c:v>
                </c:pt>
                <c:pt idx="1017">
                  <c:v>ID1336</c:v>
                </c:pt>
                <c:pt idx="1018">
                  <c:v>ID1543</c:v>
                </c:pt>
                <c:pt idx="1019">
                  <c:v>ID0883</c:v>
                </c:pt>
                <c:pt idx="1020">
                  <c:v>ID0539</c:v>
                </c:pt>
                <c:pt idx="1021">
                  <c:v>ID0774</c:v>
                </c:pt>
                <c:pt idx="1022">
                  <c:v>ID0910</c:v>
                </c:pt>
                <c:pt idx="1023">
                  <c:v>ID0935</c:v>
                </c:pt>
                <c:pt idx="1024">
                  <c:v>ID1021</c:v>
                </c:pt>
                <c:pt idx="1025">
                  <c:v>ID1030</c:v>
                </c:pt>
                <c:pt idx="1026">
                  <c:v>ID1846</c:v>
                </c:pt>
                <c:pt idx="1027">
                  <c:v>ID1185</c:v>
                </c:pt>
                <c:pt idx="1028">
                  <c:v>ID1226</c:v>
                </c:pt>
                <c:pt idx="1029">
                  <c:v>ID1262</c:v>
                </c:pt>
                <c:pt idx="1030">
                  <c:v>ID0213</c:v>
                </c:pt>
                <c:pt idx="1031">
                  <c:v>ID1797</c:v>
                </c:pt>
                <c:pt idx="1032">
                  <c:v>ID1798</c:v>
                </c:pt>
                <c:pt idx="1033">
                  <c:v>ID0265</c:v>
                </c:pt>
                <c:pt idx="1034">
                  <c:v>ID1667</c:v>
                </c:pt>
                <c:pt idx="1035">
                  <c:v>ID0929</c:v>
                </c:pt>
                <c:pt idx="1036">
                  <c:v>ID0453</c:v>
                </c:pt>
                <c:pt idx="1037">
                  <c:v>ID0018</c:v>
                </c:pt>
                <c:pt idx="1038">
                  <c:v>ID0070</c:v>
                </c:pt>
                <c:pt idx="1039">
                  <c:v>ID0391</c:v>
                </c:pt>
                <c:pt idx="1040">
                  <c:v>ID0865</c:v>
                </c:pt>
                <c:pt idx="1041">
                  <c:v>ID0485</c:v>
                </c:pt>
                <c:pt idx="1042">
                  <c:v>ID0727</c:v>
                </c:pt>
                <c:pt idx="1043">
                  <c:v>ID0804</c:v>
                </c:pt>
                <c:pt idx="1044">
                  <c:v>ID0887</c:v>
                </c:pt>
                <c:pt idx="1045">
                  <c:v>ID1017</c:v>
                </c:pt>
                <c:pt idx="1046">
                  <c:v>ID1060</c:v>
                </c:pt>
                <c:pt idx="1047">
                  <c:v>ID1116</c:v>
                </c:pt>
                <c:pt idx="1048">
                  <c:v>ID1158</c:v>
                </c:pt>
                <c:pt idx="1049">
                  <c:v>ID1325</c:v>
                </c:pt>
                <c:pt idx="1050">
                  <c:v>ID1389</c:v>
                </c:pt>
                <c:pt idx="1051">
                  <c:v>ID1460</c:v>
                </c:pt>
                <c:pt idx="1052">
                  <c:v>ID1477</c:v>
                </c:pt>
                <c:pt idx="1053">
                  <c:v>ID1873</c:v>
                </c:pt>
                <c:pt idx="1054">
                  <c:v>ID1927</c:v>
                </c:pt>
                <c:pt idx="1055">
                  <c:v>ID1059</c:v>
                </c:pt>
                <c:pt idx="1056">
                  <c:v>ID0863</c:v>
                </c:pt>
                <c:pt idx="1057">
                  <c:v>ID0507</c:v>
                </c:pt>
                <c:pt idx="1058">
                  <c:v>ID0797</c:v>
                </c:pt>
                <c:pt idx="1059">
                  <c:v>ID1053</c:v>
                </c:pt>
                <c:pt idx="1060">
                  <c:v>ID1100</c:v>
                </c:pt>
                <c:pt idx="1061">
                  <c:v>ID1134</c:v>
                </c:pt>
                <c:pt idx="1062">
                  <c:v>ID1137</c:v>
                </c:pt>
                <c:pt idx="1063">
                  <c:v>ID1333</c:v>
                </c:pt>
                <c:pt idx="1064">
                  <c:v>ID1671</c:v>
                </c:pt>
                <c:pt idx="1065">
                  <c:v>ID1899</c:v>
                </c:pt>
                <c:pt idx="1066">
                  <c:v>ID0615</c:v>
                </c:pt>
                <c:pt idx="1067">
                  <c:v>ID0756</c:v>
                </c:pt>
                <c:pt idx="1068">
                  <c:v>ID1014</c:v>
                </c:pt>
                <c:pt idx="1069">
                  <c:v>ID1283</c:v>
                </c:pt>
                <c:pt idx="1070">
                  <c:v>ID1317</c:v>
                </c:pt>
                <c:pt idx="1071">
                  <c:v>ID0363</c:v>
                </c:pt>
                <c:pt idx="1072">
                  <c:v>ID1382</c:v>
                </c:pt>
                <c:pt idx="1073">
                  <c:v>ID0017</c:v>
                </c:pt>
                <c:pt idx="1074">
                  <c:v>ID0167</c:v>
                </c:pt>
                <c:pt idx="1075">
                  <c:v>ID0963</c:v>
                </c:pt>
                <c:pt idx="1076">
                  <c:v>ID1764</c:v>
                </c:pt>
                <c:pt idx="1077">
                  <c:v>ID0224</c:v>
                </c:pt>
                <c:pt idx="1078">
                  <c:v>ID0648</c:v>
                </c:pt>
                <c:pt idx="1079">
                  <c:v>ID1670</c:v>
                </c:pt>
                <c:pt idx="1080">
                  <c:v>ID0129</c:v>
                </c:pt>
                <c:pt idx="1081">
                  <c:v>ID1482</c:v>
                </c:pt>
                <c:pt idx="1082">
                  <c:v>ID0074</c:v>
                </c:pt>
                <c:pt idx="1083">
                  <c:v>ID0115</c:v>
                </c:pt>
                <c:pt idx="1084">
                  <c:v>ID0117</c:v>
                </c:pt>
                <c:pt idx="1085">
                  <c:v>ID0408</c:v>
                </c:pt>
                <c:pt idx="1086">
                  <c:v>ID0506</c:v>
                </c:pt>
                <c:pt idx="1087">
                  <c:v>ID0674</c:v>
                </c:pt>
                <c:pt idx="1088">
                  <c:v>ID0715</c:v>
                </c:pt>
                <c:pt idx="1089">
                  <c:v>ID0752</c:v>
                </c:pt>
                <c:pt idx="1090">
                  <c:v>ID1772</c:v>
                </c:pt>
                <c:pt idx="1091">
                  <c:v>ID0811</c:v>
                </c:pt>
                <c:pt idx="1092">
                  <c:v>ID0878</c:v>
                </c:pt>
                <c:pt idx="1093">
                  <c:v>ID0952</c:v>
                </c:pt>
                <c:pt idx="1094">
                  <c:v>ID1127</c:v>
                </c:pt>
                <c:pt idx="1095">
                  <c:v>ID0671</c:v>
                </c:pt>
                <c:pt idx="1096">
                  <c:v>ID1453</c:v>
                </c:pt>
                <c:pt idx="1097">
                  <c:v>ID0877</c:v>
                </c:pt>
                <c:pt idx="1098">
                  <c:v>ID1844</c:v>
                </c:pt>
                <c:pt idx="1099">
                  <c:v>ID0920</c:v>
                </c:pt>
                <c:pt idx="1100">
                  <c:v>ID1884</c:v>
                </c:pt>
                <c:pt idx="1101">
                  <c:v>ID1305</c:v>
                </c:pt>
                <c:pt idx="1102">
                  <c:v>ID0033</c:v>
                </c:pt>
                <c:pt idx="1103">
                  <c:v>ID0047</c:v>
                </c:pt>
                <c:pt idx="1104">
                  <c:v>ID0052</c:v>
                </c:pt>
                <c:pt idx="1105">
                  <c:v>ID0078</c:v>
                </c:pt>
                <c:pt idx="1106">
                  <c:v>ID0082</c:v>
                </c:pt>
                <c:pt idx="1107">
                  <c:v>ID0088</c:v>
                </c:pt>
                <c:pt idx="1108">
                  <c:v>ID0131</c:v>
                </c:pt>
                <c:pt idx="1109">
                  <c:v>ID0134</c:v>
                </c:pt>
                <c:pt idx="1110">
                  <c:v>ID0159</c:v>
                </c:pt>
                <c:pt idx="1111">
                  <c:v>ID0207</c:v>
                </c:pt>
                <c:pt idx="1112">
                  <c:v>ID0229</c:v>
                </c:pt>
                <c:pt idx="1113">
                  <c:v>ID0235</c:v>
                </c:pt>
                <c:pt idx="1114">
                  <c:v>ID0256</c:v>
                </c:pt>
                <c:pt idx="1115">
                  <c:v>ID0260</c:v>
                </c:pt>
                <c:pt idx="1116">
                  <c:v>ID0262</c:v>
                </c:pt>
                <c:pt idx="1117">
                  <c:v>ID0291</c:v>
                </c:pt>
                <c:pt idx="1118">
                  <c:v>ID0311</c:v>
                </c:pt>
                <c:pt idx="1119">
                  <c:v>ID1491</c:v>
                </c:pt>
                <c:pt idx="1120">
                  <c:v>ID0325</c:v>
                </c:pt>
                <c:pt idx="1121">
                  <c:v>ID0346</c:v>
                </c:pt>
                <c:pt idx="1122">
                  <c:v>ID0358</c:v>
                </c:pt>
                <c:pt idx="1123">
                  <c:v>ID0366</c:v>
                </c:pt>
                <c:pt idx="1124">
                  <c:v>ID0380</c:v>
                </c:pt>
                <c:pt idx="1125">
                  <c:v>ID0387</c:v>
                </c:pt>
                <c:pt idx="1126">
                  <c:v>ID0409</c:v>
                </c:pt>
                <c:pt idx="1127">
                  <c:v>ID0419</c:v>
                </c:pt>
                <c:pt idx="1128">
                  <c:v>ID0433</c:v>
                </c:pt>
                <c:pt idx="1129">
                  <c:v>ID0450</c:v>
                </c:pt>
                <c:pt idx="1130">
                  <c:v>ID0459</c:v>
                </c:pt>
                <c:pt idx="1131">
                  <c:v>ID0464</c:v>
                </c:pt>
                <c:pt idx="1132">
                  <c:v>ID0473</c:v>
                </c:pt>
                <c:pt idx="1133">
                  <c:v>ID0486</c:v>
                </c:pt>
                <c:pt idx="1134">
                  <c:v>ID0493</c:v>
                </c:pt>
                <c:pt idx="1135">
                  <c:v>ID0494</c:v>
                </c:pt>
                <c:pt idx="1136">
                  <c:v>ID0499</c:v>
                </c:pt>
                <c:pt idx="1137">
                  <c:v>ID0503</c:v>
                </c:pt>
                <c:pt idx="1138">
                  <c:v>ID0514</c:v>
                </c:pt>
                <c:pt idx="1139">
                  <c:v>ID0529</c:v>
                </c:pt>
                <c:pt idx="1140">
                  <c:v>ID0532</c:v>
                </c:pt>
                <c:pt idx="1141">
                  <c:v>ID0538</c:v>
                </c:pt>
                <c:pt idx="1142">
                  <c:v>ID0555</c:v>
                </c:pt>
                <c:pt idx="1143">
                  <c:v>ID0574</c:v>
                </c:pt>
                <c:pt idx="1144">
                  <c:v>ID0575</c:v>
                </c:pt>
                <c:pt idx="1145">
                  <c:v>ID0746</c:v>
                </c:pt>
                <c:pt idx="1146">
                  <c:v>ID0747</c:v>
                </c:pt>
                <c:pt idx="1147">
                  <c:v>ID0748</c:v>
                </c:pt>
                <c:pt idx="1148">
                  <c:v>ID0755</c:v>
                </c:pt>
                <c:pt idx="1149">
                  <c:v>ID0800</c:v>
                </c:pt>
                <c:pt idx="1150">
                  <c:v>ID0820</c:v>
                </c:pt>
                <c:pt idx="1151">
                  <c:v>ID0844</c:v>
                </c:pt>
                <c:pt idx="1152">
                  <c:v>ID1128</c:v>
                </c:pt>
                <c:pt idx="1153">
                  <c:v>ID1200</c:v>
                </c:pt>
                <c:pt idx="1154">
                  <c:v>ID0909</c:v>
                </c:pt>
                <c:pt idx="1155">
                  <c:v>ID0916</c:v>
                </c:pt>
                <c:pt idx="1156">
                  <c:v>ID0918</c:v>
                </c:pt>
                <c:pt idx="1157">
                  <c:v>ID0932</c:v>
                </c:pt>
                <c:pt idx="1158">
                  <c:v>ID1055</c:v>
                </c:pt>
                <c:pt idx="1159">
                  <c:v>ID1062</c:v>
                </c:pt>
                <c:pt idx="1160">
                  <c:v>ID1076</c:v>
                </c:pt>
                <c:pt idx="1161">
                  <c:v>ID1079</c:v>
                </c:pt>
                <c:pt idx="1162">
                  <c:v>ID1083</c:v>
                </c:pt>
                <c:pt idx="1163">
                  <c:v>ID1085</c:v>
                </c:pt>
                <c:pt idx="1164">
                  <c:v>ID1086</c:v>
                </c:pt>
                <c:pt idx="1165">
                  <c:v>ID1087</c:v>
                </c:pt>
                <c:pt idx="1166">
                  <c:v>ID1092</c:v>
                </c:pt>
                <c:pt idx="1167">
                  <c:v>ID1093</c:v>
                </c:pt>
                <c:pt idx="1168">
                  <c:v>ID1097</c:v>
                </c:pt>
                <c:pt idx="1169">
                  <c:v>ID1098</c:v>
                </c:pt>
                <c:pt idx="1170">
                  <c:v>ID1101</c:v>
                </c:pt>
                <c:pt idx="1171">
                  <c:v>ID1102</c:v>
                </c:pt>
                <c:pt idx="1172">
                  <c:v>ID1103</c:v>
                </c:pt>
                <c:pt idx="1173">
                  <c:v>ID1104</c:v>
                </c:pt>
                <c:pt idx="1174">
                  <c:v>ID1107</c:v>
                </c:pt>
                <c:pt idx="1175">
                  <c:v>ID1111</c:v>
                </c:pt>
                <c:pt idx="1176">
                  <c:v>ID1115</c:v>
                </c:pt>
                <c:pt idx="1177">
                  <c:v>ID1117</c:v>
                </c:pt>
                <c:pt idx="1178">
                  <c:v>ID1118</c:v>
                </c:pt>
                <c:pt idx="1179">
                  <c:v>ID1120</c:v>
                </c:pt>
                <c:pt idx="1180">
                  <c:v>ID1122</c:v>
                </c:pt>
                <c:pt idx="1181">
                  <c:v>ID1141</c:v>
                </c:pt>
                <c:pt idx="1182">
                  <c:v>ID1148</c:v>
                </c:pt>
                <c:pt idx="1183">
                  <c:v>ID1149</c:v>
                </c:pt>
                <c:pt idx="1184">
                  <c:v>ID1153</c:v>
                </c:pt>
                <c:pt idx="1185">
                  <c:v>ID1156</c:v>
                </c:pt>
                <c:pt idx="1186">
                  <c:v>ID1164</c:v>
                </c:pt>
                <c:pt idx="1187">
                  <c:v>ID1170</c:v>
                </c:pt>
                <c:pt idx="1188">
                  <c:v>ID1175</c:v>
                </c:pt>
                <c:pt idx="1189">
                  <c:v>ID1176</c:v>
                </c:pt>
                <c:pt idx="1190">
                  <c:v>ID1181</c:v>
                </c:pt>
                <c:pt idx="1191">
                  <c:v>ID1205</c:v>
                </c:pt>
                <c:pt idx="1192">
                  <c:v>ID1206</c:v>
                </c:pt>
                <c:pt idx="1193">
                  <c:v>ID1232</c:v>
                </c:pt>
                <c:pt idx="1194">
                  <c:v>ID1233</c:v>
                </c:pt>
                <c:pt idx="1195">
                  <c:v>ID1240</c:v>
                </c:pt>
                <c:pt idx="1196">
                  <c:v>ID1241</c:v>
                </c:pt>
                <c:pt idx="1197">
                  <c:v>ID1243</c:v>
                </c:pt>
                <c:pt idx="1198">
                  <c:v>ID1246</c:v>
                </c:pt>
                <c:pt idx="1199">
                  <c:v>ID1251</c:v>
                </c:pt>
                <c:pt idx="1200">
                  <c:v>ID1252</c:v>
                </c:pt>
                <c:pt idx="1201">
                  <c:v>ID1257</c:v>
                </c:pt>
                <c:pt idx="1202">
                  <c:v>ID1332</c:v>
                </c:pt>
                <c:pt idx="1203">
                  <c:v>ID1340</c:v>
                </c:pt>
                <c:pt idx="1204">
                  <c:v>ID1133</c:v>
                </c:pt>
                <c:pt idx="1205">
                  <c:v>ID1348</c:v>
                </c:pt>
                <c:pt idx="1206">
                  <c:v>ID1349</c:v>
                </c:pt>
                <c:pt idx="1207">
                  <c:v>ID1362</c:v>
                </c:pt>
                <c:pt idx="1208">
                  <c:v>ID1372</c:v>
                </c:pt>
                <c:pt idx="1209">
                  <c:v>ID1388</c:v>
                </c:pt>
                <c:pt idx="1210">
                  <c:v>ID1472</c:v>
                </c:pt>
                <c:pt idx="1211">
                  <c:v>ID1476</c:v>
                </c:pt>
                <c:pt idx="1212">
                  <c:v>ID1489</c:v>
                </c:pt>
                <c:pt idx="1213">
                  <c:v>ID1072</c:v>
                </c:pt>
                <c:pt idx="1214">
                  <c:v>ID1541</c:v>
                </c:pt>
                <c:pt idx="1215">
                  <c:v>ID1544</c:v>
                </c:pt>
                <c:pt idx="1216">
                  <c:v>ID1550</c:v>
                </c:pt>
                <c:pt idx="1217">
                  <c:v>ID1552</c:v>
                </c:pt>
                <c:pt idx="1218">
                  <c:v>ID1562</c:v>
                </c:pt>
                <c:pt idx="1219">
                  <c:v>ID1577</c:v>
                </c:pt>
                <c:pt idx="1220">
                  <c:v>ID1600</c:v>
                </c:pt>
                <c:pt idx="1221">
                  <c:v>ID1607</c:v>
                </c:pt>
                <c:pt idx="1222">
                  <c:v>ID1615</c:v>
                </c:pt>
                <c:pt idx="1223">
                  <c:v>ID1628</c:v>
                </c:pt>
                <c:pt idx="1224">
                  <c:v>ID1634</c:v>
                </c:pt>
                <c:pt idx="1225">
                  <c:v>ID0513</c:v>
                </c:pt>
                <c:pt idx="1226">
                  <c:v>ID1662</c:v>
                </c:pt>
                <c:pt idx="1227">
                  <c:v>ID1664</c:v>
                </c:pt>
                <c:pt idx="1228">
                  <c:v>ID1682</c:v>
                </c:pt>
                <c:pt idx="1229">
                  <c:v>ID1690</c:v>
                </c:pt>
                <c:pt idx="1230">
                  <c:v>ID1695</c:v>
                </c:pt>
                <c:pt idx="1231">
                  <c:v>ID1700</c:v>
                </c:pt>
                <c:pt idx="1232">
                  <c:v>ID1724</c:v>
                </c:pt>
                <c:pt idx="1233">
                  <c:v>ID1725</c:v>
                </c:pt>
                <c:pt idx="1234">
                  <c:v>ID1729</c:v>
                </c:pt>
                <c:pt idx="1235">
                  <c:v>ID1733</c:v>
                </c:pt>
                <c:pt idx="1236">
                  <c:v>ID1737</c:v>
                </c:pt>
                <c:pt idx="1237">
                  <c:v>ID1739</c:v>
                </c:pt>
                <c:pt idx="1238">
                  <c:v>ID1761</c:v>
                </c:pt>
                <c:pt idx="1239">
                  <c:v>ID1470</c:v>
                </c:pt>
                <c:pt idx="1240">
                  <c:v>ID1783</c:v>
                </c:pt>
                <c:pt idx="1241">
                  <c:v>ID1784</c:v>
                </c:pt>
                <c:pt idx="1242">
                  <c:v>ID1786</c:v>
                </c:pt>
                <c:pt idx="1243">
                  <c:v>ID1787</c:v>
                </c:pt>
                <c:pt idx="1244">
                  <c:v>ID1789</c:v>
                </c:pt>
                <c:pt idx="1245">
                  <c:v>ID1813</c:v>
                </c:pt>
                <c:pt idx="1246">
                  <c:v>ID1814</c:v>
                </c:pt>
                <c:pt idx="1247">
                  <c:v>ID1835</c:v>
                </c:pt>
                <c:pt idx="1248">
                  <c:v>ID1838</c:v>
                </c:pt>
                <c:pt idx="1249">
                  <c:v>ID1854</c:v>
                </c:pt>
                <c:pt idx="1250">
                  <c:v>ID0057</c:v>
                </c:pt>
                <c:pt idx="1251">
                  <c:v>ID1863</c:v>
                </c:pt>
                <c:pt idx="1252">
                  <c:v>ID1882</c:v>
                </c:pt>
                <c:pt idx="1253">
                  <c:v>ID1895</c:v>
                </c:pt>
                <c:pt idx="1254">
                  <c:v>ID1905</c:v>
                </c:pt>
                <c:pt idx="1255">
                  <c:v>ID0179</c:v>
                </c:pt>
                <c:pt idx="1256">
                  <c:v>ID0008</c:v>
                </c:pt>
                <c:pt idx="1257">
                  <c:v>ID0385</c:v>
                </c:pt>
                <c:pt idx="1258">
                  <c:v>ID0271</c:v>
                </c:pt>
                <c:pt idx="1259">
                  <c:v>ID0825</c:v>
                </c:pt>
                <c:pt idx="1260">
                  <c:v>ID0862</c:v>
                </c:pt>
                <c:pt idx="1261">
                  <c:v>ID0003</c:v>
                </c:pt>
                <c:pt idx="1262">
                  <c:v>ID0005</c:v>
                </c:pt>
                <c:pt idx="1263">
                  <c:v>ID0014</c:v>
                </c:pt>
                <c:pt idx="1264">
                  <c:v>ID0015</c:v>
                </c:pt>
                <c:pt idx="1265">
                  <c:v>ID0016</c:v>
                </c:pt>
                <c:pt idx="1266">
                  <c:v>ID0022</c:v>
                </c:pt>
                <c:pt idx="1267">
                  <c:v>ID0076</c:v>
                </c:pt>
                <c:pt idx="1268">
                  <c:v>ID0024</c:v>
                </c:pt>
                <c:pt idx="1269">
                  <c:v>ID0025</c:v>
                </c:pt>
                <c:pt idx="1270">
                  <c:v>ID0026</c:v>
                </c:pt>
                <c:pt idx="1271">
                  <c:v>ID0285</c:v>
                </c:pt>
                <c:pt idx="1272">
                  <c:v>ID0037</c:v>
                </c:pt>
                <c:pt idx="1273">
                  <c:v>ID0038</c:v>
                </c:pt>
                <c:pt idx="1274">
                  <c:v>ID0039</c:v>
                </c:pt>
                <c:pt idx="1275">
                  <c:v>ID0044</c:v>
                </c:pt>
                <c:pt idx="1276">
                  <c:v>ID0045</c:v>
                </c:pt>
                <c:pt idx="1277">
                  <c:v>ID0048</c:v>
                </c:pt>
                <c:pt idx="1278">
                  <c:v>ID0051</c:v>
                </c:pt>
                <c:pt idx="1279">
                  <c:v>ID0055</c:v>
                </c:pt>
                <c:pt idx="1280">
                  <c:v>ID0059</c:v>
                </c:pt>
                <c:pt idx="1281">
                  <c:v>ID0060</c:v>
                </c:pt>
                <c:pt idx="1282">
                  <c:v>ID0061</c:v>
                </c:pt>
                <c:pt idx="1283">
                  <c:v>ID0065</c:v>
                </c:pt>
                <c:pt idx="1284">
                  <c:v>ID0068</c:v>
                </c:pt>
                <c:pt idx="1285">
                  <c:v>ID0069</c:v>
                </c:pt>
                <c:pt idx="1286">
                  <c:v>ID0071</c:v>
                </c:pt>
                <c:pt idx="1287">
                  <c:v>ID0072</c:v>
                </c:pt>
                <c:pt idx="1288">
                  <c:v>ID0080</c:v>
                </c:pt>
                <c:pt idx="1289">
                  <c:v>ID0083</c:v>
                </c:pt>
                <c:pt idx="1290">
                  <c:v>ID0084</c:v>
                </c:pt>
                <c:pt idx="1291">
                  <c:v>ID0087</c:v>
                </c:pt>
                <c:pt idx="1292">
                  <c:v>ID0089</c:v>
                </c:pt>
                <c:pt idx="1293">
                  <c:v>ID0091</c:v>
                </c:pt>
                <c:pt idx="1294">
                  <c:v>ID0092</c:v>
                </c:pt>
                <c:pt idx="1295">
                  <c:v>ID0094</c:v>
                </c:pt>
                <c:pt idx="1296">
                  <c:v>ID0095</c:v>
                </c:pt>
                <c:pt idx="1297">
                  <c:v>ID0097</c:v>
                </c:pt>
                <c:pt idx="1298">
                  <c:v>ID0098</c:v>
                </c:pt>
                <c:pt idx="1299">
                  <c:v>ID0099</c:v>
                </c:pt>
                <c:pt idx="1300">
                  <c:v>ID0100</c:v>
                </c:pt>
                <c:pt idx="1301">
                  <c:v>ID0101</c:v>
                </c:pt>
                <c:pt idx="1302">
                  <c:v>ID0102</c:v>
                </c:pt>
                <c:pt idx="1303">
                  <c:v>ID0104</c:v>
                </c:pt>
                <c:pt idx="1304">
                  <c:v>ID0106</c:v>
                </c:pt>
                <c:pt idx="1305">
                  <c:v>ID0107</c:v>
                </c:pt>
                <c:pt idx="1306">
                  <c:v>ID0108</c:v>
                </c:pt>
                <c:pt idx="1307">
                  <c:v>ID0111</c:v>
                </c:pt>
                <c:pt idx="1308">
                  <c:v>ID0112</c:v>
                </c:pt>
                <c:pt idx="1309">
                  <c:v>ID0113</c:v>
                </c:pt>
                <c:pt idx="1310">
                  <c:v>ID0114</c:v>
                </c:pt>
                <c:pt idx="1311">
                  <c:v>ID0116</c:v>
                </c:pt>
                <c:pt idx="1312">
                  <c:v>ID0118</c:v>
                </c:pt>
                <c:pt idx="1313">
                  <c:v>ID0120</c:v>
                </c:pt>
                <c:pt idx="1314">
                  <c:v>ID0122</c:v>
                </c:pt>
                <c:pt idx="1315">
                  <c:v>ID0123</c:v>
                </c:pt>
                <c:pt idx="1316">
                  <c:v>ID0125</c:v>
                </c:pt>
                <c:pt idx="1317">
                  <c:v>ID0126</c:v>
                </c:pt>
                <c:pt idx="1318">
                  <c:v>ID0127</c:v>
                </c:pt>
                <c:pt idx="1319">
                  <c:v>ID0128</c:v>
                </c:pt>
                <c:pt idx="1320">
                  <c:v>ID0132</c:v>
                </c:pt>
                <c:pt idx="1321">
                  <c:v>ID0133</c:v>
                </c:pt>
                <c:pt idx="1322">
                  <c:v>ID0135</c:v>
                </c:pt>
                <c:pt idx="1323">
                  <c:v>ID0139</c:v>
                </c:pt>
                <c:pt idx="1324">
                  <c:v>ID0142</c:v>
                </c:pt>
                <c:pt idx="1325">
                  <c:v>ID0143</c:v>
                </c:pt>
                <c:pt idx="1326">
                  <c:v>ID0144</c:v>
                </c:pt>
                <c:pt idx="1327">
                  <c:v>ID0145</c:v>
                </c:pt>
                <c:pt idx="1328">
                  <c:v>ID0146</c:v>
                </c:pt>
                <c:pt idx="1329">
                  <c:v>ID0147</c:v>
                </c:pt>
                <c:pt idx="1330">
                  <c:v>ID0148</c:v>
                </c:pt>
                <c:pt idx="1331">
                  <c:v>ID0149</c:v>
                </c:pt>
                <c:pt idx="1332">
                  <c:v>ID0151</c:v>
                </c:pt>
                <c:pt idx="1333">
                  <c:v>ID0152</c:v>
                </c:pt>
                <c:pt idx="1334">
                  <c:v>ID0153</c:v>
                </c:pt>
                <c:pt idx="1335">
                  <c:v>ID0154</c:v>
                </c:pt>
                <c:pt idx="1336">
                  <c:v>ID0156</c:v>
                </c:pt>
                <c:pt idx="1337">
                  <c:v>ID0157</c:v>
                </c:pt>
                <c:pt idx="1338">
                  <c:v>ID0158</c:v>
                </c:pt>
                <c:pt idx="1339">
                  <c:v>ID0161</c:v>
                </c:pt>
                <c:pt idx="1340">
                  <c:v>ID0163</c:v>
                </c:pt>
                <c:pt idx="1341">
                  <c:v>ID0164</c:v>
                </c:pt>
                <c:pt idx="1342">
                  <c:v>ID1570</c:v>
                </c:pt>
                <c:pt idx="1343">
                  <c:v>ID0169</c:v>
                </c:pt>
                <c:pt idx="1344">
                  <c:v>ID0173</c:v>
                </c:pt>
                <c:pt idx="1345">
                  <c:v>ID0174</c:v>
                </c:pt>
                <c:pt idx="1346">
                  <c:v>ID0176</c:v>
                </c:pt>
                <c:pt idx="1347">
                  <c:v>ID0177</c:v>
                </c:pt>
                <c:pt idx="1348">
                  <c:v>ID0180</c:v>
                </c:pt>
                <c:pt idx="1349">
                  <c:v>ID0181</c:v>
                </c:pt>
                <c:pt idx="1350">
                  <c:v>ID0183</c:v>
                </c:pt>
                <c:pt idx="1351">
                  <c:v>ID0184</c:v>
                </c:pt>
                <c:pt idx="1352">
                  <c:v>ID0185</c:v>
                </c:pt>
                <c:pt idx="1353">
                  <c:v>ID0186</c:v>
                </c:pt>
                <c:pt idx="1354">
                  <c:v>ID0189</c:v>
                </c:pt>
                <c:pt idx="1355">
                  <c:v>ID0193</c:v>
                </c:pt>
                <c:pt idx="1356">
                  <c:v>ID0194</c:v>
                </c:pt>
                <c:pt idx="1357">
                  <c:v>ID0195</c:v>
                </c:pt>
                <c:pt idx="1358">
                  <c:v>ID0196</c:v>
                </c:pt>
                <c:pt idx="1359">
                  <c:v>ID0198</c:v>
                </c:pt>
                <c:pt idx="1360">
                  <c:v>ID0200</c:v>
                </c:pt>
                <c:pt idx="1361">
                  <c:v>ID0203</c:v>
                </c:pt>
                <c:pt idx="1362">
                  <c:v>ID0204</c:v>
                </c:pt>
                <c:pt idx="1363">
                  <c:v>ID0209</c:v>
                </c:pt>
                <c:pt idx="1364">
                  <c:v>ID0210</c:v>
                </c:pt>
                <c:pt idx="1365">
                  <c:v>ID0211</c:v>
                </c:pt>
                <c:pt idx="1366">
                  <c:v>ID0212</c:v>
                </c:pt>
                <c:pt idx="1367">
                  <c:v>ID0214</c:v>
                </c:pt>
                <c:pt idx="1368">
                  <c:v>ID0215</c:v>
                </c:pt>
                <c:pt idx="1369">
                  <c:v>ID0216</c:v>
                </c:pt>
                <c:pt idx="1370">
                  <c:v>ID0217</c:v>
                </c:pt>
                <c:pt idx="1371">
                  <c:v>ID0218</c:v>
                </c:pt>
                <c:pt idx="1372">
                  <c:v>ID0219</c:v>
                </c:pt>
                <c:pt idx="1373">
                  <c:v>ID0223</c:v>
                </c:pt>
                <c:pt idx="1374">
                  <c:v>ID0226</c:v>
                </c:pt>
                <c:pt idx="1375">
                  <c:v>ID0227</c:v>
                </c:pt>
                <c:pt idx="1376">
                  <c:v>ID0231</c:v>
                </c:pt>
                <c:pt idx="1377">
                  <c:v>ID0232</c:v>
                </c:pt>
                <c:pt idx="1378">
                  <c:v>ID0233</c:v>
                </c:pt>
                <c:pt idx="1379">
                  <c:v>ID0234</c:v>
                </c:pt>
                <c:pt idx="1380">
                  <c:v>ID0236</c:v>
                </c:pt>
                <c:pt idx="1381">
                  <c:v>ID0237</c:v>
                </c:pt>
                <c:pt idx="1382">
                  <c:v>ID0241</c:v>
                </c:pt>
                <c:pt idx="1383">
                  <c:v>ID0242</c:v>
                </c:pt>
                <c:pt idx="1384">
                  <c:v>ID0243</c:v>
                </c:pt>
                <c:pt idx="1385">
                  <c:v>ID0244</c:v>
                </c:pt>
                <c:pt idx="1386">
                  <c:v>ID0245</c:v>
                </c:pt>
                <c:pt idx="1387">
                  <c:v>ID0247</c:v>
                </c:pt>
                <c:pt idx="1388">
                  <c:v>ID0248</c:v>
                </c:pt>
                <c:pt idx="1389">
                  <c:v>ID0251</c:v>
                </c:pt>
                <c:pt idx="1390">
                  <c:v>ID0253</c:v>
                </c:pt>
                <c:pt idx="1391">
                  <c:v>ID0254</c:v>
                </c:pt>
                <c:pt idx="1392">
                  <c:v>ID0255</c:v>
                </c:pt>
                <c:pt idx="1393">
                  <c:v>ID0257</c:v>
                </c:pt>
                <c:pt idx="1394">
                  <c:v>ID0259</c:v>
                </c:pt>
                <c:pt idx="1395">
                  <c:v>ID0263</c:v>
                </c:pt>
                <c:pt idx="1396">
                  <c:v>ID0264</c:v>
                </c:pt>
                <c:pt idx="1397">
                  <c:v>ID0266</c:v>
                </c:pt>
                <c:pt idx="1398">
                  <c:v>ID0268</c:v>
                </c:pt>
                <c:pt idx="1399">
                  <c:v>ID0269</c:v>
                </c:pt>
                <c:pt idx="1400">
                  <c:v>ID0270</c:v>
                </c:pt>
                <c:pt idx="1401">
                  <c:v>ID0272</c:v>
                </c:pt>
                <c:pt idx="1402">
                  <c:v>ID0273</c:v>
                </c:pt>
                <c:pt idx="1403">
                  <c:v>ID0274</c:v>
                </c:pt>
                <c:pt idx="1404">
                  <c:v>ID0275</c:v>
                </c:pt>
                <c:pt idx="1405">
                  <c:v>ID0277</c:v>
                </c:pt>
                <c:pt idx="1406">
                  <c:v>ID0278</c:v>
                </c:pt>
                <c:pt idx="1407">
                  <c:v>ID0280</c:v>
                </c:pt>
                <c:pt idx="1408">
                  <c:v>ID0281</c:v>
                </c:pt>
                <c:pt idx="1409">
                  <c:v>ID0283</c:v>
                </c:pt>
                <c:pt idx="1410">
                  <c:v>ID0289</c:v>
                </c:pt>
                <c:pt idx="1411">
                  <c:v>ID0290</c:v>
                </c:pt>
                <c:pt idx="1412">
                  <c:v>ID0292</c:v>
                </c:pt>
                <c:pt idx="1413">
                  <c:v>ID0295</c:v>
                </c:pt>
                <c:pt idx="1414">
                  <c:v>ID0296</c:v>
                </c:pt>
                <c:pt idx="1415">
                  <c:v>ID0298</c:v>
                </c:pt>
                <c:pt idx="1416">
                  <c:v>ID0299</c:v>
                </c:pt>
                <c:pt idx="1417">
                  <c:v>ID0300</c:v>
                </c:pt>
                <c:pt idx="1418">
                  <c:v>ID0302</c:v>
                </c:pt>
                <c:pt idx="1419">
                  <c:v>ID0304</c:v>
                </c:pt>
                <c:pt idx="1420">
                  <c:v>ID0306</c:v>
                </c:pt>
                <c:pt idx="1421">
                  <c:v>ID0308</c:v>
                </c:pt>
                <c:pt idx="1422">
                  <c:v>ID0310</c:v>
                </c:pt>
                <c:pt idx="1423">
                  <c:v>ID0312</c:v>
                </c:pt>
                <c:pt idx="1424">
                  <c:v>ID0314</c:v>
                </c:pt>
                <c:pt idx="1425">
                  <c:v>ID0317</c:v>
                </c:pt>
                <c:pt idx="1426">
                  <c:v>ID0318</c:v>
                </c:pt>
                <c:pt idx="1427">
                  <c:v>ID0319</c:v>
                </c:pt>
                <c:pt idx="1428">
                  <c:v>ID0320</c:v>
                </c:pt>
                <c:pt idx="1429">
                  <c:v>ID0323</c:v>
                </c:pt>
                <c:pt idx="1430">
                  <c:v>ID0326</c:v>
                </c:pt>
                <c:pt idx="1431">
                  <c:v>ID0327</c:v>
                </c:pt>
                <c:pt idx="1432">
                  <c:v>ID0329</c:v>
                </c:pt>
                <c:pt idx="1433">
                  <c:v>ID0301</c:v>
                </c:pt>
                <c:pt idx="1434">
                  <c:v>ID0331</c:v>
                </c:pt>
                <c:pt idx="1435">
                  <c:v>ID0332</c:v>
                </c:pt>
                <c:pt idx="1436">
                  <c:v>ID0334</c:v>
                </c:pt>
                <c:pt idx="1437">
                  <c:v>ID0335</c:v>
                </c:pt>
                <c:pt idx="1438">
                  <c:v>ID0338</c:v>
                </c:pt>
                <c:pt idx="1439">
                  <c:v>ID0339</c:v>
                </c:pt>
                <c:pt idx="1440">
                  <c:v>ID0343</c:v>
                </c:pt>
                <c:pt idx="1441">
                  <c:v>ID0344</c:v>
                </c:pt>
                <c:pt idx="1442">
                  <c:v>ID0350</c:v>
                </c:pt>
                <c:pt idx="1443">
                  <c:v>ID0351</c:v>
                </c:pt>
                <c:pt idx="1444">
                  <c:v>ID0354</c:v>
                </c:pt>
                <c:pt idx="1445">
                  <c:v>ID0355</c:v>
                </c:pt>
                <c:pt idx="1446">
                  <c:v>ID0356</c:v>
                </c:pt>
                <c:pt idx="1447">
                  <c:v>ID0359</c:v>
                </c:pt>
                <c:pt idx="1448">
                  <c:v>ID0360</c:v>
                </c:pt>
                <c:pt idx="1449">
                  <c:v>ID0361</c:v>
                </c:pt>
                <c:pt idx="1450">
                  <c:v>ID0365</c:v>
                </c:pt>
                <c:pt idx="1451">
                  <c:v>ID0367</c:v>
                </c:pt>
                <c:pt idx="1452">
                  <c:v>ID0369</c:v>
                </c:pt>
                <c:pt idx="1453">
                  <c:v>ID0370</c:v>
                </c:pt>
                <c:pt idx="1454">
                  <c:v>ID0373</c:v>
                </c:pt>
                <c:pt idx="1455">
                  <c:v>ID0375</c:v>
                </c:pt>
                <c:pt idx="1456">
                  <c:v>ID0381</c:v>
                </c:pt>
                <c:pt idx="1457">
                  <c:v>ID0383</c:v>
                </c:pt>
                <c:pt idx="1458">
                  <c:v>ID0384</c:v>
                </c:pt>
                <c:pt idx="1459">
                  <c:v>ID0388</c:v>
                </c:pt>
                <c:pt idx="1460">
                  <c:v>ID0389</c:v>
                </c:pt>
                <c:pt idx="1461">
                  <c:v>ID0390</c:v>
                </c:pt>
                <c:pt idx="1462">
                  <c:v>ID0392</c:v>
                </c:pt>
                <c:pt idx="1463">
                  <c:v>ID0395</c:v>
                </c:pt>
                <c:pt idx="1464">
                  <c:v>ID0396</c:v>
                </c:pt>
                <c:pt idx="1465">
                  <c:v>ID0397</c:v>
                </c:pt>
                <c:pt idx="1466">
                  <c:v>ID0399</c:v>
                </c:pt>
                <c:pt idx="1467">
                  <c:v>ID0400</c:v>
                </c:pt>
                <c:pt idx="1468">
                  <c:v>ID0401</c:v>
                </c:pt>
                <c:pt idx="1469">
                  <c:v>ID0404</c:v>
                </c:pt>
                <c:pt idx="1470">
                  <c:v>ID0405</c:v>
                </c:pt>
                <c:pt idx="1471">
                  <c:v>ID0410</c:v>
                </c:pt>
                <c:pt idx="1472">
                  <c:v>ID0413</c:v>
                </c:pt>
                <c:pt idx="1473">
                  <c:v>ID0414</c:v>
                </c:pt>
                <c:pt idx="1474">
                  <c:v>ID0415</c:v>
                </c:pt>
                <c:pt idx="1475">
                  <c:v>ID0417</c:v>
                </c:pt>
                <c:pt idx="1476">
                  <c:v>ID0418</c:v>
                </c:pt>
                <c:pt idx="1477">
                  <c:v>ID0421</c:v>
                </c:pt>
                <c:pt idx="1478">
                  <c:v>ID0422</c:v>
                </c:pt>
                <c:pt idx="1479">
                  <c:v>ID0425</c:v>
                </c:pt>
                <c:pt idx="1480">
                  <c:v>ID0428</c:v>
                </c:pt>
                <c:pt idx="1481">
                  <c:v>ID0431</c:v>
                </c:pt>
                <c:pt idx="1482">
                  <c:v>ID0432</c:v>
                </c:pt>
                <c:pt idx="1483">
                  <c:v>ID0435</c:v>
                </c:pt>
                <c:pt idx="1484">
                  <c:v>ID0437</c:v>
                </c:pt>
                <c:pt idx="1485">
                  <c:v>ID0438</c:v>
                </c:pt>
                <c:pt idx="1486">
                  <c:v>ID0439</c:v>
                </c:pt>
                <c:pt idx="1487">
                  <c:v>ID0440</c:v>
                </c:pt>
                <c:pt idx="1488">
                  <c:v>ID0444</c:v>
                </c:pt>
                <c:pt idx="1489">
                  <c:v>ID0447</c:v>
                </c:pt>
                <c:pt idx="1490">
                  <c:v>ID0449</c:v>
                </c:pt>
                <c:pt idx="1491">
                  <c:v>ID0451</c:v>
                </c:pt>
                <c:pt idx="1492">
                  <c:v>ID0456</c:v>
                </c:pt>
                <c:pt idx="1493">
                  <c:v>ID0458</c:v>
                </c:pt>
                <c:pt idx="1494">
                  <c:v>ID0461</c:v>
                </c:pt>
                <c:pt idx="1495">
                  <c:v>ID0462</c:v>
                </c:pt>
                <c:pt idx="1496">
                  <c:v>ID0463</c:v>
                </c:pt>
                <c:pt idx="1497">
                  <c:v>ID0465</c:v>
                </c:pt>
                <c:pt idx="1498">
                  <c:v>ID0470</c:v>
                </c:pt>
                <c:pt idx="1499">
                  <c:v>ID0471</c:v>
                </c:pt>
                <c:pt idx="1500">
                  <c:v>ID0472</c:v>
                </c:pt>
                <c:pt idx="1501">
                  <c:v>ID0478</c:v>
                </c:pt>
                <c:pt idx="1502">
                  <c:v>ID0480</c:v>
                </c:pt>
                <c:pt idx="1503">
                  <c:v>ID0481</c:v>
                </c:pt>
                <c:pt idx="1504">
                  <c:v>ID0482</c:v>
                </c:pt>
                <c:pt idx="1505">
                  <c:v>ID0487</c:v>
                </c:pt>
                <c:pt idx="1506">
                  <c:v>ID0488</c:v>
                </c:pt>
                <c:pt idx="1507">
                  <c:v>ID0490</c:v>
                </c:pt>
                <c:pt idx="1508">
                  <c:v>ID0495</c:v>
                </c:pt>
                <c:pt idx="1509">
                  <c:v>ID0498</c:v>
                </c:pt>
                <c:pt idx="1510">
                  <c:v>ID0504</c:v>
                </c:pt>
                <c:pt idx="1511">
                  <c:v>ID0505</c:v>
                </c:pt>
                <c:pt idx="1512">
                  <c:v>ID0512</c:v>
                </c:pt>
                <c:pt idx="1513">
                  <c:v>ID0515</c:v>
                </c:pt>
                <c:pt idx="1514">
                  <c:v>ID0516</c:v>
                </c:pt>
                <c:pt idx="1515">
                  <c:v>ID0517</c:v>
                </c:pt>
                <c:pt idx="1516">
                  <c:v>ID0519</c:v>
                </c:pt>
                <c:pt idx="1517">
                  <c:v>ID0520</c:v>
                </c:pt>
                <c:pt idx="1518">
                  <c:v>ID0523</c:v>
                </c:pt>
                <c:pt idx="1519">
                  <c:v>ID0524</c:v>
                </c:pt>
                <c:pt idx="1520">
                  <c:v>ID0525</c:v>
                </c:pt>
                <c:pt idx="1521">
                  <c:v>ID0527</c:v>
                </c:pt>
                <c:pt idx="1522">
                  <c:v>ID0530</c:v>
                </c:pt>
                <c:pt idx="1523">
                  <c:v>ID0531</c:v>
                </c:pt>
                <c:pt idx="1524">
                  <c:v>ID0537</c:v>
                </c:pt>
                <c:pt idx="1525">
                  <c:v>ID0540</c:v>
                </c:pt>
                <c:pt idx="1526">
                  <c:v>ID0545</c:v>
                </c:pt>
                <c:pt idx="1527">
                  <c:v>ID0547</c:v>
                </c:pt>
                <c:pt idx="1528">
                  <c:v>ID0549</c:v>
                </c:pt>
                <c:pt idx="1529">
                  <c:v>ID0550</c:v>
                </c:pt>
                <c:pt idx="1530">
                  <c:v>ID0551</c:v>
                </c:pt>
                <c:pt idx="1531">
                  <c:v>ID0552</c:v>
                </c:pt>
                <c:pt idx="1532">
                  <c:v>ID0554</c:v>
                </c:pt>
                <c:pt idx="1533">
                  <c:v>ID0557</c:v>
                </c:pt>
                <c:pt idx="1534">
                  <c:v>ID0558</c:v>
                </c:pt>
                <c:pt idx="1535">
                  <c:v>ID0560</c:v>
                </c:pt>
                <c:pt idx="1536">
                  <c:v>ID0562</c:v>
                </c:pt>
                <c:pt idx="1537">
                  <c:v>ID0563</c:v>
                </c:pt>
                <c:pt idx="1538">
                  <c:v>ID0565</c:v>
                </c:pt>
                <c:pt idx="1539">
                  <c:v>ID0567</c:v>
                </c:pt>
                <c:pt idx="1540">
                  <c:v>ID0572</c:v>
                </c:pt>
                <c:pt idx="1541">
                  <c:v>ID0573</c:v>
                </c:pt>
                <c:pt idx="1542">
                  <c:v>ID0579</c:v>
                </c:pt>
                <c:pt idx="1543">
                  <c:v>ID0580</c:v>
                </c:pt>
                <c:pt idx="1544">
                  <c:v>ID0582</c:v>
                </c:pt>
                <c:pt idx="1545">
                  <c:v>ID0583</c:v>
                </c:pt>
                <c:pt idx="1546">
                  <c:v>ID0584</c:v>
                </c:pt>
                <c:pt idx="1547">
                  <c:v>ID0586</c:v>
                </c:pt>
                <c:pt idx="1548">
                  <c:v>ID0587</c:v>
                </c:pt>
                <c:pt idx="1549">
                  <c:v>ID0589</c:v>
                </c:pt>
                <c:pt idx="1550">
                  <c:v>ID0590</c:v>
                </c:pt>
                <c:pt idx="1551">
                  <c:v>ID0591</c:v>
                </c:pt>
                <c:pt idx="1552">
                  <c:v>ID0592</c:v>
                </c:pt>
                <c:pt idx="1553">
                  <c:v>ID0596</c:v>
                </c:pt>
                <c:pt idx="1554">
                  <c:v>ID0597</c:v>
                </c:pt>
                <c:pt idx="1555">
                  <c:v>ID0600</c:v>
                </c:pt>
                <c:pt idx="1556">
                  <c:v>ID0601</c:v>
                </c:pt>
                <c:pt idx="1557">
                  <c:v>ID0602</c:v>
                </c:pt>
                <c:pt idx="1558">
                  <c:v>ID0605</c:v>
                </c:pt>
                <c:pt idx="1559">
                  <c:v>ID0606</c:v>
                </c:pt>
                <c:pt idx="1560">
                  <c:v>ID0608</c:v>
                </c:pt>
                <c:pt idx="1561">
                  <c:v>ID0612</c:v>
                </c:pt>
                <c:pt idx="1562">
                  <c:v>ID0614</c:v>
                </c:pt>
                <c:pt idx="1563">
                  <c:v>ID0618</c:v>
                </c:pt>
                <c:pt idx="1564">
                  <c:v>ID0624</c:v>
                </c:pt>
                <c:pt idx="1565">
                  <c:v>ID0627</c:v>
                </c:pt>
                <c:pt idx="1566">
                  <c:v>ID0631</c:v>
                </c:pt>
                <c:pt idx="1567">
                  <c:v>ID0632</c:v>
                </c:pt>
                <c:pt idx="1568">
                  <c:v>ID0634</c:v>
                </c:pt>
                <c:pt idx="1569">
                  <c:v>ID0637</c:v>
                </c:pt>
                <c:pt idx="1570">
                  <c:v>ID0643</c:v>
                </c:pt>
                <c:pt idx="1571">
                  <c:v>ID0677</c:v>
                </c:pt>
                <c:pt idx="1572">
                  <c:v>ID0683</c:v>
                </c:pt>
                <c:pt idx="1573">
                  <c:v>ID0704</c:v>
                </c:pt>
                <c:pt idx="1574">
                  <c:v>ID0764</c:v>
                </c:pt>
                <c:pt idx="1575">
                  <c:v>ID0767</c:v>
                </c:pt>
                <c:pt idx="1576">
                  <c:v>ID0768</c:v>
                </c:pt>
                <c:pt idx="1577">
                  <c:v>ID0791</c:v>
                </c:pt>
                <c:pt idx="1578">
                  <c:v>ID0801</c:v>
                </c:pt>
                <c:pt idx="1579">
                  <c:v>ID0803</c:v>
                </c:pt>
                <c:pt idx="1580">
                  <c:v>ID0806</c:v>
                </c:pt>
                <c:pt idx="1581">
                  <c:v>ID0808</c:v>
                </c:pt>
                <c:pt idx="1582">
                  <c:v>ID0815</c:v>
                </c:pt>
                <c:pt idx="1583">
                  <c:v>ID0824</c:v>
                </c:pt>
                <c:pt idx="1584">
                  <c:v>ID0829</c:v>
                </c:pt>
                <c:pt idx="1585">
                  <c:v>ID0831</c:v>
                </c:pt>
                <c:pt idx="1586">
                  <c:v>ID0840</c:v>
                </c:pt>
                <c:pt idx="1587">
                  <c:v>ID0854</c:v>
                </c:pt>
                <c:pt idx="1588">
                  <c:v>ID0856</c:v>
                </c:pt>
                <c:pt idx="1589">
                  <c:v>ID0857</c:v>
                </c:pt>
                <c:pt idx="1590">
                  <c:v>ID0858</c:v>
                </c:pt>
                <c:pt idx="1591">
                  <c:v>ID0860</c:v>
                </c:pt>
                <c:pt idx="1592">
                  <c:v>ID0866</c:v>
                </c:pt>
                <c:pt idx="1593">
                  <c:v>ID0867</c:v>
                </c:pt>
                <c:pt idx="1594">
                  <c:v>ID0869</c:v>
                </c:pt>
                <c:pt idx="1595">
                  <c:v>ID0870</c:v>
                </c:pt>
                <c:pt idx="1596">
                  <c:v>ID0873</c:v>
                </c:pt>
                <c:pt idx="1597">
                  <c:v>ID0874</c:v>
                </c:pt>
                <c:pt idx="1598">
                  <c:v>ID0875</c:v>
                </c:pt>
                <c:pt idx="1599">
                  <c:v>ID0876</c:v>
                </c:pt>
                <c:pt idx="1600">
                  <c:v>ID0888</c:v>
                </c:pt>
                <c:pt idx="1601">
                  <c:v>ID0906</c:v>
                </c:pt>
                <c:pt idx="1602">
                  <c:v>ID0927</c:v>
                </c:pt>
                <c:pt idx="1603">
                  <c:v>ID0930</c:v>
                </c:pt>
                <c:pt idx="1604">
                  <c:v>ID0945</c:v>
                </c:pt>
                <c:pt idx="1605">
                  <c:v>ID0953</c:v>
                </c:pt>
                <c:pt idx="1606">
                  <c:v>ID0954</c:v>
                </c:pt>
                <c:pt idx="1607">
                  <c:v>ID0970</c:v>
                </c:pt>
                <c:pt idx="1608">
                  <c:v>ID0981</c:v>
                </c:pt>
                <c:pt idx="1609">
                  <c:v>ID0991</c:v>
                </c:pt>
                <c:pt idx="1610">
                  <c:v>ID1006</c:v>
                </c:pt>
                <c:pt idx="1611">
                  <c:v>ID1025</c:v>
                </c:pt>
                <c:pt idx="1612">
                  <c:v>ID1138</c:v>
                </c:pt>
                <c:pt idx="1613">
                  <c:v>ID1144</c:v>
                </c:pt>
                <c:pt idx="1614">
                  <c:v>ID1152</c:v>
                </c:pt>
                <c:pt idx="1615">
                  <c:v>ID1159</c:v>
                </c:pt>
                <c:pt idx="1616">
                  <c:v>ID1167</c:v>
                </c:pt>
                <c:pt idx="1617">
                  <c:v>ID1168</c:v>
                </c:pt>
                <c:pt idx="1618">
                  <c:v>ID1188</c:v>
                </c:pt>
                <c:pt idx="1619">
                  <c:v>ID1191</c:v>
                </c:pt>
                <c:pt idx="1620">
                  <c:v>ID1194</c:v>
                </c:pt>
                <c:pt idx="1621">
                  <c:v>ID1198</c:v>
                </c:pt>
                <c:pt idx="1622">
                  <c:v>ID1199</c:v>
                </c:pt>
                <c:pt idx="1623">
                  <c:v>ID1204</c:v>
                </c:pt>
                <c:pt idx="1624">
                  <c:v>ID1211</c:v>
                </c:pt>
                <c:pt idx="1625">
                  <c:v>ID1215</c:v>
                </c:pt>
                <c:pt idx="1626">
                  <c:v>ID1218</c:v>
                </c:pt>
                <c:pt idx="1627">
                  <c:v>ID1219</c:v>
                </c:pt>
                <c:pt idx="1628">
                  <c:v>ID1220</c:v>
                </c:pt>
                <c:pt idx="1629">
                  <c:v>ID1222</c:v>
                </c:pt>
                <c:pt idx="1630">
                  <c:v>ID1526</c:v>
                </c:pt>
                <c:pt idx="1631">
                  <c:v>ID1227</c:v>
                </c:pt>
                <c:pt idx="1632">
                  <c:v>ID1244</c:v>
                </c:pt>
                <c:pt idx="1633">
                  <c:v>ID1248</c:v>
                </c:pt>
                <c:pt idx="1634">
                  <c:v>ID1250</c:v>
                </c:pt>
                <c:pt idx="1635">
                  <c:v>ID1253</c:v>
                </c:pt>
                <c:pt idx="1636">
                  <c:v>ID1254</c:v>
                </c:pt>
                <c:pt idx="1637">
                  <c:v>ID1258</c:v>
                </c:pt>
                <c:pt idx="1638">
                  <c:v>ID1265</c:v>
                </c:pt>
                <c:pt idx="1639">
                  <c:v>ID1266</c:v>
                </c:pt>
                <c:pt idx="1640">
                  <c:v>ID1267</c:v>
                </c:pt>
                <c:pt idx="1641">
                  <c:v>ID1271</c:v>
                </c:pt>
                <c:pt idx="1642">
                  <c:v>ID1275</c:v>
                </c:pt>
                <c:pt idx="1643">
                  <c:v>ID1276</c:v>
                </c:pt>
                <c:pt idx="1644">
                  <c:v>ID1282</c:v>
                </c:pt>
                <c:pt idx="1645">
                  <c:v>ID1286</c:v>
                </c:pt>
                <c:pt idx="1646">
                  <c:v>ID1287</c:v>
                </c:pt>
                <c:pt idx="1647">
                  <c:v>ID0168</c:v>
                </c:pt>
                <c:pt idx="1648">
                  <c:v>ID1296</c:v>
                </c:pt>
                <c:pt idx="1649">
                  <c:v>ID1303</c:v>
                </c:pt>
                <c:pt idx="1650">
                  <c:v>ID0096</c:v>
                </c:pt>
                <c:pt idx="1651">
                  <c:v>ID1346</c:v>
                </c:pt>
                <c:pt idx="1652">
                  <c:v>ID1352</c:v>
                </c:pt>
                <c:pt idx="1653">
                  <c:v>ID1355</c:v>
                </c:pt>
                <c:pt idx="1654">
                  <c:v>ID1357</c:v>
                </c:pt>
                <c:pt idx="1655">
                  <c:v>ID1359</c:v>
                </c:pt>
                <c:pt idx="1656">
                  <c:v>ID1361</c:v>
                </c:pt>
                <c:pt idx="1657">
                  <c:v>ID1364</c:v>
                </c:pt>
                <c:pt idx="1658">
                  <c:v>ID1365</c:v>
                </c:pt>
                <c:pt idx="1659">
                  <c:v>ID1369</c:v>
                </c:pt>
                <c:pt idx="1660">
                  <c:v>ID1371</c:v>
                </c:pt>
                <c:pt idx="1661">
                  <c:v>ID1373</c:v>
                </c:pt>
                <c:pt idx="1662">
                  <c:v>ID1374</c:v>
                </c:pt>
                <c:pt idx="1663">
                  <c:v>ID1375</c:v>
                </c:pt>
                <c:pt idx="1664">
                  <c:v>ID1376</c:v>
                </c:pt>
                <c:pt idx="1665">
                  <c:v>ID1378</c:v>
                </c:pt>
                <c:pt idx="1666">
                  <c:v>ID1379</c:v>
                </c:pt>
                <c:pt idx="1667">
                  <c:v>ID1380</c:v>
                </c:pt>
                <c:pt idx="1668">
                  <c:v>ID1381</c:v>
                </c:pt>
                <c:pt idx="1669">
                  <c:v>ID1384</c:v>
                </c:pt>
                <c:pt idx="1670">
                  <c:v>ID1385</c:v>
                </c:pt>
                <c:pt idx="1671">
                  <c:v>ID1386</c:v>
                </c:pt>
                <c:pt idx="1672">
                  <c:v>ID1387</c:v>
                </c:pt>
                <c:pt idx="1673">
                  <c:v>ID1391</c:v>
                </c:pt>
                <c:pt idx="1674">
                  <c:v>ID1392</c:v>
                </c:pt>
                <c:pt idx="1675">
                  <c:v>ID1393</c:v>
                </c:pt>
                <c:pt idx="1676">
                  <c:v>ID1395</c:v>
                </c:pt>
                <c:pt idx="1677">
                  <c:v>ID1396</c:v>
                </c:pt>
                <c:pt idx="1678">
                  <c:v>ID1397</c:v>
                </c:pt>
                <c:pt idx="1679">
                  <c:v>ID1398</c:v>
                </c:pt>
                <c:pt idx="1680">
                  <c:v>ID0430</c:v>
                </c:pt>
                <c:pt idx="1681">
                  <c:v>ID1400</c:v>
                </c:pt>
                <c:pt idx="1682">
                  <c:v>ID1401</c:v>
                </c:pt>
                <c:pt idx="1683">
                  <c:v>ID1402</c:v>
                </c:pt>
                <c:pt idx="1684">
                  <c:v>ID1403</c:v>
                </c:pt>
                <c:pt idx="1685">
                  <c:v>ID1404</c:v>
                </c:pt>
                <c:pt idx="1686">
                  <c:v>ID1405</c:v>
                </c:pt>
                <c:pt idx="1687">
                  <c:v>ID1406</c:v>
                </c:pt>
                <c:pt idx="1688">
                  <c:v>ID1407</c:v>
                </c:pt>
                <c:pt idx="1689">
                  <c:v>ID1408</c:v>
                </c:pt>
                <c:pt idx="1690">
                  <c:v>ID1409</c:v>
                </c:pt>
                <c:pt idx="1691">
                  <c:v>ID1410</c:v>
                </c:pt>
                <c:pt idx="1692">
                  <c:v>ID1412</c:v>
                </c:pt>
                <c:pt idx="1693">
                  <c:v>ID1413</c:v>
                </c:pt>
                <c:pt idx="1694">
                  <c:v>ID1414</c:v>
                </c:pt>
                <c:pt idx="1695">
                  <c:v>ID1416</c:v>
                </c:pt>
                <c:pt idx="1696">
                  <c:v>ID1417</c:v>
                </c:pt>
                <c:pt idx="1697">
                  <c:v>ID1418</c:v>
                </c:pt>
                <c:pt idx="1698">
                  <c:v>ID1419</c:v>
                </c:pt>
                <c:pt idx="1699">
                  <c:v>ID1420</c:v>
                </c:pt>
                <c:pt idx="1700">
                  <c:v>ID1421</c:v>
                </c:pt>
                <c:pt idx="1701">
                  <c:v>ID1422</c:v>
                </c:pt>
                <c:pt idx="1702">
                  <c:v>ID1424</c:v>
                </c:pt>
                <c:pt idx="1703">
                  <c:v>ID1425</c:v>
                </c:pt>
                <c:pt idx="1704">
                  <c:v>ID1426</c:v>
                </c:pt>
                <c:pt idx="1705">
                  <c:v>ID1427</c:v>
                </c:pt>
                <c:pt idx="1706">
                  <c:v>ID1428</c:v>
                </c:pt>
                <c:pt idx="1707">
                  <c:v>ID1429</c:v>
                </c:pt>
                <c:pt idx="1708">
                  <c:v>ID1430</c:v>
                </c:pt>
                <c:pt idx="1709">
                  <c:v>ID1431</c:v>
                </c:pt>
                <c:pt idx="1710">
                  <c:v>ID1432</c:v>
                </c:pt>
                <c:pt idx="1711">
                  <c:v>ID1434</c:v>
                </c:pt>
                <c:pt idx="1712">
                  <c:v>ID1435</c:v>
                </c:pt>
                <c:pt idx="1713">
                  <c:v>ID1439</c:v>
                </c:pt>
                <c:pt idx="1714">
                  <c:v>ID1443</c:v>
                </c:pt>
                <c:pt idx="1715">
                  <c:v>ID1444</c:v>
                </c:pt>
                <c:pt idx="1716">
                  <c:v>ID1445</c:v>
                </c:pt>
                <c:pt idx="1717">
                  <c:v>ID1449</c:v>
                </c:pt>
                <c:pt idx="1718">
                  <c:v>ID1459</c:v>
                </c:pt>
                <c:pt idx="1719">
                  <c:v>ID1377</c:v>
                </c:pt>
                <c:pt idx="1720">
                  <c:v>ID1480</c:v>
                </c:pt>
                <c:pt idx="1721">
                  <c:v>ID1483</c:v>
                </c:pt>
                <c:pt idx="1722">
                  <c:v>ID1484</c:v>
                </c:pt>
                <c:pt idx="1723">
                  <c:v>ID1486</c:v>
                </c:pt>
                <c:pt idx="1724">
                  <c:v>ID1438</c:v>
                </c:pt>
                <c:pt idx="1725">
                  <c:v>ID1488</c:v>
                </c:pt>
                <c:pt idx="1726">
                  <c:v>ID1490</c:v>
                </c:pt>
                <c:pt idx="1727">
                  <c:v>ID1496</c:v>
                </c:pt>
                <c:pt idx="1728">
                  <c:v>ID1501</c:v>
                </c:pt>
                <c:pt idx="1729">
                  <c:v>ID1502</c:v>
                </c:pt>
                <c:pt idx="1730">
                  <c:v>ID1504</c:v>
                </c:pt>
                <c:pt idx="1731">
                  <c:v>ID1505</c:v>
                </c:pt>
                <c:pt idx="1732">
                  <c:v>ID1511</c:v>
                </c:pt>
                <c:pt idx="1733">
                  <c:v>ID1514</c:v>
                </c:pt>
                <c:pt idx="1734">
                  <c:v>ID1515</c:v>
                </c:pt>
                <c:pt idx="1735">
                  <c:v>ID1516</c:v>
                </c:pt>
                <c:pt idx="1736">
                  <c:v>ID1519</c:v>
                </c:pt>
                <c:pt idx="1737">
                  <c:v>ID1520</c:v>
                </c:pt>
                <c:pt idx="1738">
                  <c:v>ID1521</c:v>
                </c:pt>
                <c:pt idx="1739">
                  <c:v>ID1522</c:v>
                </c:pt>
                <c:pt idx="1740">
                  <c:v>ID1523</c:v>
                </c:pt>
                <c:pt idx="1741">
                  <c:v>ID1525</c:v>
                </c:pt>
                <c:pt idx="1742">
                  <c:v>ID1527</c:v>
                </c:pt>
                <c:pt idx="1743">
                  <c:v>ID1528</c:v>
                </c:pt>
                <c:pt idx="1744">
                  <c:v>ID1529</c:v>
                </c:pt>
                <c:pt idx="1745">
                  <c:v>ID1530</c:v>
                </c:pt>
                <c:pt idx="1746">
                  <c:v>ID1534</c:v>
                </c:pt>
                <c:pt idx="1747">
                  <c:v>ID1554</c:v>
                </c:pt>
                <c:pt idx="1748">
                  <c:v>ID1558</c:v>
                </c:pt>
                <c:pt idx="1749">
                  <c:v>ID1560</c:v>
                </c:pt>
                <c:pt idx="1750">
                  <c:v>ID1561</c:v>
                </c:pt>
                <c:pt idx="1751">
                  <c:v>ID1564</c:v>
                </c:pt>
                <c:pt idx="1752">
                  <c:v>ID1566</c:v>
                </c:pt>
                <c:pt idx="1753">
                  <c:v>ID1569</c:v>
                </c:pt>
                <c:pt idx="1754">
                  <c:v>ID1571</c:v>
                </c:pt>
                <c:pt idx="1755">
                  <c:v>ID1575</c:v>
                </c:pt>
                <c:pt idx="1756">
                  <c:v>ID1581</c:v>
                </c:pt>
                <c:pt idx="1757">
                  <c:v>ID1583</c:v>
                </c:pt>
                <c:pt idx="1758">
                  <c:v>ID1589</c:v>
                </c:pt>
                <c:pt idx="1759">
                  <c:v>ID1593</c:v>
                </c:pt>
                <c:pt idx="1760">
                  <c:v>ID1603</c:v>
                </c:pt>
                <c:pt idx="1761">
                  <c:v>ID1605</c:v>
                </c:pt>
                <c:pt idx="1762">
                  <c:v>ID1610</c:v>
                </c:pt>
                <c:pt idx="1763">
                  <c:v>ID1611</c:v>
                </c:pt>
                <c:pt idx="1764">
                  <c:v>ID1613</c:v>
                </c:pt>
                <c:pt idx="1765">
                  <c:v>ID1614</c:v>
                </c:pt>
                <c:pt idx="1766">
                  <c:v>ID1616</c:v>
                </c:pt>
                <c:pt idx="1767">
                  <c:v>ID1617</c:v>
                </c:pt>
                <c:pt idx="1768">
                  <c:v>ID1618</c:v>
                </c:pt>
                <c:pt idx="1769">
                  <c:v>ID1619</c:v>
                </c:pt>
                <c:pt idx="1770">
                  <c:v>ID1620</c:v>
                </c:pt>
                <c:pt idx="1771">
                  <c:v>ID1626</c:v>
                </c:pt>
                <c:pt idx="1772">
                  <c:v>ID1630</c:v>
                </c:pt>
                <c:pt idx="1773">
                  <c:v>ID1642</c:v>
                </c:pt>
                <c:pt idx="1774">
                  <c:v>ID1643</c:v>
                </c:pt>
                <c:pt idx="1775">
                  <c:v>ID1654</c:v>
                </c:pt>
                <c:pt idx="1776">
                  <c:v>ID1655</c:v>
                </c:pt>
                <c:pt idx="1777">
                  <c:v>ID1656</c:v>
                </c:pt>
                <c:pt idx="1778">
                  <c:v>ID1668</c:v>
                </c:pt>
                <c:pt idx="1779">
                  <c:v>ID1669</c:v>
                </c:pt>
                <c:pt idx="1780">
                  <c:v>ID1672</c:v>
                </c:pt>
                <c:pt idx="1781">
                  <c:v>ID1673</c:v>
                </c:pt>
                <c:pt idx="1782">
                  <c:v>ID1674</c:v>
                </c:pt>
                <c:pt idx="1783">
                  <c:v>ID1675</c:v>
                </c:pt>
                <c:pt idx="1784">
                  <c:v>ID1679</c:v>
                </c:pt>
                <c:pt idx="1785">
                  <c:v>ID1680</c:v>
                </c:pt>
                <c:pt idx="1786">
                  <c:v>ID1681</c:v>
                </c:pt>
                <c:pt idx="1787">
                  <c:v>ID1688</c:v>
                </c:pt>
                <c:pt idx="1788">
                  <c:v>ID1692</c:v>
                </c:pt>
                <c:pt idx="1789">
                  <c:v>ID1694</c:v>
                </c:pt>
                <c:pt idx="1790">
                  <c:v>ID1696</c:v>
                </c:pt>
                <c:pt idx="1791">
                  <c:v>ID1697</c:v>
                </c:pt>
                <c:pt idx="1792">
                  <c:v>ID1698</c:v>
                </c:pt>
                <c:pt idx="1793">
                  <c:v>ID1701</c:v>
                </c:pt>
                <c:pt idx="1794">
                  <c:v>ID1705</c:v>
                </c:pt>
                <c:pt idx="1795">
                  <c:v>ID1706</c:v>
                </c:pt>
                <c:pt idx="1796">
                  <c:v>ID1707</c:v>
                </c:pt>
                <c:pt idx="1797">
                  <c:v>ID1708</c:v>
                </c:pt>
                <c:pt idx="1798">
                  <c:v>ID1710</c:v>
                </c:pt>
                <c:pt idx="1799">
                  <c:v>ID1711</c:v>
                </c:pt>
                <c:pt idx="1800">
                  <c:v>ID1712</c:v>
                </c:pt>
                <c:pt idx="1801">
                  <c:v>ID1740</c:v>
                </c:pt>
                <c:pt idx="1802">
                  <c:v>ID1741</c:v>
                </c:pt>
                <c:pt idx="1803">
                  <c:v>ID1742</c:v>
                </c:pt>
                <c:pt idx="1804">
                  <c:v>ID1743</c:v>
                </c:pt>
                <c:pt idx="1805">
                  <c:v>ID1744</c:v>
                </c:pt>
                <c:pt idx="1806">
                  <c:v>ID1746</c:v>
                </c:pt>
                <c:pt idx="1807">
                  <c:v>ID1747</c:v>
                </c:pt>
                <c:pt idx="1808">
                  <c:v>ID1748</c:v>
                </c:pt>
                <c:pt idx="1809">
                  <c:v>ID1749</c:v>
                </c:pt>
                <c:pt idx="1810">
                  <c:v>ID1751</c:v>
                </c:pt>
                <c:pt idx="1811">
                  <c:v>ID1754</c:v>
                </c:pt>
                <c:pt idx="1812">
                  <c:v>ID1755</c:v>
                </c:pt>
                <c:pt idx="1813">
                  <c:v>ID1762</c:v>
                </c:pt>
                <c:pt idx="1814">
                  <c:v>ID1763</c:v>
                </c:pt>
                <c:pt idx="1815">
                  <c:v>ID1765</c:v>
                </c:pt>
                <c:pt idx="1816">
                  <c:v>ID1766</c:v>
                </c:pt>
                <c:pt idx="1817">
                  <c:v>ID1767</c:v>
                </c:pt>
                <c:pt idx="1818">
                  <c:v>ID1768</c:v>
                </c:pt>
                <c:pt idx="1819">
                  <c:v>ID1769</c:v>
                </c:pt>
                <c:pt idx="1820">
                  <c:v>ID1770</c:v>
                </c:pt>
                <c:pt idx="1821">
                  <c:v>ID1775</c:v>
                </c:pt>
                <c:pt idx="1822">
                  <c:v>ID1778</c:v>
                </c:pt>
                <c:pt idx="1823">
                  <c:v>ID1788</c:v>
                </c:pt>
                <c:pt idx="1824">
                  <c:v>ID1794</c:v>
                </c:pt>
                <c:pt idx="1825">
                  <c:v>ID1796</c:v>
                </c:pt>
                <c:pt idx="1826">
                  <c:v>ID1799</c:v>
                </c:pt>
                <c:pt idx="1827">
                  <c:v>ID1802</c:v>
                </c:pt>
                <c:pt idx="1828">
                  <c:v>ID1803</c:v>
                </c:pt>
                <c:pt idx="1829">
                  <c:v>ID1804</c:v>
                </c:pt>
                <c:pt idx="1830">
                  <c:v>ID1806</c:v>
                </c:pt>
                <c:pt idx="1831">
                  <c:v>ID1807</c:v>
                </c:pt>
                <c:pt idx="1832">
                  <c:v>ID1808</c:v>
                </c:pt>
                <c:pt idx="1833">
                  <c:v>ID1809</c:v>
                </c:pt>
                <c:pt idx="1834">
                  <c:v>ID1821</c:v>
                </c:pt>
                <c:pt idx="1835">
                  <c:v>ID0564</c:v>
                </c:pt>
                <c:pt idx="1836">
                  <c:v>ID1824</c:v>
                </c:pt>
                <c:pt idx="1837">
                  <c:v>ID1825</c:v>
                </c:pt>
                <c:pt idx="1838">
                  <c:v>ID1826</c:v>
                </c:pt>
                <c:pt idx="1839">
                  <c:v>ID1827</c:v>
                </c:pt>
                <c:pt idx="1840">
                  <c:v>ID1828</c:v>
                </c:pt>
                <c:pt idx="1841">
                  <c:v>ID1830</c:v>
                </c:pt>
                <c:pt idx="1842">
                  <c:v>ID1183</c:v>
                </c:pt>
                <c:pt idx="1843">
                  <c:v>ID0192</c:v>
                </c:pt>
                <c:pt idx="1844">
                  <c:v>ID1839</c:v>
                </c:pt>
                <c:pt idx="1845">
                  <c:v>ID1840</c:v>
                </c:pt>
                <c:pt idx="1846">
                  <c:v>ID1841</c:v>
                </c:pt>
                <c:pt idx="1847">
                  <c:v>ID1842</c:v>
                </c:pt>
                <c:pt idx="1848">
                  <c:v>ID1843</c:v>
                </c:pt>
                <c:pt idx="1849">
                  <c:v>ID1847</c:v>
                </c:pt>
                <c:pt idx="1850">
                  <c:v>ID1849</c:v>
                </c:pt>
                <c:pt idx="1851">
                  <c:v>ID1851</c:v>
                </c:pt>
                <c:pt idx="1852">
                  <c:v>ID1852</c:v>
                </c:pt>
                <c:pt idx="1853">
                  <c:v>ID1857</c:v>
                </c:pt>
                <c:pt idx="1854">
                  <c:v>ID1858</c:v>
                </c:pt>
                <c:pt idx="1855">
                  <c:v>ID1865</c:v>
                </c:pt>
                <c:pt idx="1856">
                  <c:v>ID1869</c:v>
                </c:pt>
                <c:pt idx="1857">
                  <c:v>ID1870</c:v>
                </c:pt>
                <c:pt idx="1858">
                  <c:v>ID1871</c:v>
                </c:pt>
                <c:pt idx="1859">
                  <c:v>ID1872</c:v>
                </c:pt>
                <c:pt idx="1860">
                  <c:v>ID1874</c:v>
                </c:pt>
                <c:pt idx="1861">
                  <c:v>ID1875</c:v>
                </c:pt>
                <c:pt idx="1862">
                  <c:v>ID0341</c:v>
                </c:pt>
                <c:pt idx="1863">
                  <c:v>ID1891</c:v>
                </c:pt>
                <c:pt idx="1864">
                  <c:v>ID1896</c:v>
                </c:pt>
                <c:pt idx="1865">
                  <c:v>ID1898</c:v>
                </c:pt>
                <c:pt idx="1866">
                  <c:v>ID1900</c:v>
                </c:pt>
                <c:pt idx="1867">
                  <c:v>ID1855</c:v>
                </c:pt>
                <c:pt idx="1868">
                  <c:v>ID1910</c:v>
                </c:pt>
                <c:pt idx="1869">
                  <c:v>ID1911</c:v>
                </c:pt>
                <c:pt idx="1870">
                  <c:v>ID1915</c:v>
                </c:pt>
                <c:pt idx="1871">
                  <c:v>ID1919</c:v>
                </c:pt>
                <c:pt idx="1872">
                  <c:v>ID1920</c:v>
                </c:pt>
                <c:pt idx="1873">
                  <c:v>ID1921</c:v>
                </c:pt>
                <c:pt idx="1874">
                  <c:v>ID1922</c:v>
                </c:pt>
                <c:pt idx="1875">
                  <c:v>ID1930</c:v>
                </c:pt>
                <c:pt idx="1876">
                  <c:v>ID1931</c:v>
                </c:pt>
                <c:pt idx="1877">
                  <c:v>ID1932</c:v>
                </c:pt>
                <c:pt idx="1878">
                  <c:v>ID0890</c:v>
                </c:pt>
                <c:pt idx="1879">
                  <c:v>ID1533</c:v>
                </c:pt>
                <c:pt idx="1880">
                  <c:v>ID0950</c:v>
                </c:pt>
                <c:pt idx="1881">
                  <c:v>ID1151</c:v>
                </c:pt>
                <c:pt idx="1882">
                  <c:v>ID0917</c:v>
                </c:pt>
              </c:strCache>
            </c:strRef>
          </c:xVal>
          <c:yVal>
            <c:numRef>
              <c:f>Data_Dash!$AG$4:$AG$1886</c:f>
              <c:numCache>
                <c:formatCode>General</c:formatCode>
                <c:ptCount val="1883"/>
                <c:pt idx="0">
                  <c:v>20571</c:v>
                </c:pt>
                <c:pt idx="1">
                  <c:v>21000</c:v>
                </c:pt>
                <c:pt idx="2">
                  <c:v>24000</c:v>
                </c:pt>
                <c:pt idx="3">
                  <c:v>6000</c:v>
                </c:pt>
                <c:pt idx="4">
                  <c:v>5000</c:v>
                </c:pt>
                <c:pt idx="5">
                  <c:v>12000</c:v>
                </c:pt>
                <c:pt idx="6">
                  <c:v>71393.675948184507</c:v>
                </c:pt>
                <c:pt idx="7">
                  <c:v>86692.320794224041</c:v>
                </c:pt>
                <c:pt idx="8">
                  <c:v>101990.96564026357</c:v>
                </c:pt>
                <c:pt idx="9">
                  <c:v>61194.579384158147</c:v>
                </c:pt>
                <c:pt idx="10">
                  <c:v>86692.320794224041</c:v>
                </c:pt>
                <c:pt idx="11">
                  <c:v>78533.043543002947</c:v>
                </c:pt>
                <c:pt idx="12">
                  <c:v>95000</c:v>
                </c:pt>
                <c:pt idx="13">
                  <c:v>158085.99674240855</c:v>
                </c:pt>
                <c:pt idx="14">
                  <c:v>132588.25533234264</c:v>
                </c:pt>
                <c:pt idx="15">
                  <c:v>104030.78495306884</c:v>
                </c:pt>
                <c:pt idx="16">
                  <c:v>108110.42357867939</c:v>
                </c:pt>
                <c:pt idx="17">
                  <c:v>101990.96564026357</c:v>
                </c:pt>
                <c:pt idx="18">
                  <c:v>86692.320794224041</c:v>
                </c:pt>
                <c:pt idx="19">
                  <c:v>101990.96564026357</c:v>
                </c:pt>
                <c:pt idx="20">
                  <c:v>173384.64158844808</c:v>
                </c:pt>
                <c:pt idx="21">
                  <c:v>79552.953199405587</c:v>
                </c:pt>
                <c:pt idx="22">
                  <c:v>101990.96564026357</c:v>
                </c:pt>
                <c:pt idx="23">
                  <c:v>130000</c:v>
                </c:pt>
                <c:pt idx="24">
                  <c:v>96891.417358250401</c:v>
                </c:pt>
                <c:pt idx="25">
                  <c:v>36000</c:v>
                </c:pt>
                <c:pt idx="26">
                  <c:v>66294.12766617132</c:v>
                </c:pt>
                <c:pt idx="27">
                  <c:v>96891.417358250401</c:v>
                </c:pt>
                <c:pt idx="28">
                  <c:v>81592.772512210868</c:v>
                </c:pt>
                <c:pt idx="29">
                  <c:v>96891.417358250401</c:v>
                </c:pt>
                <c:pt idx="30">
                  <c:v>91791.869076237213</c:v>
                </c:pt>
                <c:pt idx="31">
                  <c:v>66294.12766617132</c:v>
                </c:pt>
                <c:pt idx="32">
                  <c:v>101990.96564026357</c:v>
                </c:pt>
                <c:pt idx="33">
                  <c:v>43856.11522531334</c:v>
                </c:pt>
                <c:pt idx="34">
                  <c:v>45616</c:v>
                </c:pt>
                <c:pt idx="35">
                  <c:v>57726.886552389187</c:v>
                </c:pt>
                <c:pt idx="36">
                  <c:v>203981.93128052715</c:v>
                </c:pt>
                <c:pt idx="37">
                  <c:v>50995.482820131787</c:v>
                </c:pt>
                <c:pt idx="38">
                  <c:v>127488.70705032947</c:v>
                </c:pt>
                <c:pt idx="39">
                  <c:v>66294.12766617132</c:v>
                </c:pt>
                <c:pt idx="40">
                  <c:v>63234.398696963413</c:v>
                </c:pt>
                <c:pt idx="41">
                  <c:v>112190.06220428993</c:v>
                </c:pt>
                <c:pt idx="42">
                  <c:v>71393.675948184507</c:v>
                </c:pt>
                <c:pt idx="43">
                  <c:v>85000</c:v>
                </c:pt>
                <c:pt idx="44">
                  <c:v>95871.50770184776</c:v>
                </c:pt>
                <c:pt idx="45">
                  <c:v>109130.33323508203</c:v>
                </c:pt>
                <c:pt idx="46">
                  <c:v>122389.15876831629</c:v>
                </c:pt>
                <c:pt idx="47">
                  <c:v>53035.30213293706</c:v>
                </c:pt>
                <c:pt idx="48">
                  <c:v>20000</c:v>
                </c:pt>
                <c:pt idx="49">
                  <c:v>93831.688389042494</c:v>
                </c:pt>
                <c:pt idx="50">
                  <c:v>101990.96564026357</c:v>
                </c:pt>
                <c:pt idx="51">
                  <c:v>122389.15876831629</c:v>
                </c:pt>
                <c:pt idx="52">
                  <c:v>95871.50770184776</c:v>
                </c:pt>
                <c:pt idx="53">
                  <c:v>173384.64158844808</c:v>
                </c:pt>
                <c:pt idx="54">
                  <c:v>71393.675948184507</c:v>
                </c:pt>
                <c:pt idx="55">
                  <c:v>50995.482820131787</c:v>
                </c:pt>
                <c:pt idx="56">
                  <c:v>152986.44846039536</c:v>
                </c:pt>
                <c:pt idx="57">
                  <c:v>81592.772512210868</c:v>
                </c:pt>
                <c:pt idx="58">
                  <c:v>91791.869076237213</c:v>
                </c:pt>
                <c:pt idx="59">
                  <c:v>112190.06220428993</c:v>
                </c:pt>
                <c:pt idx="60">
                  <c:v>101990.96564026357</c:v>
                </c:pt>
                <c:pt idx="61">
                  <c:v>43000</c:v>
                </c:pt>
                <c:pt idx="62">
                  <c:v>48955.663507326513</c:v>
                </c:pt>
                <c:pt idx="63">
                  <c:v>22438.012440857987</c:v>
                </c:pt>
                <c:pt idx="64">
                  <c:v>69353.856635379227</c:v>
                </c:pt>
                <c:pt idx="65">
                  <c:v>49975.573163729154</c:v>
                </c:pt>
                <c:pt idx="66">
                  <c:v>152986.44846039536</c:v>
                </c:pt>
                <c:pt idx="67">
                  <c:v>101990.96564026357</c:v>
                </c:pt>
                <c:pt idx="68">
                  <c:v>56095.031102144967</c:v>
                </c:pt>
                <c:pt idx="69">
                  <c:v>71393.675948184507</c:v>
                </c:pt>
                <c:pt idx="70">
                  <c:v>87712.230450626681</c:v>
                </c:pt>
                <c:pt idx="71">
                  <c:v>127488.70705032947</c:v>
                </c:pt>
                <c:pt idx="72">
                  <c:v>168285.09330643489</c:v>
                </c:pt>
                <c:pt idx="73">
                  <c:v>75473.31457379504</c:v>
                </c:pt>
                <c:pt idx="74">
                  <c:v>86692.320794224041</c:v>
                </c:pt>
                <c:pt idx="75">
                  <c:v>101990.96564026357</c:v>
                </c:pt>
                <c:pt idx="76">
                  <c:v>86692.320794224041</c:v>
                </c:pt>
                <c:pt idx="77">
                  <c:v>122389.15876831629</c:v>
                </c:pt>
                <c:pt idx="78">
                  <c:v>85672.4111378214</c:v>
                </c:pt>
                <c:pt idx="79">
                  <c:v>81592.772512210868</c:v>
                </c:pt>
                <c:pt idx="80">
                  <c:v>61194.579384158147</c:v>
                </c:pt>
                <c:pt idx="81">
                  <c:v>159105.90639881117</c:v>
                </c:pt>
                <c:pt idx="82">
                  <c:v>147886.90017838217</c:v>
                </c:pt>
                <c:pt idx="83">
                  <c:v>64254.308353366054</c:v>
                </c:pt>
                <c:pt idx="84">
                  <c:v>77819.106783521114</c:v>
                </c:pt>
                <c:pt idx="85">
                  <c:v>122389.15876831629</c:v>
                </c:pt>
                <c:pt idx="86">
                  <c:v>75473.31457379504</c:v>
                </c:pt>
                <c:pt idx="87">
                  <c:v>50815.977559664309</c:v>
                </c:pt>
                <c:pt idx="88">
                  <c:v>36000</c:v>
                </c:pt>
                <c:pt idx="89">
                  <c:v>8400</c:v>
                </c:pt>
                <c:pt idx="90">
                  <c:v>17598.017290051986</c:v>
                </c:pt>
                <c:pt idx="91">
                  <c:v>3000</c:v>
                </c:pt>
                <c:pt idx="92">
                  <c:v>41160.941823328096</c:v>
                </c:pt>
                <c:pt idx="93">
                  <c:v>38111.983169748237</c:v>
                </c:pt>
                <c:pt idx="94">
                  <c:v>38111.983169748237</c:v>
                </c:pt>
                <c:pt idx="95">
                  <c:v>49443.946165553374</c:v>
                </c:pt>
                <c:pt idx="96">
                  <c:v>78000</c:v>
                </c:pt>
                <c:pt idx="97">
                  <c:v>4800</c:v>
                </c:pt>
                <c:pt idx="98">
                  <c:v>9600</c:v>
                </c:pt>
                <c:pt idx="99">
                  <c:v>61000</c:v>
                </c:pt>
                <c:pt idx="100">
                  <c:v>4545</c:v>
                </c:pt>
                <c:pt idx="101">
                  <c:v>35000</c:v>
                </c:pt>
                <c:pt idx="102">
                  <c:v>31330</c:v>
                </c:pt>
                <c:pt idx="103">
                  <c:v>14000</c:v>
                </c:pt>
                <c:pt idx="104">
                  <c:v>15600</c:v>
                </c:pt>
                <c:pt idx="105">
                  <c:v>11400</c:v>
                </c:pt>
                <c:pt idx="106">
                  <c:v>220700</c:v>
                </c:pt>
                <c:pt idx="107">
                  <c:v>12000</c:v>
                </c:pt>
                <c:pt idx="108">
                  <c:v>18000</c:v>
                </c:pt>
                <c:pt idx="109">
                  <c:v>148284.35006969364</c:v>
                </c:pt>
                <c:pt idx="110">
                  <c:v>9490.1984044603923</c:v>
                </c:pt>
                <c:pt idx="111">
                  <c:v>50700</c:v>
                </c:pt>
                <c:pt idx="112">
                  <c:v>10000</c:v>
                </c:pt>
                <c:pt idx="113">
                  <c:v>13000</c:v>
                </c:pt>
                <c:pt idx="114">
                  <c:v>30500</c:v>
                </c:pt>
                <c:pt idx="115">
                  <c:v>31200</c:v>
                </c:pt>
                <c:pt idx="116">
                  <c:v>26691.183012544854</c:v>
                </c:pt>
                <c:pt idx="117">
                  <c:v>80000</c:v>
                </c:pt>
                <c:pt idx="118">
                  <c:v>30000</c:v>
                </c:pt>
                <c:pt idx="119">
                  <c:v>14400</c:v>
                </c:pt>
                <c:pt idx="120">
                  <c:v>3000</c:v>
                </c:pt>
                <c:pt idx="121">
                  <c:v>68835.306612122877</c:v>
                </c:pt>
                <c:pt idx="122">
                  <c:v>55068.245289698301</c:v>
                </c:pt>
                <c:pt idx="123">
                  <c:v>58460.842544152933</c:v>
                </c:pt>
                <c:pt idx="124">
                  <c:v>60000</c:v>
                </c:pt>
                <c:pt idx="125">
                  <c:v>41301.183967273726</c:v>
                </c:pt>
                <c:pt idx="126">
                  <c:v>59001.691381819612</c:v>
                </c:pt>
                <c:pt idx="127">
                  <c:v>68835.306612122877</c:v>
                </c:pt>
                <c:pt idx="128">
                  <c:v>49168.076151516347</c:v>
                </c:pt>
                <c:pt idx="129">
                  <c:v>60968.414427880263</c:v>
                </c:pt>
                <c:pt idx="130">
                  <c:v>58000</c:v>
                </c:pt>
                <c:pt idx="131">
                  <c:v>105219.68296424497</c:v>
                </c:pt>
                <c:pt idx="132">
                  <c:v>88502.537072729421</c:v>
                </c:pt>
                <c:pt idx="133">
                  <c:v>41406</c:v>
                </c:pt>
                <c:pt idx="134">
                  <c:v>90469.260118790073</c:v>
                </c:pt>
                <c:pt idx="135">
                  <c:v>59001.691381819612</c:v>
                </c:pt>
                <c:pt idx="136">
                  <c:v>44251.268536364711</c:v>
                </c:pt>
                <c:pt idx="137">
                  <c:v>98336.152303032693</c:v>
                </c:pt>
                <c:pt idx="138">
                  <c:v>63918.498996971248</c:v>
                </c:pt>
                <c:pt idx="139">
                  <c:v>41301.183967273726</c:v>
                </c:pt>
                <c:pt idx="140">
                  <c:v>59001.691381819612</c:v>
                </c:pt>
                <c:pt idx="141">
                  <c:v>63918.498996971248</c:v>
                </c:pt>
                <c:pt idx="142">
                  <c:v>55068.245289698301</c:v>
                </c:pt>
                <c:pt idx="143">
                  <c:v>157337.8436848523</c:v>
                </c:pt>
                <c:pt idx="144">
                  <c:v>73752.11422727452</c:v>
                </c:pt>
                <c:pt idx="145">
                  <c:v>78668.921842426149</c:v>
                </c:pt>
                <c:pt idx="146">
                  <c:v>70802.029658183528</c:v>
                </c:pt>
                <c:pt idx="147">
                  <c:v>108169.76753333595</c:v>
                </c:pt>
                <c:pt idx="148">
                  <c:v>51134.799197576998</c:v>
                </c:pt>
                <c:pt idx="149">
                  <c:v>68835.306612122877</c:v>
                </c:pt>
                <c:pt idx="150">
                  <c:v>85552.452503638444</c:v>
                </c:pt>
                <c:pt idx="151">
                  <c:v>1229201.9037879086</c:v>
                </c:pt>
                <c:pt idx="152">
                  <c:v>45234.630059395036</c:v>
                </c:pt>
                <c:pt idx="153">
                  <c:v>67360.264327577388</c:v>
                </c:pt>
                <c:pt idx="154">
                  <c:v>86093.301341305123</c:v>
                </c:pt>
                <c:pt idx="155">
                  <c:v>245840.3807575817</c:v>
                </c:pt>
                <c:pt idx="156">
                  <c:v>54084.883766667976</c:v>
                </c:pt>
                <c:pt idx="157">
                  <c:v>64901.860520001574</c:v>
                </c:pt>
                <c:pt idx="158">
                  <c:v>98336.152303032693</c:v>
                </c:pt>
                <c:pt idx="159">
                  <c:v>98336.152303032693</c:v>
                </c:pt>
                <c:pt idx="160">
                  <c:v>34417.653306061438</c:v>
                </c:pt>
                <c:pt idx="161">
                  <c:v>20000</c:v>
                </c:pt>
                <c:pt idx="162">
                  <c:v>63918.498996971248</c:v>
                </c:pt>
                <c:pt idx="163">
                  <c:v>50000</c:v>
                </c:pt>
                <c:pt idx="164">
                  <c:v>52118.160720607324</c:v>
                </c:pt>
                <c:pt idx="165">
                  <c:v>50437.70470615309</c:v>
                </c:pt>
                <c:pt idx="166">
                  <c:v>63918.498996971248</c:v>
                </c:pt>
                <c:pt idx="167">
                  <c:v>83000</c:v>
                </c:pt>
                <c:pt idx="168">
                  <c:v>49168.076151516347</c:v>
                </c:pt>
                <c:pt idx="169">
                  <c:v>72768.752704244194</c:v>
                </c:pt>
                <c:pt idx="170">
                  <c:v>78668.921842426149</c:v>
                </c:pt>
                <c:pt idx="171">
                  <c:v>49168.076151516347</c:v>
                </c:pt>
                <c:pt idx="172">
                  <c:v>55068.245289698301</c:v>
                </c:pt>
                <c:pt idx="173">
                  <c:v>35401.014829091764</c:v>
                </c:pt>
                <c:pt idx="174">
                  <c:v>131770.4440860638</c:v>
                </c:pt>
                <c:pt idx="175">
                  <c:v>68835.306612122877</c:v>
                </c:pt>
                <c:pt idx="176">
                  <c:v>39334.460921213074</c:v>
                </c:pt>
                <c:pt idx="177">
                  <c:v>76702.198796365497</c:v>
                </c:pt>
                <c:pt idx="178">
                  <c:v>60000</c:v>
                </c:pt>
                <c:pt idx="179">
                  <c:v>114335.9495092447</c:v>
                </c:pt>
                <c:pt idx="180">
                  <c:v>60000</c:v>
                </c:pt>
                <c:pt idx="181">
                  <c:v>95000</c:v>
                </c:pt>
                <c:pt idx="182">
                  <c:v>15092.18020692008</c:v>
                </c:pt>
                <c:pt idx="183">
                  <c:v>19000</c:v>
                </c:pt>
                <c:pt idx="184">
                  <c:v>8500</c:v>
                </c:pt>
                <c:pt idx="185">
                  <c:v>16110</c:v>
                </c:pt>
                <c:pt idx="186">
                  <c:v>6000</c:v>
                </c:pt>
                <c:pt idx="187">
                  <c:v>24000</c:v>
                </c:pt>
                <c:pt idx="188">
                  <c:v>7200</c:v>
                </c:pt>
                <c:pt idx="189">
                  <c:v>28109.627547434993</c:v>
                </c:pt>
                <c:pt idx="190">
                  <c:v>15000</c:v>
                </c:pt>
                <c:pt idx="191">
                  <c:v>24000</c:v>
                </c:pt>
                <c:pt idx="192">
                  <c:v>91468.759607395754</c:v>
                </c:pt>
                <c:pt idx="193">
                  <c:v>36000</c:v>
                </c:pt>
                <c:pt idx="194">
                  <c:v>20000</c:v>
                </c:pt>
                <c:pt idx="195">
                  <c:v>106815.148267971</c:v>
                </c:pt>
                <c:pt idx="196">
                  <c:v>76906.906752939132</c:v>
                </c:pt>
                <c:pt idx="197">
                  <c:v>106000</c:v>
                </c:pt>
                <c:pt idx="198">
                  <c:v>82888.5550559455</c:v>
                </c:pt>
                <c:pt idx="199">
                  <c:v>102542.54233725216</c:v>
                </c:pt>
                <c:pt idx="200">
                  <c:v>6629</c:v>
                </c:pt>
                <c:pt idx="201">
                  <c:v>33500</c:v>
                </c:pt>
                <c:pt idx="202">
                  <c:v>9146.5655463031271</c:v>
                </c:pt>
                <c:pt idx="203">
                  <c:v>58799.349940520107</c:v>
                </c:pt>
                <c:pt idx="204">
                  <c:v>27221.92126875931</c:v>
                </c:pt>
                <c:pt idx="205">
                  <c:v>19831.432821021317</c:v>
                </c:pt>
                <c:pt idx="206">
                  <c:v>12000</c:v>
                </c:pt>
                <c:pt idx="207">
                  <c:v>2953.8461538461538</c:v>
                </c:pt>
                <c:pt idx="208">
                  <c:v>228671.89901848941</c:v>
                </c:pt>
                <c:pt idx="209">
                  <c:v>149907.13380100971</c:v>
                </c:pt>
                <c:pt idx="210">
                  <c:v>50307.817784067665</c:v>
                </c:pt>
                <c:pt idx="211">
                  <c:v>114335.9495092447</c:v>
                </c:pt>
                <c:pt idx="212">
                  <c:v>76223.966339496474</c:v>
                </c:pt>
                <c:pt idx="213">
                  <c:v>89944.280280605832</c:v>
                </c:pt>
                <c:pt idx="214">
                  <c:v>60000</c:v>
                </c:pt>
                <c:pt idx="215">
                  <c:v>76223.966339496474</c:v>
                </c:pt>
                <c:pt idx="216">
                  <c:v>62249.572510588783</c:v>
                </c:pt>
                <c:pt idx="217">
                  <c:v>54627.175876639136</c:v>
                </c:pt>
                <c:pt idx="218">
                  <c:v>80289.244544269619</c:v>
                </c:pt>
                <c:pt idx="219">
                  <c:v>48000</c:v>
                </c:pt>
                <c:pt idx="220">
                  <c:v>54627.175876639136</c:v>
                </c:pt>
                <c:pt idx="221">
                  <c:v>41923.181486723057</c:v>
                </c:pt>
                <c:pt idx="222">
                  <c:v>184207.91865378313</c:v>
                </c:pt>
                <c:pt idx="223">
                  <c:v>100000</c:v>
                </c:pt>
                <c:pt idx="224">
                  <c:v>30489.586535798586</c:v>
                </c:pt>
                <c:pt idx="225">
                  <c:v>82575.963534454509</c:v>
                </c:pt>
                <c:pt idx="226">
                  <c:v>63519.971949580387</c:v>
                </c:pt>
                <c:pt idx="227">
                  <c:v>83846.362973446114</c:v>
                </c:pt>
                <c:pt idx="228">
                  <c:v>53356.776437647524</c:v>
                </c:pt>
                <c:pt idx="229">
                  <c:v>90198.36016840415</c:v>
                </c:pt>
                <c:pt idx="230">
                  <c:v>176585.52201983347</c:v>
                </c:pt>
                <c:pt idx="231">
                  <c:v>57167.974754622352</c:v>
                </c:pt>
                <c:pt idx="232">
                  <c:v>53356.776437647524</c:v>
                </c:pt>
                <c:pt idx="233">
                  <c:v>42558.381206218859</c:v>
                </c:pt>
                <c:pt idx="234">
                  <c:v>45000</c:v>
                </c:pt>
                <c:pt idx="235">
                  <c:v>88927.960729412545</c:v>
                </c:pt>
                <c:pt idx="236">
                  <c:v>75000</c:v>
                </c:pt>
                <c:pt idx="237">
                  <c:v>50815.977559664309</c:v>
                </c:pt>
                <c:pt idx="238">
                  <c:v>76223.966339496474</c:v>
                </c:pt>
                <c:pt idx="239">
                  <c:v>18000</c:v>
                </c:pt>
                <c:pt idx="240">
                  <c:v>44463.980364706273</c:v>
                </c:pt>
                <c:pt idx="241">
                  <c:v>20326.391023865726</c:v>
                </c:pt>
                <c:pt idx="242">
                  <c:v>25407.988779832154</c:v>
                </c:pt>
                <c:pt idx="243">
                  <c:v>6000</c:v>
                </c:pt>
                <c:pt idx="244">
                  <c:v>20000</c:v>
                </c:pt>
                <c:pt idx="245">
                  <c:v>14000</c:v>
                </c:pt>
                <c:pt idx="246">
                  <c:v>40000</c:v>
                </c:pt>
                <c:pt idx="247">
                  <c:v>23000</c:v>
                </c:pt>
                <c:pt idx="248">
                  <c:v>11518.711713336908</c:v>
                </c:pt>
                <c:pt idx="249">
                  <c:v>35063.024516168378</c:v>
                </c:pt>
                <c:pt idx="250">
                  <c:v>41731</c:v>
                </c:pt>
                <c:pt idx="251">
                  <c:v>5846</c:v>
                </c:pt>
                <c:pt idx="252">
                  <c:v>13338.129598894484</c:v>
                </c:pt>
                <c:pt idx="253">
                  <c:v>9794.354178093412</c:v>
                </c:pt>
                <c:pt idx="254">
                  <c:v>50000</c:v>
                </c:pt>
                <c:pt idx="255">
                  <c:v>13500</c:v>
                </c:pt>
                <c:pt idx="256">
                  <c:v>10684.750012465542</c:v>
                </c:pt>
                <c:pt idx="257">
                  <c:v>6410.8500074793246</c:v>
                </c:pt>
                <c:pt idx="258">
                  <c:v>8903.9583437212841</c:v>
                </c:pt>
                <c:pt idx="259">
                  <c:v>7123.1666749770275</c:v>
                </c:pt>
                <c:pt idx="260">
                  <c:v>14500</c:v>
                </c:pt>
                <c:pt idx="261">
                  <c:v>14246.333349954055</c:v>
                </c:pt>
                <c:pt idx="262">
                  <c:v>4320</c:v>
                </c:pt>
                <c:pt idx="263">
                  <c:v>7500</c:v>
                </c:pt>
                <c:pt idx="264">
                  <c:v>15000</c:v>
                </c:pt>
                <c:pt idx="265">
                  <c:v>15000</c:v>
                </c:pt>
                <c:pt idx="266">
                  <c:v>8903.9583437212841</c:v>
                </c:pt>
                <c:pt idx="267">
                  <c:v>2564.3400029917298</c:v>
                </c:pt>
                <c:pt idx="268">
                  <c:v>15000</c:v>
                </c:pt>
                <c:pt idx="269">
                  <c:v>15000</c:v>
                </c:pt>
                <c:pt idx="270">
                  <c:v>15000</c:v>
                </c:pt>
                <c:pt idx="271">
                  <c:v>40958.208381117904</c:v>
                </c:pt>
                <c:pt idx="272">
                  <c:v>14246.333349954055</c:v>
                </c:pt>
                <c:pt idx="273">
                  <c:v>5983.4600069807029</c:v>
                </c:pt>
                <c:pt idx="274">
                  <c:v>7479.3250087258784</c:v>
                </c:pt>
                <c:pt idx="275">
                  <c:v>15000</c:v>
                </c:pt>
                <c:pt idx="276">
                  <c:v>8903.9583437212841</c:v>
                </c:pt>
                <c:pt idx="277">
                  <c:v>3205.4250037396623</c:v>
                </c:pt>
                <c:pt idx="278">
                  <c:v>3205.4250037396623</c:v>
                </c:pt>
                <c:pt idx="279">
                  <c:v>15000</c:v>
                </c:pt>
                <c:pt idx="280">
                  <c:v>13636</c:v>
                </c:pt>
                <c:pt idx="281">
                  <c:v>4149.2445881741187</c:v>
                </c:pt>
                <c:pt idx="282">
                  <c:v>4897.177089046706</c:v>
                </c:pt>
                <c:pt idx="283">
                  <c:v>3419.1200039889732</c:v>
                </c:pt>
                <c:pt idx="284">
                  <c:v>32054.250037396621</c:v>
                </c:pt>
                <c:pt idx="285">
                  <c:v>15136.729184326183</c:v>
                </c:pt>
                <c:pt idx="286">
                  <c:v>8903.9583437212841</c:v>
                </c:pt>
                <c:pt idx="287">
                  <c:v>6232.7708406048987</c:v>
                </c:pt>
                <c:pt idx="288">
                  <c:v>8547.8000099724322</c:v>
                </c:pt>
                <c:pt idx="289">
                  <c:v>3561.5833374885137</c:v>
                </c:pt>
                <c:pt idx="290">
                  <c:v>15136.729184326183</c:v>
                </c:pt>
                <c:pt idx="291">
                  <c:v>15136.729184326183</c:v>
                </c:pt>
                <c:pt idx="292">
                  <c:v>15136.729184326183</c:v>
                </c:pt>
                <c:pt idx="293">
                  <c:v>15190.15293438851</c:v>
                </c:pt>
                <c:pt idx="294">
                  <c:v>8369.7208430980063</c:v>
                </c:pt>
                <c:pt idx="295">
                  <c:v>34191.200039889729</c:v>
                </c:pt>
                <c:pt idx="296">
                  <c:v>4914.9850057341491</c:v>
                </c:pt>
                <c:pt idx="297">
                  <c:v>15500</c:v>
                </c:pt>
                <c:pt idx="298">
                  <c:v>8013.5625093491553</c:v>
                </c:pt>
                <c:pt idx="299">
                  <c:v>3205.4250037396623</c:v>
                </c:pt>
                <c:pt idx="300">
                  <c:v>12000</c:v>
                </c:pt>
                <c:pt idx="301">
                  <c:v>7123.1666749770275</c:v>
                </c:pt>
                <c:pt idx="302">
                  <c:v>6410.8500074793246</c:v>
                </c:pt>
                <c:pt idx="303">
                  <c:v>16000</c:v>
                </c:pt>
                <c:pt idx="304">
                  <c:v>13000</c:v>
                </c:pt>
                <c:pt idx="305">
                  <c:v>3800</c:v>
                </c:pt>
                <c:pt idx="306">
                  <c:v>6588.9291743537506</c:v>
                </c:pt>
                <c:pt idx="307">
                  <c:v>16000</c:v>
                </c:pt>
                <c:pt idx="308">
                  <c:v>16027.125018698311</c:v>
                </c:pt>
                <c:pt idx="309">
                  <c:v>8547.8000099724322</c:v>
                </c:pt>
                <c:pt idx="310">
                  <c:v>160271.25018698312</c:v>
                </c:pt>
                <c:pt idx="311">
                  <c:v>8903.9583437212841</c:v>
                </c:pt>
                <c:pt idx="312">
                  <c:v>16027.125018698311</c:v>
                </c:pt>
                <c:pt idx="313">
                  <c:v>9616.275011218986</c:v>
                </c:pt>
                <c:pt idx="314">
                  <c:v>16027.125018698311</c:v>
                </c:pt>
                <c:pt idx="315">
                  <c:v>11040.908346214392</c:v>
                </c:pt>
                <c:pt idx="316">
                  <c:v>13355.937515581925</c:v>
                </c:pt>
                <c:pt idx="317">
                  <c:v>16027.125018698311</c:v>
                </c:pt>
                <c:pt idx="318">
                  <c:v>30000</c:v>
                </c:pt>
                <c:pt idx="319">
                  <c:v>5342.3750062327708</c:v>
                </c:pt>
                <c:pt idx="320">
                  <c:v>7123.1666749770275</c:v>
                </c:pt>
                <c:pt idx="321">
                  <c:v>16027.125018698311</c:v>
                </c:pt>
                <c:pt idx="322">
                  <c:v>16027.125018698311</c:v>
                </c:pt>
                <c:pt idx="323">
                  <c:v>3561.5833374885137</c:v>
                </c:pt>
                <c:pt idx="324">
                  <c:v>4273.9000049862161</c:v>
                </c:pt>
                <c:pt idx="325">
                  <c:v>16027.125018698311</c:v>
                </c:pt>
                <c:pt idx="326">
                  <c:v>71231.666749770273</c:v>
                </c:pt>
                <c:pt idx="327">
                  <c:v>5342.3750062327708</c:v>
                </c:pt>
                <c:pt idx="328">
                  <c:v>16027.125018698311</c:v>
                </c:pt>
                <c:pt idx="329">
                  <c:v>53423.750062327701</c:v>
                </c:pt>
                <c:pt idx="330">
                  <c:v>5000</c:v>
                </c:pt>
                <c:pt idx="331">
                  <c:v>8903.9583437212841</c:v>
                </c:pt>
                <c:pt idx="332">
                  <c:v>14246.333349954055</c:v>
                </c:pt>
                <c:pt idx="333">
                  <c:v>2225.989585930321</c:v>
                </c:pt>
                <c:pt idx="334">
                  <c:v>16350</c:v>
                </c:pt>
                <c:pt idx="335">
                  <c:v>6000</c:v>
                </c:pt>
                <c:pt idx="336">
                  <c:v>3561.5833374885137</c:v>
                </c:pt>
                <c:pt idx="337">
                  <c:v>12821.700014958649</c:v>
                </c:pt>
                <c:pt idx="338">
                  <c:v>16917.52085307044</c:v>
                </c:pt>
                <c:pt idx="339">
                  <c:v>16917.52085307044</c:v>
                </c:pt>
                <c:pt idx="340">
                  <c:v>10684.750012465542</c:v>
                </c:pt>
                <c:pt idx="341">
                  <c:v>8400</c:v>
                </c:pt>
                <c:pt idx="342">
                  <c:v>8903.9583437212841</c:v>
                </c:pt>
                <c:pt idx="343">
                  <c:v>10684.750012465542</c:v>
                </c:pt>
                <c:pt idx="344">
                  <c:v>8013.5625093491553</c:v>
                </c:pt>
                <c:pt idx="345">
                  <c:v>8903.9583437212841</c:v>
                </c:pt>
                <c:pt idx="346">
                  <c:v>17807.916687442568</c:v>
                </c:pt>
                <c:pt idx="347">
                  <c:v>17807.916687442568</c:v>
                </c:pt>
                <c:pt idx="348">
                  <c:v>4285</c:v>
                </c:pt>
                <c:pt idx="349">
                  <c:v>17807.916687442568</c:v>
                </c:pt>
                <c:pt idx="350">
                  <c:v>17807.916687442568</c:v>
                </c:pt>
                <c:pt idx="351">
                  <c:v>7123.1666749770275</c:v>
                </c:pt>
                <c:pt idx="352">
                  <c:v>50000</c:v>
                </c:pt>
                <c:pt idx="353">
                  <c:v>4273.9000049862161</c:v>
                </c:pt>
                <c:pt idx="354">
                  <c:v>50000</c:v>
                </c:pt>
                <c:pt idx="355">
                  <c:v>6767.0083412281756</c:v>
                </c:pt>
                <c:pt idx="356">
                  <c:v>7479.3250087258784</c:v>
                </c:pt>
                <c:pt idx="357">
                  <c:v>17807.916687442568</c:v>
                </c:pt>
                <c:pt idx="358">
                  <c:v>32054.250037396621</c:v>
                </c:pt>
                <c:pt idx="359">
                  <c:v>17807.916687442568</c:v>
                </c:pt>
                <c:pt idx="360">
                  <c:v>2849.2666699908109</c:v>
                </c:pt>
                <c:pt idx="361">
                  <c:v>8400</c:v>
                </c:pt>
                <c:pt idx="362">
                  <c:v>4000</c:v>
                </c:pt>
                <c:pt idx="363">
                  <c:v>4200</c:v>
                </c:pt>
                <c:pt idx="364">
                  <c:v>12821.700014958649</c:v>
                </c:pt>
                <c:pt idx="365">
                  <c:v>3561.5833374885137</c:v>
                </c:pt>
                <c:pt idx="366">
                  <c:v>10684.750012465542</c:v>
                </c:pt>
                <c:pt idx="367">
                  <c:v>5342.3750062327708</c:v>
                </c:pt>
                <c:pt idx="368">
                  <c:v>71231.666749770273</c:v>
                </c:pt>
                <c:pt idx="369">
                  <c:v>80135.625093491559</c:v>
                </c:pt>
                <c:pt idx="370">
                  <c:v>5342.3750062327708</c:v>
                </c:pt>
                <c:pt idx="371">
                  <c:v>7123.1666749770275</c:v>
                </c:pt>
                <c:pt idx="372">
                  <c:v>10684.750012465542</c:v>
                </c:pt>
                <c:pt idx="373">
                  <c:v>4000</c:v>
                </c:pt>
                <c:pt idx="374">
                  <c:v>2671.1875031163854</c:v>
                </c:pt>
                <c:pt idx="375">
                  <c:v>14246.333349954055</c:v>
                </c:pt>
                <c:pt idx="376">
                  <c:v>8547.8000099724322</c:v>
                </c:pt>
                <c:pt idx="377">
                  <c:v>7693.0200089751897</c:v>
                </c:pt>
                <c:pt idx="378">
                  <c:v>4000</c:v>
                </c:pt>
                <c:pt idx="379">
                  <c:v>5400</c:v>
                </c:pt>
                <c:pt idx="380">
                  <c:v>186983.12521814698</c:v>
                </c:pt>
                <c:pt idx="381">
                  <c:v>17807.916687442568</c:v>
                </c:pt>
                <c:pt idx="382">
                  <c:v>17807.916687442568</c:v>
                </c:pt>
                <c:pt idx="383">
                  <c:v>17807.916687442568</c:v>
                </c:pt>
                <c:pt idx="384">
                  <c:v>2938.3062534280239</c:v>
                </c:pt>
                <c:pt idx="385">
                  <c:v>17807.916687442568</c:v>
                </c:pt>
                <c:pt idx="386">
                  <c:v>37000</c:v>
                </c:pt>
                <c:pt idx="387">
                  <c:v>5342.3750062327708</c:v>
                </c:pt>
                <c:pt idx="388">
                  <c:v>3561.5833374885137</c:v>
                </c:pt>
                <c:pt idx="389">
                  <c:v>8547.8000099724322</c:v>
                </c:pt>
                <c:pt idx="390">
                  <c:v>5800</c:v>
                </c:pt>
                <c:pt idx="391">
                  <c:v>4095.8208381117906</c:v>
                </c:pt>
                <c:pt idx="392">
                  <c:v>17807.916687442568</c:v>
                </c:pt>
                <c:pt idx="393">
                  <c:v>17807.916687442568</c:v>
                </c:pt>
                <c:pt idx="394">
                  <c:v>8738</c:v>
                </c:pt>
                <c:pt idx="395">
                  <c:v>17807.916687442568</c:v>
                </c:pt>
                <c:pt idx="396">
                  <c:v>10200</c:v>
                </c:pt>
                <c:pt idx="397">
                  <c:v>5787.5729234188348</c:v>
                </c:pt>
                <c:pt idx="398">
                  <c:v>4451.9791718606421</c:v>
                </c:pt>
                <c:pt idx="399">
                  <c:v>8369.7208430980063</c:v>
                </c:pt>
                <c:pt idx="400">
                  <c:v>17807.916687442568</c:v>
                </c:pt>
                <c:pt idx="401">
                  <c:v>3917.7416712373652</c:v>
                </c:pt>
                <c:pt idx="402">
                  <c:v>4630.058338735068</c:v>
                </c:pt>
                <c:pt idx="403">
                  <c:v>2136.9500024931081</c:v>
                </c:pt>
                <c:pt idx="404">
                  <c:v>13000</c:v>
                </c:pt>
                <c:pt idx="405">
                  <c:v>2564.3400029917298</c:v>
                </c:pt>
                <c:pt idx="406">
                  <c:v>17807.916687442568</c:v>
                </c:pt>
                <c:pt idx="407">
                  <c:v>50000</c:v>
                </c:pt>
                <c:pt idx="408">
                  <c:v>5342.3750062327708</c:v>
                </c:pt>
                <c:pt idx="409">
                  <c:v>11539.530013462785</c:v>
                </c:pt>
                <c:pt idx="410">
                  <c:v>7000</c:v>
                </c:pt>
                <c:pt idx="411">
                  <c:v>6767.0083412281756</c:v>
                </c:pt>
                <c:pt idx="412">
                  <c:v>4451.9791718606421</c:v>
                </c:pt>
                <c:pt idx="413">
                  <c:v>2671.1875031163854</c:v>
                </c:pt>
                <c:pt idx="414">
                  <c:v>4957.7240057840108</c:v>
                </c:pt>
                <c:pt idx="415">
                  <c:v>3205.4250037396623</c:v>
                </c:pt>
                <c:pt idx="416">
                  <c:v>14246.333349954055</c:v>
                </c:pt>
                <c:pt idx="417">
                  <c:v>5342.3750062327708</c:v>
                </c:pt>
                <c:pt idx="418">
                  <c:v>6588.9291743537506</c:v>
                </c:pt>
                <c:pt idx="419">
                  <c:v>6588.9291743537506</c:v>
                </c:pt>
                <c:pt idx="420">
                  <c:v>12821.700014958649</c:v>
                </c:pt>
                <c:pt idx="421">
                  <c:v>10684.750012465542</c:v>
                </c:pt>
                <c:pt idx="422">
                  <c:v>10000</c:v>
                </c:pt>
                <c:pt idx="423">
                  <c:v>2136.9500024931081</c:v>
                </c:pt>
                <c:pt idx="424">
                  <c:v>8547.8000099724322</c:v>
                </c:pt>
                <c:pt idx="425">
                  <c:v>8013.5625093491553</c:v>
                </c:pt>
                <c:pt idx="426">
                  <c:v>7123.1666749770275</c:v>
                </c:pt>
                <c:pt idx="427">
                  <c:v>40958.208381117904</c:v>
                </c:pt>
                <c:pt idx="428">
                  <c:v>11325.835013213473</c:v>
                </c:pt>
                <c:pt idx="429">
                  <c:v>17807.916687442568</c:v>
                </c:pt>
                <c:pt idx="430">
                  <c:v>8903.9583437212841</c:v>
                </c:pt>
                <c:pt idx="431">
                  <c:v>8903.9583437212841</c:v>
                </c:pt>
                <c:pt idx="432">
                  <c:v>12821.700014958649</c:v>
                </c:pt>
                <c:pt idx="433">
                  <c:v>3205.4250037396623</c:v>
                </c:pt>
                <c:pt idx="434">
                  <c:v>6677.9687577909626</c:v>
                </c:pt>
                <c:pt idx="435">
                  <c:v>31250</c:v>
                </c:pt>
                <c:pt idx="436">
                  <c:v>7123.1666749770275</c:v>
                </c:pt>
                <c:pt idx="437">
                  <c:v>4451.9791718606421</c:v>
                </c:pt>
                <c:pt idx="438">
                  <c:v>6945.0875081026015</c:v>
                </c:pt>
                <c:pt idx="439">
                  <c:v>10684.750012465542</c:v>
                </c:pt>
                <c:pt idx="440">
                  <c:v>8547.8000099724322</c:v>
                </c:pt>
                <c:pt idx="441">
                  <c:v>35000</c:v>
                </c:pt>
                <c:pt idx="442">
                  <c:v>17807.916687442568</c:v>
                </c:pt>
                <c:pt idx="443">
                  <c:v>3205.4250037396623</c:v>
                </c:pt>
                <c:pt idx="444">
                  <c:v>14246.333349954055</c:v>
                </c:pt>
                <c:pt idx="445">
                  <c:v>10684.750012465542</c:v>
                </c:pt>
                <c:pt idx="446">
                  <c:v>40000</c:v>
                </c:pt>
                <c:pt idx="447">
                  <c:v>7301.2458418514525</c:v>
                </c:pt>
                <c:pt idx="448">
                  <c:v>17807.916687442568</c:v>
                </c:pt>
                <c:pt idx="449">
                  <c:v>10684.750012465542</c:v>
                </c:pt>
                <c:pt idx="450">
                  <c:v>17807.916687442568</c:v>
                </c:pt>
                <c:pt idx="451">
                  <c:v>10000</c:v>
                </c:pt>
                <c:pt idx="452">
                  <c:v>6000</c:v>
                </c:pt>
                <c:pt idx="453">
                  <c:v>6410.8500074793246</c:v>
                </c:pt>
                <c:pt idx="454">
                  <c:v>18000</c:v>
                </c:pt>
                <c:pt idx="455">
                  <c:v>4273.9000049862161</c:v>
                </c:pt>
                <c:pt idx="456">
                  <c:v>8000</c:v>
                </c:pt>
                <c:pt idx="457">
                  <c:v>4006.7812546745777</c:v>
                </c:pt>
                <c:pt idx="458">
                  <c:v>4273.9000049862161</c:v>
                </c:pt>
                <c:pt idx="459">
                  <c:v>12465.541681209797</c:v>
                </c:pt>
                <c:pt idx="460">
                  <c:v>18000</c:v>
                </c:pt>
                <c:pt idx="461">
                  <c:v>2136.9500024931081</c:v>
                </c:pt>
                <c:pt idx="462">
                  <c:v>18000</c:v>
                </c:pt>
                <c:pt idx="463">
                  <c:v>3650.6229209257262</c:v>
                </c:pt>
                <c:pt idx="464">
                  <c:v>5342.3750062327708</c:v>
                </c:pt>
                <c:pt idx="465">
                  <c:v>3917.7416712373652</c:v>
                </c:pt>
                <c:pt idx="466">
                  <c:v>13500</c:v>
                </c:pt>
                <c:pt idx="467">
                  <c:v>45000</c:v>
                </c:pt>
                <c:pt idx="468">
                  <c:v>8547.8000099724322</c:v>
                </c:pt>
                <c:pt idx="469">
                  <c:v>10150.512511842264</c:v>
                </c:pt>
                <c:pt idx="470">
                  <c:v>11325.835013213473</c:v>
                </c:pt>
                <c:pt idx="471">
                  <c:v>40067.812546745779</c:v>
                </c:pt>
                <c:pt idx="472">
                  <c:v>18000</c:v>
                </c:pt>
                <c:pt idx="473">
                  <c:v>4273.9000049862161</c:v>
                </c:pt>
                <c:pt idx="474">
                  <c:v>7123.1666749770275</c:v>
                </c:pt>
                <c:pt idx="475">
                  <c:v>10000</c:v>
                </c:pt>
                <c:pt idx="476">
                  <c:v>8013.5625093491553</c:v>
                </c:pt>
                <c:pt idx="477">
                  <c:v>2671.1875031163854</c:v>
                </c:pt>
                <c:pt idx="478">
                  <c:v>96000</c:v>
                </c:pt>
                <c:pt idx="479">
                  <c:v>18000</c:v>
                </c:pt>
                <c:pt idx="480">
                  <c:v>6713.584591165848</c:v>
                </c:pt>
                <c:pt idx="481">
                  <c:v>10684.750012465542</c:v>
                </c:pt>
                <c:pt idx="482">
                  <c:v>8013.5625093491553</c:v>
                </c:pt>
                <c:pt idx="483">
                  <c:v>3027.3458368652364</c:v>
                </c:pt>
                <c:pt idx="484">
                  <c:v>13100</c:v>
                </c:pt>
                <c:pt idx="485">
                  <c:v>4273.9000049862161</c:v>
                </c:pt>
                <c:pt idx="486">
                  <c:v>11575.14584683767</c:v>
                </c:pt>
                <c:pt idx="487">
                  <c:v>9188.8850107203652</c:v>
                </c:pt>
                <c:pt idx="488">
                  <c:v>8975.1900104710548</c:v>
                </c:pt>
                <c:pt idx="489">
                  <c:v>2564.3400029917298</c:v>
                </c:pt>
                <c:pt idx="490">
                  <c:v>10684.750012465542</c:v>
                </c:pt>
                <c:pt idx="491">
                  <c:v>30273.458368652366</c:v>
                </c:pt>
                <c:pt idx="492">
                  <c:v>6410.8500074793246</c:v>
                </c:pt>
                <c:pt idx="493">
                  <c:v>9794.354178093412</c:v>
                </c:pt>
                <c:pt idx="494">
                  <c:v>18698.312521814696</c:v>
                </c:pt>
                <c:pt idx="495">
                  <c:v>10684.750012465542</c:v>
                </c:pt>
                <c:pt idx="496">
                  <c:v>10684.750012465542</c:v>
                </c:pt>
                <c:pt idx="497">
                  <c:v>13000</c:v>
                </c:pt>
                <c:pt idx="498">
                  <c:v>30000</c:v>
                </c:pt>
                <c:pt idx="499">
                  <c:v>3561.5833374885137</c:v>
                </c:pt>
                <c:pt idx="500">
                  <c:v>5000</c:v>
                </c:pt>
                <c:pt idx="501">
                  <c:v>3561.5833374885137</c:v>
                </c:pt>
                <c:pt idx="502">
                  <c:v>11575.14584683767</c:v>
                </c:pt>
                <c:pt idx="503">
                  <c:v>9794.354178093412</c:v>
                </c:pt>
                <c:pt idx="504">
                  <c:v>9616.275011218986</c:v>
                </c:pt>
                <c:pt idx="505">
                  <c:v>2564.3400029917298</c:v>
                </c:pt>
                <c:pt idx="506">
                  <c:v>5342.3750062327708</c:v>
                </c:pt>
                <c:pt idx="507">
                  <c:v>12821.700014958649</c:v>
                </c:pt>
                <c:pt idx="508">
                  <c:v>10684.750012465542</c:v>
                </c:pt>
                <c:pt idx="509">
                  <c:v>7123.1666749770275</c:v>
                </c:pt>
                <c:pt idx="510">
                  <c:v>8903.9583437212841</c:v>
                </c:pt>
                <c:pt idx="511">
                  <c:v>7123.1666749770275</c:v>
                </c:pt>
                <c:pt idx="512">
                  <c:v>40958.208381117904</c:v>
                </c:pt>
                <c:pt idx="513">
                  <c:v>2136.9500024931081</c:v>
                </c:pt>
                <c:pt idx="514">
                  <c:v>8903.9583437212841</c:v>
                </c:pt>
                <c:pt idx="515">
                  <c:v>3205.4250037396623</c:v>
                </c:pt>
                <c:pt idx="516">
                  <c:v>10000</c:v>
                </c:pt>
                <c:pt idx="517">
                  <c:v>10684.750012465542</c:v>
                </c:pt>
                <c:pt idx="518">
                  <c:v>13801.135432767991</c:v>
                </c:pt>
                <c:pt idx="519">
                  <c:v>19588.708356186824</c:v>
                </c:pt>
                <c:pt idx="520">
                  <c:v>8654.6475100970874</c:v>
                </c:pt>
                <c:pt idx="521">
                  <c:v>5342.3750062327708</c:v>
                </c:pt>
                <c:pt idx="522">
                  <c:v>19588.708356186824</c:v>
                </c:pt>
                <c:pt idx="523">
                  <c:v>19588.708356186824</c:v>
                </c:pt>
                <c:pt idx="524">
                  <c:v>2564.3400029917298</c:v>
                </c:pt>
                <c:pt idx="525">
                  <c:v>3205.4250037396623</c:v>
                </c:pt>
                <c:pt idx="526">
                  <c:v>10684.750012465542</c:v>
                </c:pt>
                <c:pt idx="527">
                  <c:v>12465.541681209797</c:v>
                </c:pt>
                <c:pt idx="528">
                  <c:v>20000</c:v>
                </c:pt>
                <c:pt idx="529">
                  <c:v>12465.541681209797</c:v>
                </c:pt>
                <c:pt idx="530">
                  <c:v>20000</c:v>
                </c:pt>
                <c:pt idx="531">
                  <c:v>20000</c:v>
                </c:pt>
                <c:pt idx="532">
                  <c:v>20000</c:v>
                </c:pt>
                <c:pt idx="533">
                  <c:v>8547.8000099724322</c:v>
                </c:pt>
                <c:pt idx="534">
                  <c:v>10684.750012465542</c:v>
                </c:pt>
                <c:pt idx="535">
                  <c:v>10684.750012465542</c:v>
                </c:pt>
                <c:pt idx="536">
                  <c:v>20000</c:v>
                </c:pt>
                <c:pt idx="537">
                  <c:v>8000</c:v>
                </c:pt>
                <c:pt idx="538">
                  <c:v>3632.815004238284</c:v>
                </c:pt>
                <c:pt idx="539">
                  <c:v>8903.9583437212841</c:v>
                </c:pt>
                <c:pt idx="540">
                  <c:v>20000</c:v>
                </c:pt>
                <c:pt idx="541">
                  <c:v>9705.3145946561999</c:v>
                </c:pt>
                <c:pt idx="542">
                  <c:v>20000</c:v>
                </c:pt>
                <c:pt idx="543">
                  <c:v>3205.4250037396623</c:v>
                </c:pt>
                <c:pt idx="544">
                  <c:v>12465.541681209797</c:v>
                </c:pt>
                <c:pt idx="545">
                  <c:v>11575.14584683767</c:v>
                </c:pt>
                <c:pt idx="546">
                  <c:v>20000</c:v>
                </c:pt>
                <c:pt idx="547">
                  <c:v>6232.7708406048987</c:v>
                </c:pt>
                <c:pt idx="548">
                  <c:v>11397.066679963244</c:v>
                </c:pt>
                <c:pt idx="549">
                  <c:v>6499.8895909165376</c:v>
                </c:pt>
                <c:pt idx="550">
                  <c:v>7265</c:v>
                </c:pt>
                <c:pt idx="551">
                  <c:v>8013.5625093491553</c:v>
                </c:pt>
                <c:pt idx="552">
                  <c:v>10150.512511842264</c:v>
                </c:pt>
                <c:pt idx="553">
                  <c:v>10898.445012714852</c:v>
                </c:pt>
                <c:pt idx="554">
                  <c:v>2136.9500024931081</c:v>
                </c:pt>
                <c:pt idx="555">
                  <c:v>7123.1666749770275</c:v>
                </c:pt>
                <c:pt idx="556">
                  <c:v>5342.3750062327708</c:v>
                </c:pt>
                <c:pt idx="557">
                  <c:v>20000</c:v>
                </c:pt>
                <c:pt idx="558">
                  <c:v>7479.3250087258784</c:v>
                </c:pt>
                <c:pt idx="559">
                  <c:v>3739.6625043629392</c:v>
                </c:pt>
                <c:pt idx="560">
                  <c:v>20122.945856810104</c:v>
                </c:pt>
                <c:pt idx="561">
                  <c:v>6000</c:v>
                </c:pt>
                <c:pt idx="562">
                  <c:v>10684.750012465542</c:v>
                </c:pt>
                <c:pt idx="563">
                  <c:v>8476.5683432226633</c:v>
                </c:pt>
                <c:pt idx="564">
                  <c:v>8700</c:v>
                </c:pt>
                <c:pt idx="565">
                  <c:v>3561.5833374885137</c:v>
                </c:pt>
                <c:pt idx="566">
                  <c:v>3205.4250037396623</c:v>
                </c:pt>
                <c:pt idx="567">
                  <c:v>4487.5950052355274</c:v>
                </c:pt>
                <c:pt idx="568">
                  <c:v>12465.541681209797</c:v>
                </c:pt>
                <c:pt idx="569">
                  <c:v>20479.104190558952</c:v>
                </c:pt>
                <c:pt idx="570">
                  <c:v>12000</c:v>
                </c:pt>
                <c:pt idx="571">
                  <c:v>20479.104190558952</c:v>
                </c:pt>
                <c:pt idx="572">
                  <c:v>7265.630008476568</c:v>
                </c:pt>
                <c:pt idx="573">
                  <c:v>9438.1958443445619</c:v>
                </c:pt>
                <c:pt idx="574">
                  <c:v>20514.720023933838</c:v>
                </c:pt>
                <c:pt idx="575">
                  <c:v>3561.5833374885137</c:v>
                </c:pt>
                <c:pt idx="576">
                  <c:v>3561.5833374885137</c:v>
                </c:pt>
                <c:pt idx="577">
                  <c:v>5100</c:v>
                </c:pt>
                <c:pt idx="578">
                  <c:v>5342.3750062327708</c:v>
                </c:pt>
                <c:pt idx="579">
                  <c:v>50000</c:v>
                </c:pt>
                <c:pt idx="580">
                  <c:v>7000</c:v>
                </c:pt>
                <c:pt idx="581">
                  <c:v>7799.8675090998449</c:v>
                </c:pt>
                <c:pt idx="582">
                  <c:v>6720</c:v>
                </c:pt>
                <c:pt idx="583">
                  <c:v>4451.9791718606421</c:v>
                </c:pt>
                <c:pt idx="584">
                  <c:v>7200</c:v>
                </c:pt>
                <c:pt idx="585">
                  <c:v>44519.791718606422</c:v>
                </c:pt>
                <c:pt idx="586">
                  <c:v>2493.1083362419595</c:v>
                </c:pt>
                <c:pt idx="587">
                  <c:v>21000</c:v>
                </c:pt>
                <c:pt idx="588">
                  <c:v>50000</c:v>
                </c:pt>
                <c:pt idx="589">
                  <c:v>4273.9000049862161</c:v>
                </c:pt>
                <c:pt idx="590">
                  <c:v>4451.9791718606421</c:v>
                </c:pt>
                <c:pt idx="591">
                  <c:v>10684.750012465542</c:v>
                </c:pt>
                <c:pt idx="592">
                  <c:v>7960</c:v>
                </c:pt>
                <c:pt idx="593">
                  <c:v>8903.9583437212841</c:v>
                </c:pt>
                <c:pt idx="594">
                  <c:v>4273.9000049862161</c:v>
                </c:pt>
                <c:pt idx="595">
                  <c:v>21000</c:v>
                </c:pt>
                <c:pt idx="596">
                  <c:v>3205.4250037396623</c:v>
                </c:pt>
                <c:pt idx="597">
                  <c:v>10684.750012465542</c:v>
                </c:pt>
                <c:pt idx="598">
                  <c:v>5342.3750062327708</c:v>
                </c:pt>
                <c:pt idx="599">
                  <c:v>60000</c:v>
                </c:pt>
                <c:pt idx="600">
                  <c:v>4487.5950052355274</c:v>
                </c:pt>
                <c:pt idx="601">
                  <c:v>4314.929445034084</c:v>
                </c:pt>
                <c:pt idx="602">
                  <c:v>3739.6625043629392</c:v>
                </c:pt>
                <c:pt idx="603">
                  <c:v>21369.500024931083</c:v>
                </c:pt>
                <c:pt idx="604">
                  <c:v>7123.1666749770275</c:v>
                </c:pt>
                <c:pt idx="605">
                  <c:v>2675.675098121621</c:v>
                </c:pt>
                <c:pt idx="606">
                  <c:v>21369.500024931083</c:v>
                </c:pt>
                <c:pt idx="607">
                  <c:v>42739.000049862167</c:v>
                </c:pt>
                <c:pt idx="608">
                  <c:v>7123.1666749770275</c:v>
                </c:pt>
                <c:pt idx="609">
                  <c:v>10000</c:v>
                </c:pt>
                <c:pt idx="610">
                  <c:v>3561.5833374885137</c:v>
                </c:pt>
                <c:pt idx="611">
                  <c:v>40000</c:v>
                </c:pt>
                <c:pt idx="612">
                  <c:v>21369.500024931083</c:v>
                </c:pt>
                <c:pt idx="613">
                  <c:v>12608.005014709339</c:v>
                </c:pt>
                <c:pt idx="614">
                  <c:v>6000</c:v>
                </c:pt>
                <c:pt idx="615">
                  <c:v>8903.9583437212841</c:v>
                </c:pt>
                <c:pt idx="616">
                  <c:v>8600</c:v>
                </c:pt>
                <c:pt idx="617">
                  <c:v>21369.500024931083</c:v>
                </c:pt>
                <c:pt idx="618">
                  <c:v>21369.500024931083</c:v>
                </c:pt>
                <c:pt idx="619">
                  <c:v>8903.9583437212841</c:v>
                </c:pt>
                <c:pt idx="620">
                  <c:v>3561.5833374885137</c:v>
                </c:pt>
                <c:pt idx="621">
                  <c:v>8013.5625093491553</c:v>
                </c:pt>
                <c:pt idx="622">
                  <c:v>21369.500024931083</c:v>
                </c:pt>
                <c:pt idx="623">
                  <c:v>21369.500024931083</c:v>
                </c:pt>
                <c:pt idx="624">
                  <c:v>6232.7708406048987</c:v>
                </c:pt>
                <c:pt idx="625">
                  <c:v>21369.500024931083</c:v>
                </c:pt>
                <c:pt idx="626">
                  <c:v>21369.500024931083</c:v>
                </c:pt>
                <c:pt idx="627">
                  <c:v>21369.500024931083</c:v>
                </c:pt>
                <c:pt idx="628">
                  <c:v>7200</c:v>
                </c:pt>
                <c:pt idx="629">
                  <c:v>9616.275011218986</c:v>
                </c:pt>
                <c:pt idx="630">
                  <c:v>21369.500024931083</c:v>
                </c:pt>
                <c:pt idx="631">
                  <c:v>21369.500024931083</c:v>
                </c:pt>
                <c:pt idx="632">
                  <c:v>8547.8000099724322</c:v>
                </c:pt>
                <c:pt idx="633">
                  <c:v>21500</c:v>
                </c:pt>
                <c:pt idx="634">
                  <c:v>4451.9791718606421</c:v>
                </c:pt>
                <c:pt idx="635">
                  <c:v>21903.737525554359</c:v>
                </c:pt>
                <c:pt idx="636">
                  <c:v>22000</c:v>
                </c:pt>
                <c:pt idx="637">
                  <c:v>4800</c:v>
                </c:pt>
                <c:pt idx="638">
                  <c:v>8903.9583437212841</c:v>
                </c:pt>
                <c:pt idx="639">
                  <c:v>46300.583387350678</c:v>
                </c:pt>
                <c:pt idx="640">
                  <c:v>13355.937515581925</c:v>
                </c:pt>
                <c:pt idx="641">
                  <c:v>8013.5625093491553</c:v>
                </c:pt>
                <c:pt idx="642">
                  <c:v>12465.541681209797</c:v>
                </c:pt>
                <c:pt idx="643">
                  <c:v>9000</c:v>
                </c:pt>
                <c:pt idx="644">
                  <c:v>5342.3750062327708</c:v>
                </c:pt>
                <c:pt idx="645">
                  <c:v>7123.1666749770275</c:v>
                </c:pt>
                <c:pt idx="646">
                  <c:v>30000</c:v>
                </c:pt>
                <c:pt idx="647">
                  <c:v>8903.9583437212841</c:v>
                </c:pt>
                <c:pt idx="648">
                  <c:v>22000</c:v>
                </c:pt>
                <c:pt idx="649">
                  <c:v>11800</c:v>
                </c:pt>
                <c:pt idx="650">
                  <c:v>6410.8500074793246</c:v>
                </c:pt>
                <c:pt idx="651">
                  <c:v>5342.3750062327708</c:v>
                </c:pt>
                <c:pt idx="652">
                  <c:v>7123.1666749770275</c:v>
                </c:pt>
                <c:pt idx="653">
                  <c:v>14000</c:v>
                </c:pt>
                <c:pt idx="654">
                  <c:v>8000</c:v>
                </c:pt>
                <c:pt idx="655">
                  <c:v>10684.750012465542</c:v>
                </c:pt>
                <c:pt idx="656">
                  <c:v>6232.7708406048987</c:v>
                </c:pt>
                <c:pt idx="657">
                  <c:v>10239.552095279476</c:v>
                </c:pt>
                <c:pt idx="658">
                  <c:v>8903.9583437212841</c:v>
                </c:pt>
                <c:pt idx="659">
                  <c:v>3739.6625043629392</c:v>
                </c:pt>
                <c:pt idx="660">
                  <c:v>3561.5833374885137</c:v>
                </c:pt>
                <c:pt idx="661">
                  <c:v>6410.8500074793246</c:v>
                </c:pt>
                <c:pt idx="662">
                  <c:v>13500</c:v>
                </c:pt>
                <c:pt idx="663">
                  <c:v>23150.291693675339</c:v>
                </c:pt>
                <c:pt idx="664">
                  <c:v>10684.750012465542</c:v>
                </c:pt>
                <c:pt idx="665">
                  <c:v>5591.6858398569666</c:v>
                </c:pt>
                <c:pt idx="666">
                  <c:v>10000</c:v>
                </c:pt>
                <c:pt idx="667">
                  <c:v>9000</c:v>
                </c:pt>
                <c:pt idx="668">
                  <c:v>9000</c:v>
                </c:pt>
                <c:pt idx="669">
                  <c:v>11753.225013712095</c:v>
                </c:pt>
                <c:pt idx="670">
                  <c:v>3632.815004238284</c:v>
                </c:pt>
                <c:pt idx="671">
                  <c:v>4897.177089046706</c:v>
                </c:pt>
                <c:pt idx="672">
                  <c:v>23150.291693675339</c:v>
                </c:pt>
                <c:pt idx="673">
                  <c:v>5342.3750062327708</c:v>
                </c:pt>
                <c:pt idx="674">
                  <c:v>8903.9583437212841</c:v>
                </c:pt>
                <c:pt idx="675">
                  <c:v>10684.750012465542</c:v>
                </c:pt>
                <c:pt idx="676">
                  <c:v>23150.291693675339</c:v>
                </c:pt>
                <c:pt idx="677">
                  <c:v>6600</c:v>
                </c:pt>
                <c:pt idx="678">
                  <c:v>4451.9791718606421</c:v>
                </c:pt>
                <c:pt idx="679">
                  <c:v>8013.5625093491553</c:v>
                </c:pt>
                <c:pt idx="680">
                  <c:v>39355.495879248076</c:v>
                </c:pt>
                <c:pt idx="681">
                  <c:v>4451.9791718606421</c:v>
                </c:pt>
                <c:pt idx="682">
                  <c:v>13355.937515581925</c:v>
                </c:pt>
                <c:pt idx="683">
                  <c:v>14000</c:v>
                </c:pt>
                <c:pt idx="684">
                  <c:v>57875.729234188344</c:v>
                </c:pt>
                <c:pt idx="685">
                  <c:v>4356</c:v>
                </c:pt>
                <c:pt idx="686">
                  <c:v>5342.3750062327708</c:v>
                </c:pt>
                <c:pt idx="687">
                  <c:v>8547.8000099724322</c:v>
                </c:pt>
                <c:pt idx="688">
                  <c:v>24000</c:v>
                </c:pt>
                <c:pt idx="689">
                  <c:v>10684.750012465542</c:v>
                </c:pt>
                <c:pt idx="690">
                  <c:v>8903.9583437212841</c:v>
                </c:pt>
                <c:pt idx="691">
                  <c:v>24000</c:v>
                </c:pt>
                <c:pt idx="692">
                  <c:v>5698.5333399816218</c:v>
                </c:pt>
                <c:pt idx="693">
                  <c:v>7123.1666749770275</c:v>
                </c:pt>
                <c:pt idx="694">
                  <c:v>4451.9791718606421</c:v>
                </c:pt>
                <c:pt idx="695">
                  <c:v>6410.8500074793246</c:v>
                </c:pt>
                <c:pt idx="696">
                  <c:v>24000</c:v>
                </c:pt>
                <c:pt idx="697">
                  <c:v>11040.908346214392</c:v>
                </c:pt>
                <c:pt idx="698">
                  <c:v>3561.5833374885137</c:v>
                </c:pt>
                <c:pt idx="699">
                  <c:v>4095.8208381117906</c:v>
                </c:pt>
                <c:pt idx="700">
                  <c:v>12821.700014958649</c:v>
                </c:pt>
                <c:pt idx="701">
                  <c:v>4000</c:v>
                </c:pt>
                <c:pt idx="702">
                  <c:v>3200</c:v>
                </c:pt>
                <c:pt idx="703">
                  <c:v>5000</c:v>
                </c:pt>
                <c:pt idx="704">
                  <c:v>4950.6008391090336</c:v>
                </c:pt>
                <c:pt idx="705">
                  <c:v>11575.14584683767</c:v>
                </c:pt>
                <c:pt idx="706">
                  <c:v>71231.666749770273</c:v>
                </c:pt>
                <c:pt idx="707">
                  <c:v>9545.0433444692171</c:v>
                </c:pt>
                <c:pt idx="708">
                  <c:v>24931.083362419595</c:v>
                </c:pt>
                <c:pt idx="709">
                  <c:v>8903.9583437212841</c:v>
                </c:pt>
                <c:pt idx="710">
                  <c:v>3561.5833374885137</c:v>
                </c:pt>
                <c:pt idx="711">
                  <c:v>8000</c:v>
                </c:pt>
                <c:pt idx="712">
                  <c:v>6767.0083412281756</c:v>
                </c:pt>
                <c:pt idx="713">
                  <c:v>34000</c:v>
                </c:pt>
                <c:pt idx="714">
                  <c:v>3205.4250037396623</c:v>
                </c:pt>
                <c:pt idx="715">
                  <c:v>24931.083362419595</c:v>
                </c:pt>
                <c:pt idx="716">
                  <c:v>25000</c:v>
                </c:pt>
                <c:pt idx="717">
                  <c:v>12465.541681209797</c:v>
                </c:pt>
                <c:pt idx="718">
                  <c:v>30000</c:v>
                </c:pt>
                <c:pt idx="719">
                  <c:v>25000</c:v>
                </c:pt>
                <c:pt idx="720">
                  <c:v>8903.9583437212841</c:v>
                </c:pt>
                <c:pt idx="721">
                  <c:v>25000</c:v>
                </c:pt>
                <c:pt idx="722">
                  <c:v>25000</c:v>
                </c:pt>
                <c:pt idx="723">
                  <c:v>25000</c:v>
                </c:pt>
                <c:pt idx="724">
                  <c:v>100614.72928405051</c:v>
                </c:pt>
                <c:pt idx="725">
                  <c:v>6410.8500074793246</c:v>
                </c:pt>
                <c:pt idx="726">
                  <c:v>4451.9791718606421</c:v>
                </c:pt>
                <c:pt idx="727">
                  <c:v>30273.458368652366</c:v>
                </c:pt>
                <c:pt idx="728">
                  <c:v>25000</c:v>
                </c:pt>
                <c:pt idx="729">
                  <c:v>11575.14584683767</c:v>
                </c:pt>
                <c:pt idx="730">
                  <c:v>25000</c:v>
                </c:pt>
                <c:pt idx="731">
                  <c:v>6000</c:v>
                </c:pt>
                <c:pt idx="732">
                  <c:v>10000</c:v>
                </c:pt>
                <c:pt idx="733">
                  <c:v>10000</c:v>
                </c:pt>
                <c:pt idx="734">
                  <c:v>32054.250037396621</c:v>
                </c:pt>
                <c:pt idx="735">
                  <c:v>50000</c:v>
                </c:pt>
                <c:pt idx="736">
                  <c:v>7000</c:v>
                </c:pt>
                <c:pt idx="737">
                  <c:v>7123.1666749770275</c:v>
                </c:pt>
                <c:pt idx="738">
                  <c:v>12109.383347460946</c:v>
                </c:pt>
                <c:pt idx="739">
                  <c:v>5698.5333399816218</c:v>
                </c:pt>
                <c:pt idx="740">
                  <c:v>65889.291743537498</c:v>
                </c:pt>
                <c:pt idx="741">
                  <c:v>6545</c:v>
                </c:pt>
                <c:pt idx="742">
                  <c:v>12000</c:v>
                </c:pt>
                <c:pt idx="743">
                  <c:v>2225.989585930321</c:v>
                </c:pt>
                <c:pt idx="744">
                  <c:v>6054.6916737304728</c:v>
                </c:pt>
                <c:pt idx="745">
                  <c:v>3360</c:v>
                </c:pt>
                <c:pt idx="746">
                  <c:v>10000</c:v>
                </c:pt>
                <c:pt idx="747">
                  <c:v>10000</c:v>
                </c:pt>
                <c:pt idx="748">
                  <c:v>5342.3750062327708</c:v>
                </c:pt>
                <c:pt idx="749">
                  <c:v>4273.9000049862161</c:v>
                </c:pt>
                <c:pt idx="750">
                  <c:v>8903.9583437212841</c:v>
                </c:pt>
                <c:pt idx="751">
                  <c:v>5698.5333399816218</c:v>
                </c:pt>
                <c:pt idx="752">
                  <c:v>3419.1200039889732</c:v>
                </c:pt>
                <c:pt idx="753">
                  <c:v>8013.5625093491553</c:v>
                </c:pt>
                <c:pt idx="754">
                  <c:v>3561.5833374885137</c:v>
                </c:pt>
                <c:pt idx="755">
                  <c:v>7123.1666749770275</c:v>
                </c:pt>
                <c:pt idx="756">
                  <c:v>8903.9583437212841</c:v>
                </c:pt>
                <c:pt idx="757">
                  <c:v>10684.750012465542</c:v>
                </c:pt>
                <c:pt idx="758">
                  <c:v>9794.354178093412</c:v>
                </c:pt>
                <c:pt idx="759">
                  <c:v>14400</c:v>
                </c:pt>
                <c:pt idx="760">
                  <c:v>2671.1875031163854</c:v>
                </c:pt>
                <c:pt idx="761">
                  <c:v>8903.9583437212841</c:v>
                </c:pt>
                <c:pt idx="762">
                  <c:v>7497.1329254133216</c:v>
                </c:pt>
                <c:pt idx="763">
                  <c:v>10000</c:v>
                </c:pt>
                <c:pt idx="764">
                  <c:v>6410.8500074793246</c:v>
                </c:pt>
                <c:pt idx="765">
                  <c:v>4594.4425053601826</c:v>
                </c:pt>
                <c:pt idx="766">
                  <c:v>3205.4250037396623</c:v>
                </c:pt>
                <c:pt idx="767">
                  <c:v>14246.333349954055</c:v>
                </c:pt>
                <c:pt idx="768">
                  <c:v>14246.333349954055</c:v>
                </c:pt>
                <c:pt idx="769">
                  <c:v>26711.875031163851</c:v>
                </c:pt>
                <c:pt idx="770">
                  <c:v>26711.875031163851</c:v>
                </c:pt>
                <c:pt idx="771">
                  <c:v>26711.875031163851</c:v>
                </c:pt>
                <c:pt idx="772">
                  <c:v>5320</c:v>
                </c:pt>
                <c:pt idx="773">
                  <c:v>2493.1083362419595</c:v>
                </c:pt>
                <c:pt idx="774">
                  <c:v>8903.9583437212841</c:v>
                </c:pt>
                <c:pt idx="775">
                  <c:v>12000</c:v>
                </c:pt>
                <c:pt idx="776">
                  <c:v>2671.1875031163854</c:v>
                </c:pt>
                <c:pt idx="777">
                  <c:v>8547.8000099724322</c:v>
                </c:pt>
                <c:pt idx="778">
                  <c:v>2400</c:v>
                </c:pt>
                <c:pt idx="779">
                  <c:v>11000</c:v>
                </c:pt>
                <c:pt idx="780">
                  <c:v>3600</c:v>
                </c:pt>
                <c:pt idx="781">
                  <c:v>7123.1666749770275</c:v>
                </c:pt>
                <c:pt idx="782">
                  <c:v>9972.4333449678379</c:v>
                </c:pt>
                <c:pt idx="783">
                  <c:v>14000</c:v>
                </c:pt>
                <c:pt idx="784">
                  <c:v>4986.216672483919</c:v>
                </c:pt>
                <c:pt idx="785">
                  <c:v>4800</c:v>
                </c:pt>
                <c:pt idx="786">
                  <c:v>8013.5625093491553</c:v>
                </c:pt>
                <c:pt idx="787">
                  <c:v>28000</c:v>
                </c:pt>
                <c:pt idx="788">
                  <c:v>7568.3645921630914</c:v>
                </c:pt>
                <c:pt idx="789">
                  <c:v>6720</c:v>
                </c:pt>
                <c:pt idx="790">
                  <c:v>37500</c:v>
                </c:pt>
                <c:pt idx="791">
                  <c:v>4808.137505609493</c:v>
                </c:pt>
                <c:pt idx="792">
                  <c:v>28492.66669990811</c:v>
                </c:pt>
                <c:pt idx="793">
                  <c:v>12465.541681209797</c:v>
                </c:pt>
                <c:pt idx="794">
                  <c:v>28492.66669990811</c:v>
                </c:pt>
                <c:pt idx="795">
                  <c:v>11000</c:v>
                </c:pt>
                <c:pt idx="796">
                  <c:v>28995</c:v>
                </c:pt>
                <c:pt idx="797">
                  <c:v>6410.8500074793246</c:v>
                </c:pt>
                <c:pt idx="798">
                  <c:v>10684.750012465542</c:v>
                </c:pt>
                <c:pt idx="799">
                  <c:v>40000</c:v>
                </c:pt>
                <c:pt idx="800">
                  <c:v>6232.7708406048987</c:v>
                </c:pt>
                <c:pt idx="801">
                  <c:v>41712.231189497601</c:v>
                </c:pt>
                <c:pt idx="802">
                  <c:v>12465.541681209797</c:v>
                </c:pt>
                <c:pt idx="803">
                  <c:v>7123.1666749770275</c:v>
                </c:pt>
                <c:pt idx="804">
                  <c:v>5000</c:v>
                </c:pt>
                <c:pt idx="805">
                  <c:v>5000</c:v>
                </c:pt>
                <c:pt idx="806">
                  <c:v>6232.7708406048987</c:v>
                </c:pt>
                <c:pt idx="807">
                  <c:v>4000</c:v>
                </c:pt>
                <c:pt idx="808">
                  <c:v>4451.9791718606421</c:v>
                </c:pt>
                <c:pt idx="809">
                  <c:v>13355.937515581925</c:v>
                </c:pt>
                <c:pt idx="810">
                  <c:v>7479.3250087258784</c:v>
                </c:pt>
                <c:pt idx="811">
                  <c:v>5000</c:v>
                </c:pt>
                <c:pt idx="812">
                  <c:v>4914.9850057341491</c:v>
                </c:pt>
                <c:pt idx="813">
                  <c:v>4451.9791718606421</c:v>
                </c:pt>
                <c:pt idx="814">
                  <c:v>8400</c:v>
                </c:pt>
                <c:pt idx="815">
                  <c:v>3205.4250037396623</c:v>
                </c:pt>
                <c:pt idx="816">
                  <c:v>15000</c:v>
                </c:pt>
                <c:pt idx="817">
                  <c:v>10000</c:v>
                </c:pt>
                <c:pt idx="818">
                  <c:v>30000</c:v>
                </c:pt>
                <c:pt idx="819">
                  <c:v>98000</c:v>
                </c:pt>
                <c:pt idx="820">
                  <c:v>4500</c:v>
                </c:pt>
                <c:pt idx="821">
                  <c:v>5082.6943786459069</c:v>
                </c:pt>
                <c:pt idx="822">
                  <c:v>60000</c:v>
                </c:pt>
                <c:pt idx="823">
                  <c:v>8400</c:v>
                </c:pt>
                <c:pt idx="824">
                  <c:v>12000</c:v>
                </c:pt>
                <c:pt idx="825">
                  <c:v>30000</c:v>
                </c:pt>
                <c:pt idx="826">
                  <c:v>12000</c:v>
                </c:pt>
                <c:pt idx="827">
                  <c:v>65616.131023916547</c:v>
                </c:pt>
                <c:pt idx="828">
                  <c:v>63519.971949580387</c:v>
                </c:pt>
                <c:pt idx="829">
                  <c:v>88927.960729412545</c:v>
                </c:pt>
                <c:pt idx="830">
                  <c:v>44463.980364706273</c:v>
                </c:pt>
                <c:pt idx="831">
                  <c:v>45734.379803697877</c:v>
                </c:pt>
                <c:pt idx="832">
                  <c:v>150000</c:v>
                </c:pt>
                <c:pt idx="833">
                  <c:v>57000</c:v>
                </c:pt>
                <c:pt idx="834">
                  <c:v>55000</c:v>
                </c:pt>
                <c:pt idx="835">
                  <c:v>41000</c:v>
                </c:pt>
                <c:pt idx="836">
                  <c:v>31200</c:v>
                </c:pt>
                <c:pt idx="837">
                  <c:v>69871.969144538423</c:v>
                </c:pt>
                <c:pt idx="838">
                  <c:v>19055.991584874118</c:v>
                </c:pt>
                <c:pt idx="839">
                  <c:v>30489.586535798586</c:v>
                </c:pt>
                <c:pt idx="840">
                  <c:v>76223.966339496474</c:v>
                </c:pt>
                <c:pt idx="841">
                  <c:v>24391.669228638868</c:v>
                </c:pt>
                <c:pt idx="842">
                  <c:v>63519.971949580387</c:v>
                </c:pt>
                <c:pt idx="843">
                  <c:v>111000</c:v>
                </c:pt>
                <c:pt idx="844">
                  <c:v>50694.322109187968</c:v>
                </c:pt>
                <c:pt idx="845">
                  <c:v>41000</c:v>
                </c:pt>
                <c:pt idx="846">
                  <c:v>51497.005988023957</c:v>
                </c:pt>
                <c:pt idx="847">
                  <c:v>42000</c:v>
                </c:pt>
                <c:pt idx="848">
                  <c:v>36000</c:v>
                </c:pt>
                <c:pt idx="849">
                  <c:v>50000</c:v>
                </c:pt>
                <c:pt idx="850">
                  <c:v>15600</c:v>
                </c:pt>
                <c:pt idx="851">
                  <c:v>4400</c:v>
                </c:pt>
                <c:pt idx="852">
                  <c:v>177600</c:v>
                </c:pt>
                <c:pt idx="853">
                  <c:v>24864</c:v>
                </c:pt>
                <c:pt idx="854">
                  <c:v>15000</c:v>
                </c:pt>
                <c:pt idx="855">
                  <c:v>15206.427249917633</c:v>
                </c:pt>
                <c:pt idx="856">
                  <c:v>19008.034062397041</c:v>
                </c:pt>
                <c:pt idx="857">
                  <c:v>36000</c:v>
                </c:pt>
                <c:pt idx="858">
                  <c:v>11404.820437438224</c:v>
                </c:pt>
                <c:pt idx="859">
                  <c:v>35000</c:v>
                </c:pt>
                <c:pt idx="860">
                  <c:v>30000</c:v>
                </c:pt>
                <c:pt idx="861">
                  <c:v>28353.650809742252</c:v>
                </c:pt>
                <c:pt idx="862">
                  <c:v>9376.2513877177607</c:v>
                </c:pt>
                <c:pt idx="863">
                  <c:v>50000</c:v>
                </c:pt>
                <c:pt idx="864">
                  <c:v>15500</c:v>
                </c:pt>
                <c:pt idx="865">
                  <c:v>10956.982885192734</c:v>
                </c:pt>
                <c:pt idx="866">
                  <c:v>17728</c:v>
                </c:pt>
                <c:pt idx="867">
                  <c:v>100000</c:v>
                </c:pt>
                <c:pt idx="868">
                  <c:v>19200</c:v>
                </c:pt>
                <c:pt idx="869">
                  <c:v>30000</c:v>
                </c:pt>
                <c:pt idx="870">
                  <c:v>22000</c:v>
                </c:pt>
                <c:pt idx="871">
                  <c:v>11000</c:v>
                </c:pt>
                <c:pt idx="872">
                  <c:v>45000</c:v>
                </c:pt>
                <c:pt idx="873">
                  <c:v>7261.724659606657</c:v>
                </c:pt>
                <c:pt idx="874">
                  <c:v>13500</c:v>
                </c:pt>
                <c:pt idx="875">
                  <c:v>13745.704467353951</c:v>
                </c:pt>
                <c:pt idx="876">
                  <c:v>24000</c:v>
                </c:pt>
                <c:pt idx="877">
                  <c:v>15000</c:v>
                </c:pt>
                <c:pt idx="878">
                  <c:v>20400</c:v>
                </c:pt>
                <c:pt idx="879">
                  <c:v>12000</c:v>
                </c:pt>
                <c:pt idx="880">
                  <c:v>57167.974754622352</c:v>
                </c:pt>
                <c:pt idx="881">
                  <c:v>48275.178681681093</c:v>
                </c:pt>
                <c:pt idx="882">
                  <c:v>254079.88779832155</c:v>
                </c:pt>
                <c:pt idx="883">
                  <c:v>62564.631571458704</c:v>
                </c:pt>
                <c:pt idx="884">
                  <c:v>69871.969144538423</c:v>
                </c:pt>
                <c:pt idx="885">
                  <c:v>53356.776437647524</c:v>
                </c:pt>
                <c:pt idx="886">
                  <c:v>50815.977559664309</c:v>
                </c:pt>
                <c:pt idx="887">
                  <c:v>95279.957924370581</c:v>
                </c:pt>
                <c:pt idx="888">
                  <c:v>57167.974754622352</c:v>
                </c:pt>
                <c:pt idx="889">
                  <c:v>50815.977559664309</c:v>
                </c:pt>
                <c:pt idx="890">
                  <c:v>104172.75399731184</c:v>
                </c:pt>
                <c:pt idx="891">
                  <c:v>78764.765217479682</c:v>
                </c:pt>
                <c:pt idx="892">
                  <c:v>38111.983169748237</c:v>
                </c:pt>
                <c:pt idx="893">
                  <c:v>61614.372791092981</c:v>
                </c:pt>
                <c:pt idx="894">
                  <c:v>36206.384011260823</c:v>
                </c:pt>
                <c:pt idx="895">
                  <c:v>95279.957924370581</c:v>
                </c:pt>
                <c:pt idx="896">
                  <c:v>43828.780645210471</c:v>
                </c:pt>
                <c:pt idx="897">
                  <c:v>78764.765217479682</c:v>
                </c:pt>
                <c:pt idx="898">
                  <c:v>76223.966339496474</c:v>
                </c:pt>
                <c:pt idx="899">
                  <c:v>69871.969144538423</c:v>
                </c:pt>
                <c:pt idx="900">
                  <c:v>76223.966339496474</c:v>
                </c:pt>
                <c:pt idx="901">
                  <c:v>63519.971949580387</c:v>
                </c:pt>
                <c:pt idx="902">
                  <c:v>57167.974754622352</c:v>
                </c:pt>
                <c:pt idx="903">
                  <c:v>120000</c:v>
                </c:pt>
                <c:pt idx="904">
                  <c:v>63807.047488395103</c:v>
                </c:pt>
                <c:pt idx="905">
                  <c:v>67794.987956419791</c:v>
                </c:pt>
                <c:pt idx="906">
                  <c:v>40000</c:v>
                </c:pt>
                <c:pt idx="907">
                  <c:v>59819.107020370408</c:v>
                </c:pt>
                <c:pt idx="908">
                  <c:v>75770.868892469181</c:v>
                </c:pt>
                <c:pt idx="909">
                  <c:v>143565.85684888897</c:v>
                </c:pt>
                <c:pt idx="910">
                  <c:v>43867.345148271634</c:v>
                </c:pt>
                <c:pt idx="911">
                  <c:v>72000</c:v>
                </c:pt>
                <c:pt idx="912">
                  <c:v>63807.047488395103</c:v>
                </c:pt>
                <c:pt idx="913">
                  <c:v>39879.404680246938</c:v>
                </c:pt>
                <c:pt idx="914">
                  <c:v>59819.107020370408</c:v>
                </c:pt>
                <c:pt idx="915">
                  <c:v>87734.690296543267</c:v>
                </c:pt>
                <c:pt idx="916">
                  <c:v>56628.754645950656</c:v>
                </c:pt>
                <c:pt idx="917">
                  <c:v>59819.107020370408</c:v>
                </c:pt>
                <c:pt idx="918">
                  <c:v>9171.0323574730355</c:v>
                </c:pt>
                <c:pt idx="919">
                  <c:v>18987</c:v>
                </c:pt>
                <c:pt idx="920">
                  <c:v>12326.656394453004</c:v>
                </c:pt>
                <c:pt idx="921">
                  <c:v>110000</c:v>
                </c:pt>
                <c:pt idx="922">
                  <c:v>108000</c:v>
                </c:pt>
                <c:pt idx="923">
                  <c:v>125000</c:v>
                </c:pt>
                <c:pt idx="924">
                  <c:v>72412.768022521646</c:v>
                </c:pt>
                <c:pt idx="925">
                  <c:v>100000</c:v>
                </c:pt>
                <c:pt idx="926">
                  <c:v>110000</c:v>
                </c:pt>
                <c:pt idx="927">
                  <c:v>67700.452577525488</c:v>
                </c:pt>
                <c:pt idx="928">
                  <c:v>100800</c:v>
                </c:pt>
                <c:pt idx="929">
                  <c:v>48000</c:v>
                </c:pt>
                <c:pt idx="930">
                  <c:v>12227.430201752599</c:v>
                </c:pt>
                <c:pt idx="931">
                  <c:v>12000</c:v>
                </c:pt>
                <c:pt idx="932">
                  <c:v>15000</c:v>
                </c:pt>
                <c:pt idx="933">
                  <c:v>16800</c:v>
                </c:pt>
                <c:pt idx="934">
                  <c:v>6368.453230079479</c:v>
                </c:pt>
                <c:pt idx="935">
                  <c:v>2122.8177433598262</c:v>
                </c:pt>
                <c:pt idx="936">
                  <c:v>4914.9850057341491</c:v>
                </c:pt>
                <c:pt idx="937">
                  <c:v>2165.2740982270229</c:v>
                </c:pt>
                <c:pt idx="938">
                  <c:v>5022</c:v>
                </c:pt>
                <c:pt idx="939">
                  <c:v>1910.5359690238436</c:v>
                </c:pt>
                <c:pt idx="940">
                  <c:v>3000</c:v>
                </c:pt>
                <c:pt idx="941">
                  <c:v>4457.9172610556352</c:v>
                </c:pt>
                <c:pt idx="942">
                  <c:v>3480</c:v>
                </c:pt>
                <c:pt idx="943">
                  <c:v>3184.2266150397395</c:v>
                </c:pt>
                <c:pt idx="944">
                  <c:v>10800</c:v>
                </c:pt>
                <c:pt idx="945">
                  <c:v>4840.0244548604041</c:v>
                </c:pt>
                <c:pt idx="946">
                  <c:v>2400</c:v>
                </c:pt>
                <c:pt idx="947">
                  <c:v>3500</c:v>
                </c:pt>
                <c:pt idx="948">
                  <c:v>21228.177433598263</c:v>
                </c:pt>
                <c:pt idx="949">
                  <c:v>1783.166904422254</c:v>
                </c:pt>
                <c:pt idx="950">
                  <c:v>8725</c:v>
                </c:pt>
                <c:pt idx="951">
                  <c:v>40000</c:v>
                </c:pt>
                <c:pt idx="952">
                  <c:v>12000</c:v>
                </c:pt>
                <c:pt idx="953">
                  <c:v>45000</c:v>
                </c:pt>
                <c:pt idx="954">
                  <c:v>5300</c:v>
                </c:pt>
                <c:pt idx="955">
                  <c:v>30000</c:v>
                </c:pt>
                <c:pt idx="956">
                  <c:v>4500</c:v>
                </c:pt>
                <c:pt idx="957">
                  <c:v>13603.016099449767</c:v>
                </c:pt>
                <c:pt idx="958">
                  <c:v>63519.971949580387</c:v>
                </c:pt>
                <c:pt idx="959">
                  <c:v>26000</c:v>
                </c:pt>
                <c:pt idx="960">
                  <c:v>20000</c:v>
                </c:pt>
                <c:pt idx="961">
                  <c:v>15840</c:v>
                </c:pt>
                <c:pt idx="962">
                  <c:v>9956.1219482708348</c:v>
                </c:pt>
                <c:pt idx="963">
                  <c:v>10809.503829551191</c:v>
                </c:pt>
                <c:pt idx="964">
                  <c:v>17067.637625607145</c:v>
                </c:pt>
                <c:pt idx="965">
                  <c:v>18060</c:v>
                </c:pt>
                <c:pt idx="966">
                  <c:v>19068</c:v>
                </c:pt>
                <c:pt idx="967">
                  <c:v>3982.448779308334</c:v>
                </c:pt>
                <c:pt idx="968">
                  <c:v>5120.2912876821438</c:v>
                </c:pt>
                <c:pt idx="969">
                  <c:v>12500</c:v>
                </c:pt>
                <c:pt idx="970">
                  <c:v>5689.2125418690484</c:v>
                </c:pt>
                <c:pt idx="971">
                  <c:v>4019</c:v>
                </c:pt>
                <c:pt idx="972">
                  <c:v>86000</c:v>
                </c:pt>
                <c:pt idx="973">
                  <c:v>96000</c:v>
                </c:pt>
                <c:pt idx="974">
                  <c:v>18000</c:v>
                </c:pt>
                <c:pt idx="975">
                  <c:v>18018.883790212141</c:v>
                </c:pt>
                <c:pt idx="976">
                  <c:v>19200</c:v>
                </c:pt>
                <c:pt idx="977">
                  <c:v>26043.18849932796</c:v>
                </c:pt>
                <c:pt idx="978">
                  <c:v>28000</c:v>
                </c:pt>
                <c:pt idx="979">
                  <c:v>44000</c:v>
                </c:pt>
                <c:pt idx="980">
                  <c:v>15244.793267899293</c:v>
                </c:pt>
                <c:pt idx="981">
                  <c:v>38111.983169748237</c:v>
                </c:pt>
                <c:pt idx="982">
                  <c:v>19818.231248269083</c:v>
                </c:pt>
                <c:pt idx="983">
                  <c:v>50815.977559664309</c:v>
                </c:pt>
                <c:pt idx="984">
                  <c:v>21342.710575059013</c:v>
                </c:pt>
                <c:pt idx="985">
                  <c:v>63519.971949580387</c:v>
                </c:pt>
                <c:pt idx="986">
                  <c:v>22867.189901848938</c:v>
                </c:pt>
                <c:pt idx="987">
                  <c:v>26678.388218823762</c:v>
                </c:pt>
                <c:pt idx="988">
                  <c:v>26678.388218823762</c:v>
                </c:pt>
                <c:pt idx="989">
                  <c:v>62000</c:v>
                </c:pt>
                <c:pt idx="990">
                  <c:v>48000</c:v>
                </c:pt>
                <c:pt idx="991">
                  <c:v>49200</c:v>
                </c:pt>
                <c:pt idx="992">
                  <c:v>5250</c:v>
                </c:pt>
                <c:pt idx="993">
                  <c:v>15404.364569961488</c:v>
                </c:pt>
                <c:pt idx="994">
                  <c:v>15000</c:v>
                </c:pt>
                <c:pt idx="995">
                  <c:v>8500</c:v>
                </c:pt>
                <c:pt idx="996">
                  <c:v>30000</c:v>
                </c:pt>
                <c:pt idx="997">
                  <c:v>7500</c:v>
                </c:pt>
                <c:pt idx="998">
                  <c:v>18499.860539512854</c:v>
                </c:pt>
                <c:pt idx="999">
                  <c:v>19200</c:v>
                </c:pt>
                <c:pt idx="1000">
                  <c:v>41000</c:v>
                </c:pt>
                <c:pt idx="1001">
                  <c:v>36000</c:v>
                </c:pt>
                <c:pt idx="1002">
                  <c:v>99147</c:v>
                </c:pt>
                <c:pt idx="1003">
                  <c:v>35000</c:v>
                </c:pt>
                <c:pt idx="1004">
                  <c:v>72000</c:v>
                </c:pt>
                <c:pt idx="1005">
                  <c:v>36000</c:v>
                </c:pt>
                <c:pt idx="1006">
                  <c:v>60000</c:v>
                </c:pt>
                <c:pt idx="1007">
                  <c:v>24000</c:v>
                </c:pt>
                <c:pt idx="1008">
                  <c:v>100000</c:v>
                </c:pt>
                <c:pt idx="1009">
                  <c:v>43200</c:v>
                </c:pt>
                <c:pt idx="1010">
                  <c:v>18000</c:v>
                </c:pt>
                <c:pt idx="1011">
                  <c:v>14960</c:v>
                </c:pt>
                <c:pt idx="1012">
                  <c:v>36500</c:v>
                </c:pt>
                <c:pt idx="1013">
                  <c:v>42000</c:v>
                </c:pt>
                <c:pt idx="1014">
                  <c:v>23000</c:v>
                </c:pt>
                <c:pt idx="1015">
                  <c:v>57600</c:v>
                </c:pt>
                <c:pt idx="1016">
                  <c:v>24000</c:v>
                </c:pt>
                <c:pt idx="1017">
                  <c:v>24000</c:v>
                </c:pt>
                <c:pt idx="1018">
                  <c:v>85333.333333333328</c:v>
                </c:pt>
                <c:pt idx="1019">
                  <c:v>25560</c:v>
                </c:pt>
                <c:pt idx="1020">
                  <c:v>50000</c:v>
                </c:pt>
                <c:pt idx="1021">
                  <c:v>48000</c:v>
                </c:pt>
                <c:pt idx="1022">
                  <c:v>60000</c:v>
                </c:pt>
                <c:pt idx="1023">
                  <c:v>60000</c:v>
                </c:pt>
                <c:pt idx="1024">
                  <c:v>72571.80269935554</c:v>
                </c:pt>
                <c:pt idx="1025">
                  <c:v>45000</c:v>
                </c:pt>
                <c:pt idx="1026">
                  <c:v>20640</c:v>
                </c:pt>
                <c:pt idx="1027">
                  <c:v>50000</c:v>
                </c:pt>
                <c:pt idx="1028">
                  <c:v>80000</c:v>
                </c:pt>
                <c:pt idx="1029">
                  <c:v>120000</c:v>
                </c:pt>
                <c:pt idx="1030">
                  <c:v>27000</c:v>
                </c:pt>
                <c:pt idx="1031">
                  <c:v>33600</c:v>
                </c:pt>
                <c:pt idx="1032">
                  <c:v>33600</c:v>
                </c:pt>
                <c:pt idx="1033">
                  <c:v>27600</c:v>
                </c:pt>
                <c:pt idx="1034">
                  <c:v>13000</c:v>
                </c:pt>
                <c:pt idx="1035">
                  <c:v>19055.991584874118</c:v>
                </c:pt>
                <c:pt idx="1036">
                  <c:v>78000</c:v>
                </c:pt>
                <c:pt idx="1037">
                  <c:v>45000</c:v>
                </c:pt>
                <c:pt idx="1038">
                  <c:v>100000</c:v>
                </c:pt>
                <c:pt idx="1039">
                  <c:v>12000</c:v>
                </c:pt>
                <c:pt idx="1040">
                  <c:v>16337.518501630093</c:v>
                </c:pt>
                <c:pt idx="1041">
                  <c:v>131675.52225194403</c:v>
                </c:pt>
                <c:pt idx="1042">
                  <c:v>9600</c:v>
                </c:pt>
                <c:pt idx="1043">
                  <c:v>109729.60187662003</c:v>
                </c:pt>
                <c:pt idx="1044">
                  <c:v>125000</c:v>
                </c:pt>
                <c:pt idx="1045">
                  <c:v>37612.869087708088</c:v>
                </c:pt>
                <c:pt idx="1046">
                  <c:v>14630.613583549337</c:v>
                </c:pt>
                <c:pt idx="1047">
                  <c:v>12192.177986291113</c:v>
                </c:pt>
                <c:pt idx="1048">
                  <c:v>44654.095718350931</c:v>
                </c:pt>
                <c:pt idx="1049">
                  <c:v>82000</c:v>
                </c:pt>
                <c:pt idx="1050">
                  <c:v>39000</c:v>
                </c:pt>
                <c:pt idx="1051">
                  <c:v>32187.34988380854</c:v>
                </c:pt>
                <c:pt idx="1052">
                  <c:v>9509.8988293070688</c:v>
                </c:pt>
                <c:pt idx="1053">
                  <c:v>38666</c:v>
                </c:pt>
                <c:pt idx="1054">
                  <c:v>52500</c:v>
                </c:pt>
                <c:pt idx="1055">
                  <c:v>29261.227167098674</c:v>
                </c:pt>
                <c:pt idx="1056">
                  <c:v>12000</c:v>
                </c:pt>
                <c:pt idx="1057">
                  <c:v>19055.991584874118</c:v>
                </c:pt>
                <c:pt idx="1058">
                  <c:v>19055.991584874118</c:v>
                </c:pt>
                <c:pt idx="1059">
                  <c:v>55262.375596134938</c:v>
                </c:pt>
                <c:pt idx="1060">
                  <c:v>47004.779242689488</c:v>
                </c:pt>
                <c:pt idx="1061">
                  <c:v>57167.974754622352</c:v>
                </c:pt>
                <c:pt idx="1062">
                  <c:v>127039.94389916077</c:v>
                </c:pt>
                <c:pt idx="1063">
                  <c:v>52086.37699865592</c:v>
                </c:pt>
                <c:pt idx="1064">
                  <c:v>38111.983169748237</c:v>
                </c:pt>
                <c:pt idx="1065">
                  <c:v>35571.184291765021</c:v>
                </c:pt>
                <c:pt idx="1066">
                  <c:v>13800</c:v>
                </c:pt>
                <c:pt idx="1067">
                  <c:v>11000</c:v>
                </c:pt>
                <c:pt idx="1068">
                  <c:v>1805.7739622442759</c:v>
                </c:pt>
                <c:pt idx="1069">
                  <c:v>85000</c:v>
                </c:pt>
                <c:pt idx="1070">
                  <c:v>3000</c:v>
                </c:pt>
                <c:pt idx="1071">
                  <c:v>68954.520184280962</c:v>
                </c:pt>
                <c:pt idx="1072">
                  <c:v>100000</c:v>
                </c:pt>
                <c:pt idx="1073">
                  <c:v>107000</c:v>
                </c:pt>
                <c:pt idx="1074">
                  <c:v>145000</c:v>
                </c:pt>
                <c:pt idx="1075">
                  <c:v>150000</c:v>
                </c:pt>
                <c:pt idx="1076">
                  <c:v>148102.22862117883</c:v>
                </c:pt>
                <c:pt idx="1077">
                  <c:v>138000</c:v>
                </c:pt>
                <c:pt idx="1078">
                  <c:v>8000</c:v>
                </c:pt>
                <c:pt idx="1079">
                  <c:v>11000</c:v>
                </c:pt>
                <c:pt idx="1080">
                  <c:v>36000</c:v>
                </c:pt>
                <c:pt idx="1081">
                  <c:v>60000</c:v>
                </c:pt>
                <c:pt idx="1082">
                  <c:v>33420</c:v>
                </c:pt>
                <c:pt idx="1083">
                  <c:v>48000</c:v>
                </c:pt>
                <c:pt idx="1084">
                  <c:v>85000</c:v>
                </c:pt>
                <c:pt idx="1085">
                  <c:v>63586</c:v>
                </c:pt>
                <c:pt idx="1086">
                  <c:v>55500</c:v>
                </c:pt>
                <c:pt idx="1087">
                  <c:v>56400</c:v>
                </c:pt>
                <c:pt idx="1088">
                  <c:v>12000</c:v>
                </c:pt>
                <c:pt idx="1089">
                  <c:v>36000</c:v>
                </c:pt>
                <c:pt idx="1090">
                  <c:v>18000</c:v>
                </c:pt>
                <c:pt idx="1091">
                  <c:v>60000</c:v>
                </c:pt>
                <c:pt idx="1092">
                  <c:v>12000</c:v>
                </c:pt>
                <c:pt idx="1093">
                  <c:v>36000</c:v>
                </c:pt>
                <c:pt idx="1094">
                  <c:v>32666.305522511171</c:v>
                </c:pt>
                <c:pt idx="1095">
                  <c:v>24000</c:v>
                </c:pt>
                <c:pt idx="1096">
                  <c:v>30000</c:v>
                </c:pt>
                <c:pt idx="1097">
                  <c:v>26400</c:v>
                </c:pt>
                <c:pt idx="1098">
                  <c:v>60000</c:v>
                </c:pt>
                <c:pt idx="1099">
                  <c:v>28310.79811950968</c:v>
                </c:pt>
                <c:pt idx="1100">
                  <c:v>100000</c:v>
                </c:pt>
                <c:pt idx="1101">
                  <c:v>100000</c:v>
                </c:pt>
                <c:pt idx="1102">
                  <c:v>55166.239522354947</c:v>
                </c:pt>
                <c:pt idx="1103">
                  <c:v>50437.70470615309</c:v>
                </c:pt>
                <c:pt idx="1104">
                  <c:v>63047.130882691366</c:v>
                </c:pt>
                <c:pt idx="1105">
                  <c:v>157617.8272067284</c:v>
                </c:pt>
                <c:pt idx="1106">
                  <c:v>47285.348162018527</c:v>
                </c:pt>
                <c:pt idx="1107">
                  <c:v>81000</c:v>
                </c:pt>
                <c:pt idx="1108">
                  <c:v>44383.603963142654</c:v>
                </c:pt>
                <c:pt idx="1109">
                  <c:v>110332.47904470989</c:v>
                </c:pt>
                <c:pt idx="1110">
                  <c:v>50831.74927416991</c:v>
                </c:pt>
                <c:pt idx="1111">
                  <c:v>47285.348162018527</c:v>
                </c:pt>
                <c:pt idx="1112">
                  <c:v>67775.665698893223</c:v>
                </c:pt>
                <c:pt idx="1113">
                  <c:v>70928.022243027779</c:v>
                </c:pt>
                <c:pt idx="1114">
                  <c:v>83033.071372504521</c:v>
                </c:pt>
                <c:pt idx="1115">
                  <c:v>94570.696324037053</c:v>
                </c:pt>
                <c:pt idx="1116">
                  <c:v>44132.991617883956</c:v>
                </c:pt>
                <c:pt idx="1117">
                  <c:v>48861.526434085805</c:v>
                </c:pt>
                <c:pt idx="1118">
                  <c:v>31523.565441345683</c:v>
                </c:pt>
                <c:pt idx="1119">
                  <c:v>15761.782720672842</c:v>
                </c:pt>
                <c:pt idx="1120">
                  <c:v>45709.169889951241</c:v>
                </c:pt>
                <c:pt idx="1121">
                  <c:v>100000</c:v>
                </c:pt>
                <c:pt idx="1122">
                  <c:v>170000</c:v>
                </c:pt>
                <c:pt idx="1123">
                  <c:v>67775.665698893223</c:v>
                </c:pt>
                <c:pt idx="1124">
                  <c:v>94570.696324037053</c:v>
                </c:pt>
                <c:pt idx="1125">
                  <c:v>44132.991617883956</c:v>
                </c:pt>
                <c:pt idx="1126">
                  <c:v>55166.239522354947</c:v>
                </c:pt>
                <c:pt idx="1127">
                  <c:v>104027.76595644075</c:v>
                </c:pt>
                <c:pt idx="1128">
                  <c:v>102451.58768437347</c:v>
                </c:pt>
                <c:pt idx="1129">
                  <c:v>94570.696324037053</c:v>
                </c:pt>
                <c:pt idx="1130">
                  <c:v>59894.774338556796</c:v>
                </c:pt>
                <c:pt idx="1131">
                  <c:v>39404.456801682099</c:v>
                </c:pt>
                <c:pt idx="1132">
                  <c:v>44921.080753917595</c:v>
                </c:pt>
                <c:pt idx="1133">
                  <c:v>92994.518051969761</c:v>
                </c:pt>
                <c:pt idx="1134">
                  <c:v>299473.87169278396</c:v>
                </c:pt>
                <c:pt idx="1135">
                  <c:v>44391.484854502989</c:v>
                </c:pt>
                <c:pt idx="1136">
                  <c:v>52013.882978220376</c:v>
                </c:pt>
                <c:pt idx="1137">
                  <c:v>91418.339779902482</c:v>
                </c:pt>
                <c:pt idx="1138">
                  <c:v>122941.90522124816</c:v>
                </c:pt>
                <c:pt idx="1139">
                  <c:v>57530.506930455871</c:v>
                </c:pt>
                <c:pt idx="1140">
                  <c:v>220664.95808941979</c:v>
                </c:pt>
                <c:pt idx="1141">
                  <c:v>115061.01386091174</c:v>
                </c:pt>
                <c:pt idx="1142">
                  <c:v>31523.565441345683</c:v>
                </c:pt>
                <c:pt idx="1143">
                  <c:v>45393.934235537781</c:v>
                </c:pt>
                <c:pt idx="1144">
                  <c:v>33099.743713412965</c:v>
                </c:pt>
                <c:pt idx="1145">
                  <c:v>116637.19213297902</c:v>
                </c:pt>
                <c:pt idx="1146">
                  <c:v>34357.533974522659</c:v>
                </c:pt>
                <c:pt idx="1147">
                  <c:v>102451.58768437347</c:v>
                </c:pt>
                <c:pt idx="1148">
                  <c:v>37828.278529614821</c:v>
                </c:pt>
                <c:pt idx="1149">
                  <c:v>45709.169889951241</c:v>
                </c:pt>
                <c:pt idx="1150">
                  <c:v>86689.804963700633</c:v>
                </c:pt>
                <c:pt idx="1151">
                  <c:v>157617.8272067284</c:v>
                </c:pt>
                <c:pt idx="1152">
                  <c:v>19000</c:v>
                </c:pt>
                <c:pt idx="1153">
                  <c:v>19000</c:v>
                </c:pt>
                <c:pt idx="1154">
                  <c:v>126094.26176538273</c:v>
                </c:pt>
                <c:pt idx="1155">
                  <c:v>102451.58768437347</c:v>
                </c:pt>
                <c:pt idx="1156">
                  <c:v>101206.40684944032</c:v>
                </c:pt>
                <c:pt idx="1157">
                  <c:v>78808.913603364199</c:v>
                </c:pt>
                <c:pt idx="1158">
                  <c:v>40980.635073749385</c:v>
                </c:pt>
                <c:pt idx="1159">
                  <c:v>44132.991617883956</c:v>
                </c:pt>
                <c:pt idx="1160">
                  <c:v>78808.913603364199</c:v>
                </c:pt>
                <c:pt idx="1161">
                  <c:v>47285.348162018527</c:v>
                </c:pt>
                <c:pt idx="1162">
                  <c:v>31523.565441345683</c:v>
                </c:pt>
                <c:pt idx="1163">
                  <c:v>126094.26176538273</c:v>
                </c:pt>
                <c:pt idx="1164">
                  <c:v>99299.231140238902</c:v>
                </c:pt>
                <c:pt idx="1165">
                  <c:v>86689.804963700633</c:v>
                </c:pt>
                <c:pt idx="1166">
                  <c:v>63835.220018725006</c:v>
                </c:pt>
                <c:pt idx="1167">
                  <c:v>36252.100257547536</c:v>
                </c:pt>
                <c:pt idx="1168">
                  <c:v>47285.348162018527</c:v>
                </c:pt>
                <c:pt idx="1169">
                  <c:v>75656.557059229643</c:v>
                </c:pt>
                <c:pt idx="1170">
                  <c:v>47285.348162018527</c:v>
                </c:pt>
                <c:pt idx="1171">
                  <c:v>91418.339779902482</c:v>
                </c:pt>
                <c:pt idx="1172">
                  <c:v>124518.08349331544</c:v>
                </c:pt>
                <c:pt idx="1173">
                  <c:v>69213.140283018583</c:v>
                </c:pt>
                <c:pt idx="1174">
                  <c:v>63047.130882691366</c:v>
                </c:pt>
                <c:pt idx="1175">
                  <c:v>55166.239522354947</c:v>
                </c:pt>
                <c:pt idx="1176">
                  <c:v>118213.37040504631</c:v>
                </c:pt>
                <c:pt idx="1177">
                  <c:v>70928.022243027779</c:v>
                </c:pt>
                <c:pt idx="1178">
                  <c:v>39404.456801682099</c:v>
                </c:pt>
                <c:pt idx="1179">
                  <c:v>44921.080753917595</c:v>
                </c:pt>
                <c:pt idx="1180">
                  <c:v>71243.257897441246</c:v>
                </c:pt>
                <c:pt idx="1181">
                  <c:v>45709.169889951241</c:v>
                </c:pt>
                <c:pt idx="1182">
                  <c:v>36252.100257547536</c:v>
                </c:pt>
                <c:pt idx="1183">
                  <c:v>47285.348162018527</c:v>
                </c:pt>
                <c:pt idx="1184">
                  <c:v>55166.239522354947</c:v>
                </c:pt>
                <c:pt idx="1185">
                  <c:v>59106.685202523156</c:v>
                </c:pt>
                <c:pt idx="1186">
                  <c:v>81600</c:v>
                </c:pt>
                <c:pt idx="1187">
                  <c:v>126094.26176538273</c:v>
                </c:pt>
                <c:pt idx="1188">
                  <c:v>50437.70470615309</c:v>
                </c:pt>
                <c:pt idx="1189">
                  <c:v>67775.665698893223</c:v>
                </c:pt>
                <c:pt idx="1190">
                  <c:v>50064.150455673145</c:v>
                </c:pt>
                <c:pt idx="1191">
                  <c:v>53590.061250287661</c:v>
                </c:pt>
                <c:pt idx="1192">
                  <c:v>53590.061250287661</c:v>
                </c:pt>
                <c:pt idx="1193">
                  <c:v>40980.635073749385</c:v>
                </c:pt>
                <c:pt idx="1194">
                  <c:v>45709.169889951241</c:v>
                </c:pt>
                <c:pt idx="1195">
                  <c:v>118213.37040504631</c:v>
                </c:pt>
                <c:pt idx="1196">
                  <c:v>39404.456801682099</c:v>
                </c:pt>
                <c:pt idx="1197">
                  <c:v>47285.348162018527</c:v>
                </c:pt>
                <c:pt idx="1198">
                  <c:v>53590.061250287661</c:v>
                </c:pt>
                <c:pt idx="1199">
                  <c:v>67775.665698893223</c:v>
                </c:pt>
                <c:pt idx="1200">
                  <c:v>40586.590505732565</c:v>
                </c:pt>
                <c:pt idx="1201">
                  <c:v>31523.565441345683</c:v>
                </c:pt>
                <c:pt idx="1202">
                  <c:v>70928.022243027779</c:v>
                </c:pt>
                <c:pt idx="1203">
                  <c:v>40980.635073749385</c:v>
                </c:pt>
                <c:pt idx="1204">
                  <c:v>23642.674081009263</c:v>
                </c:pt>
                <c:pt idx="1205">
                  <c:v>110332.47904470989</c:v>
                </c:pt>
                <c:pt idx="1206">
                  <c:v>47285.348162018527</c:v>
                </c:pt>
                <c:pt idx="1207">
                  <c:v>42556.81334581667</c:v>
                </c:pt>
                <c:pt idx="1208">
                  <c:v>70928.022243027779</c:v>
                </c:pt>
                <c:pt idx="1209">
                  <c:v>94570.696324037053</c:v>
                </c:pt>
                <c:pt idx="1210">
                  <c:v>39404.456801682099</c:v>
                </c:pt>
                <c:pt idx="1211">
                  <c:v>58318.59606648951</c:v>
                </c:pt>
                <c:pt idx="1212">
                  <c:v>231119.74856804207</c:v>
                </c:pt>
                <c:pt idx="1213">
                  <c:v>24588.381044249632</c:v>
                </c:pt>
                <c:pt idx="1214">
                  <c:v>48073.437298052166</c:v>
                </c:pt>
                <c:pt idx="1215">
                  <c:v>76223.981237173866</c:v>
                </c:pt>
                <c:pt idx="1216">
                  <c:v>47285.348162018527</c:v>
                </c:pt>
                <c:pt idx="1217">
                  <c:v>55166.239522354947</c:v>
                </c:pt>
                <c:pt idx="1218">
                  <c:v>39404.456801682099</c:v>
                </c:pt>
                <c:pt idx="1219">
                  <c:v>55166.239522354947</c:v>
                </c:pt>
                <c:pt idx="1220">
                  <c:v>126094.26176538273</c:v>
                </c:pt>
                <c:pt idx="1221">
                  <c:v>31523.565441345683</c:v>
                </c:pt>
                <c:pt idx="1222">
                  <c:v>33887.832849446611</c:v>
                </c:pt>
                <c:pt idx="1223">
                  <c:v>58318.59606648951</c:v>
                </c:pt>
                <c:pt idx="1224">
                  <c:v>94570.696324037053</c:v>
                </c:pt>
                <c:pt idx="1225">
                  <c:v>25849.323661903458</c:v>
                </c:pt>
                <c:pt idx="1226">
                  <c:v>66199.48742682593</c:v>
                </c:pt>
                <c:pt idx="1227">
                  <c:v>34675.92198548025</c:v>
                </c:pt>
                <c:pt idx="1228">
                  <c:v>63047.130882691366</c:v>
                </c:pt>
                <c:pt idx="1229">
                  <c:v>70928.022243027779</c:v>
                </c:pt>
                <c:pt idx="1230">
                  <c:v>78808.913603364199</c:v>
                </c:pt>
                <c:pt idx="1231">
                  <c:v>55954.328658388586</c:v>
                </c:pt>
                <c:pt idx="1232">
                  <c:v>63047.130882691366</c:v>
                </c:pt>
                <c:pt idx="1233">
                  <c:v>56742.417794422225</c:v>
                </c:pt>
                <c:pt idx="1234">
                  <c:v>42556.81334581667</c:v>
                </c:pt>
                <c:pt idx="1235">
                  <c:v>78808.913603364199</c:v>
                </c:pt>
                <c:pt idx="1236">
                  <c:v>63047.130882691366</c:v>
                </c:pt>
                <c:pt idx="1237">
                  <c:v>115061.01386091174</c:v>
                </c:pt>
                <c:pt idx="1238">
                  <c:v>70928.022243027779</c:v>
                </c:pt>
                <c:pt idx="1239">
                  <c:v>26795.030625143831</c:v>
                </c:pt>
                <c:pt idx="1240">
                  <c:v>35148.775467100437</c:v>
                </c:pt>
                <c:pt idx="1241">
                  <c:v>49153.119414418252</c:v>
                </c:pt>
                <c:pt idx="1242">
                  <c:v>42556.81334581667</c:v>
                </c:pt>
                <c:pt idx="1243">
                  <c:v>42556.81334581667</c:v>
                </c:pt>
                <c:pt idx="1244">
                  <c:v>41768.724209783031</c:v>
                </c:pt>
                <c:pt idx="1245">
                  <c:v>50437.70470615309</c:v>
                </c:pt>
                <c:pt idx="1246">
                  <c:v>50437.70470615309</c:v>
                </c:pt>
                <c:pt idx="1247">
                  <c:v>56742.417794422225</c:v>
                </c:pt>
                <c:pt idx="1248">
                  <c:v>78808.913603364199</c:v>
                </c:pt>
                <c:pt idx="1249">
                  <c:v>52801.972114254015</c:v>
                </c:pt>
                <c:pt idx="1250">
                  <c:v>28371.208897211112</c:v>
                </c:pt>
                <c:pt idx="1251">
                  <c:v>31523.565441345683</c:v>
                </c:pt>
                <c:pt idx="1252">
                  <c:v>32311.654577379326</c:v>
                </c:pt>
                <c:pt idx="1253">
                  <c:v>55166.239522354947</c:v>
                </c:pt>
                <c:pt idx="1254">
                  <c:v>39404.456801682099</c:v>
                </c:pt>
                <c:pt idx="1255">
                  <c:v>29159.298033244755</c:v>
                </c:pt>
                <c:pt idx="1256">
                  <c:v>12000</c:v>
                </c:pt>
                <c:pt idx="1257">
                  <c:v>15000</c:v>
                </c:pt>
                <c:pt idx="1258">
                  <c:v>7600</c:v>
                </c:pt>
                <c:pt idx="1259">
                  <c:v>12000</c:v>
                </c:pt>
                <c:pt idx="1260">
                  <c:v>35000</c:v>
                </c:pt>
                <c:pt idx="1261">
                  <c:v>58000</c:v>
                </c:pt>
                <c:pt idx="1262">
                  <c:v>54000</c:v>
                </c:pt>
                <c:pt idx="1263">
                  <c:v>49000</c:v>
                </c:pt>
                <c:pt idx="1264">
                  <c:v>85000</c:v>
                </c:pt>
                <c:pt idx="1265">
                  <c:v>75000</c:v>
                </c:pt>
                <c:pt idx="1266">
                  <c:v>96000</c:v>
                </c:pt>
                <c:pt idx="1267">
                  <c:v>15000</c:v>
                </c:pt>
                <c:pt idx="1268">
                  <c:v>75000</c:v>
                </c:pt>
                <c:pt idx="1269">
                  <c:v>40000</c:v>
                </c:pt>
                <c:pt idx="1270">
                  <c:v>60000</c:v>
                </c:pt>
                <c:pt idx="1271">
                  <c:v>15000</c:v>
                </c:pt>
                <c:pt idx="1272">
                  <c:v>150000</c:v>
                </c:pt>
                <c:pt idx="1273">
                  <c:v>69000</c:v>
                </c:pt>
                <c:pt idx="1274">
                  <c:v>30000</c:v>
                </c:pt>
                <c:pt idx="1275">
                  <c:v>58000</c:v>
                </c:pt>
                <c:pt idx="1276">
                  <c:v>90000</c:v>
                </c:pt>
                <c:pt idx="1277">
                  <c:v>12000</c:v>
                </c:pt>
                <c:pt idx="1278">
                  <c:v>57000</c:v>
                </c:pt>
                <c:pt idx="1279">
                  <c:v>62000</c:v>
                </c:pt>
                <c:pt idx="1280">
                  <c:v>38000</c:v>
                </c:pt>
                <c:pt idx="1281">
                  <c:v>41000</c:v>
                </c:pt>
                <c:pt idx="1282">
                  <c:v>68000</c:v>
                </c:pt>
                <c:pt idx="1283">
                  <c:v>85000</c:v>
                </c:pt>
                <c:pt idx="1284">
                  <c:v>85087</c:v>
                </c:pt>
                <c:pt idx="1285">
                  <c:v>50000</c:v>
                </c:pt>
                <c:pt idx="1286">
                  <c:v>57000</c:v>
                </c:pt>
                <c:pt idx="1287">
                  <c:v>75000</c:v>
                </c:pt>
                <c:pt idx="1288">
                  <c:v>50000</c:v>
                </c:pt>
                <c:pt idx="1289">
                  <c:v>150000</c:v>
                </c:pt>
                <c:pt idx="1290">
                  <c:v>120000</c:v>
                </c:pt>
                <c:pt idx="1291">
                  <c:v>110000</c:v>
                </c:pt>
                <c:pt idx="1292">
                  <c:v>40000</c:v>
                </c:pt>
                <c:pt idx="1293">
                  <c:v>125000</c:v>
                </c:pt>
                <c:pt idx="1294">
                  <c:v>36000</c:v>
                </c:pt>
                <c:pt idx="1295">
                  <c:v>75000</c:v>
                </c:pt>
                <c:pt idx="1296">
                  <c:v>95000</c:v>
                </c:pt>
                <c:pt idx="1297">
                  <c:v>91000</c:v>
                </c:pt>
                <c:pt idx="1298">
                  <c:v>40000</c:v>
                </c:pt>
                <c:pt idx="1299">
                  <c:v>57000</c:v>
                </c:pt>
                <c:pt idx="1300">
                  <c:v>74000</c:v>
                </c:pt>
                <c:pt idx="1301">
                  <c:v>80000</c:v>
                </c:pt>
                <c:pt idx="1302">
                  <c:v>90000</c:v>
                </c:pt>
                <c:pt idx="1303">
                  <c:v>52000</c:v>
                </c:pt>
                <c:pt idx="1304">
                  <c:v>36000</c:v>
                </c:pt>
                <c:pt idx="1305">
                  <c:v>57400</c:v>
                </c:pt>
                <c:pt idx="1306">
                  <c:v>66000</c:v>
                </c:pt>
                <c:pt idx="1307">
                  <c:v>85000</c:v>
                </c:pt>
                <c:pt idx="1308">
                  <c:v>50000</c:v>
                </c:pt>
                <c:pt idx="1309">
                  <c:v>58000</c:v>
                </c:pt>
                <c:pt idx="1310">
                  <c:v>37900</c:v>
                </c:pt>
                <c:pt idx="1311">
                  <c:v>67000</c:v>
                </c:pt>
                <c:pt idx="1312">
                  <c:v>56160</c:v>
                </c:pt>
                <c:pt idx="1313">
                  <c:v>52000</c:v>
                </c:pt>
                <c:pt idx="1314">
                  <c:v>70000</c:v>
                </c:pt>
                <c:pt idx="1315">
                  <c:v>50000</c:v>
                </c:pt>
                <c:pt idx="1316">
                  <c:v>80000</c:v>
                </c:pt>
                <c:pt idx="1317">
                  <c:v>128000</c:v>
                </c:pt>
                <c:pt idx="1318">
                  <c:v>44000</c:v>
                </c:pt>
                <c:pt idx="1319">
                  <c:v>65000</c:v>
                </c:pt>
                <c:pt idx="1320">
                  <c:v>45000</c:v>
                </c:pt>
                <c:pt idx="1321">
                  <c:v>54000</c:v>
                </c:pt>
                <c:pt idx="1322">
                  <c:v>71000</c:v>
                </c:pt>
                <c:pt idx="1323">
                  <c:v>40000</c:v>
                </c:pt>
                <c:pt idx="1324">
                  <c:v>53000</c:v>
                </c:pt>
                <c:pt idx="1325">
                  <c:v>104000</c:v>
                </c:pt>
                <c:pt idx="1326">
                  <c:v>57000</c:v>
                </c:pt>
                <c:pt idx="1327">
                  <c:v>45000</c:v>
                </c:pt>
                <c:pt idx="1328">
                  <c:v>92000</c:v>
                </c:pt>
                <c:pt idx="1329">
                  <c:v>88000</c:v>
                </c:pt>
                <c:pt idx="1330">
                  <c:v>80000</c:v>
                </c:pt>
                <c:pt idx="1331">
                  <c:v>69000</c:v>
                </c:pt>
                <c:pt idx="1332">
                  <c:v>35000</c:v>
                </c:pt>
                <c:pt idx="1333">
                  <c:v>96000</c:v>
                </c:pt>
                <c:pt idx="1334">
                  <c:v>65000</c:v>
                </c:pt>
                <c:pt idx="1335">
                  <c:v>37440</c:v>
                </c:pt>
                <c:pt idx="1336">
                  <c:v>90000</c:v>
                </c:pt>
                <c:pt idx="1337">
                  <c:v>66500</c:v>
                </c:pt>
                <c:pt idx="1338">
                  <c:v>100000</c:v>
                </c:pt>
                <c:pt idx="1339">
                  <c:v>75000</c:v>
                </c:pt>
                <c:pt idx="1340">
                  <c:v>55000</c:v>
                </c:pt>
                <c:pt idx="1341">
                  <c:v>60000</c:v>
                </c:pt>
                <c:pt idx="1342">
                  <c:v>15000</c:v>
                </c:pt>
                <c:pt idx="1343">
                  <c:v>80000</c:v>
                </c:pt>
                <c:pt idx="1344">
                  <c:v>46584</c:v>
                </c:pt>
                <c:pt idx="1345">
                  <c:v>67000</c:v>
                </c:pt>
                <c:pt idx="1346">
                  <c:v>92000</c:v>
                </c:pt>
                <c:pt idx="1347">
                  <c:v>75000</c:v>
                </c:pt>
                <c:pt idx="1348">
                  <c:v>40000</c:v>
                </c:pt>
                <c:pt idx="1349">
                  <c:v>111680</c:v>
                </c:pt>
                <c:pt idx="1350">
                  <c:v>70000</c:v>
                </c:pt>
                <c:pt idx="1351">
                  <c:v>40700</c:v>
                </c:pt>
                <c:pt idx="1352">
                  <c:v>40000</c:v>
                </c:pt>
                <c:pt idx="1353">
                  <c:v>60000</c:v>
                </c:pt>
                <c:pt idx="1354">
                  <c:v>80000</c:v>
                </c:pt>
                <c:pt idx="1355">
                  <c:v>60000</c:v>
                </c:pt>
                <c:pt idx="1356">
                  <c:v>96000</c:v>
                </c:pt>
                <c:pt idx="1357">
                  <c:v>67000</c:v>
                </c:pt>
                <c:pt idx="1358">
                  <c:v>70000</c:v>
                </c:pt>
                <c:pt idx="1359">
                  <c:v>99000</c:v>
                </c:pt>
                <c:pt idx="1360">
                  <c:v>90000</c:v>
                </c:pt>
                <c:pt idx="1361">
                  <c:v>51000</c:v>
                </c:pt>
                <c:pt idx="1362">
                  <c:v>100000</c:v>
                </c:pt>
                <c:pt idx="1363">
                  <c:v>108160</c:v>
                </c:pt>
                <c:pt idx="1364">
                  <c:v>50000</c:v>
                </c:pt>
                <c:pt idx="1365">
                  <c:v>400000</c:v>
                </c:pt>
                <c:pt idx="1366">
                  <c:v>43000</c:v>
                </c:pt>
                <c:pt idx="1367">
                  <c:v>41000</c:v>
                </c:pt>
                <c:pt idx="1368">
                  <c:v>100000</c:v>
                </c:pt>
                <c:pt idx="1369">
                  <c:v>42140</c:v>
                </c:pt>
                <c:pt idx="1370">
                  <c:v>80000</c:v>
                </c:pt>
                <c:pt idx="1371">
                  <c:v>41600</c:v>
                </c:pt>
                <c:pt idx="1372">
                  <c:v>45000</c:v>
                </c:pt>
                <c:pt idx="1373">
                  <c:v>72500</c:v>
                </c:pt>
                <c:pt idx="1374">
                  <c:v>80000</c:v>
                </c:pt>
                <c:pt idx="1375">
                  <c:v>50000</c:v>
                </c:pt>
                <c:pt idx="1376">
                  <c:v>65000</c:v>
                </c:pt>
                <c:pt idx="1377">
                  <c:v>114000</c:v>
                </c:pt>
                <c:pt idx="1378">
                  <c:v>95000</c:v>
                </c:pt>
                <c:pt idx="1379">
                  <c:v>52500</c:v>
                </c:pt>
                <c:pt idx="1380">
                  <c:v>60000</c:v>
                </c:pt>
                <c:pt idx="1381">
                  <c:v>65250</c:v>
                </c:pt>
                <c:pt idx="1382">
                  <c:v>73000</c:v>
                </c:pt>
                <c:pt idx="1383">
                  <c:v>50000</c:v>
                </c:pt>
                <c:pt idx="1384">
                  <c:v>79000</c:v>
                </c:pt>
                <c:pt idx="1385">
                  <c:v>90000</c:v>
                </c:pt>
                <c:pt idx="1386">
                  <c:v>70000</c:v>
                </c:pt>
                <c:pt idx="1387">
                  <c:v>80000</c:v>
                </c:pt>
                <c:pt idx="1388">
                  <c:v>140000</c:v>
                </c:pt>
                <c:pt idx="1389">
                  <c:v>47700</c:v>
                </c:pt>
                <c:pt idx="1390">
                  <c:v>52500</c:v>
                </c:pt>
                <c:pt idx="1391">
                  <c:v>40000</c:v>
                </c:pt>
                <c:pt idx="1392">
                  <c:v>31000</c:v>
                </c:pt>
                <c:pt idx="1393">
                  <c:v>130000</c:v>
                </c:pt>
                <c:pt idx="1394">
                  <c:v>51000</c:v>
                </c:pt>
                <c:pt idx="1395">
                  <c:v>73000</c:v>
                </c:pt>
                <c:pt idx="1396">
                  <c:v>62400</c:v>
                </c:pt>
                <c:pt idx="1397">
                  <c:v>54000</c:v>
                </c:pt>
                <c:pt idx="1398">
                  <c:v>77000</c:v>
                </c:pt>
                <c:pt idx="1399">
                  <c:v>76000</c:v>
                </c:pt>
                <c:pt idx="1400">
                  <c:v>103000</c:v>
                </c:pt>
                <c:pt idx="1401">
                  <c:v>40000</c:v>
                </c:pt>
                <c:pt idx="1402">
                  <c:v>80000</c:v>
                </c:pt>
                <c:pt idx="1403">
                  <c:v>55000</c:v>
                </c:pt>
                <c:pt idx="1404">
                  <c:v>99000</c:v>
                </c:pt>
                <c:pt idx="1405">
                  <c:v>75000</c:v>
                </c:pt>
                <c:pt idx="1406">
                  <c:v>80000</c:v>
                </c:pt>
                <c:pt idx="1407">
                  <c:v>40000</c:v>
                </c:pt>
                <c:pt idx="1408">
                  <c:v>46000</c:v>
                </c:pt>
                <c:pt idx="1409">
                  <c:v>70000</c:v>
                </c:pt>
                <c:pt idx="1410">
                  <c:v>68000</c:v>
                </c:pt>
                <c:pt idx="1411">
                  <c:v>97000</c:v>
                </c:pt>
                <c:pt idx="1412">
                  <c:v>65000</c:v>
                </c:pt>
                <c:pt idx="1413">
                  <c:v>50000</c:v>
                </c:pt>
                <c:pt idx="1414">
                  <c:v>45000</c:v>
                </c:pt>
                <c:pt idx="1415">
                  <c:v>60000</c:v>
                </c:pt>
                <c:pt idx="1416">
                  <c:v>31000</c:v>
                </c:pt>
                <c:pt idx="1417">
                  <c:v>75000</c:v>
                </c:pt>
                <c:pt idx="1418">
                  <c:v>36000</c:v>
                </c:pt>
                <c:pt idx="1419">
                  <c:v>53000</c:v>
                </c:pt>
                <c:pt idx="1420">
                  <c:v>67000</c:v>
                </c:pt>
                <c:pt idx="1421">
                  <c:v>85000</c:v>
                </c:pt>
                <c:pt idx="1422">
                  <c:v>40000</c:v>
                </c:pt>
                <c:pt idx="1423">
                  <c:v>41000</c:v>
                </c:pt>
                <c:pt idx="1424">
                  <c:v>125000</c:v>
                </c:pt>
                <c:pt idx="1425">
                  <c:v>70000</c:v>
                </c:pt>
                <c:pt idx="1426">
                  <c:v>400000</c:v>
                </c:pt>
                <c:pt idx="1427">
                  <c:v>55000</c:v>
                </c:pt>
                <c:pt idx="1428">
                  <c:v>60000</c:v>
                </c:pt>
                <c:pt idx="1429">
                  <c:v>137500</c:v>
                </c:pt>
                <c:pt idx="1430">
                  <c:v>47000</c:v>
                </c:pt>
                <c:pt idx="1431">
                  <c:v>65000</c:v>
                </c:pt>
                <c:pt idx="1432">
                  <c:v>92000</c:v>
                </c:pt>
                <c:pt idx="1433">
                  <c:v>16000</c:v>
                </c:pt>
                <c:pt idx="1434">
                  <c:v>108000</c:v>
                </c:pt>
                <c:pt idx="1435">
                  <c:v>61000</c:v>
                </c:pt>
                <c:pt idx="1436">
                  <c:v>50000</c:v>
                </c:pt>
                <c:pt idx="1437">
                  <c:v>150000</c:v>
                </c:pt>
                <c:pt idx="1438">
                  <c:v>45000</c:v>
                </c:pt>
                <c:pt idx="1439">
                  <c:v>135000</c:v>
                </c:pt>
                <c:pt idx="1440">
                  <c:v>63000</c:v>
                </c:pt>
                <c:pt idx="1441">
                  <c:v>95000</c:v>
                </c:pt>
                <c:pt idx="1442">
                  <c:v>53000</c:v>
                </c:pt>
                <c:pt idx="1443">
                  <c:v>130000</c:v>
                </c:pt>
                <c:pt idx="1444">
                  <c:v>44200</c:v>
                </c:pt>
                <c:pt idx="1445">
                  <c:v>56000</c:v>
                </c:pt>
                <c:pt idx="1446">
                  <c:v>72500</c:v>
                </c:pt>
                <c:pt idx="1447">
                  <c:v>68000</c:v>
                </c:pt>
                <c:pt idx="1448">
                  <c:v>75000</c:v>
                </c:pt>
                <c:pt idx="1449">
                  <c:v>62500</c:v>
                </c:pt>
                <c:pt idx="1450">
                  <c:v>85000</c:v>
                </c:pt>
                <c:pt idx="1451">
                  <c:v>89000</c:v>
                </c:pt>
                <c:pt idx="1452">
                  <c:v>47500</c:v>
                </c:pt>
                <c:pt idx="1453">
                  <c:v>130000</c:v>
                </c:pt>
                <c:pt idx="1454">
                  <c:v>41932</c:v>
                </c:pt>
                <c:pt idx="1455">
                  <c:v>194000</c:v>
                </c:pt>
                <c:pt idx="1456">
                  <c:v>95000</c:v>
                </c:pt>
                <c:pt idx="1457">
                  <c:v>48000</c:v>
                </c:pt>
                <c:pt idx="1458">
                  <c:v>46000</c:v>
                </c:pt>
                <c:pt idx="1459">
                  <c:v>47000</c:v>
                </c:pt>
                <c:pt idx="1460">
                  <c:v>44000</c:v>
                </c:pt>
                <c:pt idx="1461">
                  <c:v>55000</c:v>
                </c:pt>
                <c:pt idx="1462">
                  <c:v>50000</c:v>
                </c:pt>
                <c:pt idx="1463">
                  <c:v>45880</c:v>
                </c:pt>
                <c:pt idx="1464">
                  <c:v>70000</c:v>
                </c:pt>
                <c:pt idx="1465">
                  <c:v>100000</c:v>
                </c:pt>
                <c:pt idx="1466">
                  <c:v>85000</c:v>
                </c:pt>
                <c:pt idx="1467">
                  <c:v>47000</c:v>
                </c:pt>
                <c:pt idx="1468">
                  <c:v>40000</c:v>
                </c:pt>
                <c:pt idx="1469">
                  <c:v>34000</c:v>
                </c:pt>
                <c:pt idx="1470">
                  <c:v>52000</c:v>
                </c:pt>
                <c:pt idx="1471">
                  <c:v>60000</c:v>
                </c:pt>
                <c:pt idx="1472">
                  <c:v>56000</c:v>
                </c:pt>
                <c:pt idx="1473">
                  <c:v>52000</c:v>
                </c:pt>
                <c:pt idx="1474">
                  <c:v>51613</c:v>
                </c:pt>
                <c:pt idx="1475">
                  <c:v>56000</c:v>
                </c:pt>
                <c:pt idx="1476">
                  <c:v>115000</c:v>
                </c:pt>
                <c:pt idx="1477">
                  <c:v>72000</c:v>
                </c:pt>
                <c:pt idx="1478">
                  <c:v>90000</c:v>
                </c:pt>
                <c:pt idx="1479">
                  <c:v>250000</c:v>
                </c:pt>
                <c:pt idx="1480">
                  <c:v>30000</c:v>
                </c:pt>
                <c:pt idx="1481">
                  <c:v>60000</c:v>
                </c:pt>
                <c:pt idx="1482">
                  <c:v>76600</c:v>
                </c:pt>
                <c:pt idx="1483">
                  <c:v>90000</c:v>
                </c:pt>
                <c:pt idx="1484">
                  <c:v>75000</c:v>
                </c:pt>
                <c:pt idx="1485">
                  <c:v>72000</c:v>
                </c:pt>
                <c:pt idx="1486">
                  <c:v>65000</c:v>
                </c:pt>
                <c:pt idx="1487">
                  <c:v>120000</c:v>
                </c:pt>
                <c:pt idx="1488">
                  <c:v>80000</c:v>
                </c:pt>
                <c:pt idx="1489">
                  <c:v>51000</c:v>
                </c:pt>
                <c:pt idx="1490">
                  <c:v>74000</c:v>
                </c:pt>
                <c:pt idx="1491">
                  <c:v>50000</c:v>
                </c:pt>
                <c:pt idx="1492">
                  <c:v>60000</c:v>
                </c:pt>
                <c:pt idx="1493">
                  <c:v>80000</c:v>
                </c:pt>
                <c:pt idx="1494">
                  <c:v>125000</c:v>
                </c:pt>
                <c:pt idx="1495">
                  <c:v>52000</c:v>
                </c:pt>
                <c:pt idx="1496">
                  <c:v>45000</c:v>
                </c:pt>
                <c:pt idx="1497">
                  <c:v>60000</c:v>
                </c:pt>
                <c:pt idx="1498">
                  <c:v>150000</c:v>
                </c:pt>
                <c:pt idx="1499">
                  <c:v>50000</c:v>
                </c:pt>
                <c:pt idx="1500">
                  <c:v>70000</c:v>
                </c:pt>
                <c:pt idx="1501">
                  <c:v>30000</c:v>
                </c:pt>
                <c:pt idx="1502">
                  <c:v>92000</c:v>
                </c:pt>
                <c:pt idx="1503">
                  <c:v>52000</c:v>
                </c:pt>
                <c:pt idx="1504">
                  <c:v>169000</c:v>
                </c:pt>
                <c:pt idx="1505">
                  <c:v>50000</c:v>
                </c:pt>
                <c:pt idx="1506">
                  <c:v>65000</c:v>
                </c:pt>
                <c:pt idx="1507">
                  <c:v>55000</c:v>
                </c:pt>
                <c:pt idx="1508">
                  <c:v>40000</c:v>
                </c:pt>
                <c:pt idx="1509">
                  <c:v>84000</c:v>
                </c:pt>
                <c:pt idx="1510">
                  <c:v>77000</c:v>
                </c:pt>
                <c:pt idx="1511">
                  <c:v>100000</c:v>
                </c:pt>
                <c:pt idx="1512">
                  <c:v>65000</c:v>
                </c:pt>
                <c:pt idx="1513">
                  <c:v>76000</c:v>
                </c:pt>
                <c:pt idx="1514">
                  <c:v>150000</c:v>
                </c:pt>
                <c:pt idx="1515">
                  <c:v>54000</c:v>
                </c:pt>
                <c:pt idx="1516">
                  <c:v>61000</c:v>
                </c:pt>
                <c:pt idx="1517">
                  <c:v>70000</c:v>
                </c:pt>
                <c:pt idx="1518">
                  <c:v>72600</c:v>
                </c:pt>
                <c:pt idx="1519">
                  <c:v>100000</c:v>
                </c:pt>
                <c:pt idx="1520">
                  <c:v>104000</c:v>
                </c:pt>
                <c:pt idx="1521">
                  <c:v>200000</c:v>
                </c:pt>
                <c:pt idx="1522">
                  <c:v>82300</c:v>
                </c:pt>
                <c:pt idx="1523">
                  <c:v>95000</c:v>
                </c:pt>
                <c:pt idx="1524">
                  <c:v>50000</c:v>
                </c:pt>
                <c:pt idx="1525">
                  <c:v>46000</c:v>
                </c:pt>
                <c:pt idx="1526">
                  <c:v>43000</c:v>
                </c:pt>
                <c:pt idx="1527">
                  <c:v>55000</c:v>
                </c:pt>
                <c:pt idx="1528">
                  <c:v>45000</c:v>
                </c:pt>
                <c:pt idx="1529">
                  <c:v>50000</c:v>
                </c:pt>
                <c:pt idx="1530">
                  <c:v>80000</c:v>
                </c:pt>
                <c:pt idx="1531">
                  <c:v>67000</c:v>
                </c:pt>
                <c:pt idx="1532">
                  <c:v>120000</c:v>
                </c:pt>
                <c:pt idx="1533">
                  <c:v>60000</c:v>
                </c:pt>
                <c:pt idx="1534">
                  <c:v>35000</c:v>
                </c:pt>
                <c:pt idx="1535">
                  <c:v>54000</c:v>
                </c:pt>
                <c:pt idx="1536">
                  <c:v>35000</c:v>
                </c:pt>
                <c:pt idx="1537">
                  <c:v>188000</c:v>
                </c:pt>
                <c:pt idx="1538">
                  <c:v>140000</c:v>
                </c:pt>
                <c:pt idx="1539">
                  <c:v>45000</c:v>
                </c:pt>
                <c:pt idx="1540">
                  <c:v>38000</c:v>
                </c:pt>
                <c:pt idx="1541">
                  <c:v>90000</c:v>
                </c:pt>
                <c:pt idx="1542">
                  <c:v>90000</c:v>
                </c:pt>
                <c:pt idx="1543">
                  <c:v>150000</c:v>
                </c:pt>
                <c:pt idx="1544">
                  <c:v>45000</c:v>
                </c:pt>
                <c:pt idx="1545">
                  <c:v>50000</c:v>
                </c:pt>
                <c:pt idx="1546">
                  <c:v>300000</c:v>
                </c:pt>
                <c:pt idx="1547">
                  <c:v>115000</c:v>
                </c:pt>
                <c:pt idx="1548">
                  <c:v>70000</c:v>
                </c:pt>
                <c:pt idx="1549">
                  <c:v>75000</c:v>
                </c:pt>
                <c:pt idx="1550">
                  <c:v>40414</c:v>
                </c:pt>
                <c:pt idx="1551">
                  <c:v>65000</c:v>
                </c:pt>
                <c:pt idx="1552">
                  <c:v>120000</c:v>
                </c:pt>
                <c:pt idx="1553">
                  <c:v>108000</c:v>
                </c:pt>
                <c:pt idx="1554">
                  <c:v>75000</c:v>
                </c:pt>
                <c:pt idx="1555">
                  <c:v>45000</c:v>
                </c:pt>
                <c:pt idx="1556">
                  <c:v>45000</c:v>
                </c:pt>
                <c:pt idx="1557">
                  <c:v>90000</c:v>
                </c:pt>
                <c:pt idx="1558">
                  <c:v>65000</c:v>
                </c:pt>
                <c:pt idx="1559">
                  <c:v>70000</c:v>
                </c:pt>
                <c:pt idx="1560">
                  <c:v>160000</c:v>
                </c:pt>
                <c:pt idx="1561">
                  <c:v>30000</c:v>
                </c:pt>
                <c:pt idx="1562">
                  <c:v>61000</c:v>
                </c:pt>
                <c:pt idx="1563">
                  <c:v>80000</c:v>
                </c:pt>
                <c:pt idx="1564">
                  <c:v>50000</c:v>
                </c:pt>
                <c:pt idx="1565">
                  <c:v>95000</c:v>
                </c:pt>
                <c:pt idx="1566">
                  <c:v>39000</c:v>
                </c:pt>
                <c:pt idx="1567">
                  <c:v>60000</c:v>
                </c:pt>
                <c:pt idx="1568">
                  <c:v>125000</c:v>
                </c:pt>
                <c:pt idx="1569">
                  <c:v>80000</c:v>
                </c:pt>
                <c:pt idx="1570">
                  <c:v>53000</c:v>
                </c:pt>
                <c:pt idx="1571">
                  <c:v>105000</c:v>
                </c:pt>
                <c:pt idx="1572">
                  <c:v>52000</c:v>
                </c:pt>
                <c:pt idx="1573">
                  <c:v>35000</c:v>
                </c:pt>
                <c:pt idx="1574">
                  <c:v>62000</c:v>
                </c:pt>
                <c:pt idx="1575">
                  <c:v>30232</c:v>
                </c:pt>
                <c:pt idx="1576">
                  <c:v>41000</c:v>
                </c:pt>
                <c:pt idx="1577">
                  <c:v>65000</c:v>
                </c:pt>
                <c:pt idx="1578">
                  <c:v>48500</c:v>
                </c:pt>
                <c:pt idx="1579">
                  <c:v>33900</c:v>
                </c:pt>
                <c:pt idx="1580">
                  <c:v>85000</c:v>
                </c:pt>
                <c:pt idx="1581">
                  <c:v>48000</c:v>
                </c:pt>
                <c:pt idx="1582">
                  <c:v>95000</c:v>
                </c:pt>
                <c:pt idx="1583">
                  <c:v>75000</c:v>
                </c:pt>
                <c:pt idx="1584">
                  <c:v>100000</c:v>
                </c:pt>
                <c:pt idx="1585">
                  <c:v>40000</c:v>
                </c:pt>
                <c:pt idx="1586">
                  <c:v>85000</c:v>
                </c:pt>
                <c:pt idx="1587">
                  <c:v>92500</c:v>
                </c:pt>
                <c:pt idx="1588">
                  <c:v>32000</c:v>
                </c:pt>
                <c:pt idx="1589">
                  <c:v>55000</c:v>
                </c:pt>
                <c:pt idx="1590">
                  <c:v>40000</c:v>
                </c:pt>
                <c:pt idx="1591">
                  <c:v>43600</c:v>
                </c:pt>
                <c:pt idx="1592">
                  <c:v>65000</c:v>
                </c:pt>
                <c:pt idx="1593">
                  <c:v>40000</c:v>
                </c:pt>
                <c:pt idx="1594">
                  <c:v>50000</c:v>
                </c:pt>
                <c:pt idx="1595">
                  <c:v>135000</c:v>
                </c:pt>
                <c:pt idx="1596">
                  <c:v>115000</c:v>
                </c:pt>
                <c:pt idx="1597">
                  <c:v>70000</c:v>
                </c:pt>
                <c:pt idx="1598">
                  <c:v>60000</c:v>
                </c:pt>
                <c:pt idx="1599">
                  <c:v>87456</c:v>
                </c:pt>
                <c:pt idx="1600">
                  <c:v>43000</c:v>
                </c:pt>
                <c:pt idx="1601">
                  <c:v>75010</c:v>
                </c:pt>
                <c:pt idx="1602">
                  <c:v>150000</c:v>
                </c:pt>
                <c:pt idx="1603">
                  <c:v>105000</c:v>
                </c:pt>
                <c:pt idx="1604">
                  <c:v>70000</c:v>
                </c:pt>
                <c:pt idx="1605">
                  <c:v>57000</c:v>
                </c:pt>
                <c:pt idx="1606">
                  <c:v>135000</c:v>
                </c:pt>
                <c:pt idx="1607">
                  <c:v>60000</c:v>
                </c:pt>
                <c:pt idx="1608">
                  <c:v>260000</c:v>
                </c:pt>
                <c:pt idx="1609">
                  <c:v>125000</c:v>
                </c:pt>
                <c:pt idx="1610">
                  <c:v>45000</c:v>
                </c:pt>
                <c:pt idx="1611">
                  <c:v>65000</c:v>
                </c:pt>
                <c:pt idx="1612">
                  <c:v>90000</c:v>
                </c:pt>
                <c:pt idx="1613">
                  <c:v>60000</c:v>
                </c:pt>
                <c:pt idx="1614">
                  <c:v>35000</c:v>
                </c:pt>
                <c:pt idx="1615">
                  <c:v>69000</c:v>
                </c:pt>
                <c:pt idx="1616">
                  <c:v>75000</c:v>
                </c:pt>
                <c:pt idx="1617">
                  <c:v>59000</c:v>
                </c:pt>
                <c:pt idx="1618">
                  <c:v>75000</c:v>
                </c:pt>
                <c:pt idx="1619">
                  <c:v>60000</c:v>
                </c:pt>
                <c:pt idx="1620">
                  <c:v>56000</c:v>
                </c:pt>
                <c:pt idx="1621">
                  <c:v>88000</c:v>
                </c:pt>
                <c:pt idx="1622">
                  <c:v>80000</c:v>
                </c:pt>
                <c:pt idx="1623">
                  <c:v>61000</c:v>
                </c:pt>
                <c:pt idx="1624">
                  <c:v>60000</c:v>
                </c:pt>
                <c:pt idx="1625">
                  <c:v>60000</c:v>
                </c:pt>
                <c:pt idx="1626">
                  <c:v>74000</c:v>
                </c:pt>
                <c:pt idx="1627">
                  <c:v>95856</c:v>
                </c:pt>
                <c:pt idx="1628">
                  <c:v>40000</c:v>
                </c:pt>
                <c:pt idx="1629">
                  <c:v>90000</c:v>
                </c:pt>
                <c:pt idx="1630">
                  <c:v>22000</c:v>
                </c:pt>
                <c:pt idx="1631">
                  <c:v>100000</c:v>
                </c:pt>
                <c:pt idx="1632">
                  <c:v>56000</c:v>
                </c:pt>
                <c:pt idx="1633">
                  <c:v>85000</c:v>
                </c:pt>
                <c:pt idx="1634">
                  <c:v>55000</c:v>
                </c:pt>
                <c:pt idx="1635">
                  <c:v>50846</c:v>
                </c:pt>
                <c:pt idx="1636">
                  <c:v>63000</c:v>
                </c:pt>
                <c:pt idx="1637">
                  <c:v>70000</c:v>
                </c:pt>
                <c:pt idx="1638">
                  <c:v>40000</c:v>
                </c:pt>
                <c:pt idx="1639">
                  <c:v>107000</c:v>
                </c:pt>
                <c:pt idx="1640">
                  <c:v>82000</c:v>
                </c:pt>
                <c:pt idx="1641">
                  <c:v>69000</c:v>
                </c:pt>
                <c:pt idx="1642">
                  <c:v>70000</c:v>
                </c:pt>
                <c:pt idx="1643">
                  <c:v>45000</c:v>
                </c:pt>
                <c:pt idx="1644">
                  <c:v>50000</c:v>
                </c:pt>
                <c:pt idx="1645">
                  <c:v>192000</c:v>
                </c:pt>
                <c:pt idx="1646">
                  <c:v>54000</c:v>
                </c:pt>
                <c:pt idx="1647">
                  <c:v>22880</c:v>
                </c:pt>
                <c:pt idx="1648">
                  <c:v>140000</c:v>
                </c:pt>
                <c:pt idx="1649">
                  <c:v>80000</c:v>
                </c:pt>
                <c:pt idx="1650">
                  <c:v>24000</c:v>
                </c:pt>
                <c:pt idx="1651">
                  <c:v>49500</c:v>
                </c:pt>
                <c:pt idx="1652">
                  <c:v>80000</c:v>
                </c:pt>
                <c:pt idx="1653">
                  <c:v>125000</c:v>
                </c:pt>
                <c:pt idx="1654">
                  <c:v>105000</c:v>
                </c:pt>
                <c:pt idx="1655">
                  <c:v>75000</c:v>
                </c:pt>
                <c:pt idx="1656">
                  <c:v>110000</c:v>
                </c:pt>
                <c:pt idx="1657">
                  <c:v>125000</c:v>
                </c:pt>
                <c:pt idx="1658">
                  <c:v>60000</c:v>
                </c:pt>
                <c:pt idx="1659">
                  <c:v>57500</c:v>
                </c:pt>
                <c:pt idx="1660">
                  <c:v>80000</c:v>
                </c:pt>
                <c:pt idx="1661">
                  <c:v>33000</c:v>
                </c:pt>
                <c:pt idx="1662">
                  <c:v>100000</c:v>
                </c:pt>
                <c:pt idx="1663">
                  <c:v>60000</c:v>
                </c:pt>
                <c:pt idx="1664">
                  <c:v>95000</c:v>
                </c:pt>
                <c:pt idx="1665">
                  <c:v>50000</c:v>
                </c:pt>
                <c:pt idx="1666">
                  <c:v>103000</c:v>
                </c:pt>
                <c:pt idx="1667">
                  <c:v>36000</c:v>
                </c:pt>
                <c:pt idx="1668">
                  <c:v>85000</c:v>
                </c:pt>
                <c:pt idx="1669">
                  <c:v>85000</c:v>
                </c:pt>
                <c:pt idx="1670">
                  <c:v>120000</c:v>
                </c:pt>
                <c:pt idx="1671">
                  <c:v>69960</c:v>
                </c:pt>
                <c:pt idx="1672">
                  <c:v>97000</c:v>
                </c:pt>
                <c:pt idx="1673">
                  <c:v>62000</c:v>
                </c:pt>
                <c:pt idx="1674">
                  <c:v>44000</c:v>
                </c:pt>
                <c:pt idx="1675">
                  <c:v>150000</c:v>
                </c:pt>
                <c:pt idx="1676">
                  <c:v>73500</c:v>
                </c:pt>
                <c:pt idx="1677">
                  <c:v>77500</c:v>
                </c:pt>
                <c:pt idx="1678">
                  <c:v>60800</c:v>
                </c:pt>
                <c:pt idx="1679">
                  <c:v>136000</c:v>
                </c:pt>
                <c:pt idx="1680">
                  <c:v>24000</c:v>
                </c:pt>
                <c:pt idx="1681">
                  <c:v>95000</c:v>
                </c:pt>
                <c:pt idx="1682">
                  <c:v>130000</c:v>
                </c:pt>
                <c:pt idx="1683">
                  <c:v>65000</c:v>
                </c:pt>
                <c:pt idx="1684">
                  <c:v>80000</c:v>
                </c:pt>
                <c:pt idx="1685">
                  <c:v>37000</c:v>
                </c:pt>
                <c:pt idx="1686">
                  <c:v>40000</c:v>
                </c:pt>
                <c:pt idx="1687">
                  <c:v>49000</c:v>
                </c:pt>
                <c:pt idx="1688">
                  <c:v>65000</c:v>
                </c:pt>
                <c:pt idx="1689">
                  <c:v>55000</c:v>
                </c:pt>
                <c:pt idx="1690">
                  <c:v>40000</c:v>
                </c:pt>
                <c:pt idx="1691">
                  <c:v>60000</c:v>
                </c:pt>
                <c:pt idx="1692">
                  <c:v>150000</c:v>
                </c:pt>
                <c:pt idx="1693">
                  <c:v>88000</c:v>
                </c:pt>
                <c:pt idx="1694">
                  <c:v>64500</c:v>
                </c:pt>
                <c:pt idx="1695">
                  <c:v>50000</c:v>
                </c:pt>
                <c:pt idx="1696">
                  <c:v>120000</c:v>
                </c:pt>
                <c:pt idx="1697">
                  <c:v>107000</c:v>
                </c:pt>
                <c:pt idx="1698">
                  <c:v>40000</c:v>
                </c:pt>
                <c:pt idx="1699">
                  <c:v>81000</c:v>
                </c:pt>
                <c:pt idx="1700">
                  <c:v>45000</c:v>
                </c:pt>
                <c:pt idx="1701">
                  <c:v>49000</c:v>
                </c:pt>
                <c:pt idx="1702">
                  <c:v>72000</c:v>
                </c:pt>
                <c:pt idx="1703">
                  <c:v>50000</c:v>
                </c:pt>
                <c:pt idx="1704">
                  <c:v>57678</c:v>
                </c:pt>
                <c:pt idx="1705">
                  <c:v>80442</c:v>
                </c:pt>
                <c:pt idx="1706">
                  <c:v>75000</c:v>
                </c:pt>
                <c:pt idx="1707">
                  <c:v>61000</c:v>
                </c:pt>
                <c:pt idx="1708">
                  <c:v>77000</c:v>
                </c:pt>
                <c:pt idx="1709">
                  <c:v>92000</c:v>
                </c:pt>
                <c:pt idx="1710">
                  <c:v>72000</c:v>
                </c:pt>
                <c:pt idx="1711">
                  <c:v>111000</c:v>
                </c:pt>
                <c:pt idx="1712">
                  <c:v>80000</c:v>
                </c:pt>
                <c:pt idx="1713">
                  <c:v>61000</c:v>
                </c:pt>
                <c:pt idx="1714">
                  <c:v>96230</c:v>
                </c:pt>
                <c:pt idx="1715">
                  <c:v>75000</c:v>
                </c:pt>
                <c:pt idx="1716">
                  <c:v>102000</c:v>
                </c:pt>
                <c:pt idx="1717">
                  <c:v>67000</c:v>
                </c:pt>
                <c:pt idx="1718">
                  <c:v>60000</c:v>
                </c:pt>
                <c:pt idx="1719">
                  <c:v>24000</c:v>
                </c:pt>
                <c:pt idx="1720">
                  <c:v>42000</c:v>
                </c:pt>
                <c:pt idx="1721">
                  <c:v>85000</c:v>
                </c:pt>
                <c:pt idx="1722">
                  <c:v>109000</c:v>
                </c:pt>
                <c:pt idx="1723">
                  <c:v>77000</c:v>
                </c:pt>
                <c:pt idx="1724">
                  <c:v>24000</c:v>
                </c:pt>
                <c:pt idx="1725">
                  <c:v>64000</c:v>
                </c:pt>
                <c:pt idx="1726">
                  <c:v>76000</c:v>
                </c:pt>
                <c:pt idx="1727">
                  <c:v>45000</c:v>
                </c:pt>
                <c:pt idx="1728">
                  <c:v>61000</c:v>
                </c:pt>
                <c:pt idx="1729">
                  <c:v>66000</c:v>
                </c:pt>
                <c:pt idx="1730">
                  <c:v>55000</c:v>
                </c:pt>
                <c:pt idx="1731">
                  <c:v>32000</c:v>
                </c:pt>
                <c:pt idx="1732">
                  <c:v>74300</c:v>
                </c:pt>
                <c:pt idx="1733">
                  <c:v>95000</c:v>
                </c:pt>
                <c:pt idx="1734">
                  <c:v>64300</c:v>
                </c:pt>
                <c:pt idx="1735">
                  <c:v>250000</c:v>
                </c:pt>
                <c:pt idx="1736">
                  <c:v>89000</c:v>
                </c:pt>
                <c:pt idx="1737">
                  <c:v>75000</c:v>
                </c:pt>
                <c:pt idx="1738">
                  <c:v>45000</c:v>
                </c:pt>
                <c:pt idx="1739">
                  <c:v>127500</c:v>
                </c:pt>
                <c:pt idx="1740">
                  <c:v>170000</c:v>
                </c:pt>
                <c:pt idx="1741">
                  <c:v>62000</c:v>
                </c:pt>
                <c:pt idx="1742">
                  <c:v>45000</c:v>
                </c:pt>
                <c:pt idx="1743">
                  <c:v>145000</c:v>
                </c:pt>
                <c:pt idx="1744">
                  <c:v>89000</c:v>
                </c:pt>
                <c:pt idx="1745">
                  <c:v>38000</c:v>
                </c:pt>
                <c:pt idx="1746">
                  <c:v>105000</c:v>
                </c:pt>
                <c:pt idx="1747">
                  <c:v>70970</c:v>
                </c:pt>
                <c:pt idx="1748">
                  <c:v>125000</c:v>
                </c:pt>
                <c:pt idx="1749">
                  <c:v>59000</c:v>
                </c:pt>
                <c:pt idx="1750">
                  <c:v>71500</c:v>
                </c:pt>
                <c:pt idx="1751">
                  <c:v>90000</c:v>
                </c:pt>
                <c:pt idx="1752">
                  <c:v>40000</c:v>
                </c:pt>
                <c:pt idx="1753">
                  <c:v>46325</c:v>
                </c:pt>
                <c:pt idx="1754">
                  <c:v>31200</c:v>
                </c:pt>
                <c:pt idx="1755">
                  <c:v>41000</c:v>
                </c:pt>
                <c:pt idx="1756">
                  <c:v>50000</c:v>
                </c:pt>
                <c:pt idx="1757">
                  <c:v>85000</c:v>
                </c:pt>
                <c:pt idx="1758">
                  <c:v>44000</c:v>
                </c:pt>
                <c:pt idx="1759">
                  <c:v>52000</c:v>
                </c:pt>
                <c:pt idx="1760">
                  <c:v>50000</c:v>
                </c:pt>
                <c:pt idx="1761">
                  <c:v>50000</c:v>
                </c:pt>
                <c:pt idx="1762">
                  <c:v>55000</c:v>
                </c:pt>
                <c:pt idx="1763">
                  <c:v>38000</c:v>
                </c:pt>
                <c:pt idx="1764">
                  <c:v>35500</c:v>
                </c:pt>
                <c:pt idx="1765">
                  <c:v>62000</c:v>
                </c:pt>
                <c:pt idx="1766">
                  <c:v>60000</c:v>
                </c:pt>
                <c:pt idx="1767">
                  <c:v>32884</c:v>
                </c:pt>
                <c:pt idx="1768">
                  <c:v>42000</c:v>
                </c:pt>
                <c:pt idx="1769">
                  <c:v>68000</c:v>
                </c:pt>
                <c:pt idx="1770">
                  <c:v>85000</c:v>
                </c:pt>
                <c:pt idx="1771">
                  <c:v>140000</c:v>
                </c:pt>
                <c:pt idx="1772">
                  <c:v>55000</c:v>
                </c:pt>
                <c:pt idx="1773">
                  <c:v>54000</c:v>
                </c:pt>
                <c:pt idx="1774">
                  <c:v>100000</c:v>
                </c:pt>
                <c:pt idx="1775">
                  <c:v>70000</c:v>
                </c:pt>
                <c:pt idx="1776">
                  <c:v>155000</c:v>
                </c:pt>
                <c:pt idx="1777">
                  <c:v>225000</c:v>
                </c:pt>
                <c:pt idx="1778">
                  <c:v>92000</c:v>
                </c:pt>
                <c:pt idx="1779">
                  <c:v>85000</c:v>
                </c:pt>
                <c:pt idx="1780">
                  <c:v>49000</c:v>
                </c:pt>
                <c:pt idx="1781">
                  <c:v>59000</c:v>
                </c:pt>
                <c:pt idx="1782">
                  <c:v>55000</c:v>
                </c:pt>
                <c:pt idx="1783">
                  <c:v>75000</c:v>
                </c:pt>
                <c:pt idx="1784">
                  <c:v>80000</c:v>
                </c:pt>
                <c:pt idx="1785">
                  <c:v>12000</c:v>
                </c:pt>
                <c:pt idx="1786">
                  <c:v>48500</c:v>
                </c:pt>
                <c:pt idx="1787">
                  <c:v>62000</c:v>
                </c:pt>
                <c:pt idx="1788">
                  <c:v>90000</c:v>
                </c:pt>
                <c:pt idx="1789">
                  <c:v>85000</c:v>
                </c:pt>
                <c:pt idx="1790">
                  <c:v>65000</c:v>
                </c:pt>
                <c:pt idx="1791">
                  <c:v>75000</c:v>
                </c:pt>
                <c:pt idx="1792">
                  <c:v>92000</c:v>
                </c:pt>
                <c:pt idx="1793">
                  <c:v>45000</c:v>
                </c:pt>
                <c:pt idx="1794">
                  <c:v>60000</c:v>
                </c:pt>
                <c:pt idx="1795">
                  <c:v>65000</c:v>
                </c:pt>
                <c:pt idx="1796">
                  <c:v>73000</c:v>
                </c:pt>
                <c:pt idx="1797">
                  <c:v>54000</c:v>
                </c:pt>
                <c:pt idx="1798">
                  <c:v>81000</c:v>
                </c:pt>
                <c:pt idx="1799">
                  <c:v>10000</c:v>
                </c:pt>
                <c:pt idx="1800">
                  <c:v>42000</c:v>
                </c:pt>
                <c:pt idx="1801">
                  <c:v>45000</c:v>
                </c:pt>
                <c:pt idx="1802">
                  <c:v>36000</c:v>
                </c:pt>
                <c:pt idx="1803">
                  <c:v>68000</c:v>
                </c:pt>
                <c:pt idx="1804">
                  <c:v>75000</c:v>
                </c:pt>
                <c:pt idx="1805">
                  <c:v>88000</c:v>
                </c:pt>
                <c:pt idx="1806">
                  <c:v>69000</c:v>
                </c:pt>
                <c:pt idx="1807">
                  <c:v>30000</c:v>
                </c:pt>
                <c:pt idx="1808">
                  <c:v>80000</c:v>
                </c:pt>
                <c:pt idx="1809">
                  <c:v>75000</c:v>
                </c:pt>
                <c:pt idx="1810">
                  <c:v>85000</c:v>
                </c:pt>
                <c:pt idx="1811">
                  <c:v>60000</c:v>
                </c:pt>
                <c:pt idx="1812">
                  <c:v>60000</c:v>
                </c:pt>
                <c:pt idx="1813">
                  <c:v>67000</c:v>
                </c:pt>
                <c:pt idx="1814">
                  <c:v>30000</c:v>
                </c:pt>
                <c:pt idx="1815">
                  <c:v>71500</c:v>
                </c:pt>
                <c:pt idx="1816">
                  <c:v>67000</c:v>
                </c:pt>
                <c:pt idx="1817">
                  <c:v>40000</c:v>
                </c:pt>
                <c:pt idx="1818">
                  <c:v>65000</c:v>
                </c:pt>
                <c:pt idx="1819">
                  <c:v>72000</c:v>
                </c:pt>
                <c:pt idx="1820">
                  <c:v>52500</c:v>
                </c:pt>
                <c:pt idx="1821">
                  <c:v>85000</c:v>
                </c:pt>
                <c:pt idx="1822">
                  <c:v>125000</c:v>
                </c:pt>
                <c:pt idx="1823">
                  <c:v>74461</c:v>
                </c:pt>
                <c:pt idx="1824">
                  <c:v>40000</c:v>
                </c:pt>
                <c:pt idx="1825">
                  <c:v>56600</c:v>
                </c:pt>
                <c:pt idx="1826">
                  <c:v>100000</c:v>
                </c:pt>
                <c:pt idx="1827">
                  <c:v>65000</c:v>
                </c:pt>
                <c:pt idx="1828">
                  <c:v>65000</c:v>
                </c:pt>
                <c:pt idx="1829">
                  <c:v>65000</c:v>
                </c:pt>
                <c:pt idx="1830">
                  <c:v>63000</c:v>
                </c:pt>
                <c:pt idx="1831">
                  <c:v>87000</c:v>
                </c:pt>
                <c:pt idx="1832">
                  <c:v>45000</c:v>
                </c:pt>
                <c:pt idx="1833">
                  <c:v>85000</c:v>
                </c:pt>
                <c:pt idx="1834">
                  <c:v>80000</c:v>
                </c:pt>
                <c:pt idx="1835">
                  <c:v>27500</c:v>
                </c:pt>
                <c:pt idx="1836">
                  <c:v>70000</c:v>
                </c:pt>
                <c:pt idx="1837">
                  <c:v>214000</c:v>
                </c:pt>
                <c:pt idx="1838">
                  <c:v>78000</c:v>
                </c:pt>
                <c:pt idx="1839">
                  <c:v>42307</c:v>
                </c:pt>
                <c:pt idx="1840">
                  <c:v>33250</c:v>
                </c:pt>
                <c:pt idx="1841">
                  <c:v>120000</c:v>
                </c:pt>
                <c:pt idx="1842">
                  <c:v>27840</c:v>
                </c:pt>
                <c:pt idx="1843">
                  <c:v>28000</c:v>
                </c:pt>
                <c:pt idx="1844">
                  <c:v>60000</c:v>
                </c:pt>
                <c:pt idx="1845">
                  <c:v>57000</c:v>
                </c:pt>
                <c:pt idx="1846">
                  <c:v>40000</c:v>
                </c:pt>
                <c:pt idx="1847">
                  <c:v>80000</c:v>
                </c:pt>
                <c:pt idx="1848">
                  <c:v>118000</c:v>
                </c:pt>
                <c:pt idx="1849">
                  <c:v>50000</c:v>
                </c:pt>
                <c:pt idx="1850">
                  <c:v>60000</c:v>
                </c:pt>
                <c:pt idx="1851">
                  <c:v>40000</c:v>
                </c:pt>
                <c:pt idx="1852">
                  <c:v>85000</c:v>
                </c:pt>
                <c:pt idx="1853">
                  <c:v>48000</c:v>
                </c:pt>
                <c:pt idx="1854">
                  <c:v>48000</c:v>
                </c:pt>
                <c:pt idx="1855">
                  <c:v>112000</c:v>
                </c:pt>
                <c:pt idx="1856">
                  <c:v>72000</c:v>
                </c:pt>
                <c:pt idx="1857">
                  <c:v>60000</c:v>
                </c:pt>
                <c:pt idx="1858">
                  <c:v>67000</c:v>
                </c:pt>
                <c:pt idx="1859">
                  <c:v>54000</c:v>
                </c:pt>
                <c:pt idx="1860">
                  <c:v>63000</c:v>
                </c:pt>
                <c:pt idx="1861">
                  <c:v>63000</c:v>
                </c:pt>
                <c:pt idx="1862">
                  <c:v>29000</c:v>
                </c:pt>
                <c:pt idx="1863">
                  <c:v>46000</c:v>
                </c:pt>
                <c:pt idx="1864">
                  <c:v>45000</c:v>
                </c:pt>
                <c:pt idx="1865">
                  <c:v>43000</c:v>
                </c:pt>
                <c:pt idx="1866">
                  <c:v>48000</c:v>
                </c:pt>
                <c:pt idx="1867">
                  <c:v>29000</c:v>
                </c:pt>
                <c:pt idx="1868">
                  <c:v>62000</c:v>
                </c:pt>
                <c:pt idx="1869">
                  <c:v>48000</c:v>
                </c:pt>
                <c:pt idx="1870">
                  <c:v>75000</c:v>
                </c:pt>
                <c:pt idx="1871">
                  <c:v>110000</c:v>
                </c:pt>
                <c:pt idx="1872">
                  <c:v>50000</c:v>
                </c:pt>
                <c:pt idx="1873">
                  <c:v>46000</c:v>
                </c:pt>
                <c:pt idx="1874">
                  <c:v>115000</c:v>
                </c:pt>
                <c:pt idx="1875">
                  <c:v>40000</c:v>
                </c:pt>
                <c:pt idx="1876">
                  <c:v>46359</c:v>
                </c:pt>
                <c:pt idx="1877">
                  <c:v>70000</c:v>
                </c:pt>
                <c:pt idx="1878">
                  <c:v>10000</c:v>
                </c:pt>
                <c:pt idx="1879">
                  <c:v>10000</c:v>
                </c:pt>
                <c:pt idx="1880">
                  <c:v>20000</c:v>
                </c:pt>
                <c:pt idx="1881">
                  <c:v>6000</c:v>
                </c:pt>
                <c:pt idx="1882">
                  <c:v>36400</c:v>
                </c:pt>
              </c:numCache>
            </c:numRef>
          </c:yVal>
          <c:smooth val="0"/>
        </c:ser>
        <c:dLbls>
          <c:showLegendKey val="0"/>
          <c:showVal val="0"/>
          <c:showCatName val="0"/>
          <c:showSerName val="0"/>
          <c:showPercent val="0"/>
          <c:showBubbleSize val="0"/>
        </c:dLbls>
        <c:axId val="119860224"/>
        <c:axId val="120308864"/>
      </c:scatterChart>
      <c:valAx>
        <c:axId val="119860224"/>
        <c:scaling>
          <c:orientation val="minMax"/>
        </c:scaling>
        <c:delete val="1"/>
        <c:axPos val="b"/>
        <c:numFmt formatCode="General" sourceLinked="1"/>
        <c:majorTickMark val="out"/>
        <c:minorTickMark val="none"/>
        <c:tickLblPos val="nextTo"/>
        <c:crossAx val="120308864"/>
        <c:crosses val="autoZero"/>
        <c:crossBetween val="midCat"/>
      </c:valAx>
      <c:valAx>
        <c:axId val="120308864"/>
        <c:scaling>
          <c:orientation val="minMax"/>
          <c:min val="200000"/>
        </c:scaling>
        <c:delete val="0"/>
        <c:axPos val="l"/>
        <c:majorGridlines/>
        <c:numFmt formatCode="#,##0" sourceLinked="0"/>
        <c:majorTickMark val="out"/>
        <c:minorTickMark val="none"/>
        <c:tickLblPos val="nextTo"/>
        <c:txPr>
          <a:bodyPr/>
          <a:lstStyle/>
          <a:p>
            <a:pPr>
              <a:defRPr sz="1000" b="1">
                <a:latin typeface="+mn-lt"/>
              </a:defRPr>
            </a:pPr>
            <a:endParaRPr lang="nl-NL"/>
          </a:p>
        </c:txPr>
        <c:crossAx val="119860224"/>
        <c:crosses val="autoZero"/>
        <c:crossBetween val="midCat"/>
      </c:valAx>
      <c:spPr>
        <a:solidFill>
          <a:srgbClr val="FF0000">
            <a:alpha val="20000"/>
          </a:srgbClr>
        </a:solidFill>
      </c:spPr>
    </c:plotArea>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92191601049869"/>
          <c:y val="0.1162153689122193"/>
          <c:w val="0.81319921888465796"/>
          <c:h val="0.8323840769903762"/>
        </c:manualLayout>
      </c:layout>
      <c:scatterChart>
        <c:scatterStyle val="lineMarker"/>
        <c:varyColors val="0"/>
        <c:ser>
          <c:idx val="0"/>
          <c:order val="0"/>
          <c:tx>
            <c:strRef>
              <c:f>Data_Dash!$AG$3</c:f>
              <c:strCache>
                <c:ptCount val="1"/>
                <c:pt idx="0">
                  <c:v>Salary in USD</c:v>
                </c:pt>
              </c:strCache>
            </c:strRef>
          </c:tx>
          <c:spPr>
            <a:ln w="28575">
              <a:noFill/>
            </a:ln>
          </c:spPr>
          <c:marker>
            <c:symbol val="circle"/>
            <c:size val="3"/>
            <c:spPr>
              <a:solidFill>
                <a:schemeClr val="bg1"/>
              </a:solidFill>
            </c:spPr>
          </c:marker>
          <c:xVal>
            <c:strRef>
              <c:f>Data_Dash!$AF$4:$AF$1886</c:f>
              <c:strCache>
                <c:ptCount val="1883"/>
                <c:pt idx="0">
                  <c:v>ID0938</c:v>
                </c:pt>
                <c:pt idx="1">
                  <c:v>ID0103</c:v>
                </c:pt>
                <c:pt idx="2">
                  <c:v>ID1187</c:v>
                </c:pt>
                <c:pt idx="3">
                  <c:v>ID1732</c:v>
                </c:pt>
                <c:pt idx="4">
                  <c:v>ID0864</c:v>
                </c:pt>
                <c:pt idx="5">
                  <c:v>ID0997</c:v>
                </c:pt>
                <c:pt idx="6">
                  <c:v>ID0041</c:v>
                </c:pt>
                <c:pt idx="7">
                  <c:v>ID0067</c:v>
                </c:pt>
                <c:pt idx="8">
                  <c:v>ID0073</c:v>
                </c:pt>
                <c:pt idx="9">
                  <c:v>ID0534</c:v>
                </c:pt>
                <c:pt idx="10">
                  <c:v>ID0543</c:v>
                </c:pt>
                <c:pt idx="11">
                  <c:v>ID0556</c:v>
                </c:pt>
                <c:pt idx="12">
                  <c:v>ID0568</c:v>
                </c:pt>
                <c:pt idx="13">
                  <c:v>ID0569</c:v>
                </c:pt>
                <c:pt idx="14">
                  <c:v>ID0581</c:v>
                </c:pt>
                <c:pt idx="15">
                  <c:v>ID0585</c:v>
                </c:pt>
                <c:pt idx="16">
                  <c:v>ID0588</c:v>
                </c:pt>
                <c:pt idx="17">
                  <c:v>ID0609</c:v>
                </c:pt>
                <c:pt idx="18">
                  <c:v>ID0623</c:v>
                </c:pt>
                <c:pt idx="19">
                  <c:v>ID0626</c:v>
                </c:pt>
                <c:pt idx="20">
                  <c:v>ID0633</c:v>
                </c:pt>
                <c:pt idx="21">
                  <c:v>ID0635</c:v>
                </c:pt>
                <c:pt idx="22">
                  <c:v>ID0681</c:v>
                </c:pt>
                <c:pt idx="23">
                  <c:v>ID0725</c:v>
                </c:pt>
                <c:pt idx="24">
                  <c:v>ID0769</c:v>
                </c:pt>
                <c:pt idx="25">
                  <c:v>ID0784</c:v>
                </c:pt>
                <c:pt idx="26">
                  <c:v>ID0798</c:v>
                </c:pt>
                <c:pt idx="27">
                  <c:v>ID0922</c:v>
                </c:pt>
                <c:pt idx="28">
                  <c:v>ID0964</c:v>
                </c:pt>
                <c:pt idx="29">
                  <c:v>ID0965</c:v>
                </c:pt>
                <c:pt idx="30">
                  <c:v>ID0966</c:v>
                </c:pt>
                <c:pt idx="31">
                  <c:v>ID0968</c:v>
                </c:pt>
                <c:pt idx="32">
                  <c:v>ID0969</c:v>
                </c:pt>
                <c:pt idx="33">
                  <c:v>ID0971</c:v>
                </c:pt>
                <c:pt idx="34">
                  <c:v>ID0972</c:v>
                </c:pt>
                <c:pt idx="35">
                  <c:v>ID0974</c:v>
                </c:pt>
                <c:pt idx="36">
                  <c:v>ID0976</c:v>
                </c:pt>
                <c:pt idx="37">
                  <c:v>ID0977</c:v>
                </c:pt>
                <c:pt idx="38">
                  <c:v>ID0978</c:v>
                </c:pt>
                <c:pt idx="39">
                  <c:v>ID0979</c:v>
                </c:pt>
                <c:pt idx="40">
                  <c:v>ID0980</c:v>
                </c:pt>
                <c:pt idx="41">
                  <c:v>ID0983</c:v>
                </c:pt>
                <c:pt idx="42">
                  <c:v>ID0984</c:v>
                </c:pt>
                <c:pt idx="43">
                  <c:v>ID0985</c:v>
                </c:pt>
                <c:pt idx="44">
                  <c:v>ID0986</c:v>
                </c:pt>
                <c:pt idx="45">
                  <c:v>ID0987</c:v>
                </c:pt>
                <c:pt idx="46">
                  <c:v>ID0989</c:v>
                </c:pt>
                <c:pt idx="47">
                  <c:v>ID0990</c:v>
                </c:pt>
                <c:pt idx="48">
                  <c:v>ID0975</c:v>
                </c:pt>
                <c:pt idx="49">
                  <c:v>ID0993</c:v>
                </c:pt>
                <c:pt idx="50">
                  <c:v>ID0994</c:v>
                </c:pt>
                <c:pt idx="51">
                  <c:v>ID0995</c:v>
                </c:pt>
                <c:pt idx="52">
                  <c:v>ID1008</c:v>
                </c:pt>
                <c:pt idx="53">
                  <c:v>ID1009</c:v>
                </c:pt>
                <c:pt idx="54">
                  <c:v>ID1012</c:v>
                </c:pt>
                <c:pt idx="55">
                  <c:v>ID1056</c:v>
                </c:pt>
                <c:pt idx="56">
                  <c:v>ID1237</c:v>
                </c:pt>
                <c:pt idx="57">
                  <c:v>ID1255</c:v>
                </c:pt>
                <c:pt idx="58">
                  <c:v>ID1263</c:v>
                </c:pt>
                <c:pt idx="59">
                  <c:v>ID1264</c:v>
                </c:pt>
                <c:pt idx="60">
                  <c:v>ID1268</c:v>
                </c:pt>
                <c:pt idx="61">
                  <c:v>ID1270</c:v>
                </c:pt>
                <c:pt idx="62">
                  <c:v>ID1274</c:v>
                </c:pt>
                <c:pt idx="63">
                  <c:v>ID0578</c:v>
                </c:pt>
                <c:pt idx="64">
                  <c:v>ID1306</c:v>
                </c:pt>
                <c:pt idx="65">
                  <c:v>ID1307</c:v>
                </c:pt>
                <c:pt idx="66">
                  <c:v>ID1354</c:v>
                </c:pt>
                <c:pt idx="67">
                  <c:v>ID1356</c:v>
                </c:pt>
                <c:pt idx="68">
                  <c:v>ID1440</c:v>
                </c:pt>
                <c:pt idx="69">
                  <c:v>ID1442</c:v>
                </c:pt>
                <c:pt idx="70">
                  <c:v>ID1456</c:v>
                </c:pt>
                <c:pt idx="71">
                  <c:v>ID1475</c:v>
                </c:pt>
                <c:pt idx="72">
                  <c:v>ID1492</c:v>
                </c:pt>
                <c:pt idx="73">
                  <c:v>ID1498</c:v>
                </c:pt>
                <c:pt idx="74">
                  <c:v>ID1537</c:v>
                </c:pt>
                <c:pt idx="75">
                  <c:v>ID1584</c:v>
                </c:pt>
                <c:pt idx="76">
                  <c:v>ID1586</c:v>
                </c:pt>
                <c:pt idx="77">
                  <c:v>ID1587</c:v>
                </c:pt>
                <c:pt idx="78">
                  <c:v>ID1659</c:v>
                </c:pt>
                <c:pt idx="79">
                  <c:v>ID1713</c:v>
                </c:pt>
                <c:pt idx="80">
                  <c:v>ID1738</c:v>
                </c:pt>
                <c:pt idx="81">
                  <c:v>ID1810</c:v>
                </c:pt>
                <c:pt idx="82">
                  <c:v>ID1816</c:v>
                </c:pt>
                <c:pt idx="83">
                  <c:v>ID1888</c:v>
                </c:pt>
                <c:pt idx="84">
                  <c:v>ID1893</c:v>
                </c:pt>
                <c:pt idx="85">
                  <c:v>ID1901</c:v>
                </c:pt>
                <c:pt idx="86">
                  <c:v>ID1906</c:v>
                </c:pt>
                <c:pt idx="87">
                  <c:v>ID1358</c:v>
                </c:pt>
                <c:pt idx="88">
                  <c:v>ID1635</c:v>
                </c:pt>
                <c:pt idx="89">
                  <c:v>ID1859</c:v>
                </c:pt>
                <c:pt idx="90">
                  <c:v>ID0398</c:v>
                </c:pt>
                <c:pt idx="91">
                  <c:v>ID1792</c:v>
                </c:pt>
                <c:pt idx="92">
                  <c:v>ID0028</c:v>
                </c:pt>
                <c:pt idx="93">
                  <c:v>ID1143</c:v>
                </c:pt>
                <c:pt idx="94">
                  <c:v>ID1298</c:v>
                </c:pt>
                <c:pt idx="95">
                  <c:v>ID1703</c:v>
                </c:pt>
                <c:pt idx="96">
                  <c:v>ID0220</c:v>
                </c:pt>
                <c:pt idx="97">
                  <c:v>ID0742</c:v>
                </c:pt>
                <c:pt idx="98">
                  <c:v>ID1524</c:v>
                </c:pt>
                <c:pt idx="99">
                  <c:v>ID0063</c:v>
                </c:pt>
                <c:pt idx="100">
                  <c:v>ID0324</c:v>
                </c:pt>
                <c:pt idx="101">
                  <c:v>ID0368</c:v>
                </c:pt>
                <c:pt idx="102">
                  <c:v>ID0086</c:v>
                </c:pt>
                <c:pt idx="103">
                  <c:v>ID0282</c:v>
                </c:pt>
                <c:pt idx="104">
                  <c:v>ID0561</c:v>
                </c:pt>
                <c:pt idx="105">
                  <c:v>ID0348</c:v>
                </c:pt>
                <c:pt idx="106">
                  <c:v>ID0374</c:v>
                </c:pt>
                <c:pt idx="107">
                  <c:v>ID0511</c:v>
                </c:pt>
                <c:pt idx="108">
                  <c:v>ID0546</c:v>
                </c:pt>
                <c:pt idx="109">
                  <c:v>ID0822</c:v>
                </c:pt>
                <c:pt idx="110">
                  <c:v>ID0934</c:v>
                </c:pt>
                <c:pt idx="111">
                  <c:v>ID1256</c:v>
                </c:pt>
                <c:pt idx="112">
                  <c:v>ID1510</c:v>
                </c:pt>
                <c:pt idx="113">
                  <c:v>ID1621</c:v>
                </c:pt>
                <c:pt idx="114">
                  <c:v>ID1678</c:v>
                </c:pt>
                <c:pt idx="115">
                  <c:v>ID1750</c:v>
                </c:pt>
                <c:pt idx="116">
                  <c:v>ID1171</c:v>
                </c:pt>
                <c:pt idx="117">
                  <c:v>ID1776</c:v>
                </c:pt>
                <c:pt idx="118">
                  <c:v>ID1853</c:v>
                </c:pt>
                <c:pt idx="119">
                  <c:v>ID1557</c:v>
                </c:pt>
                <c:pt idx="120">
                  <c:v>ID0695</c:v>
                </c:pt>
                <c:pt idx="121">
                  <c:v>ID0043</c:v>
                </c:pt>
                <c:pt idx="122">
                  <c:v>ID0062</c:v>
                </c:pt>
                <c:pt idx="123">
                  <c:v>ID0075</c:v>
                </c:pt>
                <c:pt idx="124">
                  <c:v>ID0077</c:v>
                </c:pt>
                <c:pt idx="125">
                  <c:v>ID0090</c:v>
                </c:pt>
                <c:pt idx="126">
                  <c:v>ID0121</c:v>
                </c:pt>
                <c:pt idx="127">
                  <c:v>ID0137</c:v>
                </c:pt>
                <c:pt idx="128">
                  <c:v>ID0138</c:v>
                </c:pt>
                <c:pt idx="129">
                  <c:v>ID0140</c:v>
                </c:pt>
                <c:pt idx="130">
                  <c:v>ID0162</c:v>
                </c:pt>
                <c:pt idx="131">
                  <c:v>ID0166</c:v>
                </c:pt>
                <c:pt idx="132">
                  <c:v>ID0171</c:v>
                </c:pt>
                <c:pt idx="133">
                  <c:v>ID0182</c:v>
                </c:pt>
                <c:pt idx="134">
                  <c:v>ID0187</c:v>
                </c:pt>
                <c:pt idx="135">
                  <c:v>ID0190</c:v>
                </c:pt>
                <c:pt idx="136">
                  <c:v>ID0228</c:v>
                </c:pt>
                <c:pt idx="137">
                  <c:v>ID0239</c:v>
                </c:pt>
                <c:pt idx="138">
                  <c:v>ID0246</c:v>
                </c:pt>
                <c:pt idx="139">
                  <c:v>ID0303</c:v>
                </c:pt>
                <c:pt idx="140">
                  <c:v>ID0315</c:v>
                </c:pt>
                <c:pt idx="141">
                  <c:v>ID0333</c:v>
                </c:pt>
                <c:pt idx="142">
                  <c:v>ID0349</c:v>
                </c:pt>
                <c:pt idx="143">
                  <c:v>ID0353</c:v>
                </c:pt>
                <c:pt idx="144">
                  <c:v>ID0357</c:v>
                </c:pt>
                <c:pt idx="145">
                  <c:v>ID0378</c:v>
                </c:pt>
                <c:pt idx="146">
                  <c:v>ID0403</c:v>
                </c:pt>
                <c:pt idx="147">
                  <c:v>ID0446</c:v>
                </c:pt>
                <c:pt idx="148">
                  <c:v>ID0460</c:v>
                </c:pt>
                <c:pt idx="149">
                  <c:v>ID0466</c:v>
                </c:pt>
                <c:pt idx="150">
                  <c:v>ID0468</c:v>
                </c:pt>
                <c:pt idx="151">
                  <c:v>ID0477</c:v>
                </c:pt>
                <c:pt idx="152">
                  <c:v>ID0489</c:v>
                </c:pt>
                <c:pt idx="153">
                  <c:v>ID0501</c:v>
                </c:pt>
                <c:pt idx="154">
                  <c:v>ID0522</c:v>
                </c:pt>
                <c:pt idx="155">
                  <c:v>ID0620</c:v>
                </c:pt>
                <c:pt idx="156">
                  <c:v>ID0642</c:v>
                </c:pt>
                <c:pt idx="157">
                  <c:v>ID0790</c:v>
                </c:pt>
                <c:pt idx="158">
                  <c:v>ID0793</c:v>
                </c:pt>
                <c:pt idx="159">
                  <c:v>ID0852</c:v>
                </c:pt>
                <c:pt idx="160">
                  <c:v>ID0996</c:v>
                </c:pt>
                <c:pt idx="161">
                  <c:v>ID1823</c:v>
                </c:pt>
                <c:pt idx="162">
                  <c:v>ID1166</c:v>
                </c:pt>
                <c:pt idx="163">
                  <c:v>ID1169</c:v>
                </c:pt>
                <c:pt idx="164">
                  <c:v>ID1177</c:v>
                </c:pt>
                <c:pt idx="165">
                  <c:v>ID1182</c:v>
                </c:pt>
                <c:pt idx="166">
                  <c:v>ID1259</c:v>
                </c:pt>
                <c:pt idx="167">
                  <c:v>ID1383</c:v>
                </c:pt>
                <c:pt idx="168">
                  <c:v>ID1531</c:v>
                </c:pt>
                <c:pt idx="169">
                  <c:v>ID1559</c:v>
                </c:pt>
                <c:pt idx="170">
                  <c:v>ID1582</c:v>
                </c:pt>
                <c:pt idx="171">
                  <c:v>ID1644</c:v>
                </c:pt>
                <c:pt idx="172">
                  <c:v>ID1666</c:v>
                </c:pt>
                <c:pt idx="173">
                  <c:v>ID1714</c:v>
                </c:pt>
                <c:pt idx="174">
                  <c:v>ID1730</c:v>
                </c:pt>
                <c:pt idx="175">
                  <c:v>ID1731</c:v>
                </c:pt>
                <c:pt idx="176">
                  <c:v>ID1800</c:v>
                </c:pt>
                <c:pt idx="177">
                  <c:v>ID1805</c:v>
                </c:pt>
                <c:pt idx="178">
                  <c:v>ID1897</c:v>
                </c:pt>
                <c:pt idx="179">
                  <c:v>ID1147</c:v>
                </c:pt>
                <c:pt idx="180">
                  <c:v>ID1337</c:v>
                </c:pt>
                <c:pt idx="181">
                  <c:v>ID0536</c:v>
                </c:pt>
                <c:pt idx="182">
                  <c:v>ID0593</c:v>
                </c:pt>
                <c:pt idx="183">
                  <c:v>ID0992</c:v>
                </c:pt>
                <c:pt idx="184">
                  <c:v>ID0436</c:v>
                </c:pt>
                <c:pt idx="185">
                  <c:v>ID1868</c:v>
                </c:pt>
                <c:pt idx="186">
                  <c:v>ID0841</c:v>
                </c:pt>
                <c:pt idx="187">
                  <c:v>ID0119</c:v>
                </c:pt>
                <c:pt idx="188">
                  <c:v>ID1494</c:v>
                </c:pt>
                <c:pt idx="189">
                  <c:v>ID0412</c:v>
                </c:pt>
                <c:pt idx="190">
                  <c:v>ID0002</c:v>
                </c:pt>
                <c:pt idx="191">
                  <c:v>ID0812</c:v>
                </c:pt>
                <c:pt idx="192">
                  <c:v>ID1782</c:v>
                </c:pt>
                <c:pt idx="193">
                  <c:v>ID0914</c:v>
                </c:pt>
                <c:pt idx="194">
                  <c:v>ID0763</c:v>
                </c:pt>
                <c:pt idx="195">
                  <c:v>ID1213</c:v>
                </c:pt>
                <c:pt idx="196">
                  <c:v>ID1247</c:v>
                </c:pt>
                <c:pt idx="197">
                  <c:v>ID1637</c:v>
                </c:pt>
                <c:pt idx="198">
                  <c:v>ID1638</c:v>
                </c:pt>
                <c:pt idx="199">
                  <c:v>ID1890</c:v>
                </c:pt>
                <c:pt idx="200">
                  <c:v>ID0434</c:v>
                </c:pt>
                <c:pt idx="201">
                  <c:v>ID0689</c:v>
                </c:pt>
                <c:pt idx="202">
                  <c:v>ID0780</c:v>
                </c:pt>
                <c:pt idx="203">
                  <c:v>ID1189</c:v>
                </c:pt>
                <c:pt idx="204">
                  <c:v>ID0287</c:v>
                </c:pt>
                <c:pt idx="205">
                  <c:v>ID0740</c:v>
                </c:pt>
                <c:pt idx="206">
                  <c:v>ID0476</c:v>
                </c:pt>
                <c:pt idx="207">
                  <c:v>ID1904</c:v>
                </c:pt>
                <c:pt idx="208">
                  <c:v>ID1394</c:v>
                </c:pt>
                <c:pt idx="209">
                  <c:v>ID1473</c:v>
                </c:pt>
                <c:pt idx="210">
                  <c:v>ID1677</c:v>
                </c:pt>
                <c:pt idx="211">
                  <c:v>ID1867</c:v>
                </c:pt>
                <c:pt idx="212">
                  <c:v>ID1925</c:v>
                </c:pt>
                <c:pt idx="213">
                  <c:v>ID0426</c:v>
                </c:pt>
                <c:pt idx="214">
                  <c:v>ID1043</c:v>
                </c:pt>
                <c:pt idx="215">
                  <c:v>ID1126</c:v>
                </c:pt>
                <c:pt idx="216">
                  <c:v>ID0058</c:v>
                </c:pt>
                <c:pt idx="217">
                  <c:v>ID0064</c:v>
                </c:pt>
                <c:pt idx="218">
                  <c:v>ID0944</c:v>
                </c:pt>
                <c:pt idx="219">
                  <c:v>ID0960</c:v>
                </c:pt>
                <c:pt idx="220">
                  <c:v>ID1322</c:v>
                </c:pt>
                <c:pt idx="221">
                  <c:v>ID1691</c:v>
                </c:pt>
                <c:pt idx="222">
                  <c:v>ID0007</c:v>
                </c:pt>
                <c:pt idx="223">
                  <c:v>ID0050</c:v>
                </c:pt>
                <c:pt idx="224">
                  <c:v>ID0053</c:v>
                </c:pt>
                <c:pt idx="225">
                  <c:v>ID0305</c:v>
                </c:pt>
                <c:pt idx="226">
                  <c:v>ID0595</c:v>
                </c:pt>
                <c:pt idx="227">
                  <c:v>ID0743</c:v>
                </c:pt>
                <c:pt idx="228">
                  <c:v>ID0951</c:v>
                </c:pt>
                <c:pt idx="229">
                  <c:v>ID1242</c:v>
                </c:pt>
                <c:pt idx="230">
                  <c:v>ID1320</c:v>
                </c:pt>
                <c:pt idx="231">
                  <c:v>ID1367</c:v>
                </c:pt>
                <c:pt idx="232">
                  <c:v>ID1495</c:v>
                </c:pt>
                <c:pt idx="233">
                  <c:v>ID1500</c:v>
                </c:pt>
                <c:pt idx="234">
                  <c:v>ID1548</c:v>
                </c:pt>
                <c:pt idx="235">
                  <c:v>ID1563</c:v>
                </c:pt>
                <c:pt idx="236">
                  <c:v>ID1594</c:v>
                </c:pt>
                <c:pt idx="237">
                  <c:v>ID1699</c:v>
                </c:pt>
                <c:pt idx="238">
                  <c:v>ID1889</c:v>
                </c:pt>
                <c:pt idx="239">
                  <c:v>ID1343</c:v>
                </c:pt>
                <c:pt idx="240">
                  <c:v>ID0109</c:v>
                </c:pt>
                <c:pt idx="241">
                  <c:v>ID1057</c:v>
                </c:pt>
                <c:pt idx="242">
                  <c:v>ID1208</c:v>
                </c:pt>
                <c:pt idx="243">
                  <c:v>ID0577</c:v>
                </c:pt>
                <c:pt idx="244">
                  <c:v>ID1831</c:v>
                </c:pt>
                <c:pt idx="245">
                  <c:v>ID0012</c:v>
                </c:pt>
                <c:pt idx="246">
                  <c:v>ID0322</c:v>
                </c:pt>
                <c:pt idx="247">
                  <c:v>ID0502</c:v>
                </c:pt>
                <c:pt idx="248">
                  <c:v>ID1353</c:v>
                </c:pt>
                <c:pt idx="249">
                  <c:v>ID1609</c:v>
                </c:pt>
                <c:pt idx="250">
                  <c:v>ID0006</c:v>
                </c:pt>
                <c:pt idx="251">
                  <c:v>ID0001</c:v>
                </c:pt>
                <c:pt idx="252">
                  <c:v>ID0013</c:v>
                </c:pt>
                <c:pt idx="253">
                  <c:v>ID0019</c:v>
                </c:pt>
                <c:pt idx="254">
                  <c:v>ID0020</c:v>
                </c:pt>
                <c:pt idx="255">
                  <c:v>ID0021</c:v>
                </c:pt>
                <c:pt idx="256">
                  <c:v>ID0030</c:v>
                </c:pt>
                <c:pt idx="257">
                  <c:v>ID0032</c:v>
                </c:pt>
                <c:pt idx="258">
                  <c:v>ID0036</c:v>
                </c:pt>
                <c:pt idx="259">
                  <c:v>ID0040</c:v>
                </c:pt>
                <c:pt idx="260">
                  <c:v>ID0042</c:v>
                </c:pt>
                <c:pt idx="261">
                  <c:v>ID0046</c:v>
                </c:pt>
                <c:pt idx="262">
                  <c:v>ID0054</c:v>
                </c:pt>
                <c:pt idx="263">
                  <c:v>ID0056</c:v>
                </c:pt>
                <c:pt idx="264">
                  <c:v>ID0521</c:v>
                </c:pt>
                <c:pt idx="265">
                  <c:v>ID0658</c:v>
                </c:pt>
                <c:pt idx="266">
                  <c:v>ID0085</c:v>
                </c:pt>
                <c:pt idx="267">
                  <c:v>ID0093</c:v>
                </c:pt>
                <c:pt idx="268">
                  <c:v>ID0744</c:v>
                </c:pt>
                <c:pt idx="269">
                  <c:v>ID0967</c:v>
                </c:pt>
                <c:pt idx="270">
                  <c:v>ID1016</c:v>
                </c:pt>
                <c:pt idx="271">
                  <c:v>ID0124</c:v>
                </c:pt>
                <c:pt idx="272">
                  <c:v>ID0136</c:v>
                </c:pt>
                <c:pt idx="273">
                  <c:v>ID0141</c:v>
                </c:pt>
                <c:pt idx="274">
                  <c:v>ID0160</c:v>
                </c:pt>
                <c:pt idx="275">
                  <c:v>ID1623</c:v>
                </c:pt>
                <c:pt idx="276">
                  <c:v>ID0170</c:v>
                </c:pt>
                <c:pt idx="277">
                  <c:v>ID0172</c:v>
                </c:pt>
                <c:pt idx="278">
                  <c:v>ID0178</c:v>
                </c:pt>
                <c:pt idx="279">
                  <c:v>ID1832</c:v>
                </c:pt>
                <c:pt idx="280">
                  <c:v>ID0188</c:v>
                </c:pt>
                <c:pt idx="281">
                  <c:v>ID0197</c:v>
                </c:pt>
                <c:pt idx="282">
                  <c:v>ID0201</c:v>
                </c:pt>
                <c:pt idx="283">
                  <c:v>ID0202</c:v>
                </c:pt>
                <c:pt idx="284">
                  <c:v>ID0205</c:v>
                </c:pt>
                <c:pt idx="285">
                  <c:v>ID0616</c:v>
                </c:pt>
                <c:pt idx="286">
                  <c:v>ID0221</c:v>
                </c:pt>
                <c:pt idx="287">
                  <c:v>ID0222</c:v>
                </c:pt>
                <c:pt idx="288">
                  <c:v>ID0225</c:v>
                </c:pt>
                <c:pt idx="289">
                  <c:v>ID0230</c:v>
                </c:pt>
                <c:pt idx="290">
                  <c:v>ID0805</c:v>
                </c:pt>
                <c:pt idx="291">
                  <c:v>ID0900</c:v>
                </c:pt>
                <c:pt idx="292">
                  <c:v>ID1574</c:v>
                </c:pt>
                <c:pt idx="293">
                  <c:v>ID1146</c:v>
                </c:pt>
                <c:pt idx="294">
                  <c:v>ID0258</c:v>
                </c:pt>
                <c:pt idx="295">
                  <c:v>ID0261</c:v>
                </c:pt>
                <c:pt idx="296">
                  <c:v>ID0267</c:v>
                </c:pt>
                <c:pt idx="297">
                  <c:v>ID0821</c:v>
                </c:pt>
                <c:pt idx="298">
                  <c:v>ID0294</c:v>
                </c:pt>
                <c:pt idx="299">
                  <c:v>ID0297</c:v>
                </c:pt>
                <c:pt idx="300">
                  <c:v>ID0307</c:v>
                </c:pt>
                <c:pt idx="301">
                  <c:v>ID0336</c:v>
                </c:pt>
                <c:pt idx="302">
                  <c:v>ID0340</c:v>
                </c:pt>
                <c:pt idx="303">
                  <c:v>ID0749</c:v>
                </c:pt>
                <c:pt idx="304">
                  <c:v>ID0342</c:v>
                </c:pt>
                <c:pt idx="305">
                  <c:v>ID0347</c:v>
                </c:pt>
                <c:pt idx="306">
                  <c:v>ID0352</c:v>
                </c:pt>
                <c:pt idx="307">
                  <c:v>ID0786</c:v>
                </c:pt>
                <c:pt idx="308">
                  <c:v>ID0029</c:v>
                </c:pt>
                <c:pt idx="309">
                  <c:v>ID0372</c:v>
                </c:pt>
                <c:pt idx="310">
                  <c:v>ID0376</c:v>
                </c:pt>
                <c:pt idx="311">
                  <c:v>ID0377</c:v>
                </c:pt>
                <c:pt idx="312">
                  <c:v>ID0454</c:v>
                </c:pt>
                <c:pt idx="313">
                  <c:v>ID0382</c:v>
                </c:pt>
                <c:pt idx="314">
                  <c:v>ID0839</c:v>
                </c:pt>
                <c:pt idx="315">
                  <c:v>ID0386</c:v>
                </c:pt>
                <c:pt idx="316">
                  <c:v>ID0393</c:v>
                </c:pt>
                <c:pt idx="317">
                  <c:v>ID1130</c:v>
                </c:pt>
                <c:pt idx="318">
                  <c:v>ID0402</c:v>
                </c:pt>
                <c:pt idx="319">
                  <c:v>ID0406</c:v>
                </c:pt>
                <c:pt idx="320">
                  <c:v>ID0407</c:v>
                </c:pt>
                <c:pt idx="321">
                  <c:v>ID1210</c:v>
                </c:pt>
                <c:pt idx="322">
                  <c:v>ID1285</c:v>
                </c:pt>
                <c:pt idx="323">
                  <c:v>ID0420</c:v>
                </c:pt>
                <c:pt idx="324">
                  <c:v>ID0427</c:v>
                </c:pt>
                <c:pt idx="325">
                  <c:v>ID1451</c:v>
                </c:pt>
                <c:pt idx="326">
                  <c:v>ID0441</c:v>
                </c:pt>
                <c:pt idx="327">
                  <c:v>ID0442</c:v>
                </c:pt>
                <c:pt idx="328">
                  <c:v>ID1834</c:v>
                </c:pt>
                <c:pt idx="329">
                  <c:v>ID0445</c:v>
                </c:pt>
                <c:pt idx="330">
                  <c:v>ID0448</c:v>
                </c:pt>
                <c:pt idx="331">
                  <c:v>ID0452</c:v>
                </c:pt>
                <c:pt idx="332">
                  <c:v>ID0457</c:v>
                </c:pt>
                <c:pt idx="333">
                  <c:v>ID0469</c:v>
                </c:pt>
                <c:pt idx="334">
                  <c:v>ID0908</c:v>
                </c:pt>
                <c:pt idx="335">
                  <c:v>ID0492</c:v>
                </c:pt>
                <c:pt idx="336">
                  <c:v>ID0497</c:v>
                </c:pt>
                <c:pt idx="337">
                  <c:v>ID0500</c:v>
                </c:pt>
                <c:pt idx="338">
                  <c:v>ID0660</c:v>
                </c:pt>
                <c:pt idx="339">
                  <c:v>ID1752</c:v>
                </c:pt>
                <c:pt idx="340">
                  <c:v>ID0508</c:v>
                </c:pt>
                <c:pt idx="341">
                  <c:v>ID0509</c:v>
                </c:pt>
                <c:pt idx="342">
                  <c:v>ID0510</c:v>
                </c:pt>
                <c:pt idx="343">
                  <c:v>ID0526</c:v>
                </c:pt>
                <c:pt idx="344">
                  <c:v>ID0544</c:v>
                </c:pt>
                <c:pt idx="345">
                  <c:v>ID0548</c:v>
                </c:pt>
                <c:pt idx="346">
                  <c:v>ID0023</c:v>
                </c:pt>
                <c:pt idx="347">
                  <c:v>ID0321</c:v>
                </c:pt>
                <c:pt idx="348">
                  <c:v>ID0576</c:v>
                </c:pt>
                <c:pt idx="349">
                  <c:v>ID0732</c:v>
                </c:pt>
                <c:pt idx="350">
                  <c:v>ID0837</c:v>
                </c:pt>
                <c:pt idx="351">
                  <c:v>ID0598</c:v>
                </c:pt>
                <c:pt idx="352">
                  <c:v>ID0599</c:v>
                </c:pt>
                <c:pt idx="353">
                  <c:v>ID0603</c:v>
                </c:pt>
                <c:pt idx="354">
                  <c:v>ID0604</c:v>
                </c:pt>
                <c:pt idx="355">
                  <c:v>ID0611</c:v>
                </c:pt>
                <c:pt idx="356">
                  <c:v>ID0613</c:v>
                </c:pt>
                <c:pt idx="357">
                  <c:v>ID0850</c:v>
                </c:pt>
                <c:pt idx="358">
                  <c:v>ID0617</c:v>
                </c:pt>
                <c:pt idx="359">
                  <c:v>ID0899</c:v>
                </c:pt>
                <c:pt idx="360">
                  <c:v>ID0621</c:v>
                </c:pt>
                <c:pt idx="361">
                  <c:v>ID0622</c:v>
                </c:pt>
                <c:pt idx="362">
                  <c:v>ID0625</c:v>
                </c:pt>
                <c:pt idx="363">
                  <c:v>ID0629</c:v>
                </c:pt>
                <c:pt idx="364">
                  <c:v>ID0630</c:v>
                </c:pt>
                <c:pt idx="365">
                  <c:v>ID0636</c:v>
                </c:pt>
                <c:pt idx="366">
                  <c:v>ID0638</c:v>
                </c:pt>
                <c:pt idx="367">
                  <c:v>ID0639</c:v>
                </c:pt>
                <c:pt idx="368">
                  <c:v>ID0640</c:v>
                </c:pt>
                <c:pt idx="369">
                  <c:v>ID0641</c:v>
                </c:pt>
                <c:pt idx="370">
                  <c:v>ID0644</c:v>
                </c:pt>
                <c:pt idx="371">
                  <c:v>ID0645</c:v>
                </c:pt>
                <c:pt idx="372">
                  <c:v>ID0646</c:v>
                </c:pt>
                <c:pt idx="373">
                  <c:v>ID0647</c:v>
                </c:pt>
                <c:pt idx="374">
                  <c:v>ID0649</c:v>
                </c:pt>
                <c:pt idx="375">
                  <c:v>ID0650</c:v>
                </c:pt>
                <c:pt idx="376">
                  <c:v>ID0651</c:v>
                </c:pt>
                <c:pt idx="377">
                  <c:v>ID0652</c:v>
                </c:pt>
                <c:pt idx="378">
                  <c:v>ID0653</c:v>
                </c:pt>
                <c:pt idx="379">
                  <c:v>ID0654</c:v>
                </c:pt>
                <c:pt idx="380">
                  <c:v>ID0655</c:v>
                </c:pt>
                <c:pt idx="381">
                  <c:v>ID0936</c:v>
                </c:pt>
                <c:pt idx="382">
                  <c:v>ID1004</c:v>
                </c:pt>
                <c:pt idx="383">
                  <c:v>ID1041</c:v>
                </c:pt>
                <c:pt idx="384">
                  <c:v>ID0661</c:v>
                </c:pt>
                <c:pt idx="385">
                  <c:v>ID1224</c:v>
                </c:pt>
                <c:pt idx="386">
                  <c:v>ID0663</c:v>
                </c:pt>
                <c:pt idx="387">
                  <c:v>ID0664</c:v>
                </c:pt>
                <c:pt idx="388">
                  <c:v>ID0665</c:v>
                </c:pt>
                <c:pt idx="389">
                  <c:v>ID0666</c:v>
                </c:pt>
                <c:pt idx="390">
                  <c:v>ID0667</c:v>
                </c:pt>
                <c:pt idx="391">
                  <c:v>ID0668</c:v>
                </c:pt>
                <c:pt idx="392">
                  <c:v>ID1284</c:v>
                </c:pt>
                <c:pt idx="393">
                  <c:v>ID1457</c:v>
                </c:pt>
                <c:pt idx="394">
                  <c:v>ID0672</c:v>
                </c:pt>
                <c:pt idx="395">
                  <c:v>ID1468</c:v>
                </c:pt>
                <c:pt idx="396">
                  <c:v>ID0675</c:v>
                </c:pt>
                <c:pt idx="397">
                  <c:v>ID0676</c:v>
                </c:pt>
                <c:pt idx="398">
                  <c:v>ID0678</c:v>
                </c:pt>
                <c:pt idx="399">
                  <c:v>ID0679</c:v>
                </c:pt>
                <c:pt idx="400">
                  <c:v>ID1551</c:v>
                </c:pt>
                <c:pt idx="401">
                  <c:v>ID0682</c:v>
                </c:pt>
                <c:pt idx="402">
                  <c:v>ID0684</c:v>
                </c:pt>
                <c:pt idx="403">
                  <c:v>ID0685</c:v>
                </c:pt>
                <c:pt idx="404">
                  <c:v>ID0686</c:v>
                </c:pt>
                <c:pt idx="405">
                  <c:v>ID0687</c:v>
                </c:pt>
                <c:pt idx="406">
                  <c:v>ID1595</c:v>
                </c:pt>
                <c:pt idx="407">
                  <c:v>ID0690</c:v>
                </c:pt>
                <c:pt idx="408">
                  <c:v>ID0691</c:v>
                </c:pt>
                <c:pt idx="409">
                  <c:v>ID0692</c:v>
                </c:pt>
                <c:pt idx="410">
                  <c:v>ID0693</c:v>
                </c:pt>
                <c:pt idx="411">
                  <c:v>ID0694</c:v>
                </c:pt>
                <c:pt idx="412">
                  <c:v>ID0696</c:v>
                </c:pt>
                <c:pt idx="413">
                  <c:v>ID0697</c:v>
                </c:pt>
                <c:pt idx="414">
                  <c:v>ID0698</c:v>
                </c:pt>
                <c:pt idx="415">
                  <c:v>ID0699</c:v>
                </c:pt>
                <c:pt idx="416">
                  <c:v>ID0700</c:v>
                </c:pt>
                <c:pt idx="417">
                  <c:v>ID0701</c:v>
                </c:pt>
                <c:pt idx="418">
                  <c:v>ID0702</c:v>
                </c:pt>
                <c:pt idx="419">
                  <c:v>ID0703</c:v>
                </c:pt>
                <c:pt idx="420">
                  <c:v>ID0705</c:v>
                </c:pt>
                <c:pt idx="421">
                  <c:v>ID0706</c:v>
                </c:pt>
                <c:pt idx="422">
                  <c:v>ID0707</c:v>
                </c:pt>
                <c:pt idx="423">
                  <c:v>ID0708</c:v>
                </c:pt>
                <c:pt idx="424">
                  <c:v>ID0709</c:v>
                </c:pt>
                <c:pt idx="425">
                  <c:v>ID0710</c:v>
                </c:pt>
                <c:pt idx="426">
                  <c:v>ID0711</c:v>
                </c:pt>
                <c:pt idx="427">
                  <c:v>ID0712</c:v>
                </c:pt>
                <c:pt idx="428">
                  <c:v>ID0713</c:v>
                </c:pt>
                <c:pt idx="429">
                  <c:v>ID1641</c:v>
                </c:pt>
                <c:pt idx="430">
                  <c:v>ID0716</c:v>
                </c:pt>
                <c:pt idx="431">
                  <c:v>ID0717</c:v>
                </c:pt>
                <c:pt idx="432">
                  <c:v>ID0718</c:v>
                </c:pt>
                <c:pt idx="433">
                  <c:v>ID0719</c:v>
                </c:pt>
                <c:pt idx="434">
                  <c:v>ID0720</c:v>
                </c:pt>
                <c:pt idx="435">
                  <c:v>ID0722</c:v>
                </c:pt>
                <c:pt idx="436">
                  <c:v>ID0724</c:v>
                </c:pt>
                <c:pt idx="437">
                  <c:v>ID0726</c:v>
                </c:pt>
                <c:pt idx="438">
                  <c:v>ID0728</c:v>
                </c:pt>
                <c:pt idx="439">
                  <c:v>ID0729</c:v>
                </c:pt>
                <c:pt idx="440">
                  <c:v>ID0730</c:v>
                </c:pt>
                <c:pt idx="441">
                  <c:v>ID0731</c:v>
                </c:pt>
                <c:pt idx="442">
                  <c:v>ID1647</c:v>
                </c:pt>
                <c:pt idx="443">
                  <c:v>ID0733</c:v>
                </c:pt>
                <c:pt idx="444">
                  <c:v>ID0735</c:v>
                </c:pt>
                <c:pt idx="445">
                  <c:v>ID0736</c:v>
                </c:pt>
                <c:pt idx="446">
                  <c:v>ID0737</c:v>
                </c:pt>
                <c:pt idx="447">
                  <c:v>ID0739</c:v>
                </c:pt>
                <c:pt idx="448">
                  <c:v>ID1833</c:v>
                </c:pt>
                <c:pt idx="449">
                  <c:v>ID0741</c:v>
                </c:pt>
                <c:pt idx="450">
                  <c:v>ID1864</c:v>
                </c:pt>
                <c:pt idx="451">
                  <c:v>ID0745</c:v>
                </c:pt>
                <c:pt idx="452">
                  <c:v>ID0750</c:v>
                </c:pt>
                <c:pt idx="453">
                  <c:v>ID0751</c:v>
                </c:pt>
                <c:pt idx="454">
                  <c:v>ID0371</c:v>
                </c:pt>
                <c:pt idx="455">
                  <c:v>ID0754</c:v>
                </c:pt>
                <c:pt idx="456">
                  <c:v>ID0757</c:v>
                </c:pt>
                <c:pt idx="457">
                  <c:v>ID0758</c:v>
                </c:pt>
                <c:pt idx="458">
                  <c:v>ID0760</c:v>
                </c:pt>
                <c:pt idx="459">
                  <c:v>ID0761</c:v>
                </c:pt>
                <c:pt idx="460">
                  <c:v>ID1011</c:v>
                </c:pt>
                <c:pt idx="461">
                  <c:v>ID0766</c:v>
                </c:pt>
                <c:pt idx="462">
                  <c:v>ID1033</c:v>
                </c:pt>
                <c:pt idx="463">
                  <c:v>ID0771</c:v>
                </c:pt>
                <c:pt idx="464">
                  <c:v>ID0773</c:v>
                </c:pt>
                <c:pt idx="465">
                  <c:v>ID0775</c:v>
                </c:pt>
                <c:pt idx="466">
                  <c:v>ID0776</c:v>
                </c:pt>
                <c:pt idx="467">
                  <c:v>ID0777</c:v>
                </c:pt>
                <c:pt idx="468">
                  <c:v>ID0779</c:v>
                </c:pt>
                <c:pt idx="469">
                  <c:v>ID0781</c:v>
                </c:pt>
                <c:pt idx="470">
                  <c:v>ID0782</c:v>
                </c:pt>
                <c:pt idx="471">
                  <c:v>ID0785</c:v>
                </c:pt>
                <c:pt idx="472">
                  <c:v>ID1288</c:v>
                </c:pt>
                <c:pt idx="473">
                  <c:v>ID0787</c:v>
                </c:pt>
                <c:pt idx="474">
                  <c:v>ID0788</c:v>
                </c:pt>
                <c:pt idx="475">
                  <c:v>ID0789</c:v>
                </c:pt>
                <c:pt idx="476">
                  <c:v>ID0792</c:v>
                </c:pt>
                <c:pt idx="477">
                  <c:v>ID0794</c:v>
                </c:pt>
                <c:pt idx="478">
                  <c:v>ID0795</c:v>
                </c:pt>
                <c:pt idx="479">
                  <c:v>ID1506</c:v>
                </c:pt>
                <c:pt idx="480">
                  <c:v>ID0799</c:v>
                </c:pt>
                <c:pt idx="481">
                  <c:v>ID0802</c:v>
                </c:pt>
                <c:pt idx="482">
                  <c:v>ID0807</c:v>
                </c:pt>
                <c:pt idx="483">
                  <c:v>ID0809</c:v>
                </c:pt>
                <c:pt idx="484">
                  <c:v>ID0810</c:v>
                </c:pt>
                <c:pt idx="485">
                  <c:v>ID0813</c:v>
                </c:pt>
                <c:pt idx="486">
                  <c:v>ID0814</c:v>
                </c:pt>
                <c:pt idx="487">
                  <c:v>ID0816</c:v>
                </c:pt>
                <c:pt idx="488">
                  <c:v>ID0817</c:v>
                </c:pt>
                <c:pt idx="489">
                  <c:v>ID0818</c:v>
                </c:pt>
                <c:pt idx="490">
                  <c:v>ID0823</c:v>
                </c:pt>
                <c:pt idx="491">
                  <c:v>ID0826</c:v>
                </c:pt>
                <c:pt idx="492">
                  <c:v>ID0828</c:v>
                </c:pt>
                <c:pt idx="493">
                  <c:v>ID0832</c:v>
                </c:pt>
                <c:pt idx="494">
                  <c:v>ID0913</c:v>
                </c:pt>
                <c:pt idx="495">
                  <c:v>ID0835</c:v>
                </c:pt>
                <c:pt idx="496">
                  <c:v>ID0836</c:v>
                </c:pt>
                <c:pt idx="497">
                  <c:v>ID0838</c:v>
                </c:pt>
                <c:pt idx="498">
                  <c:v>ID0842</c:v>
                </c:pt>
                <c:pt idx="499">
                  <c:v>ID0846</c:v>
                </c:pt>
                <c:pt idx="500">
                  <c:v>ID0847</c:v>
                </c:pt>
                <c:pt idx="501">
                  <c:v>ID0848</c:v>
                </c:pt>
                <c:pt idx="502">
                  <c:v>ID0851</c:v>
                </c:pt>
                <c:pt idx="503">
                  <c:v>ID0855</c:v>
                </c:pt>
                <c:pt idx="504">
                  <c:v>ID0861</c:v>
                </c:pt>
                <c:pt idx="505">
                  <c:v>ID0879</c:v>
                </c:pt>
                <c:pt idx="506">
                  <c:v>ID0881</c:v>
                </c:pt>
                <c:pt idx="507">
                  <c:v>ID0884</c:v>
                </c:pt>
                <c:pt idx="508">
                  <c:v>ID0885</c:v>
                </c:pt>
                <c:pt idx="509">
                  <c:v>ID0889</c:v>
                </c:pt>
                <c:pt idx="510">
                  <c:v>ID0891</c:v>
                </c:pt>
                <c:pt idx="511">
                  <c:v>ID0894</c:v>
                </c:pt>
                <c:pt idx="512">
                  <c:v>ID0895</c:v>
                </c:pt>
                <c:pt idx="513">
                  <c:v>ID0897</c:v>
                </c:pt>
                <c:pt idx="514">
                  <c:v>ID0898</c:v>
                </c:pt>
                <c:pt idx="515">
                  <c:v>ID0904</c:v>
                </c:pt>
                <c:pt idx="516">
                  <c:v>ID0905</c:v>
                </c:pt>
                <c:pt idx="517">
                  <c:v>ID0907</c:v>
                </c:pt>
                <c:pt idx="518">
                  <c:v>ID0912</c:v>
                </c:pt>
                <c:pt idx="519">
                  <c:v>ID0175</c:v>
                </c:pt>
                <c:pt idx="520">
                  <c:v>ID0915</c:v>
                </c:pt>
                <c:pt idx="521">
                  <c:v>ID0919</c:v>
                </c:pt>
                <c:pt idx="522">
                  <c:v>ID0443</c:v>
                </c:pt>
                <c:pt idx="523">
                  <c:v>ID1203</c:v>
                </c:pt>
                <c:pt idx="524">
                  <c:v>ID0923</c:v>
                </c:pt>
                <c:pt idx="525">
                  <c:v>ID0924</c:v>
                </c:pt>
                <c:pt idx="526">
                  <c:v>ID0925</c:v>
                </c:pt>
                <c:pt idx="527">
                  <c:v>ID0928</c:v>
                </c:pt>
                <c:pt idx="528">
                  <c:v>ID0250</c:v>
                </c:pt>
                <c:pt idx="529">
                  <c:v>ID0937</c:v>
                </c:pt>
                <c:pt idx="530">
                  <c:v>ID0279</c:v>
                </c:pt>
                <c:pt idx="531">
                  <c:v>ID0474</c:v>
                </c:pt>
                <c:pt idx="532">
                  <c:v>ID0491</c:v>
                </c:pt>
                <c:pt idx="533">
                  <c:v>ID0946</c:v>
                </c:pt>
                <c:pt idx="534">
                  <c:v>ID0948</c:v>
                </c:pt>
                <c:pt idx="535">
                  <c:v>ID0949</c:v>
                </c:pt>
                <c:pt idx="536">
                  <c:v>ID0753</c:v>
                </c:pt>
                <c:pt idx="537">
                  <c:v>ID0959</c:v>
                </c:pt>
                <c:pt idx="538">
                  <c:v>ID0998</c:v>
                </c:pt>
                <c:pt idx="539">
                  <c:v>ID1000</c:v>
                </c:pt>
                <c:pt idx="540">
                  <c:v>ID1399</c:v>
                </c:pt>
                <c:pt idx="541">
                  <c:v>ID1003</c:v>
                </c:pt>
                <c:pt idx="542">
                  <c:v>ID1455</c:v>
                </c:pt>
                <c:pt idx="543">
                  <c:v>ID1005</c:v>
                </c:pt>
                <c:pt idx="544">
                  <c:v>ID1007</c:v>
                </c:pt>
                <c:pt idx="545">
                  <c:v>ID1010</c:v>
                </c:pt>
                <c:pt idx="546">
                  <c:v>ID1606</c:v>
                </c:pt>
                <c:pt idx="547">
                  <c:v>ID1013</c:v>
                </c:pt>
                <c:pt idx="548">
                  <c:v>ID1015</c:v>
                </c:pt>
                <c:pt idx="549">
                  <c:v>ID1018</c:v>
                </c:pt>
                <c:pt idx="550">
                  <c:v>ID1020</c:v>
                </c:pt>
                <c:pt idx="551">
                  <c:v>ID1023</c:v>
                </c:pt>
                <c:pt idx="552">
                  <c:v>ID1024</c:v>
                </c:pt>
                <c:pt idx="553">
                  <c:v>ID1027</c:v>
                </c:pt>
                <c:pt idx="554">
                  <c:v>ID1029</c:v>
                </c:pt>
                <c:pt idx="555">
                  <c:v>ID1031</c:v>
                </c:pt>
                <c:pt idx="556">
                  <c:v>ID1032</c:v>
                </c:pt>
                <c:pt idx="557">
                  <c:v>ID1918</c:v>
                </c:pt>
                <c:pt idx="558">
                  <c:v>ID1035</c:v>
                </c:pt>
                <c:pt idx="559">
                  <c:v>ID1036</c:v>
                </c:pt>
                <c:pt idx="560">
                  <c:v>ID1760</c:v>
                </c:pt>
                <c:pt idx="561">
                  <c:v>ID1039</c:v>
                </c:pt>
                <c:pt idx="562">
                  <c:v>ID1042</c:v>
                </c:pt>
                <c:pt idx="563">
                  <c:v>ID1044</c:v>
                </c:pt>
                <c:pt idx="564">
                  <c:v>ID1045</c:v>
                </c:pt>
                <c:pt idx="565">
                  <c:v>ID1046</c:v>
                </c:pt>
                <c:pt idx="566">
                  <c:v>ID1047</c:v>
                </c:pt>
                <c:pt idx="567">
                  <c:v>ID1048</c:v>
                </c:pt>
                <c:pt idx="568">
                  <c:v>ID1049</c:v>
                </c:pt>
                <c:pt idx="569">
                  <c:v>ID0688</c:v>
                </c:pt>
                <c:pt idx="570">
                  <c:v>ID1058</c:v>
                </c:pt>
                <c:pt idx="571">
                  <c:v>ID1466</c:v>
                </c:pt>
                <c:pt idx="572">
                  <c:v>ID1061</c:v>
                </c:pt>
                <c:pt idx="573">
                  <c:v>ID1063</c:v>
                </c:pt>
                <c:pt idx="574">
                  <c:v>ID0796</c:v>
                </c:pt>
                <c:pt idx="575">
                  <c:v>ID1065</c:v>
                </c:pt>
                <c:pt idx="576">
                  <c:v>ID1066</c:v>
                </c:pt>
                <c:pt idx="577">
                  <c:v>ID1067</c:v>
                </c:pt>
                <c:pt idx="578">
                  <c:v>ID1069</c:v>
                </c:pt>
                <c:pt idx="579">
                  <c:v>ID1070</c:v>
                </c:pt>
                <c:pt idx="580">
                  <c:v>ID1074</c:v>
                </c:pt>
                <c:pt idx="581">
                  <c:v>ID1075</c:v>
                </c:pt>
                <c:pt idx="582">
                  <c:v>ID1077</c:v>
                </c:pt>
                <c:pt idx="583">
                  <c:v>ID1078</c:v>
                </c:pt>
                <c:pt idx="584">
                  <c:v>ID1080</c:v>
                </c:pt>
                <c:pt idx="585">
                  <c:v>ID1081</c:v>
                </c:pt>
                <c:pt idx="586">
                  <c:v>ID1082</c:v>
                </c:pt>
                <c:pt idx="587">
                  <c:v>ID0619</c:v>
                </c:pt>
                <c:pt idx="588">
                  <c:v>ID1088</c:v>
                </c:pt>
                <c:pt idx="589">
                  <c:v>ID1089</c:v>
                </c:pt>
                <c:pt idx="590">
                  <c:v>ID1090</c:v>
                </c:pt>
                <c:pt idx="591">
                  <c:v>ID1091</c:v>
                </c:pt>
                <c:pt idx="592">
                  <c:v>ID1094</c:v>
                </c:pt>
                <c:pt idx="593">
                  <c:v>ID1095</c:v>
                </c:pt>
                <c:pt idx="594">
                  <c:v>ID1099</c:v>
                </c:pt>
                <c:pt idx="595">
                  <c:v>ID1929</c:v>
                </c:pt>
                <c:pt idx="596">
                  <c:v>ID1112</c:v>
                </c:pt>
                <c:pt idx="597">
                  <c:v>ID1113</c:v>
                </c:pt>
                <c:pt idx="598">
                  <c:v>ID1114</c:v>
                </c:pt>
                <c:pt idx="599">
                  <c:v>ID1121</c:v>
                </c:pt>
                <c:pt idx="600">
                  <c:v>ID1123</c:v>
                </c:pt>
                <c:pt idx="601">
                  <c:v>ID1124</c:v>
                </c:pt>
                <c:pt idx="602">
                  <c:v>ID1125</c:v>
                </c:pt>
                <c:pt idx="603">
                  <c:v>ID0238</c:v>
                </c:pt>
                <c:pt idx="604">
                  <c:v>ID1131</c:v>
                </c:pt>
                <c:pt idx="605">
                  <c:v>ID1132</c:v>
                </c:pt>
                <c:pt idx="606">
                  <c:v>ID0770</c:v>
                </c:pt>
                <c:pt idx="607">
                  <c:v>ID1135</c:v>
                </c:pt>
                <c:pt idx="608">
                  <c:v>ID1139</c:v>
                </c:pt>
                <c:pt idx="609">
                  <c:v>ID1140</c:v>
                </c:pt>
                <c:pt idx="610">
                  <c:v>ID1142</c:v>
                </c:pt>
                <c:pt idx="611">
                  <c:v>ID1145</c:v>
                </c:pt>
                <c:pt idx="612">
                  <c:v>ID0845</c:v>
                </c:pt>
                <c:pt idx="613">
                  <c:v>ID1157</c:v>
                </c:pt>
                <c:pt idx="614">
                  <c:v>ID1160</c:v>
                </c:pt>
                <c:pt idx="615">
                  <c:v>ID1161</c:v>
                </c:pt>
                <c:pt idx="616">
                  <c:v>ID1163</c:v>
                </c:pt>
                <c:pt idx="617">
                  <c:v>ID0896</c:v>
                </c:pt>
                <c:pt idx="618">
                  <c:v>ID0999</c:v>
                </c:pt>
                <c:pt idx="619">
                  <c:v>ID1172</c:v>
                </c:pt>
                <c:pt idx="620">
                  <c:v>ID1178</c:v>
                </c:pt>
                <c:pt idx="621">
                  <c:v>ID1179</c:v>
                </c:pt>
                <c:pt idx="622">
                  <c:v>ID1054</c:v>
                </c:pt>
                <c:pt idx="623">
                  <c:v>ID1068</c:v>
                </c:pt>
                <c:pt idx="624">
                  <c:v>ID1184</c:v>
                </c:pt>
                <c:pt idx="625">
                  <c:v>ID1084</c:v>
                </c:pt>
                <c:pt idx="626">
                  <c:v>ID1110</c:v>
                </c:pt>
                <c:pt idx="627">
                  <c:v>ID1318</c:v>
                </c:pt>
                <c:pt idx="628">
                  <c:v>ID1193</c:v>
                </c:pt>
                <c:pt idx="629">
                  <c:v>ID1195</c:v>
                </c:pt>
                <c:pt idx="630">
                  <c:v>ID1342</c:v>
                </c:pt>
                <c:pt idx="631">
                  <c:v>ID1836</c:v>
                </c:pt>
                <c:pt idx="632">
                  <c:v>ID1202</c:v>
                </c:pt>
                <c:pt idx="633">
                  <c:v>ID0657</c:v>
                </c:pt>
                <c:pt idx="634">
                  <c:v>ID1207</c:v>
                </c:pt>
                <c:pt idx="635">
                  <c:v>ID1759</c:v>
                </c:pt>
                <c:pt idx="636">
                  <c:v>ID0288</c:v>
                </c:pt>
                <c:pt idx="637">
                  <c:v>ID1212</c:v>
                </c:pt>
                <c:pt idx="638">
                  <c:v>ID1214</c:v>
                </c:pt>
                <c:pt idx="639">
                  <c:v>ID1216</c:v>
                </c:pt>
                <c:pt idx="640">
                  <c:v>ID1217</c:v>
                </c:pt>
                <c:pt idx="641">
                  <c:v>ID1223</c:v>
                </c:pt>
                <c:pt idx="642">
                  <c:v>ID1225</c:v>
                </c:pt>
                <c:pt idx="643">
                  <c:v>ID1229</c:v>
                </c:pt>
                <c:pt idx="644">
                  <c:v>ID1230</c:v>
                </c:pt>
                <c:pt idx="645">
                  <c:v>ID1234</c:v>
                </c:pt>
                <c:pt idx="646">
                  <c:v>ID1273</c:v>
                </c:pt>
                <c:pt idx="647">
                  <c:v>ID1278</c:v>
                </c:pt>
                <c:pt idx="648">
                  <c:v>ID1722</c:v>
                </c:pt>
                <c:pt idx="649">
                  <c:v>ID1280</c:v>
                </c:pt>
                <c:pt idx="650">
                  <c:v>ID1281</c:v>
                </c:pt>
                <c:pt idx="651">
                  <c:v>ID1289</c:v>
                </c:pt>
                <c:pt idx="652">
                  <c:v>ID1290</c:v>
                </c:pt>
                <c:pt idx="653">
                  <c:v>ID1292</c:v>
                </c:pt>
                <c:pt idx="654">
                  <c:v>ID1294</c:v>
                </c:pt>
                <c:pt idx="655">
                  <c:v>ID1299</c:v>
                </c:pt>
                <c:pt idx="656">
                  <c:v>ID1301</c:v>
                </c:pt>
                <c:pt idx="657">
                  <c:v>ID1308</c:v>
                </c:pt>
                <c:pt idx="658">
                  <c:v>ID1309</c:v>
                </c:pt>
                <c:pt idx="659">
                  <c:v>ID1311</c:v>
                </c:pt>
                <c:pt idx="660">
                  <c:v>ID1313</c:v>
                </c:pt>
                <c:pt idx="661">
                  <c:v>ID1314</c:v>
                </c:pt>
                <c:pt idx="662">
                  <c:v>ID1316</c:v>
                </c:pt>
                <c:pt idx="663">
                  <c:v>ID0165</c:v>
                </c:pt>
                <c:pt idx="664">
                  <c:v>ID1319</c:v>
                </c:pt>
                <c:pt idx="665">
                  <c:v>ID1324</c:v>
                </c:pt>
                <c:pt idx="666">
                  <c:v>ID1326</c:v>
                </c:pt>
                <c:pt idx="667">
                  <c:v>ID1327</c:v>
                </c:pt>
                <c:pt idx="668">
                  <c:v>ID1328</c:v>
                </c:pt>
                <c:pt idx="669">
                  <c:v>ID1329</c:v>
                </c:pt>
                <c:pt idx="670">
                  <c:v>ID1330</c:v>
                </c:pt>
                <c:pt idx="671">
                  <c:v>ID1334</c:v>
                </c:pt>
                <c:pt idx="672">
                  <c:v>ID0911</c:v>
                </c:pt>
                <c:pt idx="673">
                  <c:v>ID1338</c:v>
                </c:pt>
                <c:pt idx="674">
                  <c:v>ID1339</c:v>
                </c:pt>
                <c:pt idx="675">
                  <c:v>ID1341</c:v>
                </c:pt>
                <c:pt idx="676">
                  <c:v>ID1779</c:v>
                </c:pt>
                <c:pt idx="677">
                  <c:v>ID1347</c:v>
                </c:pt>
                <c:pt idx="678">
                  <c:v>ID1360</c:v>
                </c:pt>
                <c:pt idx="679">
                  <c:v>ID1363</c:v>
                </c:pt>
                <c:pt idx="680">
                  <c:v>ID1366</c:v>
                </c:pt>
                <c:pt idx="681">
                  <c:v>ID1390</c:v>
                </c:pt>
                <c:pt idx="682">
                  <c:v>ID1423</c:v>
                </c:pt>
                <c:pt idx="683">
                  <c:v>ID1433</c:v>
                </c:pt>
                <c:pt idx="684">
                  <c:v>ID1436</c:v>
                </c:pt>
                <c:pt idx="685">
                  <c:v>ID1447</c:v>
                </c:pt>
                <c:pt idx="686">
                  <c:v>ID1448</c:v>
                </c:pt>
                <c:pt idx="687">
                  <c:v>ID1450</c:v>
                </c:pt>
                <c:pt idx="688">
                  <c:v>ID0762</c:v>
                </c:pt>
                <c:pt idx="689">
                  <c:v>ID1452</c:v>
                </c:pt>
                <c:pt idx="690">
                  <c:v>ID1454</c:v>
                </c:pt>
                <c:pt idx="691">
                  <c:v>ID0931</c:v>
                </c:pt>
                <c:pt idx="692">
                  <c:v>ID1462</c:v>
                </c:pt>
                <c:pt idx="693">
                  <c:v>ID1463</c:v>
                </c:pt>
                <c:pt idx="694">
                  <c:v>ID1464</c:v>
                </c:pt>
                <c:pt idx="695">
                  <c:v>ID1465</c:v>
                </c:pt>
                <c:pt idx="696">
                  <c:v>ID0943</c:v>
                </c:pt>
                <c:pt idx="697">
                  <c:v>ID1467</c:v>
                </c:pt>
                <c:pt idx="698">
                  <c:v>ID1469</c:v>
                </c:pt>
                <c:pt idx="699">
                  <c:v>ID1474</c:v>
                </c:pt>
                <c:pt idx="700">
                  <c:v>ID1478</c:v>
                </c:pt>
                <c:pt idx="701">
                  <c:v>ID1479</c:v>
                </c:pt>
                <c:pt idx="702">
                  <c:v>ID1481</c:v>
                </c:pt>
                <c:pt idx="703">
                  <c:v>ID1497</c:v>
                </c:pt>
                <c:pt idx="704">
                  <c:v>ID1503</c:v>
                </c:pt>
                <c:pt idx="705">
                  <c:v>ID1507</c:v>
                </c:pt>
                <c:pt idx="706">
                  <c:v>ID1509</c:v>
                </c:pt>
                <c:pt idx="707">
                  <c:v>ID1513</c:v>
                </c:pt>
                <c:pt idx="708">
                  <c:v>ID0313</c:v>
                </c:pt>
                <c:pt idx="709">
                  <c:v>ID1532</c:v>
                </c:pt>
                <c:pt idx="710">
                  <c:v>ID1536</c:v>
                </c:pt>
                <c:pt idx="711">
                  <c:v>ID1539</c:v>
                </c:pt>
                <c:pt idx="712">
                  <c:v>ID1540</c:v>
                </c:pt>
                <c:pt idx="713">
                  <c:v>ID1546</c:v>
                </c:pt>
                <c:pt idx="714">
                  <c:v>ID1547</c:v>
                </c:pt>
                <c:pt idx="715">
                  <c:v>ID1861</c:v>
                </c:pt>
                <c:pt idx="716">
                  <c:v>ID0252</c:v>
                </c:pt>
                <c:pt idx="717">
                  <c:v>ID1565</c:v>
                </c:pt>
                <c:pt idx="718">
                  <c:v>ID1567</c:v>
                </c:pt>
                <c:pt idx="719">
                  <c:v>ID0362</c:v>
                </c:pt>
                <c:pt idx="720">
                  <c:v>ID1572</c:v>
                </c:pt>
                <c:pt idx="721">
                  <c:v>ID1437</c:v>
                </c:pt>
                <c:pt idx="722">
                  <c:v>ID1487</c:v>
                </c:pt>
                <c:pt idx="723">
                  <c:v>ID1726</c:v>
                </c:pt>
                <c:pt idx="724">
                  <c:v>ID1585</c:v>
                </c:pt>
                <c:pt idx="725">
                  <c:v>ID1588</c:v>
                </c:pt>
                <c:pt idx="726">
                  <c:v>ID1590</c:v>
                </c:pt>
                <c:pt idx="727">
                  <c:v>ID1592</c:v>
                </c:pt>
                <c:pt idx="728">
                  <c:v>ID1886</c:v>
                </c:pt>
                <c:pt idx="729">
                  <c:v>ID1597</c:v>
                </c:pt>
                <c:pt idx="730">
                  <c:v>ID1908</c:v>
                </c:pt>
                <c:pt idx="731">
                  <c:v>ID1601</c:v>
                </c:pt>
                <c:pt idx="732">
                  <c:v>ID1602</c:v>
                </c:pt>
                <c:pt idx="733">
                  <c:v>ID1604</c:v>
                </c:pt>
                <c:pt idx="734">
                  <c:v>ID1612</c:v>
                </c:pt>
                <c:pt idx="735">
                  <c:v>ID1624</c:v>
                </c:pt>
                <c:pt idx="736">
                  <c:v>ID1625</c:v>
                </c:pt>
                <c:pt idx="737">
                  <c:v>ID1627</c:v>
                </c:pt>
                <c:pt idx="738">
                  <c:v>ID1629</c:v>
                </c:pt>
                <c:pt idx="739">
                  <c:v>ID1632</c:v>
                </c:pt>
                <c:pt idx="740">
                  <c:v>ID1636</c:v>
                </c:pt>
                <c:pt idx="741">
                  <c:v>ID1640</c:v>
                </c:pt>
                <c:pt idx="742">
                  <c:v>ID1648</c:v>
                </c:pt>
                <c:pt idx="743">
                  <c:v>ID1649</c:v>
                </c:pt>
                <c:pt idx="744">
                  <c:v>ID1651</c:v>
                </c:pt>
                <c:pt idx="745">
                  <c:v>ID1652</c:v>
                </c:pt>
                <c:pt idx="746">
                  <c:v>ID1653</c:v>
                </c:pt>
                <c:pt idx="747">
                  <c:v>ID1657</c:v>
                </c:pt>
                <c:pt idx="748">
                  <c:v>ID1658</c:v>
                </c:pt>
                <c:pt idx="749">
                  <c:v>ID1660</c:v>
                </c:pt>
                <c:pt idx="750">
                  <c:v>ID1661</c:v>
                </c:pt>
                <c:pt idx="751">
                  <c:v>ID1663</c:v>
                </c:pt>
                <c:pt idx="752">
                  <c:v>ID1683</c:v>
                </c:pt>
                <c:pt idx="753">
                  <c:v>ID1686</c:v>
                </c:pt>
                <c:pt idx="754">
                  <c:v>ID1687</c:v>
                </c:pt>
                <c:pt idx="755">
                  <c:v>ID1702</c:v>
                </c:pt>
                <c:pt idx="756">
                  <c:v>ID1716</c:v>
                </c:pt>
                <c:pt idx="757">
                  <c:v>ID1717</c:v>
                </c:pt>
                <c:pt idx="758">
                  <c:v>ID1719</c:v>
                </c:pt>
                <c:pt idx="759">
                  <c:v>ID1720</c:v>
                </c:pt>
                <c:pt idx="760">
                  <c:v>ID1721</c:v>
                </c:pt>
                <c:pt idx="761">
                  <c:v>ID1727</c:v>
                </c:pt>
                <c:pt idx="762">
                  <c:v>ID1734</c:v>
                </c:pt>
                <c:pt idx="763">
                  <c:v>ID1735</c:v>
                </c:pt>
                <c:pt idx="764">
                  <c:v>ID1736</c:v>
                </c:pt>
                <c:pt idx="765">
                  <c:v>ID1745</c:v>
                </c:pt>
                <c:pt idx="766">
                  <c:v>ID1753</c:v>
                </c:pt>
                <c:pt idx="767">
                  <c:v>ID1756</c:v>
                </c:pt>
                <c:pt idx="768">
                  <c:v>ID1757</c:v>
                </c:pt>
                <c:pt idx="769">
                  <c:v>ID0286</c:v>
                </c:pt>
                <c:pt idx="770">
                  <c:v>ID1304</c:v>
                </c:pt>
                <c:pt idx="771">
                  <c:v>ID1512</c:v>
                </c:pt>
                <c:pt idx="772">
                  <c:v>ID1771</c:v>
                </c:pt>
                <c:pt idx="773">
                  <c:v>ID1773</c:v>
                </c:pt>
                <c:pt idx="774">
                  <c:v>ID1777</c:v>
                </c:pt>
                <c:pt idx="775">
                  <c:v>ID1780</c:v>
                </c:pt>
                <c:pt idx="776">
                  <c:v>ID1785</c:v>
                </c:pt>
                <c:pt idx="777">
                  <c:v>ID1790</c:v>
                </c:pt>
                <c:pt idx="778">
                  <c:v>ID1791</c:v>
                </c:pt>
                <c:pt idx="779">
                  <c:v>ID1793</c:v>
                </c:pt>
                <c:pt idx="780">
                  <c:v>ID1795</c:v>
                </c:pt>
                <c:pt idx="781">
                  <c:v>ID1801</c:v>
                </c:pt>
                <c:pt idx="782">
                  <c:v>ID1811</c:v>
                </c:pt>
                <c:pt idx="783">
                  <c:v>ID1812</c:v>
                </c:pt>
                <c:pt idx="784">
                  <c:v>ID1818</c:v>
                </c:pt>
                <c:pt idx="785">
                  <c:v>ID1819</c:v>
                </c:pt>
                <c:pt idx="786">
                  <c:v>ID1820</c:v>
                </c:pt>
                <c:pt idx="787">
                  <c:v>ID1038</c:v>
                </c:pt>
                <c:pt idx="788">
                  <c:v>ID1837</c:v>
                </c:pt>
                <c:pt idx="789">
                  <c:v>ID1845</c:v>
                </c:pt>
                <c:pt idx="790">
                  <c:v>ID1850</c:v>
                </c:pt>
                <c:pt idx="791">
                  <c:v>ID1860</c:v>
                </c:pt>
                <c:pt idx="792">
                  <c:v>ID1071</c:v>
                </c:pt>
                <c:pt idx="793">
                  <c:v>ID1862</c:v>
                </c:pt>
                <c:pt idx="794">
                  <c:v>ID1345</c:v>
                </c:pt>
                <c:pt idx="795">
                  <c:v>ID1866</c:v>
                </c:pt>
                <c:pt idx="796">
                  <c:v>ID1758</c:v>
                </c:pt>
                <c:pt idx="797">
                  <c:v>ID1876</c:v>
                </c:pt>
                <c:pt idx="798">
                  <c:v>ID1877</c:v>
                </c:pt>
                <c:pt idx="799">
                  <c:v>ID1878</c:v>
                </c:pt>
                <c:pt idx="800">
                  <c:v>ID1879</c:v>
                </c:pt>
                <c:pt idx="801">
                  <c:v>ID1880</c:v>
                </c:pt>
                <c:pt idx="802">
                  <c:v>ID1881</c:v>
                </c:pt>
                <c:pt idx="803">
                  <c:v>ID1883</c:v>
                </c:pt>
                <c:pt idx="804">
                  <c:v>ID1887</c:v>
                </c:pt>
                <c:pt idx="805">
                  <c:v>ID1892</c:v>
                </c:pt>
                <c:pt idx="806">
                  <c:v>ID1894</c:v>
                </c:pt>
                <c:pt idx="807">
                  <c:v>ID1902</c:v>
                </c:pt>
                <c:pt idx="808">
                  <c:v>ID1903</c:v>
                </c:pt>
                <c:pt idx="809">
                  <c:v>ID1907</c:v>
                </c:pt>
                <c:pt idx="810">
                  <c:v>ID1909</c:v>
                </c:pt>
                <c:pt idx="811">
                  <c:v>ID1912</c:v>
                </c:pt>
                <c:pt idx="812">
                  <c:v>ID1914</c:v>
                </c:pt>
                <c:pt idx="813">
                  <c:v>ID1916</c:v>
                </c:pt>
                <c:pt idx="814">
                  <c:v>ID1917</c:v>
                </c:pt>
                <c:pt idx="815">
                  <c:v>ID1924</c:v>
                </c:pt>
                <c:pt idx="816">
                  <c:v>ID0673</c:v>
                </c:pt>
                <c:pt idx="817">
                  <c:v>ID0628</c:v>
                </c:pt>
                <c:pt idx="818">
                  <c:v>ID0827</c:v>
                </c:pt>
                <c:pt idx="819">
                  <c:v>ID0868</c:v>
                </c:pt>
                <c:pt idx="820">
                  <c:v>ID0872</c:v>
                </c:pt>
                <c:pt idx="821">
                  <c:v>ID1245</c:v>
                </c:pt>
                <c:pt idx="822">
                  <c:v>ID1631</c:v>
                </c:pt>
                <c:pt idx="823">
                  <c:v>ID1718</c:v>
                </c:pt>
                <c:pt idx="824">
                  <c:v>ID0424</c:v>
                </c:pt>
                <c:pt idx="825">
                  <c:v>ID0941</c:v>
                </c:pt>
                <c:pt idx="826">
                  <c:v>ID1052</c:v>
                </c:pt>
                <c:pt idx="827">
                  <c:v>ID0011</c:v>
                </c:pt>
                <c:pt idx="828">
                  <c:v>ID0208</c:v>
                </c:pt>
                <c:pt idx="829">
                  <c:v>ID1150</c:v>
                </c:pt>
                <c:pt idx="830">
                  <c:v>ID1238</c:v>
                </c:pt>
                <c:pt idx="831">
                  <c:v>ID1411</c:v>
                </c:pt>
                <c:pt idx="832">
                  <c:v>ID0337</c:v>
                </c:pt>
                <c:pt idx="833">
                  <c:v>ID0518</c:v>
                </c:pt>
                <c:pt idx="834">
                  <c:v>ID1051</c:v>
                </c:pt>
                <c:pt idx="835">
                  <c:v>ID1344</c:v>
                </c:pt>
                <c:pt idx="836">
                  <c:v>ID1665</c:v>
                </c:pt>
                <c:pt idx="837">
                  <c:v>ID0778</c:v>
                </c:pt>
                <c:pt idx="838">
                  <c:v>ID1201</c:v>
                </c:pt>
                <c:pt idx="839">
                  <c:v>ID1323</c:v>
                </c:pt>
                <c:pt idx="840">
                  <c:v>ID1485</c:v>
                </c:pt>
                <c:pt idx="841">
                  <c:v>ID1829</c:v>
                </c:pt>
                <c:pt idx="842">
                  <c:v>ID1508</c:v>
                </c:pt>
                <c:pt idx="843">
                  <c:v>ID0553</c:v>
                </c:pt>
                <c:pt idx="844">
                  <c:v>ID1368</c:v>
                </c:pt>
                <c:pt idx="845">
                  <c:v>ID1458</c:v>
                </c:pt>
                <c:pt idx="846">
                  <c:v>ID1196</c:v>
                </c:pt>
                <c:pt idx="847">
                  <c:v>ID1037</c:v>
                </c:pt>
                <c:pt idx="848">
                  <c:v>ID1310</c:v>
                </c:pt>
                <c:pt idx="849">
                  <c:v>ID1493</c:v>
                </c:pt>
                <c:pt idx="850">
                  <c:v>ID0903</c:v>
                </c:pt>
                <c:pt idx="851">
                  <c:v>ID1221</c:v>
                </c:pt>
                <c:pt idx="852">
                  <c:v>ID1596</c:v>
                </c:pt>
                <c:pt idx="853">
                  <c:v>ID1549</c:v>
                </c:pt>
                <c:pt idx="854">
                  <c:v>ID0714</c:v>
                </c:pt>
                <c:pt idx="855">
                  <c:v>ID1001</c:v>
                </c:pt>
                <c:pt idx="856">
                  <c:v>ID1446</c:v>
                </c:pt>
                <c:pt idx="857">
                  <c:v>ID0988</c:v>
                </c:pt>
                <c:pt idx="858">
                  <c:v>ID1261</c:v>
                </c:pt>
                <c:pt idx="859">
                  <c:v>ID1277</c:v>
                </c:pt>
                <c:pt idx="860">
                  <c:v>ID1781</c:v>
                </c:pt>
                <c:pt idx="861">
                  <c:v>ID1279</c:v>
                </c:pt>
                <c:pt idx="862">
                  <c:v>ID1633</c:v>
                </c:pt>
                <c:pt idx="863">
                  <c:v>ID0150</c:v>
                </c:pt>
                <c:pt idx="864">
                  <c:v>ID0155</c:v>
                </c:pt>
                <c:pt idx="865">
                  <c:v>ID0316</c:v>
                </c:pt>
                <c:pt idx="866">
                  <c:v>ID1579</c:v>
                </c:pt>
                <c:pt idx="867">
                  <c:v>ID0893</c:v>
                </c:pt>
                <c:pt idx="868">
                  <c:v>ID0105</c:v>
                </c:pt>
                <c:pt idx="869">
                  <c:v>ID1162</c:v>
                </c:pt>
                <c:pt idx="870">
                  <c:v>ID0330</c:v>
                </c:pt>
                <c:pt idx="871">
                  <c:v>ID1576</c:v>
                </c:pt>
                <c:pt idx="872">
                  <c:v>ID1704</c:v>
                </c:pt>
                <c:pt idx="873">
                  <c:v>ID1260</c:v>
                </c:pt>
                <c:pt idx="874">
                  <c:v>ID1155</c:v>
                </c:pt>
                <c:pt idx="875">
                  <c:v>ID1580</c:v>
                </c:pt>
                <c:pt idx="876">
                  <c:v>ID0479</c:v>
                </c:pt>
                <c:pt idx="877">
                  <c:v>ID1291</c:v>
                </c:pt>
                <c:pt idx="878">
                  <c:v>ID1471</c:v>
                </c:pt>
                <c:pt idx="879">
                  <c:v>ID1535</c:v>
                </c:pt>
                <c:pt idx="880">
                  <c:v>ID0049</c:v>
                </c:pt>
                <c:pt idx="881">
                  <c:v>ID0066</c:v>
                </c:pt>
                <c:pt idx="882">
                  <c:v>ID0309</c:v>
                </c:pt>
                <c:pt idx="883">
                  <c:v>ID0528</c:v>
                </c:pt>
                <c:pt idx="884">
                  <c:v>ID0566</c:v>
                </c:pt>
                <c:pt idx="885">
                  <c:v>ID0830</c:v>
                </c:pt>
                <c:pt idx="886">
                  <c:v>ID0882</c:v>
                </c:pt>
                <c:pt idx="887">
                  <c:v>ID0955</c:v>
                </c:pt>
                <c:pt idx="888">
                  <c:v>ID0957</c:v>
                </c:pt>
                <c:pt idx="889">
                  <c:v>ID1096</c:v>
                </c:pt>
                <c:pt idx="890">
                  <c:v>ID1197</c:v>
                </c:pt>
                <c:pt idx="891">
                  <c:v>ID1236</c:v>
                </c:pt>
                <c:pt idx="892">
                  <c:v>ID1239</c:v>
                </c:pt>
                <c:pt idx="893">
                  <c:v>ID1312</c:v>
                </c:pt>
                <c:pt idx="894">
                  <c:v>ID1315</c:v>
                </c:pt>
                <c:pt idx="895">
                  <c:v>ID1331</c:v>
                </c:pt>
                <c:pt idx="896">
                  <c:v>ID1351</c:v>
                </c:pt>
                <c:pt idx="897">
                  <c:v>ID1370</c:v>
                </c:pt>
                <c:pt idx="898">
                  <c:v>ID1542</c:v>
                </c:pt>
                <c:pt idx="899">
                  <c:v>ID1553</c:v>
                </c:pt>
                <c:pt idx="900">
                  <c:v>ID1555</c:v>
                </c:pt>
                <c:pt idx="901">
                  <c:v>ID1608</c:v>
                </c:pt>
                <c:pt idx="902">
                  <c:v>ID1822</c:v>
                </c:pt>
                <c:pt idx="903">
                  <c:v>ID0535</c:v>
                </c:pt>
                <c:pt idx="904">
                  <c:v>ID0570</c:v>
                </c:pt>
                <c:pt idx="905">
                  <c:v>ID0721</c:v>
                </c:pt>
                <c:pt idx="906">
                  <c:v>ID0961</c:v>
                </c:pt>
                <c:pt idx="907">
                  <c:v>ID0962</c:v>
                </c:pt>
                <c:pt idx="908">
                  <c:v>ID0973</c:v>
                </c:pt>
                <c:pt idx="909">
                  <c:v>ID1002</c:v>
                </c:pt>
                <c:pt idx="910">
                  <c:v>ID1040</c:v>
                </c:pt>
                <c:pt idx="911">
                  <c:v>ID1249</c:v>
                </c:pt>
                <c:pt idx="912">
                  <c:v>ID1335</c:v>
                </c:pt>
                <c:pt idx="913">
                  <c:v>ID1461</c:v>
                </c:pt>
                <c:pt idx="914">
                  <c:v>ID1639</c:v>
                </c:pt>
                <c:pt idx="915">
                  <c:v>ID1684</c:v>
                </c:pt>
                <c:pt idx="916">
                  <c:v>ID1685</c:v>
                </c:pt>
                <c:pt idx="917">
                  <c:v>ID1885</c:v>
                </c:pt>
                <c:pt idx="918">
                  <c:v>ID0759</c:v>
                </c:pt>
                <c:pt idx="919">
                  <c:v>ID1119</c:v>
                </c:pt>
                <c:pt idx="920">
                  <c:v>ID0958</c:v>
                </c:pt>
                <c:pt idx="921">
                  <c:v>ID0484</c:v>
                </c:pt>
                <c:pt idx="922">
                  <c:v>ID0496</c:v>
                </c:pt>
                <c:pt idx="923">
                  <c:v>ID0871</c:v>
                </c:pt>
                <c:pt idx="924">
                  <c:v>ID1108</c:v>
                </c:pt>
                <c:pt idx="925">
                  <c:v>ID1235</c:v>
                </c:pt>
                <c:pt idx="926">
                  <c:v>ID1556</c:v>
                </c:pt>
                <c:pt idx="927">
                  <c:v>ID1693</c:v>
                </c:pt>
                <c:pt idx="928">
                  <c:v>ID1928</c:v>
                </c:pt>
                <c:pt idx="929">
                  <c:v>ID0004</c:v>
                </c:pt>
                <c:pt idx="930">
                  <c:v>ID0010</c:v>
                </c:pt>
                <c:pt idx="931">
                  <c:v>ID0130</c:v>
                </c:pt>
                <c:pt idx="932">
                  <c:v>ID1646</c:v>
                </c:pt>
                <c:pt idx="933">
                  <c:v>ID0662</c:v>
                </c:pt>
                <c:pt idx="934">
                  <c:v>ID0541</c:v>
                </c:pt>
                <c:pt idx="935">
                  <c:v>ID0659</c:v>
                </c:pt>
                <c:pt idx="936">
                  <c:v>ID0669</c:v>
                </c:pt>
                <c:pt idx="937">
                  <c:v>ID0723</c:v>
                </c:pt>
                <c:pt idx="938">
                  <c:v>ID0738</c:v>
                </c:pt>
                <c:pt idx="939">
                  <c:v>ID0783</c:v>
                </c:pt>
                <c:pt idx="940">
                  <c:v>ID0859</c:v>
                </c:pt>
                <c:pt idx="941">
                  <c:v>ID0886</c:v>
                </c:pt>
                <c:pt idx="942">
                  <c:v>ID0939</c:v>
                </c:pt>
                <c:pt idx="943">
                  <c:v>ID1026</c:v>
                </c:pt>
                <c:pt idx="944">
                  <c:v>ID1028</c:v>
                </c:pt>
                <c:pt idx="945">
                  <c:v>ID1034</c:v>
                </c:pt>
                <c:pt idx="946">
                  <c:v>ID1050</c:v>
                </c:pt>
                <c:pt idx="947">
                  <c:v>ID1105</c:v>
                </c:pt>
                <c:pt idx="948">
                  <c:v>ID1190</c:v>
                </c:pt>
                <c:pt idx="949">
                  <c:v>ID1154</c:v>
                </c:pt>
                <c:pt idx="950">
                  <c:v>ID1173</c:v>
                </c:pt>
                <c:pt idx="951">
                  <c:v>ID1231</c:v>
                </c:pt>
                <c:pt idx="952">
                  <c:v>ID1297</c:v>
                </c:pt>
                <c:pt idx="953">
                  <c:v>ID1302</c:v>
                </c:pt>
                <c:pt idx="954">
                  <c:v>ID1350</c:v>
                </c:pt>
                <c:pt idx="955">
                  <c:v>ID1545</c:v>
                </c:pt>
                <c:pt idx="956">
                  <c:v>ID1591</c:v>
                </c:pt>
                <c:pt idx="957">
                  <c:v>ID1815</c:v>
                </c:pt>
                <c:pt idx="958">
                  <c:v>ID0559</c:v>
                </c:pt>
                <c:pt idx="959">
                  <c:v>ID0081</c:v>
                </c:pt>
                <c:pt idx="960">
                  <c:v>ID1019</c:v>
                </c:pt>
                <c:pt idx="961">
                  <c:v>ID1573</c:v>
                </c:pt>
                <c:pt idx="962">
                  <c:v>ID0276</c:v>
                </c:pt>
                <c:pt idx="963">
                  <c:v>ID0328</c:v>
                </c:pt>
                <c:pt idx="964">
                  <c:v>ID0680</c:v>
                </c:pt>
                <c:pt idx="965">
                  <c:v>ID0940</c:v>
                </c:pt>
                <c:pt idx="966">
                  <c:v>ID0772</c:v>
                </c:pt>
                <c:pt idx="967">
                  <c:v>ID0901</c:v>
                </c:pt>
                <c:pt idx="968">
                  <c:v>ID1136</c:v>
                </c:pt>
                <c:pt idx="969">
                  <c:v>ID1295</c:v>
                </c:pt>
                <c:pt idx="970">
                  <c:v>ID1578</c:v>
                </c:pt>
                <c:pt idx="971">
                  <c:v>ID1645</c:v>
                </c:pt>
                <c:pt idx="972">
                  <c:v>ID1650</c:v>
                </c:pt>
                <c:pt idx="973">
                  <c:v>ID0249</c:v>
                </c:pt>
                <c:pt idx="974">
                  <c:v>ID1064</c:v>
                </c:pt>
                <c:pt idx="975">
                  <c:v>ID1192</c:v>
                </c:pt>
                <c:pt idx="976">
                  <c:v>ID0035</c:v>
                </c:pt>
                <c:pt idx="977">
                  <c:v>ID0921</c:v>
                </c:pt>
                <c:pt idx="978">
                  <c:v>ID1180</c:v>
                </c:pt>
                <c:pt idx="979">
                  <c:v>ID0009</c:v>
                </c:pt>
                <c:pt idx="980">
                  <c:v>ID0240</c:v>
                </c:pt>
                <c:pt idx="981">
                  <c:v>ID0849</c:v>
                </c:pt>
                <c:pt idx="982">
                  <c:v>ID0834</c:v>
                </c:pt>
                <c:pt idx="983">
                  <c:v>ID1109</c:v>
                </c:pt>
                <c:pt idx="984">
                  <c:v>ID1774</c:v>
                </c:pt>
                <c:pt idx="985">
                  <c:v>ID1129</c:v>
                </c:pt>
                <c:pt idx="986">
                  <c:v>ID0379</c:v>
                </c:pt>
                <c:pt idx="987">
                  <c:v>ID1598</c:v>
                </c:pt>
                <c:pt idx="988">
                  <c:v>ID1689</c:v>
                </c:pt>
                <c:pt idx="989">
                  <c:v>ID0880</c:v>
                </c:pt>
                <c:pt idx="990">
                  <c:v>ID1186</c:v>
                </c:pt>
                <c:pt idx="991">
                  <c:v>ID1228</c:v>
                </c:pt>
                <c:pt idx="992">
                  <c:v>ID0467</c:v>
                </c:pt>
                <c:pt idx="993">
                  <c:v>ID1165</c:v>
                </c:pt>
                <c:pt idx="994">
                  <c:v>ID1499</c:v>
                </c:pt>
                <c:pt idx="995">
                  <c:v>ID0423</c:v>
                </c:pt>
                <c:pt idx="996">
                  <c:v>ID0429</c:v>
                </c:pt>
                <c:pt idx="997">
                  <c:v>ID0455</c:v>
                </c:pt>
                <c:pt idx="998">
                  <c:v>ID0833</c:v>
                </c:pt>
                <c:pt idx="999">
                  <c:v>ID0411</c:v>
                </c:pt>
                <c:pt idx="1000">
                  <c:v>ID0031</c:v>
                </c:pt>
                <c:pt idx="1001">
                  <c:v>ID0284</c:v>
                </c:pt>
                <c:pt idx="1002">
                  <c:v>ID0394</c:v>
                </c:pt>
                <c:pt idx="1003">
                  <c:v>ID0416</c:v>
                </c:pt>
                <c:pt idx="1004">
                  <c:v>ID0533</c:v>
                </c:pt>
                <c:pt idx="1005">
                  <c:v>ID0594</c:v>
                </c:pt>
                <c:pt idx="1006">
                  <c:v>ID0734</c:v>
                </c:pt>
                <c:pt idx="1007">
                  <c:v>ID1848</c:v>
                </c:pt>
                <c:pt idx="1008">
                  <c:v>ID1723</c:v>
                </c:pt>
                <c:pt idx="1009">
                  <c:v>ID0293</c:v>
                </c:pt>
                <c:pt idx="1010">
                  <c:v>ID0079</c:v>
                </c:pt>
                <c:pt idx="1011">
                  <c:v>ID0765</c:v>
                </c:pt>
                <c:pt idx="1012">
                  <c:v>ID0892</c:v>
                </c:pt>
                <c:pt idx="1013">
                  <c:v>ID0933</c:v>
                </c:pt>
                <c:pt idx="1014">
                  <c:v>ID1209</c:v>
                </c:pt>
                <c:pt idx="1015">
                  <c:v>ID1415</c:v>
                </c:pt>
                <c:pt idx="1016">
                  <c:v>ID0670</c:v>
                </c:pt>
                <c:pt idx="1017">
                  <c:v>ID1336</c:v>
                </c:pt>
                <c:pt idx="1018">
                  <c:v>ID1543</c:v>
                </c:pt>
                <c:pt idx="1019">
                  <c:v>ID0883</c:v>
                </c:pt>
                <c:pt idx="1020">
                  <c:v>ID0539</c:v>
                </c:pt>
                <c:pt idx="1021">
                  <c:v>ID0774</c:v>
                </c:pt>
                <c:pt idx="1022">
                  <c:v>ID0910</c:v>
                </c:pt>
                <c:pt idx="1023">
                  <c:v>ID0935</c:v>
                </c:pt>
                <c:pt idx="1024">
                  <c:v>ID1021</c:v>
                </c:pt>
                <c:pt idx="1025">
                  <c:v>ID1030</c:v>
                </c:pt>
                <c:pt idx="1026">
                  <c:v>ID1846</c:v>
                </c:pt>
                <c:pt idx="1027">
                  <c:v>ID1185</c:v>
                </c:pt>
                <c:pt idx="1028">
                  <c:v>ID1226</c:v>
                </c:pt>
                <c:pt idx="1029">
                  <c:v>ID1262</c:v>
                </c:pt>
                <c:pt idx="1030">
                  <c:v>ID0213</c:v>
                </c:pt>
                <c:pt idx="1031">
                  <c:v>ID1797</c:v>
                </c:pt>
                <c:pt idx="1032">
                  <c:v>ID1798</c:v>
                </c:pt>
                <c:pt idx="1033">
                  <c:v>ID0265</c:v>
                </c:pt>
                <c:pt idx="1034">
                  <c:v>ID1667</c:v>
                </c:pt>
                <c:pt idx="1035">
                  <c:v>ID0929</c:v>
                </c:pt>
                <c:pt idx="1036">
                  <c:v>ID0453</c:v>
                </c:pt>
                <c:pt idx="1037">
                  <c:v>ID0018</c:v>
                </c:pt>
                <c:pt idx="1038">
                  <c:v>ID0070</c:v>
                </c:pt>
                <c:pt idx="1039">
                  <c:v>ID0391</c:v>
                </c:pt>
                <c:pt idx="1040">
                  <c:v>ID0865</c:v>
                </c:pt>
                <c:pt idx="1041">
                  <c:v>ID0485</c:v>
                </c:pt>
                <c:pt idx="1042">
                  <c:v>ID0727</c:v>
                </c:pt>
                <c:pt idx="1043">
                  <c:v>ID0804</c:v>
                </c:pt>
                <c:pt idx="1044">
                  <c:v>ID0887</c:v>
                </c:pt>
                <c:pt idx="1045">
                  <c:v>ID1017</c:v>
                </c:pt>
                <c:pt idx="1046">
                  <c:v>ID1060</c:v>
                </c:pt>
                <c:pt idx="1047">
                  <c:v>ID1116</c:v>
                </c:pt>
                <c:pt idx="1048">
                  <c:v>ID1158</c:v>
                </c:pt>
                <c:pt idx="1049">
                  <c:v>ID1325</c:v>
                </c:pt>
                <c:pt idx="1050">
                  <c:v>ID1389</c:v>
                </c:pt>
                <c:pt idx="1051">
                  <c:v>ID1460</c:v>
                </c:pt>
                <c:pt idx="1052">
                  <c:v>ID1477</c:v>
                </c:pt>
                <c:pt idx="1053">
                  <c:v>ID1873</c:v>
                </c:pt>
                <c:pt idx="1054">
                  <c:v>ID1927</c:v>
                </c:pt>
                <c:pt idx="1055">
                  <c:v>ID1059</c:v>
                </c:pt>
                <c:pt idx="1056">
                  <c:v>ID0863</c:v>
                </c:pt>
                <c:pt idx="1057">
                  <c:v>ID0507</c:v>
                </c:pt>
                <c:pt idx="1058">
                  <c:v>ID0797</c:v>
                </c:pt>
                <c:pt idx="1059">
                  <c:v>ID1053</c:v>
                </c:pt>
                <c:pt idx="1060">
                  <c:v>ID1100</c:v>
                </c:pt>
                <c:pt idx="1061">
                  <c:v>ID1134</c:v>
                </c:pt>
                <c:pt idx="1062">
                  <c:v>ID1137</c:v>
                </c:pt>
                <c:pt idx="1063">
                  <c:v>ID1333</c:v>
                </c:pt>
                <c:pt idx="1064">
                  <c:v>ID1671</c:v>
                </c:pt>
                <c:pt idx="1065">
                  <c:v>ID1899</c:v>
                </c:pt>
                <c:pt idx="1066">
                  <c:v>ID0615</c:v>
                </c:pt>
                <c:pt idx="1067">
                  <c:v>ID0756</c:v>
                </c:pt>
                <c:pt idx="1068">
                  <c:v>ID1014</c:v>
                </c:pt>
                <c:pt idx="1069">
                  <c:v>ID1283</c:v>
                </c:pt>
                <c:pt idx="1070">
                  <c:v>ID1317</c:v>
                </c:pt>
                <c:pt idx="1071">
                  <c:v>ID0363</c:v>
                </c:pt>
                <c:pt idx="1072">
                  <c:v>ID1382</c:v>
                </c:pt>
                <c:pt idx="1073">
                  <c:v>ID0017</c:v>
                </c:pt>
                <c:pt idx="1074">
                  <c:v>ID0167</c:v>
                </c:pt>
                <c:pt idx="1075">
                  <c:v>ID0963</c:v>
                </c:pt>
                <c:pt idx="1076">
                  <c:v>ID1764</c:v>
                </c:pt>
                <c:pt idx="1077">
                  <c:v>ID0224</c:v>
                </c:pt>
                <c:pt idx="1078">
                  <c:v>ID0648</c:v>
                </c:pt>
                <c:pt idx="1079">
                  <c:v>ID1670</c:v>
                </c:pt>
                <c:pt idx="1080">
                  <c:v>ID0129</c:v>
                </c:pt>
                <c:pt idx="1081">
                  <c:v>ID1482</c:v>
                </c:pt>
                <c:pt idx="1082">
                  <c:v>ID0074</c:v>
                </c:pt>
                <c:pt idx="1083">
                  <c:v>ID0115</c:v>
                </c:pt>
                <c:pt idx="1084">
                  <c:v>ID0117</c:v>
                </c:pt>
                <c:pt idx="1085">
                  <c:v>ID0408</c:v>
                </c:pt>
                <c:pt idx="1086">
                  <c:v>ID0506</c:v>
                </c:pt>
                <c:pt idx="1087">
                  <c:v>ID0674</c:v>
                </c:pt>
                <c:pt idx="1088">
                  <c:v>ID0715</c:v>
                </c:pt>
                <c:pt idx="1089">
                  <c:v>ID0752</c:v>
                </c:pt>
                <c:pt idx="1090">
                  <c:v>ID1772</c:v>
                </c:pt>
                <c:pt idx="1091">
                  <c:v>ID0811</c:v>
                </c:pt>
                <c:pt idx="1092">
                  <c:v>ID0878</c:v>
                </c:pt>
                <c:pt idx="1093">
                  <c:v>ID0952</c:v>
                </c:pt>
                <c:pt idx="1094">
                  <c:v>ID1127</c:v>
                </c:pt>
                <c:pt idx="1095">
                  <c:v>ID0671</c:v>
                </c:pt>
                <c:pt idx="1096">
                  <c:v>ID1453</c:v>
                </c:pt>
                <c:pt idx="1097">
                  <c:v>ID0877</c:v>
                </c:pt>
                <c:pt idx="1098">
                  <c:v>ID1844</c:v>
                </c:pt>
                <c:pt idx="1099">
                  <c:v>ID0920</c:v>
                </c:pt>
                <c:pt idx="1100">
                  <c:v>ID1884</c:v>
                </c:pt>
                <c:pt idx="1101">
                  <c:v>ID1305</c:v>
                </c:pt>
                <c:pt idx="1102">
                  <c:v>ID0033</c:v>
                </c:pt>
                <c:pt idx="1103">
                  <c:v>ID0047</c:v>
                </c:pt>
                <c:pt idx="1104">
                  <c:v>ID0052</c:v>
                </c:pt>
                <c:pt idx="1105">
                  <c:v>ID0078</c:v>
                </c:pt>
                <c:pt idx="1106">
                  <c:v>ID0082</c:v>
                </c:pt>
                <c:pt idx="1107">
                  <c:v>ID0088</c:v>
                </c:pt>
                <c:pt idx="1108">
                  <c:v>ID0131</c:v>
                </c:pt>
                <c:pt idx="1109">
                  <c:v>ID0134</c:v>
                </c:pt>
                <c:pt idx="1110">
                  <c:v>ID0159</c:v>
                </c:pt>
                <c:pt idx="1111">
                  <c:v>ID0207</c:v>
                </c:pt>
                <c:pt idx="1112">
                  <c:v>ID0229</c:v>
                </c:pt>
                <c:pt idx="1113">
                  <c:v>ID0235</c:v>
                </c:pt>
                <c:pt idx="1114">
                  <c:v>ID0256</c:v>
                </c:pt>
                <c:pt idx="1115">
                  <c:v>ID0260</c:v>
                </c:pt>
                <c:pt idx="1116">
                  <c:v>ID0262</c:v>
                </c:pt>
                <c:pt idx="1117">
                  <c:v>ID0291</c:v>
                </c:pt>
                <c:pt idx="1118">
                  <c:v>ID0311</c:v>
                </c:pt>
                <c:pt idx="1119">
                  <c:v>ID1491</c:v>
                </c:pt>
                <c:pt idx="1120">
                  <c:v>ID0325</c:v>
                </c:pt>
                <c:pt idx="1121">
                  <c:v>ID0346</c:v>
                </c:pt>
                <c:pt idx="1122">
                  <c:v>ID0358</c:v>
                </c:pt>
                <c:pt idx="1123">
                  <c:v>ID0366</c:v>
                </c:pt>
                <c:pt idx="1124">
                  <c:v>ID0380</c:v>
                </c:pt>
                <c:pt idx="1125">
                  <c:v>ID0387</c:v>
                </c:pt>
                <c:pt idx="1126">
                  <c:v>ID0409</c:v>
                </c:pt>
                <c:pt idx="1127">
                  <c:v>ID0419</c:v>
                </c:pt>
                <c:pt idx="1128">
                  <c:v>ID0433</c:v>
                </c:pt>
                <c:pt idx="1129">
                  <c:v>ID0450</c:v>
                </c:pt>
                <c:pt idx="1130">
                  <c:v>ID0459</c:v>
                </c:pt>
                <c:pt idx="1131">
                  <c:v>ID0464</c:v>
                </c:pt>
                <c:pt idx="1132">
                  <c:v>ID0473</c:v>
                </c:pt>
                <c:pt idx="1133">
                  <c:v>ID0486</c:v>
                </c:pt>
                <c:pt idx="1134">
                  <c:v>ID0493</c:v>
                </c:pt>
                <c:pt idx="1135">
                  <c:v>ID0494</c:v>
                </c:pt>
                <c:pt idx="1136">
                  <c:v>ID0499</c:v>
                </c:pt>
                <c:pt idx="1137">
                  <c:v>ID0503</c:v>
                </c:pt>
                <c:pt idx="1138">
                  <c:v>ID0514</c:v>
                </c:pt>
                <c:pt idx="1139">
                  <c:v>ID0529</c:v>
                </c:pt>
                <c:pt idx="1140">
                  <c:v>ID0532</c:v>
                </c:pt>
                <c:pt idx="1141">
                  <c:v>ID0538</c:v>
                </c:pt>
                <c:pt idx="1142">
                  <c:v>ID0555</c:v>
                </c:pt>
                <c:pt idx="1143">
                  <c:v>ID0574</c:v>
                </c:pt>
                <c:pt idx="1144">
                  <c:v>ID0575</c:v>
                </c:pt>
                <c:pt idx="1145">
                  <c:v>ID0746</c:v>
                </c:pt>
                <c:pt idx="1146">
                  <c:v>ID0747</c:v>
                </c:pt>
                <c:pt idx="1147">
                  <c:v>ID0748</c:v>
                </c:pt>
                <c:pt idx="1148">
                  <c:v>ID0755</c:v>
                </c:pt>
                <c:pt idx="1149">
                  <c:v>ID0800</c:v>
                </c:pt>
                <c:pt idx="1150">
                  <c:v>ID0820</c:v>
                </c:pt>
                <c:pt idx="1151">
                  <c:v>ID0844</c:v>
                </c:pt>
                <c:pt idx="1152">
                  <c:v>ID1128</c:v>
                </c:pt>
                <c:pt idx="1153">
                  <c:v>ID1200</c:v>
                </c:pt>
                <c:pt idx="1154">
                  <c:v>ID0909</c:v>
                </c:pt>
                <c:pt idx="1155">
                  <c:v>ID0916</c:v>
                </c:pt>
                <c:pt idx="1156">
                  <c:v>ID0918</c:v>
                </c:pt>
                <c:pt idx="1157">
                  <c:v>ID0932</c:v>
                </c:pt>
                <c:pt idx="1158">
                  <c:v>ID1055</c:v>
                </c:pt>
                <c:pt idx="1159">
                  <c:v>ID1062</c:v>
                </c:pt>
                <c:pt idx="1160">
                  <c:v>ID1076</c:v>
                </c:pt>
                <c:pt idx="1161">
                  <c:v>ID1079</c:v>
                </c:pt>
                <c:pt idx="1162">
                  <c:v>ID1083</c:v>
                </c:pt>
                <c:pt idx="1163">
                  <c:v>ID1085</c:v>
                </c:pt>
                <c:pt idx="1164">
                  <c:v>ID1086</c:v>
                </c:pt>
                <c:pt idx="1165">
                  <c:v>ID1087</c:v>
                </c:pt>
                <c:pt idx="1166">
                  <c:v>ID1092</c:v>
                </c:pt>
                <c:pt idx="1167">
                  <c:v>ID1093</c:v>
                </c:pt>
                <c:pt idx="1168">
                  <c:v>ID1097</c:v>
                </c:pt>
                <c:pt idx="1169">
                  <c:v>ID1098</c:v>
                </c:pt>
                <c:pt idx="1170">
                  <c:v>ID1101</c:v>
                </c:pt>
                <c:pt idx="1171">
                  <c:v>ID1102</c:v>
                </c:pt>
                <c:pt idx="1172">
                  <c:v>ID1103</c:v>
                </c:pt>
                <c:pt idx="1173">
                  <c:v>ID1104</c:v>
                </c:pt>
                <c:pt idx="1174">
                  <c:v>ID1107</c:v>
                </c:pt>
                <c:pt idx="1175">
                  <c:v>ID1111</c:v>
                </c:pt>
                <c:pt idx="1176">
                  <c:v>ID1115</c:v>
                </c:pt>
                <c:pt idx="1177">
                  <c:v>ID1117</c:v>
                </c:pt>
                <c:pt idx="1178">
                  <c:v>ID1118</c:v>
                </c:pt>
                <c:pt idx="1179">
                  <c:v>ID1120</c:v>
                </c:pt>
                <c:pt idx="1180">
                  <c:v>ID1122</c:v>
                </c:pt>
                <c:pt idx="1181">
                  <c:v>ID1141</c:v>
                </c:pt>
                <c:pt idx="1182">
                  <c:v>ID1148</c:v>
                </c:pt>
                <c:pt idx="1183">
                  <c:v>ID1149</c:v>
                </c:pt>
                <c:pt idx="1184">
                  <c:v>ID1153</c:v>
                </c:pt>
                <c:pt idx="1185">
                  <c:v>ID1156</c:v>
                </c:pt>
                <c:pt idx="1186">
                  <c:v>ID1164</c:v>
                </c:pt>
                <c:pt idx="1187">
                  <c:v>ID1170</c:v>
                </c:pt>
                <c:pt idx="1188">
                  <c:v>ID1175</c:v>
                </c:pt>
                <c:pt idx="1189">
                  <c:v>ID1176</c:v>
                </c:pt>
                <c:pt idx="1190">
                  <c:v>ID1181</c:v>
                </c:pt>
                <c:pt idx="1191">
                  <c:v>ID1205</c:v>
                </c:pt>
                <c:pt idx="1192">
                  <c:v>ID1206</c:v>
                </c:pt>
                <c:pt idx="1193">
                  <c:v>ID1232</c:v>
                </c:pt>
                <c:pt idx="1194">
                  <c:v>ID1233</c:v>
                </c:pt>
                <c:pt idx="1195">
                  <c:v>ID1240</c:v>
                </c:pt>
                <c:pt idx="1196">
                  <c:v>ID1241</c:v>
                </c:pt>
                <c:pt idx="1197">
                  <c:v>ID1243</c:v>
                </c:pt>
                <c:pt idx="1198">
                  <c:v>ID1246</c:v>
                </c:pt>
                <c:pt idx="1199">
                  <c:v>ID1251</c:v>
                </c:pt>
                <c:pt idx="1200">
                  <c:v>ID1252</c:v>
                </c:pt>
                <c:pt idx="1201">
                  <c:v>ID1257</c:v>
                </c:pt>
                <c:pt idx="1202">
                  <c:v>ID1332</c:v>
                </c:pt>
                <c:pt idx="1203">
                  <c:v>ID1340</c:v>
                </c:pt>
                <c:pt idx="1204">
                  <c:v>ID1133</c:v>
                </c:pt>
                <c:pt idx="1205">
                  <c:v>ID1348</c:v>
                </c:pt>
                <c:pt idx="1206">
                  <c:v>ID1349</c:v>
                </c:pt>
                <c:pt idx="1207">
                  <c:v>ID1362</c:v>
                </c:pt>
                <c:pt idx="1208">
                  <c:v>ID1372</c:v>
                </c:pt>
                <c:pt idx="1209">
                  <c:v>ID1388</c:v>
                </c:pt>
                <c:pt idx="1210">
                  <c:v>ID1472</c:v>
                </c:pt>
                <c:pt idx="1211">
                  <c:v>ID1476</c:v>
                </c:pt>
                <c:pt idx="1212">
                  <c:v>ID1489</c:v>
                </c:pt>
                <c:pt idx="1213">
                  <c:v>ID1072</c:v>
                </c:pt>
                <c:pt idx="1214">
                  <c:v>ID1541</c:v>
                </c:pt>
                <c:pt idx="1215">
                  <c:v>ID1544</c:v>
                </c:pt>
                <c:pt idx="1216">
                  <c:v>ID1550</c:v>
                </c:pt>
                <c:pt idx="1217">
                  <c:v>ID1552</c:v>
                </c:pt>
                <c:pt idx="1218">
                  <c:v>ID1562</c:v>
                </c:pt>
                <c:pt idx="1219">
                  <c:v>ID1577</c:v>
                </c:pt>
                <c:pt idx="1220">
                  <c:v>ID1600</c:v>
                </c:pt>
                <c:pt idx="1221">
                  <c:v>ID1607</c:v>
                </c:pt>
                <c:pt idx="1222">
                  <c:v>ID1615</c:v>
                </c:pt>
                <c:pt idx="1223">
                  <c:v>ID1628</c:v>
                </c:pt>
                <c:pt idx="1224">
                  <c:v>ID1634</c:v>
                </c:pt>
                <c:pt idx="1225">
                  <c:v>ID0513</c:v>
                </c:pt>
                <c:pt idx="1226">
                  <c:v>ID1662</c:v>
                </c:pt>
                <c:pt idx="1227">
                  <c:v>ID1664</c:v>
                </c:pt>
                <c:pt idx="1228">
                  <c:v>ID1682</c:v>
                </c:pt>
                <c:pt idx="1229">
                  <c:v>ID1690</c:v>
                </c:pt>
                <c:pt idx="1230">
                  <c:v>ID1695</c:v>
                </c:pt>
                <c:pt idx="1231">
                  <c:v>ID1700</c:v>
                </c:pt>
                <c:pt idx="1232">
                  <c:v>ID1724</c:v>
                </c:pt>
                <c:pt idx="1233">
                  <c:v>ID1725</c:v>
                </c:pt>
                <c:pt idx="1234">
                  <c:v>ID1729</c:v>
                </c:pt>
                <c:pt idx="1235">
                  <c:v>ID1733</c:v>
                </c:pt>
                <c:pt idx="1236">
                  <c:v>ID1737</c:v>
                </c:pt>
                <c:pt idx="1237">
                  <c:v>ID1739</c:v>
                </c:pt>
                <c:pt idx="1238">
                  <c:v>ID1761</c:v>
                </c:pt>
                <c:pt idx="1239">
                  <c:v>ID1470</c:v>
                </c:pt>
                <c:pt idx="1240">
                  <c:v>ID1783</c:v>
                </c:pt>
                <c:pt idx="1241">
                  <c:v>ID1784</c:v>
                </c:pt>
                <c:pt idx="1242">
                  <c:v>ID1786</c:v>
                </c:pt>
                <c:pt idx="1243">
                  <c:v>ID1787</c:v>
                </c:pt>
                <c:pt idx="1244">
                  <c:v>ID1789</c:v>
                </c:pt>
                <c:pt idx="1245">
                  <c:v>ID1813</c:v>
                </c:pt>
                <c:pt idx="1246">
                  <c:v>ID1814</c:v>
                </c:pt>
                <c:pt idx="1247">
                  <c:v>ID1835</c:v>
                </c:pt>
                <c:pt idx="1248">
                  <c:v>ID1838</c:v>
                </c:pt>
                <c:pt idx="1249">
                  <c:v>ID1854</c:v>
                </c:pt>
                <c:pt idx="1250">
                  <c:v>ID0057</c:v>
                </c:pt>
                <c:pt idx="1251">
                  <c:v>ID1863</c:v>
                </c:pt>
                <c:pt idx="1252">
                  <c:v>ID1882</c:v>
                </c:pt>
                <c:pt idx="1253">
                  <c:v>ID1895</c:v>
                </c:pt>
                <c:pt idx="1254">
                  <c:v>ID1905</c:v>
                </c:pt>
                <c:pt idx="1255">
                  <c:v>ID0179</c:v>
                </c:pt>
                <c:pt idx="1256">
                  <c:v>ID0008</c:v>
                </c:pt>
                <c:pt idx="1257">
                  <c:v>ID0385</c:v>
                </c:pt>
                <c:pt idx="1258">
                  <c:v>ID0271</c:v>
                </c:pt>
                <c:pt idx="1259">
                  <c:v>ID0825</c:v>
                </c:pt>
                <c:pt idx="1260">
                  <c:v>ID0862</c:v>
                </c:pt>
                <c:pt idx="1261">
                  <c:v>ID0003</c:v>
                </c:pt>
                <c:pt idx="1262">
                  <c:v>ID0005</c:v>
                </c:pt>
                <c:pt idx="1263">
                  <c:v>ID0014</c:v>
                </c:pt>
                <c:pt idx="1264">
                  <c:v>ID0015</c:v>
                </c:pt>
                <c:pt idx="1265">
                  <c:v>ID0016</c:v>
                </c:pt>
                <c:pt idx="1266">
                  <c:v>ID0022</c:v>
                </c:pt>
                <c:pt idx="1267">
                  <c:v>ID0076</c:v>
                </c:pt>
                <c:pt idx="1268">
                  <c:v>ID0024</c:v>
                </c:pt>
                <c:pt idx="1269">
                  <c:v>ID0025</c:v>
                </c:pt>
                <c:pt idx="1270">
                  <c:v>ID0026</c:v>
                </c:pt>
                <c:pt idx="1271">
                  <c:v>ID0285</c:v>
                </c:pt>
                <c:pt idx="1272">
                  <c:v>ID0037</c:v>
                </c:pt>
                <c:pt idx="1273">
                  <c:v>ID0038</c:v>
                </c:pt>
                <c:pt idx="1274">
                  <c:v>ID0039</c:v>
                </c:pt>
                <c:pt idx="1275">
                  <c:v>ID0044</c:v>
                </c:pt>
                <c:pt idx="1276">
                  <c:v>ID0045</c:v>
                </c:pt>
                <c:pt idx="1277">
                  <c:v>ID0048</c:v>
                </c:pt>
                <c:pt idx="1278">
                  <c:v>ID0051</c:v>
                </c:pt>
                <c:pt idx="1279">
                  <c:v>ID0055</c:v>
                </c:pt>
                <c:pt idx="1280">
                  <c:v>ID0059</c:v>
                </c:pt>
                <c:pt idx="1281">
                  <c:v>ID0060</c:v>
                </c:pt>
                <c:pt idx="1282">
                  <c:v>ID0061</c:v>
                </c:pt>
                <c:pt idx="1283">
                  <c:v>ID0065</c:v>
                </c:pt>
                <c:pt idx="1284">
                  <c:v>ID0068</c:v>
                </c:pt>
                <c:pt idx="1285">
                  <c:v>ID0069</c:v>
                </c:pt>
                <c:pt idx="1286">
                  <c:v>ID0071</c:v>
                </c:pt>
                <c:pt idx="1287">
                  <c:v>ID0072</c:v>
                </c:pt>
                <c:pt idx="1288">
                  <c:v>ID0080</c:v>
                </c:pt>
                <c:pt idx="1289">
                  <c:v>ID0083</c:v>
                </c:pt>
                <c:pt idx="1290">
                  <c:v>ID0084</c:v>
                </c:pt>
                <c:pt idx="1291">
                  <c:v>ID0087</c:v>
                </c:pt>
                <c:pt idx="1292">
                  <c:v>ID0089</c:v>
                </c:pt>
                <c:pt idx="1293">
                  <c:v>ID0091</c:v>
                </c:pt>
                <c:pt idx="1294">
                  <c:v>ID0092</c:v>
                </c:pt>
                <c:pt idx="1295">
                  <c:v>ID0094</c:v>
                </c:pt>
                <c:pt idx="1296">
                  <c:v>ID0095</c:v>
                </c:pt>
                <c:pt idx="1297">
                  <c:v>ID0097</c:v>
                </c:pt>
                <c:pt idx="1298">
                  <c:v>ID0098</c:v>
                </c:pt>
                <c:pt idx="1299">
                  <c:v>ID0099</c:v>
                </c:pt>
                <c:pt idx="1300">
                  <c:v>ID0100</c:v>
                </c:pt>
                <c:pt idx="1301">
                  <c:v>ID0101</c:v>
                </c:pt>
                <c:pt idx="1302">
                  <c:v>ID0102</c:v>
                </c:pt>
                <c:pt idx="1303">
                  <c:v>ID0104</c:v>
                </c:pt>
                <c:pt idx="1304">
                  <c:v>ID0106</c:v>
                </c:pt>
                <c:pt idx="1305">
                  <c:v>ID0107</c:v>
                </c:pt>
                <c:pt idx="1306">
                  <c:v>ID0108</c:v>
                </c:pt>
                <c:pt idx="1307">
                  <c:v>ID0111</c:v>
                </c:pt>
                <c:pt idx="1308">
                  <c:v>ID0112</c:v>
                </c:pt>
                <c:pt idx="1309">
                  <c:v>ID0113</c:v>
                </c:pt>
                <c:pt idx="1310">
                  <c:v>ID0114</c:v>
                </c:pt>
                <c:pt idx="1311">
                  <c:v>ID0116</c:v>
                </c:pt>
                <c:pt idx="1312">
                  <c:v>ID0118</c:v>
                </c:pt>
                <c:pt idx="1313">
                  <c:v>ID0120</c:v>
                </c:pt>
                <c:pt idx="1314">
                  <c:v>ID0122</c:v>
                </c:pt>
                <c:pt idx="1315">
                  <c:v>ID0123</c:v>
                </c:pt>
                <c:pt idx="1316">
                  <c:v>ID0125</c:v>
                </c:pt>
                <c:pt idx="1317">
                  <c:v>ID0126</c:v>
                </c:pt>
                <c:pt idx="1318">
                  <c:v>ID0127</c:v>
                </c:pt>
                <c:pt idx="1319">
                  <c:v>ID0128</c:v>
                </c:pt>
                <c:pt idx="1320">
                  <c:v>ID0132</c:v>
                </c:pt>
                <c:pt idx="1321">
                  <c:v>ID0133</c:v>
                </c:pt>
                <c:pt idx="1322">
                  <c:v>ID0135</c:v>
                </c:pt>
                <c:pt idx="1323">
                  <c:v>ID0139</c:v>
                </c:pt>
                <c:pt idx="1324">
                  <c:v>ID0142</c:v>
                </c:pt>
                <c:pt idx="1325">
                  <c:v>ID0143</c:v>
                </c:pt>
                <c:pt idx="1326">
                  <c:v>ID0144</c:v>
                </c:pt>
                <c:pt idx="1327">
                  <c:v>ID0145</c:v>
                </c:pt>
                <c:pt idx="1328">
                  <c:v>ID0146</c:v>
                </c:pt>
                <c:pt idx="1329">
                  <c:v>ID0147</c:v>
                </c:pt>
                <c:pt idx="1330">
                  <c:v>ID0148</c:v>
                </c:pt>
                <c:pt idx="1331">
                  <c:v>ID0149</c:v>
                </c:pt>
                <c:pt idx="1332">
                  <c:v>ID0151</c:v>
                </c:pt>
                <c:pt idx="1333">
                  <c:v>ID0152</c:v>
                </c:pt>
                <c:pt idx="1334">
                  <c:v>ID0153</c:v>
                </c:pt>
                <c:pt idx="1335">
                  <c:v>ID0154</c:v>
                </c:pt>
                <c:pt idx="1336">
                  <c:v>ID0156</c:v>
                </c:pt>
                <c:pt idx="1337">
                  <c:v>ID0157</c:v>
                </c:pt>
                <c:pt idx="1338">
                  <c:v>ID0158</c:v>
                </c:pt>
                <c:pt idx="1339">
                  <c:v>ID0161</c:v>
                </c:pt>
                <c:pt idx="1340">
                  <c:v>ID0163</c:v>
                </c:pt>
                <c:pt idx="1341">
                  <c:v>ID0164</c:v>
                </c:pt>
                <c:pt idx="1342">
                  <c:v>ID1570</c:v>
                </c:pt>
                <c:pt idx="1343">
                  <c:v>ID0169</c:v>
                </c:pt>
                <c:pt idx="1344">
                  <c:v>ID0173</c:v>
                </c:pt>
                <c:pt idx="1345">
                  <c:v>ID0174</c:v>
                </c:pt>
                <c:pt idx="1346">
                  <c:v>ID0176</c:v>
                </c:pt>
                <c:pt idx="1347">
                  <c:v>ID0177</c:v>
                </c:pt>
                <c:pt idx="1348">
                  <c:v>ID0180</c:v>
                </c:pt>
                <c:pt idx="1349">
                  <c:v>ID0181</c:v>
                </c:pt>
                <c:pt idx="1350">
                  <c:v>ID0183</c:v>
                </c:pt>
                <c:pt idx="1351">
                  <c:v>ID0184</c:v>
                </c:pt>
                <c:pt idx="1352">
                  <c:v>ID0185</c:v>
                </c:pt>
                <c:pt idx="1353">
                  <c:v>ID0186</c:v>
                </c:pt>
                <c:pt idx="1354">
                  <c:v>ID0189</c:v>
                </c:pt>
                <c:pt idx="1355">
                  <c:v>ID0193</c:v>
                </c:pt>
                <c:pt idx="1356">
                  <c:v>ID0194</c:v>
                </c:pt>
                <c:pt idx="1357">
                  <c:v>ID0195</c:v>
                </c:pt>
                <c:pt idx="1358">
                  <c:v>ID0196</c:v>
                </c:pt>
                <c:pt idx="1359">
                  <c:v>ID0198</c:v>
                </c:pt>
                <c:pt idx="1360">
                  <c:v>ID0200</c:v>
                </c:pt>
                <c:pt idx="1361">
                  <c:v>ID0203</c:v>
                </c:pt>
                <c:pt idx="1362">
                  <c:v>ID0204</c:v>
                </c:pt>
                <c:pt idx="1363">
                  <c:v>ID0209</c:v>
                </c:pt>
                <c:pt idx="1364">
                  <c:v>ID0210</c:v>
                </c:pt>
                <c:pt idx="1365">
                  <c:v>ID0211</c:v>
                </c:pt>
                <c:pt idx="1366">
                  <c:v>ID0212</c:v>
                </c:pt>
                <c:pt idx="1367">
                  <c:v>ID0214</c:v>
                </c:pt>
                <c:pt idx="1368">
                  <c:v>ID0215</c:v>
                </c:pt>
                <c:pt idx="1369">
                  <c:v>ID0216</c:v>
                </c:pt>
                <c:pt idx="1370">
                  <c:v>ID0217</c:v>
                </c:pt>
                <c:pt idx="1371">
                  <c:v>ID0218</c:v>
                </c:pt>
                <c:pt idx="1372">
                  <c:v>ID0219</c:v>
                </c:pt>
                <c:pt idx="1373">
                  <c:v>ID0223</c:v>
                </c:pt>
                <c:pt idx="1374">
                  <c:v>ID0226</c:v>
                </c:pt>
                <c:pt idx="1375">
                  <c:v>ID0227</c:v>
                </c:pt>
                <c:pt idx="1376">
                  <c:v>ID0231</c:v>
                </c:pt>
                <c:pt idx="1377">
                  <c:v>ID0232</c:v>
                </c:pt>
                <c:pt idx="1378">
                  <c:v>ID0233</c:v>
                </c:pt>
                <c:pt idx="1379">
                  <c:v>ID0234</c:v>
                </c:pt>
                <c:pt idx="1380">
                  <c:v>ID0236</c:v>
                </c:pt>
                <c:pt idx="1381">
                  <c:v>ID0237</c:v>
                </c:pt>
                <c:pt idx="1382">
                  <c:v>ID0241</c:v>
                </c:pt>
                <c:pt idx="1383">
                  <c:v>ID0242</c:v>
                </c:pt>
                <c:pt idx="1384">
                  <c:v>ID0243</c:v>
                </c:pt>
                <c:pt idx="1385">
                  <c:v>ID0244</c:v>
                </c:pt>
                <c:pt idx="1386">
                  <c:v>ID0245</c:v>
                </c:pt>
                <c:pt idx="1387">
                  <c:v>ID0247</c:v>
                </c:pt>
                <c:pt idx="1388">
                  <c:v>ID0248</c:v>
                </c:pt>
                <c:pt idx="1389">
                  <c:v>ID0251</c:v>
                </c:pt>
                <c:pt idx="1390">
                  <c:v>ID0253</c:v>
                </c:pt>
                <c:pt idx="1391">
                  <c:v>ID0254</c:v>
                </c:pt>
                <c:pt idx="1392">
                  <c:v>ID0255</c:v>
                </c:pt>
                <c:pt idx="1393">
                  <c:v>ID0257</c:v>
                </c:pt>
                <c:pt idx="1394">
                  <c:v>ID0259</c:v>
                </c:pt>
                <c:pt idx="1395">
                  <c:v>ID0263</c:v>
                </c:pt>
                <c:pt idx="1396">
                  <c:v>ID0264</c:v>
                </c:pt>
                <c:pt idx="1397">
                  <c:v>ID0266</c:v>
                </c:pt>
                <c:pt idx="1398">
                  <c:v>ID0268</c:v>
                </c:pt>
                <c:pt idx="1399">
                  <c:v>ID0269</c:v>
                </c:pt>
                <c:pt idx="1400">
                  <c:v>ID0270</c:v>
                </c:pt>
                <c:pt idx="1401">
                  <c:v>ID0272</c:v>
                </c:pt>
                <c:pt idx="1402">
                  <c:v>ID0273</c:v>
                </c:pt>
                <c:pt idx="1403">
                  <c:v>ID0274</c:v>
                </c:pt>
                <c:pt idx="1404">
                  <c:v>ID0275</c:v>
                </c:pt>
                <c:pt idx="1405">
                  <c:v>ID0277</c:v>
                </c:pt>
                <c:pt idx="1406">
                  <c:v>ID0278</c:v>
                </c:pt>
                <c:pt idx="1407">
                  <c:v>ID0280</c:v>
                </c:pt>
                <c:pt idx="1408">
                  <c:v>ID0281</c:v>
                </c:pt>
                <c:pt idx="1409">
                  <c:v>ID0283</c:v>
                </c:pt>
                <c:pt idx="1410">
                  <c:v>ID0289</c:v>
                </c:pt>
                <c:pt idx="1411">
                  <c:v>ID0290</c:v>
                </c:pt>
                <c:pt idx="1412">
                  <c:v>ID0292</c:v>
                </c:pt>
                <c:pt idx="1413">
                  <c:v>ID0295</c:v>
                </c:pt>
                <c:pt idx="1414">
                  <c:v>ID0296</c:v>
                </c:pt>
                <c:pt idx="1415">
                  <c:v>ID0298</c:v>
                </c:pt>
                <c:pt idx="1416">
                  <c:v>ID0299</c:v>
                </c:pt>
                <c:pt idx="1417">
                  <c:v>ID0300</c:v>
                </c:pt>
                <c:pt idx="1418">
                  <c:v>ID0302</c:v>
                </c:pt>
                <c:pt idx="1419">
                  <c:v>ID0304</c:v>
                </c:pt>
                <c:pt idx="1420">
                  <c:v>ID0306</c:v>
                </c:pt>
                <c:pt idx="1421">
                  <c:v>ID0308</c:v>
                </c:pt>
                <c:pt idx="1422">
                  <c:v>ID0310</c:v>
                </c:pt>
                <c:pt idx="1423">
                  <c:v>ID0312</c:v>
                </c:pt>
                <c:pt idx="1424">
                  <c:v>ID0314</c:v>
                </c:pt>
                <c:pt idx="1425">
                  <c:v>ID0317</c:v>
                </c:pt>
                <c:pt idx="1426">
                  <c:v>ID0318</c:v>
                </c:pt>
                <c:pt idx="1427">
                  <c:v>ID0319</c:v>
                </c:pt>
                <c:pt idx="1428">
                  <c:v>ID0320</c:v>
                </c:pt>
                <c:pt idx="1429">
                  <c:v>ID0323</c:v>
                </c:pt>
                <c:pt idx="1430">
                  <c:v>ID0326</c:v>
                </c:pt>
                <c:pt idx="1431">
                  <c:v>ID0327</c:v>
                </c:pt>
                <c:pt idx="1432">
                  <c:v>ID0329</c:v>
                </c:pt>
                <c:pt idx="1433">
                  <c:v>ID0301</c:v>
                </c:pt>
                <c:pt idx="1434">
                  <c:v>ID0331</c:v>
                </c:pt>
                <c:pt idx="1435">
                  <c:v>ID0332</c:v>
                </c:pt>
                <c:pt idx="1436">
                  <c:v>ID0334</c:v>
                </c:pt>
                <c:pt idx="1437">
                  <c:v>ID0335</c:v>
                </c:pt>
                <c:pt idx="1438">
                  <c:v>ID0338</c:v>
                </c:pt>
                <c:pt idx="1439">
                  <c:v>ID0339</c:v>
                </c:pt>
                <c:pt idx="1440">
                  <c:v>ID0343</c:v>
                </c:pt>
                <c:pt idx="1441">
                  <c:v>ID0344</c:v>
                </c:pt>
                <c:pt idx="1442">
                  <c:v>ID0350</c:v>
                </c:pt>
                <c:pt idx="1443">
                  <c:v>ID0351</c:v>
                </c:pt>
                <c:pt idx="1444">
                  <c:v>ID0354</c:v>
                </c:pt>
                <c:pt idx="1445">
                  <c:v>ID0355</c:v>
                </c:pt>
                <c:pt idx="1446">
                  <c:v>ID0356</c:v>
                </c:pt>
                <c:pt idx="1447">
                  <c:v>ID0359</c:v>
                </c:pt>
                <c:pt idx="1448">
                  <c:v>ID0360</c:v>
                </c:pt>
                <c:pt idx="1449">
                  <c:v>ID0361</c:v>
                </c:pt>
                <c:pt idx="1450">
                  <c:v>ID0365</c:v>
                </c:pt>
                <c:pt idx="1451">
                  <c:v>ID0367</c:v>
                </c:pt>
                <c:pt idx="1452">
                  <c:v>ID0369</c:v>
                </c:pt>
                <c:pt idx="1453">
                  <c:v>ID0370</c:v>
                </c:pt>
                <c:pt idx="1454">
                  <c:v>ID0373</c:v>
                </c:pt>
                <c:pt idx="1455">
                  <c:v>ID0375</c:v>
                </c:pt>
                <c:pt idx="1456">
                  <c:v>ID0381</c:v>
                </c:pt>
                <c:pt idx="1457">
                  <c:v>ID0383</c:v>
                </c:pt>
                <c:pt idx="1458">
                  <c:v>ID0384</c:v>
                </c:pt>
                <c:pt idx="1459">
                  <c:v>ID0388</c:v>
                </c:pt>
                <c:pt idx="1460">
                  <c:v>ID0389</c:v>
                </c:pt>
                <c:pt idx="1461">
                  <c:v>ID0390</c:v>
                </c:pt>
                <c:pt idx="1462">
                  <c:v>ID0392</c:v>
                </c:pt>
                <c:pt idx="1463">
                  <c:v>ID0395</c:v>
                </c:pt>
                <c:pt idx="1464">
                  <c:v>ID0396</c:v>
                </c:pt>
                <c:pt idx="1465">
                  <c:v>ID0397</c:v>
                </c:pt>
                <c:pt idx="1466">
                  <c:v>ID0399</c:v>
                </c:pt>
                <c:pt idx="1467">
                  <c:v>ID0400</c:v>
                </c:pt>
                <c:pt idx="1468">
                  <c:v>ID0401</c:v>
                </c:pt>
                <c:pt idx="1469">
                  <c:v>ID0404</c:v>
                </c:pt>
                <c:pt idx="1470">
                  <c:v>ID0405</c:v>
                </c:pt>
                <c:pt idx="1471">
                  <c:v>ID0410</c:v>
                </c:pt>
                <c:pt idx="1472">
                  <c:v>ID0413</c:v>
                </c:pt>
                <c:pt idx="1473">
                  <c:v>ID0414</c:v>
                </c:pt>
                <c:pt idx="1474">
                  <c:v>ID0415</c:v>
                </c:pt>
                <c:pt idx="1475">
                  <c:v>ID0417</c:v>
                </c:pt>
                <c:pt idx="1476">
                  <c:v>ID0418</c:v>
                </c:pt>
                <c:pt idx="1477">
                  <c:v>ID0421</c:v>
                </c:pt>
                <c:pt idx="1478">
                  <c:v>ID0422</c:v>
                </c:pt>
                <c:pt idx="1479">
                  <c:v>ID0425</c:v>
                </c:pt>
                <c:pt idx="1480">
                  <c:v>ID0428</c:v>
                </c:pt>
                <c:pt idx="1481">
                  <c:v>ID0431</c:v>
                </c:pt>
                <c:pt idx="1482">
                  <c:v>ID0432</c:v>
                </c:pt>
                <c:pt idx="1483">
                  <c:v>ID0435</c:v>
                </c:pt>
                <c:pt idx="1484">
                  <c:v>ID0437</c:v>
                </c:pt>
                <c:pt idx="1485">
                  <c:v>ID0438</c:v>
                </c:pt>
                <c:pt idx="1486">
                  <c:v>ID0439</c:v>
                </c:pt>
                <c:pt idx="1487">
                  <c:v>ID0440</c:v>
                </c:pt>
                <c:pt idx="1488">
                  <c:v>ID0444</c:v>
                </c:pt>
                <c:pt idx="1489">
                  <c:v>ID0447</c:v>
                </c:pt>
                <c:pt idx="1490">
                  <c:v>ID0449</c:v>
                </c:pt>
                <c:pt idx="1491">
                  <c:v>ID0451</c:v>
                </c:pt>
                <c:pt idx="1492">
                  <c:v>ID0456</c:v>
                </c:pt>
                <c:pt idx="1493">
                  <c:v>ID0458</c:v>
                </c:pt>
                <c:pt idx="1494">
                  <c:v>ID0461</c:v>
                </c:pt>
                <c:pt idx="1495">
                  <c:v>ID0462</c:v>
                </c:pt>
                <c:pt idx="1496">
                  <c:v>ID0463</c:v>
                </c:pt>
                <c:pt idx="1497">
                  <c:v>ID0465</c:v>
                </c:pt>
                <c:pt idx="1498">
                  <c:v>ID0470</c:v>
                </c:pt>
                <c:pt idx="1499">
                  <c:v>ID0471</c:v>
                </c:pt>
                <c:pt idx="1500">
                  <c:v>ID0472</c:v>
                </c:pt>
                <c:pt idx="1501">
                  <c:v>ID0478</c:v>
                </c:pt>
                <c:pt idx="1502">
                  <c:v>ID0480</c:v>
                </c:pt>
                <c:pt idx="1503">
                  <c:v>ID0481</c:v>
                </c:pt>
                <c:pt idx="1504">
                  <c:v>ID0482</c:v>
                </c:pt>
                <c:pt idx="1505">
                  <c:v>ID0487</c:v>
                </c:pt>
                <c:pt idx="1506">
                  <c:v>ID0488</c:v>
                </c:pt>
                <c:pt idx="1507">
                  <c:v>ID0490</c:v>
                </c:pt>
                <c:pt idx="1508">
                  <c:v>ID0495</c:v>
                </c:pt>
                <c:pt idx="1509">
                  <c:v>ID0498</c:v>
                </c:pt>
                <c:pt idx="1510">
                  <c:v>ID0504</c:v>
                </c:pt>
                <c:pt idx="1511">
                  <c:v>ID0505</c:v>
                </c:pt>
                <c:pt idx="1512">
                  <c:v>ID0512</c:v>
                </c:pt>
                <c:pt idx="1513">
                  <c:v>ID0515</c:v>
                </c:pt>
                <c:pt idx="1514">
                  <c:v>ID0516</c:v>
                </c:pt>
                <c:pt idx="1515">
                  <c:v>ID0517</c:v>
                </c:pt>
                <c:pt idx="1516">
                  <c:v>ID0519</c:v>
                </c:pt>
                <c:pt idx="1517">
                  <c:v>ID0520</c:v>
                </c:pt>
                <c:pt idx="1518">
                  <c:v>ID0523</c:v>
                </c:pt>
                <c:pt idx="1519">
                  <c:v>ID0524</c:v>
                </c:pt>
                <c:pt idx="1520">
                  <c:v>ID0525</c:v>
                </c:pt>
                <c:pt idx="1521">
                  <c:v>ID0527</c:v>
                </c:pt>
                <c:pt idx="1522">
                  <c:v>ID0530</c:v>
                </c:pt>
                <c:pt idx="1523">
                  <c:v>ID0531</c:v>
                </c:pt>
                <c:pt idx="1524">
                  <c:v>ID0537</c:v>
                </c:pt>
                <c:pt idx="1525">
                  <c:v>ID0540</c:v>
                </c:pt>
                <c:pt idx="1526">
                  <c:v>ID0545</c:v>
                </c:pt>
                <c:pt idx="1527">
                  <c:v>ID0547</c:v>
                </c:pt>
                <c:pt idx="1528">
                  <c:v>ID0549</c:v>
                </c:pt>
                <c:pt idx="1529">
                  <c:v>ID0550</c:v>
                </c:pt>
                <c:pt idx="1530">
                  <c:v>ID0551</c:v>
                </c:pt>
                <c:pt idx="1531">
                  <c:v>ID0552</c:v>
                </c:pt>
                <c:pt idx="1532">
                  <c:v>ID0554</c:v>
                </c:pt>
                <c:pt idx="1533">
                  <c:v>ID0557</c:v>
                </c:pt>
                <c:pt idx="1534">
                  <c:v>ID0558</c:v>
                </c:pt>
                <c:pt idx="1535">
                  <c:v>ID0560</c:v>
                </c:pt>
                <c:pt idx="1536">
                  <c:v>ID0562</c:v>
                </c:pt>
                <c:pt idx="1537">
                  <c:v>ID0563</c:v>
                </c:pt>
                <c:pt idx="1538">
                  <c:v>ID0565</c:v>
                </c:pt>
                <c:pt idx="1539">
                  <c:v>ID0567</c:v>
                </c:pt>
                <c:pt idx="1540">
                  <c:v>ID0572</c:v>
                </c:pt>
                <c:pt idx="1541">
                  <c:v>ID0573</c:v>
                </c:pt>
                <c:pt idx="1542">
                  <c:v>ID0579</c:v>
                </c:pt>
                <c:pt idx="1543">
                  <c:v>ID0580</c:v>
                </c:pt>
                <c:pt idx="1544">
                  <c:v>ID0582</c:v>
                </c:pt>
                <c:pt idx="1545">
                  <c:v>ID0583</c:v>
                </c:pt>
                <c:pt idx="1546">
                  <c:v>ID0584</c:v>
                </c:pt>
                <c:pt idx="1547">
                  <c:v>ID0586</c:v>
                </c:pt>
                <c:pt idx="1548">
                  <c:v>ID0587</c:v>
                </c:pt>
                <c:pt idx="1549">
                  <c:v>ID0589</c:v>
                </c:pt>
                <c:pt idx="1550">
                  <c:v>ID0590</c:v>
                </c:pt>
                <c:pt idx="1551">
                  <c:v>ID0591</c:v>
                </c:pt>
                <c:pt idx="1552">
                  <c:v>ID0592</c:v>
                </c:pt>
                <c:pt idx="1553">
                  <c:v>ID0596</c:v>
                </c:pt>
                <c:pt idx="1554">
                  <c:v>ID0597</c:v>
                </c:pt>
                <c:pt idx="1555">
                  <c:v>ID0600</c:v>
                </c:pt>
                <c:pt idx="1556">
                  <c:v>ID0601</c:v>
                </c:pt>
                <c:pt idx="1557">
                  <c:v>ID0602</c:v>
                </c:pt>
                <c:pt idx="1558">
                  <c:v>ID0605</c:v>
                </c:pt>
                <c:pt idx="1559">
                  <c:v>ID0606</c:v>
                </c:pt>
                <c:pt idx="1560">
                  <c:v>ID0608</c:v>
                </c:pt>
                <c:pt idx="1561">
                  <c:v>ID0612</c:v>
                </c:pt>
                <c:pt idx="1562">
                  <c:v>ID0614</c:v>
                </c:pt>
                <c:pt idx="1563">
                  <c:v>ID0618</c:v>
                </c:pt>
                <c:pt idx="1564">
                  <c:v>ID0624</c:v>
                </c:pt>
                <c:pt idx="1565">
                  <c:v>ID0627</c:v>
                </c:pt>
                <c:pt idx="1566">
                  <c:v>ID0631</c:v>
                </c:pt>
                <c:pt idx="1567">
                  <c:v>ID0632</c:v>
                </c:pt>
                <c:pt idx="1568">
                  <c:v>ID0634</c:v>
                </c:pt>
                <c:pt idx="1569">
                  <c:v>ID0637</c:v>
                </c:pt>
                <c:pt idx="1570">
                  <c:v>ID0643</c:v>
                </c:pt>
                <c:pt idx="1571">
                  <c:v>ID0677</c:v>
                </c:pt>
                <c:pt idx="1572">
                  <c:v>ID0683</c:v>
                </c:pt>
                <c:pt idx="1573">
                  <c:v>ID0704</c:v>
                </c:pt>
                <c:pt idx="1574">
                  <c:v>ID0764</c:v>
                </c:pt>
                <c:pt idx="1575">
                  <c:v>ID0767</c:v>
                </c:pt>
                <c:pt idx="1576">
                  <c:v>ID0768</c:v>
                </c:pt>
                <c:pt idx="1577">
                  <c:v>ID0791</c:v>
                </c:pt>
                <c:pt idx="1578">
                  <c:v>ID0801</c:v>
                </c:pt>
                <c:pt idx="1579">
                  <c:v>ID0803</c:v>
                </c:pt>
                <c:pt idx="1580">
                  <c:v>ID0806</c:v>
                </c:pt>
                <c:pt idx="1581">
                  <c:v>ID0808</c:v>
                </c:pt>
                <c:pt idx="1582">
                  <c:v>ID0815</c:v>
                </c:pt>
                <c:pt idx="1583">
                  <c:v>ID0824</c:v>
                </c:pt>
                <c:pt idx="1584">
                  <c:v>ID0829</c:v>
                </c:pt>
                <c:pt idx="1585">
                  <c:v>ID0831</c:v>
                </c:pt>
                <c:pt idx="1586">
                  <c:v>ID0840</c:v>
                </c:pt>
                <c:pt idx="1587">
                  <c:v>ID0854</c:v>
                </c:pt>
                <c:pt idx="1588">
                  <c:v>ID0856</c:v>
                </c:pt>
                <c:pt idx="1589">
                  <c:v>ID0857</c:v>
                </c:pt>
                <c:pt idx="1590">
                  <c:v>ID0858</c:v>
                </c:pt>
                <c:pt idx="1591">
                  <c:v>ID0860</c:v>
                </c:pt>
                <c:pt idx="1592">
                  <c:v>ID0866</c:v>
                </c:pt>
                <c:pt idx="1593">
                  <c:v>ID0867</c:v>
                </c:pt>
                <c:pt idx="1594">
                  <c:v>ID0869</c:v>
                </c:pt>
                <c:pt idx="1595">
                  <c:v>ID0870</c:v>
                </c:pt>
                <c:pt idx="1596">
                  <c:v>ID0873</c:v>
                </c:pt>
                <c:pt idx="1597">
                  <c:v>ID0874</c:v>
                </c:pt>
                <c:pt idx="1598">
                  <c:v>ID0875</c:v>
                </c:pt>
                <c:pt idx="1599">
                  <c:v>ID0876</c:v>
                </c:pt>
                <c:pt idx="1600">
                  <c:v>ID0888</c:v>
                </c:pt>
                <c:pt idx="1601">
                  <c:v>ID0906</c:v>
                </c:pt>
                <c:pt idx="1602">
                  <c:v>ID0927</c:v>
                </c:pt>
                <c:pt idx="1603">
                  <c:v>ID0930</c:v>
                </c:pt>
                <c:pt idx="1604">
                  <c:v>ID0945</c:v>
                </c:pt>
                <c:pt idx="1605">
                  <c:v>ID0953</c:v>
                </c:pt>
                <c:pt idx="1606">
                  <c:v>ID0954</c:v>
                </c:pt>
                <c:pt idx="1607">
                  <c:v>ID0970</c:v>
                </c:pt>
                <c:pt idx="1608">
                  <c:v>ID0981</c:v>
                </c:pt>
                <c:pt idx="1609">
                  <c:v>ID0991</c:v>
                </c:pt>
                <c:pt idx="1610">
                  <c:v>ID1006</c:v>
                </c:pt>
                <c:pt idx="1611">
                  <c:v>ID1025</c:v>
                </c:pt>
                <c:pt idx="1612">
                  <c:v>ID1138</c:v>
                </c:pt>
                <c:pt idx="1613">
                  <c:v>ID1144</c:v>
                </c:pt>
                <c:pt idx="1614">
                  <c:v>ID1152</c:v>
                </c:pt>
                <c:pt idx="1615">
                  <c:v>ID1159</c:v>
                </c:pt>
                <c:pt idx="1616">
                  <c:v>ID1167</c:v>
                </c:pt>
                <c:pt idx="1617">
                  <c:v>ID1168</c:v>
                </c:pt>
                <c:pt idx="1618">
                  <c:v>ID1188</c:v>
                </c:pt>
                <c:pt idx="1619">
                  <c:v>ID1191</c:v>
                </c:pt>
                <c:pt idx="1620">
                  <c:v>ID1194</c:v>
                </c:pt>
                <c:pt idx="1621">
                  <c:v>ID1198</c:v>
                </c:pt>
                <c:pt idx="1622">
                  <c:v>ID1199</c:v>
                </c:pt>
                <c:pt idx="1623">
                  <c:v>ID1204</c:v>
                </c:pt>
                <c:pt idx="1624">
                  <c:v>ID1211</c:v>
                </c:pt>
                <c:pt idx="1625">
                  <c:v>ID1215</c:v>
                </c:pt>
                <c:pt idx="1626">
                  <c:v>ID1218</c:v>
                </c:pt>
                <c:pt idx="1627">
                  <c:v>ID1219</c:v>
                </c:pt>
                <c:pt idx="1628">
                  <c:v>ID1220</c:v>
                </c:pt>
                <c:pt idx="1629">
                  <c:v>ID1222</c:v>
                </c:pt>
                <c:pt idx="1630">
                  <c:v>ID1526</c:v>
                </c:pt>
                <c:pt idx="1631">
                  <c:v>ID1227</c:v>
                </c:pt>
                <c:pt idx="1632">
                  <c:v>ID1244</c:v>
                </c:pt>
                <c:pt idx="1633">
                  <c:v>ID1248</c:v>
                </c:pt>
                <c:pt idx="1634">
                  <c:v>ID1250</c:v>
                </c:pt>
                <c:pt idx="1635">
                  <c:v>ID1253</c:v>
                </c:pt>
                <c:pt idx="1636">
                  <c:v>ID1254</c:v>
                </c:pt>
                <c:pt idx="1637">
                  <c:v>ID1258</c:v>
                </c:pt>
                <c:pt idx="1638">
                  <c:v>ID1265</c:v>
                </c:pt>
                <c:pt idx="1639">
                  <c:v>ID1266</c:v>
                </c:pt>
                <c:pt idx="1640">
                  <c:v>ID1267</c:v>
                </c:pt>
                <c:pt idx="1641">
                  <c:v>ID1271</c:v>
                </c:pt>
                <c:pt idx="1642">
                  <c:v>ID1275</c:v>
                </c:pt>
                <c:pt idx="1643">
                  <c:v>ID1276</c:v>
                </c:pt>
                <c:pt idx="1644">
                  <c:v>ID1282</c:v>
                </c:pt>
                <c:pt idx="1645">
                  <c:v>ID1286</c:v>
                </c:pt>
                <c:pt idx="1646">
                  <c:v>ID1287</c:v>
                </c:pt>
                <c:pt idx="1647">
                  <c:v>ID0168</c:v>
                </c:pt>
                <c:pt idx="1648">
                  <c:v>ID1296</c:v>
                </c:pt>
                <c:pt idx="1649">
                  <c:v>ID1303</c:v>
                </c:pt>
                <c:pt idx="1650">
                  <c:v>ID0096</c:v>
                </c:pt>
                <c:pt idx="1651">
                  <c:v>ID1346</c:v>
                </c:pt>
                <c:pt idx="1652">
                  <c:v>ID1352</c:v>
                </c:pt>
                <c:pt idx="1653">
                  <c:v>ID1355</c:v>
                </c:pt>
                <c:pt idx="1654">
                  <c:v>ID1357</c:v>
                </c:pt>
                <c:pt idx="1655">
                  <c:v>ID1359</c:v>
                </c:pt>
                <c:pt idx="1656">
                  <c:v>ID1361</c:v>
                </c:pt>
                <c:pt idx="1657">
                  <c:v>ID1364</c:v>
                </c:pt>
                <c:pt idx="1658">
                  <c:v>ID1365</c:v>
                </c:pt>
                <c:pt idx="1659">
                  <c:v>ID1369</c:v>
                </c:pt>
                <c:pt idx="1660">
                  <c:v>ID1371</c:v>
                </c:pt>
                <c:pt idx="1661">
                  <c:v>ID1373</c:v>
                </c:pt>
                <c:pt idx="1662">
                  <c:v>ID1374</c:v>
                </c:pt>
                <c:pt idx="1663">
                  <c:v>ID1375</c:v>
                </c:pt>
                <c:pt idx="1664">
                  <c:v>ID1376</c:v>
                </c:pt>
                <c:pt idx="1665">
                  <c:v>ID1378</c:v>
                </c:pt>
                <c:pt idx="1666">
                  <c:v>ID1379</c:v>
                </c:pt>
                <c:pt idx="1667">
                  <c:v>ID1380</c:v>
                </c:pt>
                <c:pt idx="1668">
                  <c:v>ID1381</c:v>
                </c:pt>
                <c:pt idx="1669">
                  <c:v>ID1384</c:v>
                </c:pt>
                <c:pt idx="1670">
                  <c:v>ID1385</c:v>
                </c:pt>
                <c:pt idx="1671">
                  <c:v>ID1386</c:v>
                </c:pt>
                <c:pt idx="1672">
                  <c:v>ID1387</c:v>
                </c:pt>
                <c:pt idx="1673">
                  <c:v>ID1391</c:v>
                </c:pt>
                <c:pt idx="1674">
                  <c:v>ID1392</c:v>
                </c:pt>
                <c:pt idx="1675">
                  <c:v>ID1393</c:v>
                </c:pt>
                <c:pt idx="1676">
                  <c:v>ID1395</c:v>
                </c:pt>
                <c:pt idx="1677">
                  <c:v>ID1396</c:v>
                </c:pt>
                <c:pt idx="1678">
                  <c:v>ID1397</c:v>
                </c:pt>
                <c:pt idx="1679">
                  <c:v>ID1398</c:v>
                </c:pt>
                <c:pt idx="1680">
                  <c:v>ID0430</c:v>
                </c:pt>
                <c:pt idx="1681">
                  <c:v>ID1400</c:v>
                </c:pt>
                <c:pt idx="1682">
                  <c:v>ID1401</c:v>
                </c:pt>
                <c:pt idx="1683">
                  <c:v>ID1402</c:v>
                </c:pt>
                <c:pt idx="1684">
                  <c:v>ID1403</c:v>
                </c:pt>
                <c:pt idx="1685">
                  <c:v>ID1404</c:v>
                </c:pt>
                <c:pt idx="1686">
                  <c:v>ID1405</c:v>
                </c:pt>
                <c:pt idx="1687">
                  <c:v>ID1406</c:v>
                </c:pt>
                <c:pt idx="1688">
                  <c:v>ID1407</c:v>
                </c:pt>
                <c:pt idx="1689">
                  <c:v>ID1408</c:v>
                </c:pt>
                <c:pt idx="1690">
                  <c:v>ID1409</c:v>
                </c:pt>
                <c:pt idx="1691">
                  <c:v>ID1410</c:v>
                </c:pt>
                <c:pt idx="1692">
                  <c:v>ID1412</c:v>
                </c:pt>
                <c:pt idx="1693">
                  <c:v>ID1413</c:v>
                </c:pt>
                <c:pt idx="1694">
                  <c:v>ID1414</c:v>
                </c:pt>
                <c:pt idx="1695">
                  <c:v>ID1416</c:v>
                </c:pt>
                <c:pt idx="1696">
                  <c:v>ID1417</c:v>
                </c:pt>
                <c:pt idx="1697">
                  <c:v>ID1418</c:v>
                </c:pt>
                <c:pt idx="1698">
                  <c:v>ID1419</c:v>
                </c:pt>
                <c:pt idx="1699">
                  <c:v>ID1420</c:v>
                </c:pt>
                <c:pt idx="1700">
                  <c:v>ID1421</c:v>
                </c:pt>
                <c:pt idx="1701">
                  <c:v>ID1422</c:v>
                </c:pt>
                <c:pt idx="1702">
                  <c:v>ID1424</c:v>
                </c:pt>
                <c:pt idx="1703">
                  <c:v>ID1425</c:v>
                </c:pt>
                <c:pt idx="1704">
                  <c:v>ID1426</c:v>
                </c:pt>
                <c:pt idx="1705">
                  <c:v>ID1427</c:v>
                </c:pt>
                <c:pt idx="1706">
                  <c:v>ID1428</c:v>
                </c:pt>
                <c:pt idx="1707">
                  <c:v>ID1429</c:v>
                </c:pt>
                <c:pt idx="1708">
                  <c:v>ID1430</c:v>
                </c:pt>
                <c:pt idx="1709">
                  <c:v>ID1431</c:v>
                </c:pt>
                <c:pt idx="1710">
                  <c:v>ID1432</c:v>
                </c:pt>
                <c:pt idx="1711">
                  <c:v>ID1434</c:v>
                </c:pt>
                <c:pt idx="1712">
                  <c:v>ID1435</c:v>
                </c:pt>
                <c:pt idx="1713">
                  <c:v>ID1439</c:v>
                </c:pt>
                <c:pt idx="1714">
                  <c:v>ID1443</c:v>
                </c:pt>
                <c:pt idx="1715">
                  <c:v>ID1444</c:v>
                </c:pt>
                <c:pt idx="1716">
                  <c:v>ID1445</c:v>
                </c:pt>
                <c:pt idx="1717">
                  <c:v>ID1449</c:v>
                </c:pt>
                <c:pt idx="1718">
                  <c:v>ID1459</c:v>
                </c:pt>
                <c:pt idx="1719">
                  <c:v>ID1377</c:v>
                </c:pt>
                <c:pt idx="1720">
                  <c:v>ID1480</c:v>
                </c:pt>
                <c:pt idx="1721">
                  <c:v>ID1483</c:v>
                </c:pt>
                <c:pt idx="1722">
                  <c:v>ID1484</c:v>
                </c:pt>
                <c:pt idx="1723">
                  <c:v>ID1486</c:v>
                </c:pt>
                <c:pt idx="1724">
                  <c:v>ID1438</c:v>
                </c:pt>
                <c:pt idx="1725">
                  <c:v>ID1488</c:v>
                </c:pt>
                <c:pt idx="1726">
                  <c:v>ID1490</c:v>
                </c:pt>
                <c:pt idx="1727">
                  <c:v>ID1496</c:v>
                </c:pt>
                <c:pt idx="1728">
                  <c:v>ID1501</c:v>
                </c:pt>
                <c:pt idx="1729">
                  <c:v>ID1502</c:v>
                </c:pt>
                <c:pt idx="1730">
                  <c:v>ID1504</c:v>
                </c:pt>
                <c:pt idx="1731">
                  <c:v>ID1505</c:v>
                </c:pt>
                <c:pt idx="1732">
                  <c:v>ID1511</c:v>
                </c:pt>
                <c:pt idx="1733">
                  <c:v>ID1514</c:v>
                </c:pt>
                <c:pt idx="1734">
                  <c:v>ID1515</c:v>
                </c:pt>
                <c:pt idx="1735">
                  <c:v>ID1516</c:v>
                </c:pt>
                <c:pt idx="1736">
                  <c:v>ID1519</c:v>
                </c:pt>
                <c:pt idx="1737">
                  <c:v>ID1520</c:v>
                </c:pt>
                <c:pt idx="1738">
                  <c:v>ID1521</c:v>
                </c:pt>
                <c:pt idx="1739">
                  <c:v>ID1522</c:v>
                </c:pt>
                <c:pt idx="1740">
                  <c:v>ID1523</c:v>
                </c:pt>
                <c:pt idx="1741">
                  <c:v>ID1525</c:v>
                </c:pt>
                <c:pt idx="1742">
                  <c:v>ID1527</c:v>
                </c:pt>
                <c:pt idx="1743">
                  <c:v>ID1528</c:v>
                </c:pt>
                <c:pt idx="1744">
                  <c:v>ID1529</c:v>
                </c:pt>
                <c:pt idx="1745">
                  <c:v>ID1530</c:v>
                </c:pt>
                <c:pt idx="1746">
                  <c:v>ID1534</c:v>
                </c:pt>
                <c:pt idx="1747">
                  <c:v>ID1554</c:v>
                </c:pt>
                <c:pt idx="1748">
                  <c:v>ID1558</c:v>
                </c:pt>
                <c:pt idx="1749">
                  <c:v>ID1560</c:v>
                </c:pt>
                <c:pt idx="1750">
                  <c:v>ID1561</c:v>
                </c:pt>
                <c:pt idx="1751">
                  <c:v>ID1564</c:v>
                </c:pt>
                <c:pt idx="1752">
                  <c:v>ID1566</c:v>
                </c:pt>
                <c:pt idx="1753">
                  <c:v>ID1569</c:v>
                </c:pt>
                <c:pt idx="1754">
                  <c:v>ID1571</c:v>
                </c:pt>
                <c:pt idx="1755">
                  <c:v>ID1575</c:v>
                </c:pt>
                <c:pt idx="1756">
                  <c:v>ID1581</c:v>
                </c:pt>
                <c:pt idx="1757">
                  <c:v>ID1583</c:v>
                </c:pt>
                <c:pt idx="1758">
                  <c:v>ID1589</c:v>
                </c:pt>
                <c:pt idx="1759">
                  <c:v>ID1593</c:v>
                </c:pt>
                <c:pt idx="1760">
                  <c:v>ID1603</c:v>
                </c:pt>
                <c:pt idx="1761">
                  <c:v>ID1605</c:v>
                </c:pt>
                <c:pt idx="1762">
                  <c:v>ID1610</c:v>
                </c:pt>
                <c:pt idx="1763">
                  <c:v>ID1611</c:v>
                </c:pt>
                <c:pt idx="1764">
                  <c:v>ID1613</c:v>
                </c:pt>
                <c:pt idx="1765">
                  <c:v>ID1614</c:v>
                </c:pt>
                <c:pt idx="1766">
                  <c:v>ID1616</c:v>
                </c:pt>
                <c:pt idx="1767">
                  <c:v>ID1617</c:v>
                </c:pt>
                <c:pt idx="1768">
                  <c:v>ID1618</c:v>
                </c:pt>
                <c:pt idx="1769">
                  <c:v>ID1619</c:v>
                </c:pt>
                <c:pt idx="1770">
                  <c:v>ID1620</c:v>
                </c:pt>
                <c:pt idx="1771">
                  <c:v>ID1626</c:v>
                </c:pt>
                <c:pt idx="1772">
                  <c:v>ID1630</c:v>
                </c:pt>
                <c:pt idx="1773">
                  <c:v>ID1642</c:v>
                </c:pt>
                <c:pt idx="1774">
                  <c:v>ID1643</c:v>
                </c:pt>
                <c:pt idx="1775">
                  <c:v>ID1654</c:v>
                </c:pt>
                <c:pt idx="1776">
                  <c:v>ID1655</c:v>
                </c:pt>
                <c:pt idx="1777">
                  <c:v>ID1656</c:v>
                </c:pt>
                <c:pt idx="1778">
                  <c:v>ID1668</c:v>
                </c:pt>
                <c:pt idx="1779">
                  <c:v>ID1669</c:v>
                </c:pt>
                <c:pt idx="1780">
                  <c:v>ID1672</c:v>
                </c:pt>
                <c:pt idx="1781">
                  <c:v>ID1673</c:v>
                </c:pt>
                <c:pt idx="1782">
                  <c:v>ID1674</c:v>
                </c:pt>
                <c:pt idx="1783">
                  <c:v>ID1675</c:v>
                </c:pt>
                <c:pt idx="1784">
                  <c:v>ID1679</c:v>
                </c:pt>
                <c:pt idx="1785">
                  <c:v>ID1680</c:v>
                </c:pt>
                <c:pt idx="1786">
                  <c:v>ID1681</c:v>
                </c:pt>
                <c:pt idx="1787">
                  <c:v>ID1688</c:v>
                </c:pt>
                <c:pt idx="1788">
                  <c:v>ID1692</c:v>
                </c:pt>
                <c:pt idx="1789">
                  <c:v>ID1694</c:v>
                </c:pt>
                <c:pt idx="1790">
                  <c:v>ID1696</c:v>
                </c:pt>
                <c:pt idx="1791">
                  <c:v>ID1697</c:v>
                </c:pt>
                <c:pt idx="1792">
                  <c:v>ID1698</c:v>
                </c:pt>
                <c:pt idx="1793">
                  <c:v>ID1701</c:v>
                </c:pt>
                <c:pt idx="1794">
                  <c:v>ID1705</c:v>
                </c:pt>
                <c:pt idx="1795">
                  <c:v>ID1706</c:v>
                </c:pt>
                <c:pt idx="1796">
                  <c:v>ID1707</c:v>
                </c:pt>
                <c:pt idx="1797">
                  <c:v>ID1708</c:v>
                </c:pt>
                <c:pt idx="1798">
                  <c:v>ID1710</c:v>
                </c:pt>
                <c:pt idx="1799">
                  <c:v>ID1711</c:v>
                </c:pt>
                <c:pt idx="1800">
                  <c:v>ID1712</c:v>
                </c:pt>
                <c:pt idx="1801">
                  <c:v>ID1740</c:v>
                </c:pt>
                <c:pt idx="1802">
                  <c:v>ID1741</c:v>
                </c:pt>
                <c:pt idx="1803">
                  <c:v>ID1742</c:v>
                </c:pt>
                <c:pt idx="1804">
                  <c:v>ID1743</c:v>
                </c:pt>
                <c:pt idx="1805">
                  <c:v>ID1744</c:v>
                </c:pt>
                <c:pt idx="1806">
                  <c:v>ID1746</c:v>
                </c:pt>
                <c:pt idx="1807">
                  <c:v>ID1747</c:v>
                </c:pt>
                <c:pt idx="1808">
                  <c:v>ID1748</c:v>
                </c:pt>
                <c:pt idx="1809">
                  <c:v>ID1749</c:v>
                </c:pt>
                <c:pt idx="1810">
                  <c:v>ID1751</c:v>
                </c:pt>
                <c:pt idx="1811">
                  <c:v>ID1754</c:v>
                </c:pt>
                <c:pt idx="1812">
                  <c:v>ID1755</c:v>
                </c:pt>
                <c:pt idx="1813">
                  <c:v>ID1762</c:v>
                </c:pt>
                <c:pt idx="1814">
                  <c:v>ID1763</c:v>
                </c:pt>
                <c:pt idx="1815">
                  <c:v>ID1765</c:v>
                </c:pt>
                <c:pt idx="1816">
                  <c:v>ID1766</c:v>
                </c:pt>
                <c:pt idx="1817">
                  <c:v>ID1767</c:v>
                </c:pt>
                <c:pt idx="1818">
                  <c:v>ID1768</c:v>
                </c:pt>
                <c:pt idx="1819">
                  <c:v>ID1769</c:v>
                </c:pt>
                <c:pt idx="1820">
                  <c:v>ID1770</c:v>
                </c:pt>
                <c:pt idx="1821">
                  <c:v>ID1775</c:v>
                </c:pt>
                <c:pt idx="1822">
                  <c:v>ID1778</c:v>
                </c:pt>
                <c:pt idx="1823">
                  <c:v>ID1788</c:v>
                </c:pt>
                <c:pt idx="1824">
                  <c:v>ID1794</c:v>
                </c:pt>
                <c:pt idx="1825">
                  <c:v>ID1796</c:v>
                </c:pt>
                <c:pt idx="1826">
                  <c:v>ID1799</c:v>
                </c:pt>
                <c:pt idx="1827">
                  <c:v>ID1802</c:v>
                </c:pt>
                <c:pt idx="1828">
                  <c:v>ID1803</c:v>
                </c:pt>
                <c:pt idx="1829">
                  <c:v>ID1804</c:v>
                </c:pt>
                <c:pt idx="1830">
                  <c:v>ID1806</c:v>
                </c:pt>
                <c:pt idx="1831">
                  <c:v>ID1807</c:v>
                </c:pt>
                <c:pt idx="1832">
                  <c:v>ID1808</c:v>
                </c:pt>
                <c:pt idx="1833">
                  <c:v>ID1809</c:v>
                </c:pt>
                <c:pt idx="1834">
                  <c:v>ID1821</c:v>
                </c:pt>
                <c:pt idx="1835">
                  <c:v>ID0564</c:v>
                </c:pt>
                <c:pt idx="1836">
                  <c:v>ID1824</c:v>
                </c:pt>
                <c:pt idx="1837">
                  <c:v>ID1825</c:v>
                </c:pt>
                <c:pt idx="1838">
                  <c:v>ID1826</c:v>
                </c:pt>
                <c:pt idx="1839">
                  <c:v>ID1827</c:v>
                </c:pt>
                <c:pt idx="1840">
                  <c:v>ID1828</c:v>
                </c:pt>
                <c:pt idx="1841">
                  <c:v>ID1830</c:v>
                </c:pt>
                <c:pt idx="1842">
                  <c:v>ID1183</c:v>
                </c:pt>
                <c:pt idx="1843">
                  <c:v>ID0192</c:v>
                </c:pt>
                <c:pt idx="1844">
                  <c:v>ID1839</c:v>
                </c:pt>
                <c:pt idx="1845">
                  <c:v>ID1840</c:v>
                </c:pt>
                <c:pt idx="1846">
                  <c:v>ID1841</c:v>
                </c:pt>
                <c:pt idx="1847">
                  <c:v>ID1842</c:v>
                </c:pt>
                <c:pt idx="1848">
                  <c:v>ID1843</c:v>
                </c:pt>
                <c:pt idx="1849">
                  <c:v>ID1847</c:v>
                </c:pt>
                <c:pt idx="1850">
                  <c:v>ID1849</c:v>
                </c:pt>
                <c:pt idx="1851">
                  <c:v>ID1851</c:v>
                </c:pt>
                <c:pt idx="1852">
                  <c:v>ID1852</c:v>
                </c:pt>
                <c:pt idx="1853">
                  <c:v>ID1857</c:v>
                </c:pt>
                <c:pt idx="1854">
                  <c:v>ID1858</c:v>
                </c:pt>
                <c:pt idx="1855">
                  <c:v>ID1865</c:v>
                </c:pt>
                <c:pt idx="1856">
                  <c:v>ID1869</c:v>
                </c:pt>
                <c:pt idx="1857">
                  <c:v>ID1870</c:v>
                </c:pt>
                <c:pt idx="1858">
                  <c:v>ID1871</c:v>
                </c:pt>
                <c:pt idx="1859">
                  <c:v>ID1872</c:v>
                </c:pt>
                <c:pt idx="1860">
                  <c:v>ID1874</c:v>
                </c:pt>
                <c:pt idx="1861">
                  <c:v>ID1875</c:v>
                </c:pt>
                <c:pt idx="1862">
                  <c:v>ID0341</c:v>
                </c:pt>
                <c:pt idx="1863">
                  <c:v>ID1891</c:v>
                </c:pt>
                <c:pt idx="1864">
                  <c:v>ID1896</c:v>
                </c:pt>
                <c:pt idx="1865">
                  <c:v>ID1898</c:v>
                </c:pt>
                <c:pt idx="1866">
                  <c:v>ID1900</c:v>
                </c:pt>
                <c:pt idx="1867">
                  <c:v>ID1855</c:v>
                </c:pt>
                <c:pt idx="1868">
                  <c:v>ID1910</c:v>
                </c:pt>
                <c:pt idx="1869">
                  <c:v>ID1911</c:v>
                </c:pt>
                <c:pt idx="1870">
                  <c:v>ID1915</c:v>
                </c:pt>
                <c:pt idx="1871">
                  <c:v>ID1919</c:v>
                </c:pt>
                <c:pt idx="1872">
                  <c:v>ID1920</c:v>
                </c:pt>
                <c:pt idx="1873">
                  <c:v>ID1921</c:v>
                </c:pt>
                <c:pt idx="1874">
                  <c:v>ID1922</c:v>
                </c:pt>
                <c:pt idx="1875">
                  <c:v>ID1930</c:v>
                </c:pt>
                <c:pt idx="1876">
                  <c:v>ID1931</c:v>
                </c:pt>
                <c:pt idx="1877">
                  <c:v>ID1932</c:v>
                </c:pt>
                <c:pt idx="1878">
                  <c:v>ID0890</c:v>
                </c:pt>
                <c:pt idx="1879">
                  <c:v>ID1533</c:v>
                </c:pt>
                <c:pt idx="1880">
                  <c:v>ID0950</c:v>
                </c:pt>
                <c:pt idx="1881">
                  <c:v>ID1151</c:v>
                </c:pt>
                <c:pt idx="1882">
                  <c:v>ID0917</c:v>
                </c:pt>
              </c:strCache>
            </c:strRef>
          </c:xVal>
          <c:yVal>
            <c:numRef>
              <c:f>Data_Dash!$AG$4:$AG$1886</c:f>
              <c:numCache>
                <c:formatCode>General</c:formatCode>
                <c:ptCount val="1883"/>
                <c:pt idx="0">
                  <c:v>20571</c:v>
                </c:pt>
                <c:pt idx="1">
                  <c:v>21000</c:v>
                </c:pt>
                <c:pt idx="2">
                  <c:v>24000</c:v>
                </c:pt>
                <c:pt idx="3">
                  <c:v>6000</c:v>
                </c:pt>
                <c:pt idx="4">
                  <c:v>5000</c:v>
                </c:pt>
                <c:pt idx="5">
                  <c:v>12000</c:v>
                </c:pt>
                <c:pt idx="6">
                  <c:v>71393.675948184507</c:v>
                </c:pt>
                <c:pt idx="7">
                  <c:v>86692.320794224041</c:v>
                </c:pt>
                <c:pt idx="8">
                  <c:v>101990.96564026357</c:v>
                </c:pt>
                <c:pt idx="9">
                  <c:v>61194.579384158147</c:v>
                </c:pt>
                <c:pt idx="10">
                  <c:v>86692.320794224041</c:v>
                </c:pt>
                <c:pt idx="11">
                  <c:v>78533.043543002947</c:v>
                </c:pt>
                <c:pt idx="12">
                  <c:v>95000</c:v>
                </c:pt>
                <c:pt idx="13">
                  <c:v>158085.99674240855</c:v>
                </c:pt>
                <c:pt idx="14">
                  <c:v>132588.25533234264</c:v>
                </c:pt>
                <c:pt idx="15">
                  <c:v>104030.78495306884</c:v>
                </c:pt>
                <c:pt idx="16">
                  <c:v>108110.42357867939</c:v>
                </c:pt>
                <c:pt idx="17">
                  <c:v>101990.96564026357</c:v>
                </c:pt>
                <c:pt idx="18">
                  <c:v>86692.320794224041</c:v>
                </c:pt>
                <c:pt idx="19">
                  <c:v>101990.96564026357</c:v>
                </c:pt>
                <c:pt idx="20">
                  <c:v>173384.64158844808</c:v>
                </c:pt>
                <c:pt idx="21">
                  <c:v>79552.953199405587</c:v>
                </c:pt>
                <c:pt idx="22">
                  <c:v>101990.96564026357</c:v>
                </c:pt>
                <c:pt idx="23">
                  <c:v>130000</c:v>
                </c:pt>
                <c:pt idx="24">
                  <c:v>96891.417358250401</c:v>
                </c:pt>
                <c:pt idx="25">
                  <c:v>36000</c:v>
                </c:pt>
                <c:pt idx="26">
                  <c:v>66294.12766617132</c:v>
                </c:pt>
                <c:pt idx="27">
                  <c:v>96891.417358250401</c:v>
                </c:pt>
                <c:pt idx="28">
                  <c:v>81592.772512210868</c:v>
                </c:pt>
                <c:pt idx="29">
                  <c:v>96891.417358250401</c:v>
                </c:pt>
                <c:pt idx="30">
                  <c:v>91791.869076237213</c:v>
                </c:pt>
                <c:pt idx="31">
                  <c:v>66294.12766617132</c:v>
                </c:pt>
                <c:pt idx="32">
                  <c:v>101990.96564026357</c:v>
                </c:pt>
                <c:pt idx="33">
                  <c:v>43856.11522531334</c:v>
                </c:pt>
                <c:pt idx="34">
                  <c:v>45616</c:v>
                </c:pt>
                <c:pt idx="35">
                  <c:v>57726.886552389187</c:v>
                </c:pt>
                <c:pt idx="36">
                  <c:v>203981.93128052715</c:v>
                </c:pt>
                <c:pt idx="37">
                  <c:v>50995.482820131787</c:v>
                </c:pt>
                <c:pt idx="38">
                  <c:v>127488.70705032947</c:v>
                </c:pt>
                <c:pt idx="39">
                  <c:v>66294.12766617132</c:v>
                </c:pt>
                <c:pt idx="40">
                  <c:v>63234.398696963413</c:v>
                </c:pt>
                <c:pt idx="41">
                  <c:v>112190.06220428993</c:v>
                </c:pt>
                <c:pt idx="42">
                  <c:v>71393.675948184507</c:v>
                </c:pt>
                <c:pt idx="43">
                  <c:v>85000</c:v>
                </c:pt>
                <c:pt idx="44">
                  <c:v>95871.50770184776</c:v>
                </c:pt>
                <c:pt idx="45">
                  <c:v>109130.33323508203</c:v>
                </c:pt>
                <c:pt idx="46">
                  <c:v>122389.15876831629</c:v>
                </c:pt>
                <c:pt idx="47">
                  <c:v>53035.30213293706</c:v>
                </c:pt>
                <c:pt idx="48">
                  <c:v>20000</c:v>
                </c:pt>
                <c:pt idx="49">
                  <c:v>93831.688389042494</c:v>
                </c:pt>
                <c:pt idx="50">
                  <c:v>101990.96564026357</c:v>
                </c:pt>
                <c:pt idx="51">
                  <c:v>122389.15876831629</c:v>
                </c:pt>
                <c:pt idx="52">
                  <c:v>95871.50770184776</c:v>
                </c:pt>
                <c:pt idx="53">
                  <c:v>173384.64158844808</c:v>
                </c:pt>
                <c:pt idx="54">
                  <c:v>71393.675948184507</c:v>
                </c:pt>
                <c:pt idx="55">
                  <c:v>50995.482820131787</c:v>
                </c:pt>
                <c:pt idx="56">
                  <c:v>152986.44846039536</c:v>
                </c:pt>
                <c:pt idx="57">
                  <c:v>81592.772512210868</c:v>
                </c:pt>
                <c:pt idx="58">
                  <c:v>91791.869076237213</c:v>
                </c:pt>
                <c:pt idx="59">
                  <c:v>112190.06220428993</c:v>
                </c:pt>
                <c:pt idx="60">
                  <c:v>101990.96564026357</c:v>
                </c:pt>
                <c:pt idx="61">
                  <c:v>43000</c:v>
                </c:pt>
                <c:pt idx="62">
                  <c:v>48955.663507326513</c:v>
                </c:pt>
                <c:pt idx="63">
                  <c:v>22438.012440857987</c:v>
                </c:pt>
                <c:pt idx="64">
                  <c:v>69353.856635379227</c:v>
                </c:pt>
                <c:pt idx="65">
                  <c:v>49975.573163729154</c:v>
                </c:pt>
                <c:pt idx="66">
                  <c:v>152986.44846039536</c:v>
                </c:pt>
                <c:pt idx="67">
                  <c:v>101990.96564026357</c:v>
                </c:pt>
                <c:pt idx="68">
                  <c:v>56095.031102144967</c:v>
                </c:pt>
                <c:pt idx="69">
                  <c:v>71393.675948184507</c:v>
                </c:pt>
                <c:pt idx="70">
                  <c:v>87712.230450626681</c:v>
                </c:pt>
                <c:pt idx="71">
                  <c:v>127488.70705032947</c:v>
                </c:pt>
                <c:pt idx="72">
                  <c:v>168285.09330643489</c:v>
                </c:pt>
                <c:pt idx="73">
                  <c:v>75473.31457379504</c:v>
                </c:pt>
                <c:pt idx="74">
                  <c:v>86692.320794224041</c:v>
                </c:pt>
                <c:pt idx="75">
                  <c:v>101990.96564026357</c:v>
                </c:pt>
                <c:pt idx="76">
                  <c:v>86692.320794224041</c:v>
                </c:pt>
                <c:pt idx="77">
                  <c:v>122389.15876831629</c:v>
                </c:pt>
                <c:pt idx="78">
                  <c:v>85672.4111378214</c:v>
                </c:pt>
                <c:pt idx="79">
                  <c:v>81592.772512210868</c:v>
                </c:pt>
                <c:pt idx="80">
                  <c:v>61194.579384158147</c:v>
                </c:pt>
                <c:pt idx="81">
                  <c:v>159105.90639881117</c:v>
                </c:pt>
                <c:pt idx="82">
                  <c:v>147886.90017838217</c:v>
                </c:pt>
                <c:pt idx="83">
                  <c:v>64254.308353366054</c:v>
                </c:pt>
                <c:pt idx="84">
                  <c:v>77819.106783521114</c:v>
                </c:pt>
                <c:pt idx="85">
                  <c:v>122389.15876831629</c:v>
                </c:pt>
                <c:pt idx="86">
                  <c:v>75473.31457379504</c:v>
                </c:pt>
                <c:pt idx="87">
                  <c:v>50815.977559664309</c:v>
                </c:pt>
                <c:pt idx="88">
                  <c:v>36000</c:v>
                </c:pt>
                <c:pt idx="89">
                  <c:v>8400</c:v>
                </c:pt>
                <c:pt idx="90">
                  <c:v>17598.017290051986</c:v>
                </c:pt>
                <c:pt idx="91">
                  <c:v>3000</c:v>
                </c:pt>
                <c:pt idx="92">
                  <c:v>41160.941823328096</c:v>
                </c:pt>
                <c:pt idx="93">
                  <c:v>38111.983169748237</c:v>
                </c:pt>
                <c:pt idx="94">
                  <c:v>38111.983169748237</c:v>
                </c:pt>
                <c:pt idx="95">
                  <c:v>49443.946165553374</c:v>
                </c:pt>
                <c:pt idx="96">
                  <c:v>78000</c:v>
                </c:pt>
                <c:pt idx="97">
                  <c:v>4800</c:v>
                </c:pt>
                <c:pt idx="98">
                  <c:v>9600</c:v>
                </c:pt>
                <c:pt idx="99">
                  <c:v>61000</c:v>
                </c:pt>
                <c:pt idx="100">
                  <c:v>4545</c:v>
                </c:pt>
                <c:pt idx="101">
                  <c:v>35000</c:v>
                </c:pt>
                <c:pt idx="102">
                  <c:v>31330</c:v>
                </c:pt>
                <c:pt idx="103">
                  <c:v>14000</c:v>
                </c:pt>
                <c:pt idx="104">
                  <c:v>15600</c:v>
                </c:pt>
                <c:pt idx="105">
                  <c:v>11400</c:v>
                </c:pt>
                <c:pt idx="106">
                  <c:v>220700</c:v>
                </c:pt>
                <c:pt idx="107">
                  <c:v>12000</c:v>
                </c:pt>
                <c:pt idx="108">
                  <c:v>18000</c:v>
                </c:pt>
                <c:pt idx="109">
                  <c:v>148284.35006969364</c:v>
                </c:pt>
                <c:pt idx="110">
                  <c:v>9490.1984044603923</c:v>
                </c:pt>
                <c:pt idx="111">
                  <c:v>50700</c:v>
                </c:pt>
                <c:pt idx="112">
                  <c:v>10000</c:v>
                </c:pt>
                <c:pt idx="113">
                  <c:v>13000</c:v>
                </c:pt>
                <c:pt idx="114">
                  <c:v>30500</c:v>
                </c:pt>
                <c:pt idx="115">
                  <c:v>31200</c:v>
                </c:pt>
                <c:pt idx="116">
                  <c:v>26691.183012544854</c:v>
                </c:pt>
                <c:pt idx="117">
                  <c:v>80000</c:v>
                </c:pt>
                <c:pt idx="118">
                  <c:v>30000</c:v>
                </c:pt>
                <c:pt idx="119">
                  <c:v>14400</c:v>
                </c:pt>
                <c:pt idx="120">
                  <c:v>3000</c:v>
                </c:pt>
                <c:pt idx="121">
                  <c:v>68835.306612122877</c:v>
                </c:pt>
                <c:pt idx="122">
                  <c:v>55068.245289698301</c:v>
                </c:pt>
                <c:pt idx="123">
                  <c:v>58460.842544152933</c:v>
                </c:pt>
                <c:pt idx="124">
                  <c:v>60000</c:v>
                </c:pt>
                <c:pt idx="125">
                  <c:v>41301.183967273726</c:v>
                </c:pt>
                <c:pt idx="126">
                  <c:v>59001.691381819612</c:v>
                </c:pt>
                <c:pt idx="127">
                  <c:v>68835.306612122877</c:v>
                </c:pt>
                <c:pt idx="128">
                  <c:v>49168.076151516347</c:v>
                </c:pt>
                <c:pt idx="129">
                  <c:v>60968.414427880263</c:v>
                </c:pt>
                <c:pt idx="130">
                  <c:v>58000</c:v>
                </c:pt>
                <c:pt idx="131">
                  <c:v>105219.68296424497</c:v>
                </c:pt>
                <c:pt idx="132">
                  <c:v>88502.537072729421</c:v>
                </c:pt>
                <c:pt idx="133">
                  <c:v>41406</c:v>
                </c:pt>
                <c:pt idx="134">
                  <c:v>90469.260118790073</c:v>
                </c:pt>
                <c:pt idx="135">
                  <c:v>59001.691381819612</c:v>
                </c:pt>
                <c:pt idx="136">
                  <c:v>44251.268536364711</c:v>
                </c:pt>
                <c:pt idx="137">
                  <c:v>98336.152303032693</c:v>
                </c:pt>
                <c:pt idx="138">
                  <c:v>63918.498996971248</c:v>
                </c:pt>
                <c:pt idx="139">
                  <c:v>41301.183967273726</c:v>
                </c:pt>
                <c:pt idx="140">
                  <c:v>59001.691381819612</c:v>
                </c:pt>
                <c:pt idx="141">
                  <c:v>63918.498996971248</c:v>
                </c:pt>
                <c:pt idx="142">
                  <c:v>55068.245289698301</c:v>
                </c:pt>
                <c:pt idx="143">
                  <c:v>157337.8436848523</c:v>
                </c:pt>
                <c:pt idx="144">
                  <c:v>73752.11422727452</c:v>
                </c:pt>
                <c:pt idx="145">
                  <c:v>78668.921842426149</c:v>
                </c:pt>
                <c:pt idx="146">
                  <c:v>70802.029658183528</c:v>
                </c:pt>
                <c:pt idx="147">
                  <c:v>108169.76753333595</c:v>
                </c:pt>
                <c:pt idx="148">
                  <c:v>51134.799197576998</c:v>
                </c:pt>
                <c:pt idx="149">
                  <c:v>68835.306612122877</c:v>
                </c:pt>
                <c:pt idx="150">
                  <c:v>85552.452503638444</c:v>
                </c:pt>
                <c:pt idx="151">
                  <c:v>1229201.9037879086</c:v>
                </c:pt>
                <c:pt idx="152">
                  <c:v>45234.630059395036</c:v>
                </c:pt>
                <c:pt idx="153">
                  <c:v>67360.264327577388</c:v>
                </c:pt>
                <c:pt idx="154">
                  <c:v>86093.301341305123</c:v>
                </c:pt>
                <c:pt idx="155">
                  <c:v>245840.3807575817</c:v>
                </c:pt>
                <c:pt idx="156">
                  <c:v>54084.883766667976</c:v>
                </c:pt>
                <c:pt idx="157">
                  <c:v>64901.860520001574</c:v>
                </c:pt>
                <c:pt idx="158">
                  <c:v>98336.152303032693</c:v>
                </c:pt>
                <c:pt idx="159">
                  <c:v>98336.152303032693</c:v>
                </c:pt>
                <c:pt idx="160">
                  <c:v>34417.653306061438</c:v>
                </c:pt>
                <c:pt idx="161">
                  <c:v>20000</c:v>
                </c:pt>
                <c:pt idx="162">
                  <c:v>63918.498996971248</c:v>
                </c:pt>
                <c:pt idx="163">
                  <c:v>50000</c:v>
                </c:pt>
                <c:pt idx="164">
                  <c:v>52118.160720607324</c:v>
                </c:pt>
                <c:pt idx="165">
                  <c:v>50437.70470615309</c:v>
                </c:pt>
                <c:pt idx="166">
                  <c:v>63918.498996971248</c:v>
                </c:pt>
                <c:pt idx="167">
                  <c:v>83000</c:v>
                </c:pt>
                <c:pt idx="168">
                  <c:v>49168.076151516347</c:v>
                </c:pt>
                <c:pt idx="169">
                  <c:v>72768.752704244194</c:v>
                </c:pt>
                <c:pt idx="170">
                  <c:v>78668.921842426149</c:v>
                </c:pt>
                <c:pt idx="171">
                  <c:v>49168.076151516347</c:v>
                </c:pt>
                <c:pt idx="172">
                  <c:v>55068.245289698301</c:v>
                </c:pt>
                <c:pt idx="173">
                  <c:v>35401.014829091764</c:v>
                </c:pt>
                <c:pt idx="174">
                  <c:v>131770.4440860638</c:v>
                </c:pt>
                <c:pt idx="175">
                  <c:v>68835.306612122877</c:v>
                </c:pt>
                <c:pt idx="176">
                  <c:v>39334.460921213074</c:v>
                </c:pt>
                <c:pt idx="177">
                  <c:v>76702.198796365497</c:v>
                </c:pt>
                <c:pt idx="178">
                  <c:v>60000</c:v>
                </c:pt>
                <c:pt idx="179">
                  <c:v>114335.9495092447</c:v>
                </c:pt>
                <c:pt idx="180">
                  <c:v>60000</c:v>
                </c:pt>
                <c:pt idx="181">
                  <c:v>95000</c:v>
                </c:pt>
                <c:pt idx="182">
                  <c:v>15092.18020692008</c:v>
                </c:pt>
                <c:pt idx="183">
                  <c:v>19000</c:v>
                </c:pt>
                <c:pt idx="184">
                  <c:v>8500</c:v>
                </c:pt>
                <c:pt idx="185">
                  <c:v>16110</c:v>
                </c:pt>
                <c:pt idx="186">
                  <c:v>6000</c:v>
                </c:pt>
                <c:pt idx="187">
                  <c:v>24000</c:v>
                </c:pt>
                <c:pt idx="188">
                  <c:v>7200</c:v>
                </c:pt>
                <c:pt idx="189">
                  <c:v>28109.627547434993</c:v>
                </c:pt>
                <c:pt idx="190">
                  <c:v>15000</c:v>
                </c:pt>
                <c:pt idx="191">
                  <c:v>24000</c:v>
                </c:pt>
                <c:pt idx="192">
                  <c:v>91468.759607395754</c:v>
                </c:pt>
                <c:pt idx="193">
                  <c:v>36000</c:v>
                </c:pt>
                <c:pt idx="194">
                  <c:v>20000</c:v>
                </c:pt>
                <c:pt idx="195">
                  <c:v>106815.148267971</c:v>
                </c:pt>
                <c:pt idx="196">
                  <c:v>76906.906752939132</c:v>
                </c:pt>
                <c:pt idx="197">
                  <c:v>106000</c:v>
                </c:pt>
                <c:pt idx="198">
                  <c:v>82888.5550559455</c:v>
                </c:pt>
                <c:pt idx="199">
                  <c:v>102542.54233725216</c:v>
                </c:pt>
                <c:pt idx="200">
                  <c:v>6629</c:v>
                </c:pt>
                <c:pt idx="201">
                  <c:v>33500</c:v>
                </c:pt>
                <c:pt idx="202">
                  <c:v>9146.5655463031271</c:v>
                </c:pt>
                <c:pt idx="203">
                  <c:v>58799.349940520107</c:v>
                </c:pt>
                <c:pt idx="204">
                  <c:v>27221.92126875931</c:v>
                </c:pt>
                <c:pt idx="205">
                  <c:v>19831.432821021317</c:v>
                </c:pt>
                <c:pt idx="206">
                  <c:v>12000</c:v>
                </c:pt>
                <c:pt idx="207">
                  <c:v>2953.8461538461538</c:v>
                </c:pt>
                <c:pt idx="208">
                  <c:v>228671.89901848941</c:v>
                </c:pt>
                <c:pt idx="209">
                  <c:v>149907.13380100971</c:v>
                </c:pt>
                <c:pt idx="210">
                  <c:v>50307.817784067665</c:v>
                </c:pt>
                <c:pt idx="211">
                  <c:v>114335.9495092447</c:v>
                </c:pt>
                <c:pt idx="212">
                  <c:v>76223.966339496474</c:v>
                </c:pt>
                <c:pt idx="213">
                  <c:v>89944.280280605832</c:v>
                </c:pt>
                <c:pt idx="214">
                  <c:v>60000</c:v>
                </c:pt>
                <c:pt idx="215">
                  <c:v>76223.966339496474</c:v>
                </c:pt>
                <c:pt idx="216">
                  <c:v>62249.572510588783</c:v>
                </c:pt>
                <c:pt idx="217">
                  <c:v>54627.175876639136</c:v>
                </c:pt>
                <c:pt idx="218">
                  <c:v>80289.244544269619</c:v>
                </c:pt>
                <c:pt idx="219">
                  <c:v>48000</c:v>
                </c:pt>
                <c:pt idx="220">
                  <c:v>54627.175876639136</c:v>
                </c:pt>
                <c:pt idx="221">
                  <c:v>41923.181486723057</c:v>
                </c:pt>
                <c:pt idx="222">
                  <c:v>184207.91865378313</c:v>
                </c:pt>
                <c:pt idx="223">
                  <c:v>100000</c:v>
                </c:pt>
                <c:pt idx="224">
                  <c:v>30489.586535798586</c:v>
                </c:pt>
                <c:pt idx="225">
                  <c:v>82575.963534454509</c:v>
                </c:pt>
                <c:pt idx="226">
                  <c:v>63519.971949580387</c:v>
                </c:pt>
                <c:pt idx="227">
                  <c:v>83846.362973446114</c:v>
                </c:pt>
                <c:pt idx="228">
                  <c:v>53356.776437647524</c:v>
                </c:pt>
                <c:pt idx="229">
                  <c:v>90198.36016840415</c:v>
                </c:pt>
                <c:pt idx="230">
                  <c:v>176585.52201983347</c:v>
                </c:pt>
                <c:pt idx="231">
                  <c:v>57167.974754622352</c:v>
                </c:pt>
                <c:pt idx="232">
                  <c:v>53356.776437647524</c:v>
                </c:pt>
                <c:pt idx="233">
                  <c:v>42558.381206218859</c:v>
                </c:pt>
                <c:pt idx="234">
                  <c:v>45000</c:v>
                </c:pt>
                <c:pt idx="235">
                  <c:v>88927.960729412545</c:v>
                </c:pt>
                <c:pt idx="236">
                  <c:v>75000</c:v>
                </c:pt>
                <c:pt idx="237">
                  <c:v>50815.977559664309</c:v>
                </c:pt>
                <c:pt idx="238">
                  <c:v>76223.966339496474</c:v>
                </c:pt>
                <c:pt idx="239">
                  <c:v>18000</c:v>
                </c:pt>
                <c:pt idx="240">
                  <c:v>44463.980364706273</c:v>
                </c:pt>
                <c:pt idx="241">
                  <c:v>20326.391023865726</c:v>
                </c:pt>
                <c:pt idx="242">
                  <c:v>25407.988779832154</c:v>
                </c:pt>
                <c:pt idx="243">
                  <c:v>6000</c:v>
                </c:pt>
                <c:pt idx="244">
                  <c:v>20000</c:v>
                </c:pt>
                <c:pt idx="245">
                  <c:v>14000</c:v>
                </c:pt>
                <c:pt idx="246">
                  <c:v>40000</c:v>
                </c:pt>
                <c:pt idx="247">
                  <c:v>23000</c:v>
                </c:pt>
                <c:pt idx="248">
                  <c:v>11518.711713336908</c:v>
                </c:pt>
                <c:pt idx="249">
                  <c:v>35063.024516168378</c:v>
                </c:pt>
                <c:pt idx="250">
                  <c:v>41731</c:v>
                </c:pt>
                <c:pt idx="251">
                  <c:v>5846</c:v>
                </c:pt>
                <c:pt idx="252">
                  <c:v>13338.129598894484</c:v>
                </c:pt>
                <c:pt idx="253">
                  <c:v>9794.354178093412</c:v>
                </c:pt>
                <c:pt idx="254">
                  <c:v>50000</c:v>
                </c:pt>
                <c:pt idx="255">
                  <c:v>13500</c:v>
                </c:pt>
                <c:pt idx="256">
                  <c:v>10684.750012465542</c:v>
                </c:pt>
                <c:pt idx="257">
                  <c:v>6410.8500074793246</c:v>
                </c:pt>
                <c:pt idx="258">
                  <c:v>8903.9583437212841</c:v>
                </c:pt>
                <c:pt idx="259">
                  <c:v>7123.1666749770275</c:v>
                </c:pt>
                <c:pt idx="260">
                  <c:v>14500</c:v>
                </c:pt>
                <c:pt idx="261">
                  <c:v>14246.333349954055</c:v>
                </c:pt>
                <c:pt idx="262">
                  <c:v>4320</c:v>
                </c:pt>
                <c:pt idx="263">
                  <c:v>7500</c:v>
                </c:pt>
                <c:pt idx="264">
                  <c:v>15000</c:v>
                </c:pt>
                <c:pt idx="265">
                  <c:v>15000</c:v>
                </c:pt>
                <c:pt idx="266">
                  <c:v>8903.9583437212841</c:v>
                </c:pt>
                <c:pt idx="267">
                  <c:v>2564.3400029917298</c:v>
                </c:pt>
                <c:pt idx="268">
                  <c:v>15000</c:v>
                </c:pt>
                <c:pt idx="269">
                  <c:v>15000</c:v>
                </c:pt>
                <c:pt idx="270">
                  <c:v>15000</c:v>
                </c:pt>
                <c:pt idx="271">
                  <c:v>40958.208381117904</c:v>
                </c:pt>
                <c:pt idx="272">
                  <c:v>14246.333349954055</c:v>
                </c:pt>
                <c:pt idx="273">
                  <c:v>5983.4600069807029</c:v>
                </c:pt>
                <c:pt idx="274">
                  <c:v>7479.3250087258784</c:v>
                </c:pt>
                <c:pt idx="275">
                  <c:v>15000</c:v>
                </c:pt>
                <c:pt idx="276">
                  <c:v>8903.9583437212841</c:v>
                </c:pt>
                <c:pt idx="277">
                  <c:v>3205.4250037396623</c:v>
                </c:pt>
                <c:pt idx="278">
                  <c:v>3205.4250037396623</c:v>
                </c:pt>
                <c:pt idx="279">
                  <c:v>15000</c:v>
                </c:pt>
                <c:pt idx="280">
                  <c:v>13636</c:v>
                </c:pt>
                <c:pt idx="281">
                  <c:v>4149.2445881741187</c:v>
                </c:pt>
                <c:pt idx="282">
                  <c:v>4897.177089046706</c:v>
                </c:pt>
                <c:pt idx="283">
                  <c:v>3419.1200039889732</c:v>
                </c:pt>
                <c:pt idx="284">
                  <c:v>32054.250037396621</c:v>
                </c:pt>
                <c:pt idx="285">
                  <c:v>15136.729184326183</c:v>
                </c:pt>
                <c:pt idx="286">
                  <c:v>8903.9583437212841</c:v>
                </c:pt>
                <c:pt idx="287">
                  <c:v>6232.7708406048987</c:v>
                </c:pt>
                <c:pt idx="288">
                  <c:v>8547.8000099724322</c:v>
                </c:pt>
                <c:pt idx="289">
                  <c:v>3561.5833374885137</c:v>
                </c:pt>
                <c:pt idx="290">
                  <c:v>15136.729184326183</c:v>
                </c:pt>
                <c:pt idx="291">
                  <c:v>15136.729184326183</c:v>
                </c:pt>
                <c:pt idx="292">
                  <c:v>15136.729184326183</c:v>
                </c:pt>
                <c:pt idx="293">
                  <c:v>15190.15293438851</c:v>
                </c:pt>
                <c:pt idx="294">
                  <c:v>8369.7208430980063</c:v>
                </c:pt>
                <c:pt idx="295">
                  <c:v>34191.200039889729</c:v>
                </c:pt>
                <c:pt idx="296">
                  <c:v>4914.9850057341491</c:v>
                </c:pt>
                <c:pt idx="297">
                  <c:v>15500</c:v>
                </c:pt>
                <c:pt idx="298">
                  <c:v>8013.5625093491553</c:v>
                </c:pt>
                <c:pt idx="299">
                  <c:v>3205.4250037396623</c:v>
                </c:pt>
                <c:pt idx="300">
                  <c:v>12000</c:v>
                </c:pt>
                <c:pt idx="301">
                  <c:v>7123.1666749770275</c:v>
                </c:pt>
                <c:pt idx="302">
                  <c:v>6410.8500074793246</c:v>
                </c:pt>
                <c:pt idx="303">
                  <c:v>16000</c:v>
                </c:pt>
                <c:pt idx="304">
                  <c:v>13000</c:v>
                </c:pt>
                <c:pt idx="305">
                  <c:v>3800</c:v>
                </c:pt>
                <c:pt idx="306">
                  <c:v>6588.9291743537506</c:v>
                </c:pt>
                <c:pt idx="307">
                  <c:v>16000</c:v>
                </c:pt>
                <c:pt idx="308">
                  <c:v>16027.125018698311</c:v>
                </c:pt>
                <c:pt idx="309">
                  <c:v>8547.8000099724322</c:v>
                </c:pt>
                <c:pt idx="310">
                  <c:v>160271.25018698312</c:v>
                </c:pt>
                <c:pt idx="311">
                  <c:v>8903.9583437212841</c:v>
                </c:pt>
                <c:pt idx="312">
                  <c:v>16027.125018698311</c:v>
                </c:pt>
                <c:pt idx="313">
                  <c:v>9616.275011218986</c:v>
                </c:pt>
                <c:pt idx="314">
                  <c:v>16027.125018698311</c:v>
                </c:pt>
                <c:pt idx="315">
                  <c:v>11040.908346214392</c:v>
                </c:pt>
                <c:pt idx="316">
                  <c:v>13355.937515581925</c:v>
                </c:pt>
                <c:pt idx="317">
                  <c:v>16027.125018698311</c:v>
                </c:pt>
                <c:pt idx="318">
                  <c:v>30000</c:v>
                </c:pt>
                <c:pt idx="319">
                  <c:v>5342.3750062327708</c:v>
                </c:pt>
                <c:pt idx="320">
                  <c:v>7123.1666749770275</c:v>
                </c:pt>
                <c:pt idx="321">
                  <c:v>16027.125018698311</c:v>
                </c:pt>
                <c:pt idx="322">
                  <c:v>16027.125018698311</c:v>
                </c:pt>
                <c:pt idx="323">
                  <c:v>3561.5833374885137</c:v>
                </c:pt>
                <c:pt idx="324">
                  <c:v>4273.9000049862161</c:v>
                </c:pt>
                <c:pt idx="325">
                  <c:v>16027.125018698311</c:v>
                </c:pt>
                <c:pt idx="326">
                  <c:v>71231.666749770273</c:v>
                </c:pt>
                <c:pt idx="327">
                  <c:v>5342.3750062327708</c:v>
                </c:pt>
                <c:pt idx="328">
                  <c:v>16027.125018698311</c:v>
                </c:pt>
                <c:pt idx="329">
                  <c:v>53423.750062327701</c:v>
                </c:pt>
                <c:pt idx="330">
                  <c:v>5000</c:v>
                </c:pt>
                <c:pt idx="331">
                  <c:v>8903.9583437212841</c:v>
                </c:pt>
                <c:pt idx="332">
                  <c:v>14246.333349954055</c:v>
                </c:pt>
                <c:pt idx="333">
                  <c:v>2225.989585930321</c:v>
                </c:pt>
                <c:pt idx="334">
                  <c:v>16350</c:v>
                </c:pt>
                <c:pt idx="335">
                  <c:v>6000</c:v>
                </c:pt>
                <c:pt idx="336">
                  <c:v>3561.5833374885137</c:v>
                </c:pt>
                <c:pt idx="337">
                  <c:v>12821.700014958649</c:v>
                </c:pt>
                <c:pt idx="338">
                  <c:v>16917.52085307044</c:v>
                </c:pt>
                <c:pt idx="339">
                  <c:v>16917.52085307044</c:v>
                </c:pt>
                <c:pt idx="340">
                  <c:v>10684.750012465542</c:v>
                </c:pt>
                <c:pt idx="341">
                  <c:v>8400</c:v>
                </c:pt>
                <c:pt idx="342">
                  <c:v>8903.9583437212841</c:v>
                </c:pt>
                <c:pt idx="343">
                  <c:v>10684.750012465542</c:v>
                </c:pt>
                <c:pt idx="344">
                  <c:v>8013.5625093491553</c:v>
                </c:pt>
                <c:pt idx="345">
                  <c:v>8903.9583437212841</c:v>
                </c:pt>
                <c:pt idx="346">
                  <c:v>17807.916687442568</c:v>
                </c:pt>
                <c:pt idx="347">
                  <c:v>17807.916687442568</c:v>
                </c:pt>
                <c:pt idx="348">
                  <c:v>4285</c:v>
                </c:pt>
                <c:pt idx="349">
                  <c:v>17807.916687442568</c:v>
                </c:pt>
                <c:pt idx="350">
                  <c:v>17807.916687442568</c:v>
                </c:pt>
                <c:pt idx="351">
                  <c:v>7123.1666749770275</c:v>
                </c:pt>
                <c:pt idx="352">
                  <c:v>50000</c:v>
                </c:pt>
                <c:pt idx="353">
                  <c:v>4273.9000049862161</c:v>
                </c:pt>
                <c:pt idx="354">
                  <c:v>50000</c:v>
                </c:pt>
                <c:pt idx="355">
                  <c:v>6767.0083412281756</c:v>
                </c:pt>
                <c:pt idx="356">
                  <c:v>7479.3250087258784</c:v>
                </c:pt>
                <c:pt idx="357">
                  <c:v>17807.916687442568</c:v>
                </c:pt>
                <c:pt idx="358">
                  <c:v>32054.250037396621</c:v>
                </c:pt>
                <c:pt idx="359">
                  <c:v>17807.916687442568</c:v>
                </c:pt>
                <c:pt idx="360">
                  <c:v>2849.2666699908109</c:v>
                </c:pt>
                <c:pt idx="361">
                  <c:v>8400</c:v>
                </c:pt>
                <c:pt idx="362">
                  <c:v>4000</c:v>
                </c:pt>
                <c:pt idx="363">
                  <c:v>4200</c:v>
                </c:pt>
                <c:pt idx="364">
                  <c:v>12821.700014958649</c:v>
                </c:pt>
                <c:pt idx="365">
                  <c:v>3561.5833374885137</c:v>
                </c:pt>
                <c:pt idx="366">
                  <c:v>10684.750012465542</c:v>
                </c:pt>
                <c:pt idx="367">
                  <c:v>5342.3750062327708</c:v>
                </c:pt>
                <c:pt idx="368">
                  <c:v>71231.666749770273</c:v>
                </c:pt>
                <c:pt idx="369">
                  <c:v>80135.625093491559</c:v>
                </c:pt>
                <c:pt idx="370">
                  <c:v>5342.3750062327708</c:v>
                </c:pt>
                <c:pt idx="371">
                  <c:v>7123.1666749770275</c:v>
                </c:pt>
                <c:pt idx="372">
                  <c:v>10684.750012465542</c:v>
                </c:pt>
                <c:pt idx="373">
                  <c:v>4000</c:v>
                </c:pt>
                <c:pt idx="374">
                  <c:v>2671.1875031163854</c:v>
                </c:pt>
                <c:pt idx="375">
                  <c:v>14246.333349954055</c:v>
                </c:pt>
                <c:pt idx="376">
                  <c:v>8547.8000099724322</c:v>
                </c:pt>
                <c:pt idx="377">
                  <c:v>7693.0200089751897</c:v>
                </c:pt>
                <c:pt idx="378">
                  <c:v>4000</c:v>
                </c:pt>
                <c:pt idx="379">
                  <c:v>5400</c:v>
                </c:pt>
                <c:pt idx="380">
                  <c:v>186983.12521814698</c:v>
                </c:pt>
                <c:pt idx="381">
                  <c:v>17807.916687442568</c:v>
                </c:pt>
                <c:pt idx="382">
                  <c:v>17807.916687442568</c:v>
                </c:pt>
                <c:pt idx="383">
                  <c:v>17807.916687442568</c:v>
                </c:pt>
                <c:pt idx="384">
                  <c:v>2938.3062534280239</c:v>
                </c:pt>
                <c:pt idx="385">
                  <c:v>17807.916687442568</c:v>
                </c:pt>
                <c:pt idx="386">
                  <c:v>37000</c:v>
                </c:pt>
                <c:pt idx="387">
                  <c:v>5342.3750062327708</c:v>
                </c:pt>
                <c:pt idx="388">
                  <c:v>3561.5833374885137</c:v>
                </c:pt>
                <c:pt idx="389">
                  <c:v>8547.8000099724322</c:v>
                </c:pt>
                <c:pt idx="390">
                  <c:v>5800</c:v>
                </c:pt>
                <c:pt idx="391">
                  <c:v>4095.8208381117906</c:v>
                </c:pt>
                <c:pt idx="392">
                  <c:v>17807.916687442568</c:v>
                </c:pt>
                <c:pt idx="393">
                  <c:v>17807.916687442568</c:v>
                </c:pt>
                <c:pt idx="394">
                  <c:v>8738</c:v>
                </c:pt>
                <c:pt idx="395">
                  <c:v>17807.916687442568</c:v>
                </c:pt>
                <c:pt idx="396">
                  <c:v>10200</c:v>
                </c:pt>
                <c:pt idx="397">
                  <c:v>5787.5729234188348</c:v>
                </c:pt>
                <c:pt idx="398">
                  <c:v>4451.9791718606421</c:v>
                </c:pt>
                <c:pt idx="399">
                  <c:v>8369.7208430980063</c:v>
                </c:pt>
                <c:pt idx="400">
                  <c:v>17807.916687442568</c:v>
                </c:pt>
                <c:pt idx="401">
                  <c:v>3917.7416712373652</c:v>
                </c:pt>
                <c:pt idx="402">
                  <c:v>4630.058338735068</c:v>
                </c:pt>
                <c:pt idx="403">
                  <c:v>2136.9500024931081</c:v>
                </c:pt>
                <c:pt idx="404">
                  <c:v>13000</c:v>
                </c:pt>
                <c:pt idx="405">
                  <c:v>2564.3400029917298</c:v>
                </c:pt>
                <c:pt idx="406">
                  <c:v>17807.916687442568</c:v>
                </c:pt>
                <c:pt idx="407">
                  <c:v>50000</c:v>
                </c:pt>
                <c:pt idx="408">
                  <c:v>5342.3750062327708</c:v>
                </c:pt>
                <c:pt idx="409">
                  <c:v>11539.530013462785</c:v>
                </c:pt>
                <c:pt idx="410">
                  <c:v>7000</c:v>
                </c:pt>
                <c:pt idx="411">
                  <c:v>6767.0083412281756</c:v>
                </c:pt>
                <c:pt idx="412">
                  <c:v>4451.9791718606421</c:v>
                </c:pt>
                <c:pt idx="413">
                  <c:v>2671.1875031163854</c:v>
                </c:pt>
                <c:pt idx="414">
                  <c:v>4957.7240057840108</c:v>
                </c:pt>
                <c:pt idx="415">
                  <c:v>3205.4250037396623</c:v>
                </c:pt>
                <c:pt idx="416">
                  <c:v>14246.333349954055</c:v>
                </c:pt>
                <c:pt idx="417">
                  <c:v>5342.3750062327708</c:v>
                </c:pt>
                <c:pt idx="418">
                  <c:v>6588.9291743537506</c:v>
                </c:pt>
                <c:pt idx="419">
                  <c:v>6588.9291743537506</c:v>
                </c:pt>
                <c:pt idx="420">
                  <c:v>12821.700014958649</c:v>
                </c:pt>
                <c:pt idx="421">
                  <c:v>10684.750012465542</c:v>
                </c:pt>
                <c:pt idx="422">
                  <c:v>10000</c:v>
                </c:pt>
                <c:pt idx="423">
                  <c:v>2136.9500024931081</c:v>
                </c:pt>
                <c:pt idx="424">
                  <c:v>8547.8000099724322</c:v>
                </c:pt>
                <c:pt idx="425">
                  <c:v>8013.5625093491553</c:v>
                </c:pt>
                <c:pt idx="426">
                  <c:v>7123.1666749770275</c:v>
                </c:pt>
                <c:pt idx="427">
                  <c:v>40958.208381117904</c:v>
                </c:pt>
                <c:pt idx="428">
                  <c:v>11325.835013213473</c:v>
                </c:pt>
                <c:pt idx="429">
                  <c:v>17807.916687442568</c:v>
                </c:pt>
                <c:pt idx="430">
                  <c:v>8903.9583437212841</c:v>
                </c:pt>
                <c:pt idx="431">
                  <c:v>8903.9583437212841</c:v>
                </c:pt>
                <c:pt idx="432">
                  <c:v>12821.700014958649</c:v>
                </c:pt>
                <c:pt idx="433">
                  <c:v>3205.4250037396623</c:v>
                </c:pt>
                <c:pt idx="434">
                  <c:v>6677.9687577909626</c:v>
                </c:pt>
                <c:pt idx="435">
                  <c:v>31250</c:v>
                </c:pt>
                <c:pt idx="436">
                  <c:v>7123.1666749770275</c:v>
                </c:pt>
                <c:pt idx="437">
                  <c:v>4451.9791718606421</c:v>
                </c:pt>
                <c:pt idx="438">
                  <c:v>6945.0875081026015</c:v>
                </c:pt>
                <c:pt idx="439">
                  <c:v>10684.750012465542</c:v>
                </c:pt>
                <c:pt idx="440">
                  <c:v>8547.8000099724322</c:v>
                </c:pt>
                <c:pt idx="441">
                  <c:v>35000</c:v>
                </c:pt>
                <c:pt idx="442">
                  <c:v>17807.916687442568</c:v>
                </c:pt>
                <c:pt idx="443">
                  <c:v>3205.4250037396623</c:v>
                </c:pt>
                <c:pt idx="444">
                  <c:v>14246.333349954055</c:v>
                </c:pt>
                <c:pt idx="445">
                  <c:v>10684.750012465542</c:v>
                </c:pt>
                <c:pt idx="446">
                  <c:v>40000</c:v>
                </c:pt>
                <c:pt idx="447">
                  <c:v>7301.2458418514525</c:v>
                </c:pt>
                <c:pt idx="448">
                  <c:v>17807.916687442568</c:v>
                </c:pt>
                <c:pt idx="449">
                  <c:v>10684.750012465542</c:v>
                </c:pt>
                <c:pt idx="450">
                  <c:v>17807.916687442568</c:v>
                </c:pt>
                <c:pt idx="451">
                  <c:v>10000</c:v>
                </c:pt>
                <c:pt idx="452">
                  <c:v>6000</c:v>
                </c:pt>
                <c:pt idx="453">
                  <c:v>6410.8500074793246</c:v>
                </c:pt>
                <c:pt idx="454">
                  <c:v>18000</c:v>
                </c:pt>
                <c:pt idx="455">
                  <c:v>4273.9000049862161</c:v>
                </c:pt>
                <c:pt idx="456">
                  <c:v>8000</c:v>
                </c:pt>
                <c:pt idx="457">
                  <c:v>4006.7812546745777</c:v>
                </c:pt>
                <c:pt idx="458">
                  <c:v>4273.9000049862161</c:v>
                </c:pt>
                <c:pt idx="459">
                  <c:v>12465.541681209797</c:v>
                </c:pt>
                <c:pt idx="460">
                  <c:v>18000</c:v>
                </c:pt>
                <c:pt idx="461">
                  <c:v>2136.9500024931081</c:v>
                </c:pt>
                <c:pt idx="462">
                  <c:v>18000</c:v>
                </c:pt>
                <c:pt idx="463">
                  <c:v>3650.6229209257262</c:v>
                </c:pt>
                <c:pt idx="464">
                  <c:v>5342.3750062327708</c:v>
                </c:pt>
                <c:pt idx="465">
                  <c:v>3917.7416712373652</c:v>
                </c:pt>
                <c:pt idx="466">
                  <c:v>13500</c:v>
                </c:pt>
                <c:pt idx="467">
                  <c:v>45000</c:v>
                </c:pt>
                <c:pt idx="468">
                  <c:v>8547.8000099724322</c:v>
                </c:pt>
                <c:pt idx="469">
                  <c:v>10150.512511842264</c:v>
                </c:pt>
                <c:pt idx="470">
                  <c:v>11325.835013213473</c:v>
                </c:pt>
                <c:pt idx="471">
                  <c:v>40067.812546745779</c:v>
                </c:pt>
                <c:pt idx="472">
                  <c:v>18000</c:v>
                </c:pt>
                <c:pt idx="473">
                  <c:v>4273.9000049862161</c:v>
                </c:pt>
                <c:pt idx="474">
                  <c:v>7123.1666749770275</c:v>
                </c:pt>
                <c:pt idx="475">
                  <c:v>10000</c:v>
                </c:pt>
                <c:pt idx="476">
                  <c:v>8013.5625093491553</c:v>
                </c:pt>
                <c:pt idx="477">
                  <c:v>2671.1875031163854</c:v>
                </c:pt>
                <c:pt idx="478">
                  <c:v>96000</c:v>
                </c:pt>
                <c:pt idx="479">
                  <c:v>18000</c:v>
                </c:pt>
                <c:pt idx="480">
                  <c:v>6713.584591165848</c:v>
                </c:pt>
                <c:pt idx="481">
                  <c:v>10684.750012465542</c:v>
                </c:pt>
                <c:pt idx="482">
                  <c:v>8013.5625093491553</c:v>
                </c:pt>
                <c:pt idx="483">
                  <c:v>3027.3458368652364</c:v>
                </c:pt>
                <c:pt idx="484">
                  <c:v>13100</c:v>
                </c:pt>
                <c:pt idx="485">
                  <c:v>4273.9000049862161</c:v>
                </c:pt>
                <c:pt idx="486">
                  <c:v>11575.14584683767</c:v>
                </c:pt>
                <c:pt idx="487">
                  <c:v>9188.8850107203652</c:v>
                </c:pt>
                <c:pt idx="488">
                  <c:v>8975.1900104710548</c:v>
                </c:pt>
                <c:pt idx="489">
                  <c:v>2564.3400029917298</c:v>
                </c:pt>
                <c:pt idx="490">
                  <c:v>10684.750012465542</c:v>
                </c:pt>
                <c:pt idx="491">
                  <c:v>30273.458368652366</c:v>
                </c:pt>
                <c:pt idx="492">
                  <c:v>6410.8500074793246</c:v>
                </c:pt>
                <c:pt idx="493">
                  <c:v>9794.354178093412</c:v>
                </c:pt>
                <c:pt idx="494">
                  <c:v>18698.312521814696</c:v>
                </c:pt>
                <c:pt idx="495">
                  <c:v>10684.750012465542</c:v>
                </c:pt>
                <c:pt idx="496">
                  <c:v>10684.750012465542</c:v>
                </c:pt>
                <c:pt idx="497">
                  <c:v>13000</c:v>
                </c:pt>
                <c:pt idx="498">
                  <c:v>30000</c:v>
                </c:pt>
                <c:pt idx="499">
                  <c:v>3561.5833374885137</c:v>
                </c:pt>
                <c:pt idx="500">
                  <c:v>5000</c:v>
                </c:pt>
                <c:pt idx="501">
                  <c:v>3561.5833374885137</c:v>
                </c:pt>
                <c:pt idx="502">
                  <c:v>11575.14584683767</c:v>
                </c:pt>
                <c:pt idx="503">
                  <c:v>9794.354178093412</c:v>
                </c:pt>
                <c:pt idx="504">
                  <c:v>9616.275011218986</c:v>
                </c:pt>
                <c:pt idx="505">
                  <c:v>2564.3400029917298</c:v>
                </c:pt>
                <c:pt idx="506">
                  <c:v>5342.3750062327708</c:v>
                </c:pt>
                <c:pt idx="507">
                  <c:v>12821.700014958649</c:v>
                </c:pt>
                <c:pt idx="508">
                  <c:v>10684.750012465542</c:v>
                </c:pt>
                <c:pt idx="509">
                  <c:v>7123.1666749770275</c:v>
                </c:pt>
                <c:pt idx="510">
                  <c:v>8903.9583437212841</c:v>
                </c:pt>
                <c:pt idx="511">
                  <c:v>7123.1666749770275</c:v>
                </c:pt>
                <c:pt idx="512">
                  <c:v>40958.208381117904</c:v>
                </c:pt>
                <c:pt idx="513">
                  <c:v>2136.9500024931081</c:v>
                </c:pt>
                <c:pt idx="514">
                  <c:v>8903.9583437212841</c:v>
                </c:pt>
                <c:pt idx="515">
                  <c:v>3205.4250037396623</c:v>
                </c:pt>
                <c:pt idx="516">
                  <c:v>10000</c:v>
                </c:pt>
                <c:pt idx="517">
                  <c:v>10684.750012465542</c:v>
                </c:pt>
                <c:pt idx="518">
                  <c:v>13801.135432767991</c:v>
                </c:pt>
                <c:pt idx="519">
                  <c:v>19588.708356186824</c:v>
                </c:pt>
                <c:pt idx="520">
                  <c:v>8654.6475100970874</c:v>
                </c:pt>
                <c:pt idx="521">
                  <c:v>5342.3750062327708</c:v>
                </c:pt>
                <c:pt idx="522">
                  <c:v>19588.708356186824</c:v>
                </c:pt>
                <c:pt idx="523">
                  <c:v>19588.708356186824</c:v>
                </c:pt>
                <c:pt idx="524">
                  <c:v>2564.3400029917298</c:v>
                </c:pt>
                <c:pt idx="525">
                  <c:v>3205.4250037396623</c:v>
                </c:pt>
                <c:pt idx="526">
                  <c:v>10684.750012465542</c:v>
                </c:pt>
                <c:pt idx="527">
                  <c:v>12465.541681209797</c:v>
                </c:pt>
                <c:pt idx="528">
                  <c:v>20000</c:v>
                </c:pt>
                <c:pt idx="529">
                  <c:v>12465.541681209797</c:v>
                </c:pt>
                <c:pt idx="530">
                  <c:v>20000</c:v>
                </c:pt>
                <c:pt idx="531">
                  <c:v>20000</c:v>
                </c:pt>
                <c:pt idx="532">
                  <c:v>20000</c:v>
                </c:pt>
                <c:pt idx="533">
                  <c:v>8547.8000099724322</c:v>
                </c:pt>
                <c:pt idx="534">
                  <c:v>10684.750012465542</c:v>
                </c:pt>
                <c:pt idx="535">
                  <c:v>10684.750012465542</c:v>
                </c:pt>
                <c:pt idx="536">
                  <c:v>20000</c:v>
                </c:pt>
                <c:pt idx="537">
                  <c:v>8000</c:v>
                </c:pt>
                <c:pt idx="538">
                  <c:v>3632.815004238284</c:v>
                </c:pt>
                <c:pt idx="539">
                  <c:v>8903.9583437212841</c:v>
                </c:pt>
                <c:pt idx="540">
                  <c:v>20000</c:v>
                </c:pt>
                <c:pt idx="541">
                  <c:v>9705.3145946561999</c:v>
                </c:pt>
                <c:pt idx="542">
                  <c:v>20000</c:v>
                </c:pt>
                <c:pt idx="543">
                  <c:v>3205.4250037396623</c:v>
                </c:pt>
                <c:pt idx="544">
                  <c:v>12465.541681209797</c:v>
                </c:pt>
                <c:pt idx="545">
                  <c:v>11575.14584683767</c:v>
                </c:pt>
                <c:pt idx="546">
                  <c:v>20000</c:v>
                </c:pt>
                <c:pt idx="547">
                  <c:v>6232.7708406048987</c:v>
                </c:pt>
                <c:pt idx="548">
                  <c:v>11397.066679963244</c:v>
                </c:pt>
                <c:pt idx="549">
                  <c:v>6499.8895909165376</c:v>
                </c:pt>
                <c:pt idx="550">
                  <c:v>7265</c:v>
                </c:pt>
                <c:pt idx="551">
                  <c:v>8013.5625093491553</c:v>
                </c:pt>
                <c:pt idx="552">
                  <c:v>10150.512511842264</c:v>
                </c:pt>
                <c:pt idx="553">
                  <c:v>10898.445012714852</c:v>
                </c:pt>
                <c:pt idx="554">
                  <c:v>2136.9500024931081</c:v>
                </c:pt>
                <c:pt idx="555">
                  <c:v>7123.1666749770275</c:v>
                </c:pt>
                <c:pt idx="556">
                  <c:v>5342.3750062327708</c:v>
                </c:pt>
                <c:pt idx="557">
                  <c:v>20000</c:v>
                </c:pt>
                <c:pt idx="558">
                  <c:v>7479.3250087258784</c:v>
                </c:pt>
                <c:pt idx="559">
                  <c:v>3739.6625043629392</c:v>
                </c:pt>
                <c:pt idx="560">
                  <c:v>20122.945856810104</c:v>
                </c:pt>
                <c:pt idx="561">
                  <c:v>6000</c:v>
                </c:pt>
                <c:pt idx="562">
                  <c:v>10684.750012465542</c:v>
                </c:pt>
                <c:pt idx="563">
                  <c:v>8476.5683432226633</c:v>
                </c:pt>
                <c:pt idx="564">
                  <c:v>8700</c:v>
                </c:pt>
                <c:pt idx="565">
                  <c:v>3561.5833374885137</c:v>
                </c:pt>
                <c:pt idx="566">
                  <c:v>3205.4250037396623</c:v>
                </c:pt>
                <c:pt idx="567">
                  <c:v>4487.5950052355274</c:v>
                </c:pt>
                <c:pt idx="568">
                  <c:v>12465.541681209797</c:v>
                </c:pt>
                <c:pt idx="569">
                  <c:v>20479.104190558952</c:v>
                </c:pt>
                <c:pt idx="570">
                  <c:v>12000</c:v>
                </c:pt>
                <c:pt idx="571">
                  <c:v>20479.104190558952</c:v>
                </c:pt>
                <c:pt idx="572">
                  <c:v>7265.630008476568</c:v>
                </c:pt>
                <c:pt idx="573">
                  <c:v>9438.1958443445619</c:v>
                </c:pt>
                <c:pt idx="574">
                  <c:v>20514.720023933838</c:v>
                </c:pt>
                <c:pt idx="575">
                  <c:v>3561.5833374885137</c:v>
                </c:pt>
                <c:pt idx="576">
                  <c:v>3561.5833374885137</c:v>
                </c:pt>
                <c:pt idx="577">
                  <c:v>5100</c:v>
                </c:pt>
                <c:pt idx="578">
                  <c:v>5342.3750062327708</c:v>
                </c:pt>
                <c:pt idx="579">
                  <c:v>50000</c:v>
                </c:pt>
                <c:pt idx="580">
                  <c:v>7000</c:v>
                </c:pt>
                <c:pt idx="581">
                  <c:v>7799.8675090998449</c:v>
                </c:pt>
                <c:pt idx="582">
                  <c:v>6720</c:v>
                </c:pt>
                <c:pt idx="583">
                  <c:v>4451.9791718606421</c:v>
                </c:pt>
                <c:pt idx="584">
                  <c:v>7200</c:v>
                </c:pt>
                <c:pt idx="585">
                  <c:v>44519.791718606422</c:v>
                </c:pt>
                <c:pt idx="586">
                  <c:v>2493.1083362419595</c:v>
                </c:pt>
                <c:pt idx="587">
                  <c:v>21000</c:v>
                </c:pt>
                <c:pt idx="588">
                  <c:v>50000</c:v>
                </c:pt>
                <c:pt idx="589">
                  <c:v>4273.9000049862161</c:v>
                </c:pt>
                <c:pt idx="590">
                  <c:v>4451.9791718606421</c:v>
                </c:pt>
                <c:pt idx="591">
                  <c:v>10684.750012465542</c:v>
                </c:pt>
                <c:pt idx="592">
                  <c:v>7960</c:v>
                </c:pt>
                <c:pt idx="593">
                  <c:v>8903.9583437212841</c:v>
                </c:pt>
                <c:pt idx="594">
                  <c:v>4273.9000049862161</c:v>
                </c:pt>
                <c:pt idx="595">
                  <c:v>21000</c:v>
                </c:pt>
                <c:pt idx="596">
                  <c:v>3205.4250037396623</c:v>
                </c:pt>
                <c:pt idx="597">
                  <c:v>10684.750012465542</c:v>
                </c:pt>
                <c:pt idx="598">
                  <c:v>5342.3750062327708</c:v>
                </c:pt>
                <c:pt idx="599">
                  <c:v>60000</c:v>
                </c:pt>
                <c:pt idx="600">
                  <c:v>4487.5950052355274</c:v>
                </c:pt>
                <c:pt idx="601">
                  <c:v>4314.929445034084</c:v>
                </c:pt>
                <c:pt idx="602">
                  <c:v>3739.6625043629392</c:v>
                </c:pt>
                <c:pt idx="603">
                  <c:v>21369.500024931083</c:v>
                </c:pt>
                <c:pt idx="604">
                  <c:v>7123.1666749770275</c:v>
                </c:pt>
                <c:pt idx="605">
                  <c:v>2675.675098121621</c:v>
                </c:pt>
                <c:pt idx="606">
                  <c:v>21369.500024931083</c:v>
                </c:pt>
                <c:pt idx="607">
                  <c:v>42739.000049862167</c:v>
                </c:pt>
                <c:pt idx="608">
                  <c:v>7123.1666749770275</c:v>
                </c:pt>
                <c:pt idx="609">
                  <c:v>10000</c:v>
                </c:pt>
                <c:pt idx="610">
                  <c:v>3561.5833374885137</c:v>
                </c:pt>
                <c:pt idx="611">
                  <c:v>40000</c:v>
                </c:pt>
                <c:pt idx="612">
                  <c:v>21369.500024931083</c:v>
                </c:pt>
                <c:pt idx="613">
                  <c:v>12608.005014709339</c:v>
                </c:pt>
                <c:pt idx="614">
                  <c:v>6000</c:v>
                </c:pt>
                <c:pt idx="615">
                  <c:v>8903.9583437212841</c:v>
                </c:pt>
                <c:pt idx="616">
                  <c:v>8600</c:v>
                </c:pt>
                <c:pt idx="617">
                  <c:v>21369.500024931083</c:v>
                </c:pt>
                <c:pt idx="618">
                  <c:v>21369.500024931083</c:v>
                </c:pt>
                <c:pt idx="619">
                  <c:v>8903.9583437212841</c:v>
                </c:pt>
                <c:pt idx="620">
                  <c:v>3561.5833374885137</c:v>
                </c:pt>
                <c:pt idx="621">
                  <c:v>8013.5625093491553</c:v>
                </c:pt>
                <c:pt idx="622">
                  <c:v>21369.500024931083</c:v>
                </c:pt>
                <c:pt idx="623">
                  <c:v>21369.500024931083</c:v>
                </c:pt>
                <c:pt idx="624">
                  <c:v>6232.7708406048987</c:v>
                </c:pt>
                <c:pt idx="625">
                  <c:v>21369.500024931083</c:v>
                </c:pt>
                <c:pt idx="626">
                  <c:v>21369.500024931083</c:v>
                </c:pt>
                <c:pt idx="627">
                  <c:v>21369.500024931083</c:v>
                </c:pt>
                <c:pt idx="628">
                  <c:v>7200</c:v>
                </c:pt>
                <c:pt idx="629">
                  <c:v>9616.275011218986</c:v>
                </c:pt>
                <c:pt idx="630">
                  <c:v>21369.500024931083</c:v>
                </c:pt>
                <c:pt idx="631">
                  <c:v>21369.500024931083</c:v>
                </c:pt>
                <c:pt idx="632">
                  <c:v>8547.8000099724322</c:v>
                </c:pt>
                <c:pt idx="633">
                  <c:v>21500</c:v>
                </c:pt>
                <c:pt idx="634">
                  <c:v>4451.9791718606421</c:v>
                </c:pt>
                <c:pt idx="635">
                  <c:v>21903.737525554359</c:v>
                </c:pt>
                <c:pt idx="636">
                  <c:v>22000</c:v>
                </c:pt>
                <c:pt idx="637">
                  <c:v>4800</c:v>
                </c:pt>
                <c:pt idx="638">
                  <c:v>8903.9583437212841</c:v>
                </c:pt>
                <c:pt idx="639">
                  <c:v>46300.583387350678</c:v>
                </c:pt>
                <c:pt idx="640">
                  <c:v>13355.937515581925</c:v>
                </c:pt>
                <c:pt idx="641">
                  <c:v>8013.5625093491553</c:v>
                </c:pt>
                <c:pt idx="642">
                  <c:v>12465.541681209797</c:v>
                </c:pt>
                <c:pt idx="643">
                  <c:v>9000</c:v>
                </c:pt>
                <c:pt idx="644">
                  <c:v>5342.3750062327708</c:v>
                </c:pt>
                <c:pt idx="645">
                  <c:v>7123.1666749770275</c:v>
                </c:pt>
                <c:pt idx="646">
                  <c:v>30000</c:v>
                </c:pt>
                <c:pt idx="647">
                  <c:v>8903.9583437212841</c:v>
                </c:pt>
                <c:pt idx="648">
                  <c:v>22000</c:v>
                </c:pt>
                <c:pt idx="649">
                  <c:v>11800</c:v>
                </c:pt>
                <c:pt idx="650">
                  <c:v>6410.8500074793246</c:v>
                </c:pt>
                <c:pt idx="651">
                  <c:v>5342.3750062327708</c:v>
                </c:pt>
                <c:pt idx="652">
                  <c:v>7123.1666749770275</c:v>
                </c:pt>
                <c:pt idx="653">
                  <c:v>14000</c:v>
                </c:pt>
                <c:pt idx="654">
                  <c:v>8000</c:v>
                </c:pt>
                <c:pt idx="655">
                  <c:v>10684.750012465542</c:v>
                </c:pt>
                <c:pt idx="656">
                  <c:v>6232.7708406048987</c:v>
                </c:pt>
                <c:pt idx="657">
                  <c:v>10239.552095279476</c:v>
                </c:pt>
                <c:pt idx="658">
                  <c:v>8903.9583437212841</c:v>
                </c:pt>
                <c:pt idx="659">
                  <c:v>3739.6625043629392</c:v>
                </c:pt>
                <c:pt idx="660">
                  <c:v>3561.5833374885137</c:v>
                </c:pt>
                <c:pt idx="661">
                  <c:v>6410.8500074793246</c:v>
                </c:pt>
                <c:pt idx="662">
                  <c:v>13500</c:v>
                </c:pt>
                <c:pt idx="663">
                  <c:v>23150.291693675339</c:v>
                </c:pt>
                <c:pt idx="664">
                  <c:v>10684.750012465542</c:v>
                </c:pt>
                <c:pt idx="665">
                  <c:v>5591.6858398569666</c:v>
                </c:pt>
                <c:pt idx="666">
                  <c:v>10000</c:v>
                </c:pt>
                <c:pt idx="667">
                  <c:v>9000</c:v>
                </c:pt>
                <c:pt idx="668">
                  <c:v>9000</c:v>
                </c:pt>
                <c:pt idx="669">
                  <c:v>11753.225013712095</c:v>
                </c:pt>
                <c:pt idx="670">
                  <c:v>3632.815004238284</c:v>
                </c:pt>
                <c:pt idx="671">
                  <c:v>4897.177089046706</c:v>
                </c:pt>
                <c:pt idx="672">
                  <c:v>23150.291693675339</c:v>
                </c:pt>
                <c:pt idx="673">
                  <c:v>5342.3750062327708</c:v>
                </c:pt>
                <c:pt idx="674">
                  <c:v>8903.9583437212841</c:v>
                </c:pt>
                <c:pt idx="675">
                  <c:v>10684.750012465542</c:v>
                </c:pt>
                <c:pt idx="676">
                  <c:v>23150.291693675339</c:v>
                </c:pt>
                <c:pt idx="677">
                  <c:v>6600</c:v>
                </c:pt>
                <c:pt idx="678">
                  <c:v>4451.9791718606421</c:v>
                </c:pt>
                <c:pt idx="679">
                  <c:v>8013.5625093491553</c:v>
                </c:pt>
                <c:pt idx="680">
                  <c:v>39355.495879248076</c:v>
                </c:pt>
                <c:pt idx="681">
                  <c:v>4451.9791718606421</c:v>
                </c:pt>
                <c:pt idx="682">
                  <c:v>13355.937515581925</c:v>
                </c:pt>
                <c:pt idx="683">
                  <c:v>14000</c:v>
                </c:pt>
                <c:pt idx="684">
                  <c:v>57875.729234188344</c:v>
                </c:pt>
                <c:pt idx="685">
                  <c:v>4356</c:v>
                </c:pt>
                <c:pt idx="686">
                  <c:v>5342.3750062327708</c:v>
                </c:pt>
                <c:pt idx="687">
                  <c:v>8547.8000099724322</c:v>
                </c:pt>
                <c:pt idx="688">
                  <c:v>24000</c:v>
                </c:pt>
                <c:pt idx="689">
                  <c:v>10684.750012465542</c:v>
                </c:pt>
                <c:pt idx="690">
                  <c:v>8903.9583437212841</c:v>
                </c:pt>
                <c:pt idx="691">
                  <c:v>24000</c:v>
                </c:pt>
                <c:pt idx="692">
                  <c:v>5698.5333399816218</c:v>
                </c:pt>
                <c:pt idx="693">
                  <c:v>7123.1666749770275</c:v>
                </c:pt>
                <c:pt idx="694">
                  <c:v>4451.9791718606421</c:v>
                </c:pt>
                <c:pt idx="695">
                  <c:v>6410.8500074793246</c:v>
                </c:pt>
                <c:pt idx="696">
                  <c:v>24000</c:v>
                </c:pt>
                <c:pt idx="697">
                  <c:v>11040.908346214392</c:v>
                </c:pt>
                <c:pt idx="698">
                  <c:v>3561.5833374885137</c:v>
                </c:pt>
                <c:pt idx="699">
                  <c:v>4095.8208381117906</c:v>
                </c:pt>
                <c:pt idx="700">
                  <c:v>12821.700014958649</c:v>
                </c:pt>
                <c:pt idx="701">
                  <c:v>4000</c:v>
                </c:pt>
                <c:pt idx="702">
                  <c:v>3200</c:v>
                </c:pt>
                <c:pt idx="703">
                  <c:v>5000</c:v>
                </c:pt>
                <c:pt idx="704">
                  <c:v>4950.6008391090336</c:v>
                </c:pt>
                <c:pt idx="705">
                  <c:v>11575.14584683767</c:v>
                </c:pt>
                <c:pt idx="706">
                  <c:v>71231.666749770273</c:v>
                </c:pt>
                <c:pt idx="707">
                  <c:v>9545.0433444692171</c:v>
                </c:pt>
                <c:pt idx="708">
                  <c:v>24931.083362419595</c:v>
                </c:pt>
                <c:pt idx="709">
                  <c:v>8903.9583437212841</c:v>
                </c:pt>
                <c:pt idx="710">
                  <c:v>3561.5833374885137</c:v>
                </c:pt>
                <c:pt idx="711">
                  <c:v>8000</c:v>
                </c:pt>
                <c:pt idx="712">
                  <c:v>6767.0083412281756</c:v>
                </c:pt>
                <c:pt idx="713">
                  <c:v>34000</c:v>
                </c:pt>
                <c:pt idx="714">
                  <c:v>3205.4250037396623</c:v>
                </c:pt>
                <c:pt idx="715">
                  <c:v>24931.083362419595</c:v>
                </c:pt>
                <c:pt idx="716">
                  <c:v>25000</c:v>
                </c:pt>
                <c:pt idx="717">
                  <c:v>12465.541681209797</c:v>
                </c:pt>
                <c:pt idx="718">
                  <c:v>30000</c:v>
                </c:pt>
                <c:pt idx="719">
                  <c:v>25000</c:v>
                </c:pt>
                <c:pt idx="720">
                  <c:v>8903.9583437212841</c:v>
                </c:pt>
                <c:pt idx="721">
                  <c:v>25000</c:v>
                </c:pt>
                <c:pt idx="722">
                  <c:v>25000</c:v>
                </c:pt>
                <c:pt idx="723">
                  <c:v>25000</c:v>
                </c:pt>
                <c:pt idx="724">
                  <c:v>100614.72928405051</c:v>
                </c:pt>
                <c:pt idx="725">
                  <c:v>6410.8500074793246</c:v>
                </c:pt>
                <c:pt idx="726">
                  <c:v>4451.9791718606421</c:v>
                </c:pt>
                <c:pt idx="727">
                  <c:v>30273.458368652366</c:v>
                </c:pt>
                <c:pt idx="728">
                  <c:v>25000</c:v>
                </c:pt>
                <c:pt idx="729">
                  <c:v>11575.14584683767</c:v>
                </c:pt>
                <c:pt idx="730">
                  <c:v>25000</c:v>
                </c:pt>
                <c:pt idx="731">
                  <c:v>6000</c:v>
                </c:pt>
                <c:pt idx="732">
                  <c:v>10000</c:v>
                </c:pt>
                <c:pt idx="733">
                  <c:v>10000</c:v>
                </c:pt>
                <c:pt idx="734">
                  <c:v>32054.250037396621</c:v>
                </c:pt>
                <c:pt idx="735">
                  <c:v>50000</c:v>
                </c:pt>
                <c:pt idx="736">
                  <c:v>7000</c:v>
                </c:pt>
                <c:pt idx="737">
                  <c:v>7123.1666749770275</c:v>
                </c:pt>
                <c:pt idx="738">
                  <c:v>12109.383347460946</c:v>
                </c:pt>
                <c:pt idx="739">
                  <c:v>5698.5333399816218</c:v>
                </c:pt>
                <c:pt idx="740">
                  <c:v>65889.291743537498</c:v>
                </c:pt>
                <c:pt idx="741">
                  <c:v>6545</c:v>
                </c:pt>
                <c:pt idx="742">
                  <c:v>12000</c:v>
                </c:pt>
                <c:pt idx="743">
                  <c:v>2225.989585930321</c:v>
                </c:pt>
                <c:pt idx="744">
                  <c:v>6054.6916737304728</c:v>
                </c:pt>
                <c:pt idx="745">
                  <c:v>3360</c:v>
                </c:pt>
                <c:pt idx="746">
                  <c:v>10000</c:v>
                </c:pt>
                <c:pt idx="747">
                  <c:v>10000</c:v>
                </c:pt>
                <c:pt idx="748">
                  <c:v>5342.3750062327708</c:v>
                </c:pt>
                <c:pt idx="749">
                  <c:v>4273.9000049862161</c:v>
                </c:pt>
                <c:pt idx="750">
                  <c:v>8903.9583437212841</c:v>
                </c:pt>
                <c:pt idx="751">
                  <c:v>5698.5333399816218</c:v>
                </c:pt>
                <c:pt idx="752">
                  <c:v>3419.1200039889732</c:v>
                </c:pt>
                <c:pt idx="753">
                  <c:v>8013.5625093491553</c:v>
                </c:pt>
                <c:pt idx="754">
                  <c:v>3561.5833374885137</c:v>
                </c:pt>
                <c:pt idx="755">
                  <c:v>7123.1666749770275</c:v>
                </c:pt>
                <c:pt idx="756">
                  <c:v>8903.9583437212841</c:v>
                </c:pt>
                <c:pt idx="757">
                  <c:v>10684.750012465542</c:v>
                </c:pt>
                <c:pt idx="758">
                  <c:v>9794.354178093412</c:v>
                </c:pt>
                <c:pt idx="759">
                  <c:v>14400</c:v>
                </c:pt>
                <c:pt idx="760">
                  <c:v>2671.1875031163854</c:v>
                </c:pt>
                <c:pt idx="761">
                  <c:v>8903.9583437212841</c:v>
                </c:pt>
                <c:pt idx="762">
                  <c:v>7497.1329254133216</c:v>
                </c:pt>
                <c:pt idx="763">
                  <c:v>10000</c:v>
                </c:pt>
                <c:pt idx="764">
                  <c:v>6410.8500074793246</c:v>
                </c:pt>
                <c:pt idx="765">
                  <c:v>4594.4425053601826</c:v>
                </c:pt>
                <c:pt idx="766">
                  <c:v>3205.4250037396623</c:v>
                </c:pt>
                <c:pt idx="767">
                  <c:v>14246.333349954055</c:v>
                </c:pt>
                <c:pt idx="768">
                  <c:v>14246.333349954055</c:v>
                </c:pt>
                <c:pt idx="769">
                  <c:v>26711.875031163851</c:v>
                </c:pt>
                <c:pt idx="770">
                  <c:v>26711.875031163851</c:v>
                </c:pt>
                <c:pt idx="771">
                  <c:v>26711.875031163851</c:v>
                </c:pt>
                <c:pt idx="772">
                  <c:v>5320</c:v>
                </c:pt>
                <c:pt idx="773">
                  <c:v>2493.1083362419595</c:v>
                </c:pt>
                <c:pt idx="774">
                  <c:v>8903.9583437212841</c:v>
                </c:pt>
                <c:pt idx="775">
                  <c:v>12000</c:v>
                </c:pt>
                <c:pt idx="776">
                  <c:v>2671.1875031163854</c:v>
                </c:pt>
                <c:pt idx="777">
                  <c:v>8547.8000099724322</c:v>
                </c:pt>
                <c:pt idx="778">
                  <c:v>2400</c:v>
                </c:pt>
                <c:pt idx="779">
                  <c:v>11000</c:v>
                </c:pt>
                <c:pt idx="780">
                  <c:v>3600</c:v>
                </c:pt>
                <c:pt idx="781">
                  <c:v>7123.1666749770275</c:v>
                </c:pt>
                <c:pt idx="782">
                  <c:v>9972.4333449678379</c:v>
                </c:pt>
                <c:pt idx="783">
                  <c:v>14000</c:v>
                </c:pt>
                <c:pt idx="784">
                  <c:v>4986.216672483919</c:v>
                </c:pt>
                <c:pt idx="785">
                  <c:v>4800</c:v>
                </c:pt>
                <c:pt idx="786">
                  <c:v>8013.5625093491553</c:v>
                </c:pt>
                <c:pt idx="787">
                  <c:v>28000</c:v>
                </c:pt>
                <c:pt idx="788">
                  <c:v>7568.3645921630914</c:v>
                </c:pt>
                <c:pt idx="789">
                  <c:v>6720</c:v>
                </c:pt>
                <c:pt idx="790">
                  <c:v>37500</c:v>
                </c:pt>
                <c:pt idx="791">
                  <c:v>4808.137505609493</c:v>
                </c:pt>
                <c:pt idx="792">
                  <c:v>28492.66669990811</c:v>
                </c:pt>
                <c:pt idx="793">
                  <c:v>12465.541681209797</c:v>
                </c:pt>
                <c:pt idx="794">
                  <c:v>28492.66669990811</c:v>
                </c:pt>
                <c:pt idx="795">
                  <c:v>11000</c:v>
                </c:pt>
                <c:pt idx="796">
                  <c:v>28995</c:v>
                </c:pt>
                <c:pt idx="797">
                  <c:v>6410.8500074793246</c:v>
                </c:pt>
                <c:pt idx="798">
                  <c:v>10684.750012465542</c:v>
                </c:pt>
                <c:pt idx="799">
                  <c:v>40000</c:v>
                </c:pt>
                <c:pt idx="800">
                  <c:v>6232.7708406048987</c:v>
                </c:pt>
                <c:pt idx="801">
                  <c:v>41712.231189497601</c:v>
                </c:pt>
                <c:pt idx="802">
                  <c:v>12465.541681209797</c:v>
                </c:pt>
                <c:pt idx="803">
                  <c:v>7123.1666749770275</c:v>
                </c:pt>
                <c:pt idx="804">
                  <c:v>5000</c:v>
                </c:pt>
                <c:pt idx="805">
                  <c:v>5000</c:v>
                </c:pt>
                <c:pt idx="806">
                  <c:v>6232.7708406048987</c:v>
                </c:pt>
                <c:pt idx="807">
                  <c:v>4000</c:v>
                </c:pt>
                <c:pt idx="808">
                  <c:v>4451.9791718606421</c:v>
                </c:pt>
                <c:pt idx="809">
                  <c:v>13355.937515581925</c:v>
                </c:pt>
                <c:pt idx="810">
                  <c:v>7479.3250087258784</c:v>
                </c:pt>
                <c:pt idx="811">
                  <c:v>5000</c:v>
                </c:pt>
                <c:pt idx="812">
                  <c:v>4914.9850057341491</c:v>
                </c:pt>
                <c:pt idx="813">
                  <c:v>4451.9791718606421</c:v>
                </c:pt>
                <c:pt idx="814">
                  <c:v>8400</c:v>
                </c:pt>
                <c:pt idx="815">
                  <c:v>3205.4250037396623</c:v>
                </c:pt>
                <c:pt idx="816">
                  <c:v>15000</c:v>
                </c:pt>
                <c:pt idx="817">
                  <c:v>10000</c:v>
                </c:pt>
                <c:pt idx="818">
                  <c:v>30000</c:v>
                </c:pt>
                <c:pt idx="819">
                  <c:v>98000</c:v>
                </c:pt>
                <c:pt idx="820">
                  <c:v>4500</c:v>
                </c:pt>
                <c:pt idx="821">
                  <c:v>5082.6943786459069</c:v>
                </c:pt>
                <c:pt idx="822">
                  <c:v>60000</c:v>
                </c:pt>
                <c:pt idx="823">
                  <c:v>8400</c:v>
                </c:pt>
                <c:pt idx="824">
                  <c:v>12000</c:v>
                </c:pt>
                <c:pt idx="825">
                  <c:v>30000</c:v>
                </c:pt>
                <c:pt idx="826">
                  <c:v>12000</c:v>
                </c:pt>
                <c:pt idx="827">
                  <c:v>65616.131023916547</c:v>
                </c:pt>
                <c:pt idx="828">
                  <c:v>63519.971949580387</c:v>
                </c:pt>
                <c:pt idx="829">
                  <c:v>88927.960729412545</c:v>
                </c:pt>
                <c:pt idx="830">
                  <c:v>44463.980364706273</c:v>
                </c:pt>
                <c:pt idx="831">
                  <c:v>45734.379803697877</c:v>
                </c:pt>
                <c:pt idx="832">
                  <c:v>150000</c:v>
                </c:pt>
                <c:pt idx="833">
                  <c:v>57000</c:v>
                </c:pt>
                <c:pt idx="834">
                  <c:v>55000</c:v>
                </c:pt>
                <c:pt idx="835">
                  <c:v>41000</c:v>
                </c:pt>
                <c:pt idx="836">
                  <c:v>31200</c:v>
                </c:pt>
                <c:pt idx="837">
                  <c:v>69871.969144538423</c:v>
                </c:pt>
                <c:pt idx="838">
                  <c:v>19055.991584874118</c:v>
                </c:pt>
                <c:pt idx="839">
                  <c:v>30489.586535798586</c:v>
                </c:pt>
                <c:pt idx="840">
                  <c:v>76223.966339496474</c:v>
                </c:pt>
                <c:pt idx="841">
                  <c:v>24391.669228638868</c:v>
                </c:pt>
                <c:pt idx="842">
                  <c:v>63519.971949580387</c:v>
                </c:pt>
                <c:pt idx="843">
                  <c:v>111000</c:v>
                </c:pt>
                <c:pt idx="844">
                  <c:v>50694.322109187968</c:v>
                </c:pt>
                <c:pt idx="845">
                  <c:v>41000</c:v>
                </c:pt>
                <c:pt idx="846">
                  <c:v>51497.005988023957</c:v>
                </c:pt>
                <c:pt idx="847">
                  <c:v>42000</c:v>
                </c:pt>
                <c:pt idx="848">
                  <c:v>36000</c:v>
                </c:pt>
                <c:pt idx="849">
                  <c:v>50000</c:v>
                </c:pt>
                <c:pt idx="850">
                  <c:v>15600</c:v>
                </c:pt>
                <c:pt idx="851">
                  <c:v>4400</c:v>
                </c:pt>
                <c:pt idx="852">
                  <c:v>177600</c:v>
                </c:pt>
                <c:pt idx="853">
                  <c:v>24864</c:v>
                </c:pt>
                <c:pt idx="854">
                  <c:v>15000</c:v>
                </c:pt>
                <c:pt idx="855">
                  <c:v>15206.427249917633</c:v>
                </c:pt>
                <c:pt idx="856">
                  <c:v>19008.034062397041</c:v>
                </c:pt>
                <c:pt idx="857">
                  <c:v>36000</c:v>
                </c:pt>
                <c:pt idx="858">
                  <c:v>11404.820437438224</c:v>
                </c:pt>
                <c:pt idx="859">
                  <c:v>35000</c:v>
                </c:pt>
                <c:pt idx="860">
                  <c:v>30000</c:v>
                </c:pt>
                <c:pt idx="861">
                  <c:v>28353.650809742252</c:v>
                </c:pt>
                <c:pt idx="862">
                  <c:v>9376.2513877177607</c:v>
                </c:pt>
                <c:pt idx="863">
                  <c:v>50000</c:v>
                </c:pt>
                <c:pt idx="864">
                  <c:v>15500</c:v>
                </c:pt>
                <c:pt idx="865">
                  <c:v>10956.982885192734</c:v>
                </c:pt>
                <c:pt idx="866">
                  <c:v>17728</c:v>
                </c:pt>
                <c:pt idx="867">
                  <c:v>100000</c:v>
                </c:pt>
                <c:pt idx="868">
                  <c:v>19200</c:v>
                </c:pt>
                <c:pt idx="869">
                  <c:v>30000</c:v>
                </c:pt>
                <c:pt idx="870">
                  <c:v>22000</c:v>
                </c:pt>
                <c:pt idx="871">
                  <c:v>11000</c:v>
                </c:pt>
                <c:pt idx="872">
                  <c:v>45000</c:v>
                </c:pt>
                <c:pt idx="873">
                  <c:v>7261.724659606657</c:v>
                </c:pt>
                <c:pt idx="874">
                  <c:v>13500</c:v>
                </c:pt>
                <c:pt idx="875">
                  <c:v>13745.704467353951</c:v>
                </c:pt>
                <c:pt idx="876">
                  <c:v>24000</c:v>
                </c:pt>
                <c:pt idx="877">
                  <c:v>15000</c:v>
                </c:pt>
                <c:pt idx="878">
                  <c:v>20400</c:v>
                </c:pt>
                <c:pt idx="879">
                  <c:v>12000</c:v>
                </c:pt>
                <c:pt idx="880">
                  <c:v>57167.974754622352</c:v>
                </c:pt>
                <c:pt idx="881">
                  <c:v>48275.178681681093</c:v>
                </c:pt>
                <c:pt idx="882">
                  <c:v>254079.88779832155</c:v>
                </c:pt>
                <c:pt idx="883">
                  <c:v>62564.631571458704</c:v>
                </c:pt>
                <c:pt idx="884">
                  <c:v>69871.969144538423</c:v>
                </c:pt>
                <c:pt idx="885">
                  <c:v>53356.776437647524</c:v>
                </c:pt>
                <c:pt idx="886">
                  <c:v>50815.977559664309</c:v>
                </c:pt>
                <c:pt idx="887">
                  <c:v>95279.957924370581</c:v>
                </c:pt>
                <c:pt idx="888">
                  <c:v>57167.974754622352</c:v>
                </c:pt>
                <c:pt idx="889">
                  <c:v>50815.977559664309</c:v>
                </c:pt>
                <c:pt idx="890">
                  <c:v>104172.75399731184</c:v>
                </c:pt>
                <c:pt idx="891">
                  <c:v>78764.765217479682</c:v>
                </c:pt>
                <c:pt idx="892">
                  <c:v>38111.983169748237</c:v>
                </c:pt>
                <c:pt idx="893">
                  <c:v>61614.372791092981</c:v>
                </c:pt>
                <c:pt idx="894">
                  <c:v>36206.384011260823</c:v>
                </c:pt>
                <c:pt idx="895">
                  <c:v>95279.957924370581</c:v>
                </c:pt>
                <c:pt idx="896">
                  <c:v>43828.780645210471</c:v>
                </c:pt>
                <c:pt idx="897">
                  <c:v>78764.765217479682</c:v>
                </c:pt>
                <c:pt idx="898">
                  <c:v>76223.966339496474</c:v>
                </c:pt>
                <c:pt idx="899">
                  <c:v>69871.969144538423</c:v>
                </c:pt>
                <c:pt idx="900">
                  <c:v>76223.966339496474</c:v>
                </c:pt>
                <c:pt idx="901">
                  <c:v>63519.971949580387</c:v>
                </c:pt>
                <c:pt idx="902">
                  <c:v>57167.974754622352</c:v>
                </c:pt>
                <c:pt idx="903">
                  <c:v>120000</c:v>
                </c:pt>
                <c:pt idx="904">
                  <c:v>63807.047488395103</c:v>
                </c:pt>
                <c:pt idx="905">
                  <c:v>67794.987956419791</c:v>
                </c:pt>
                <c:pt idx="906">
                  <c:v>40000</c:v>
                </c:pt>
                <c:pt idx="907">
                  <c:v>59819.107020370408</c:v>
                </c:pt>
                <c:pt idx="908">
                  <c:v>75770.868892469181</c:v>
                </c:pt>
                <c:pt idx="909">
                  <c:v>143565.85684888897</c:v>
                </c:pt>
                <c:pt idx="910">
                  <c:v>43867.345148271634</c:v>
                </c:pt>
                <c:pt idx="911">
                  <c:v>72000</c:v>
                </c:pt>
                <c:pt idx="912">
                  <c:v>63807.047488395103</c:v>
                </c:pt>
                <c:pt idx="913">
                  <c:v>39879.404680246938</c:v>
                </c:pt>
                <c:pt idx="914">
                  <c:v>59819.107020370408</c:v>
                </c:pt>
                <c:pt idx="915">
                  <c:v>87734.690296543267</c:v>
                </c:pt>
                <c:pt idx="916">
                  <c:v>56628.754645950656</c:v>
                </c:pt>
                <c:pt idx="917">
                  <c:v>59819.107020370408</c:v>
                </c:pt>
                <c:pt idx="918">
                  <c:v>9171.0323574730355</c:v>
                </c:pt>
                <c:pt idx="919">
                  <c:v>18987</c:v>
                </c:pt>
                <c:pt idx="920">
                  <c:v>12326.656394453004</c:v>
                </c:pt>
                <c:pt idx="921">
                  <c:v>110000</c:v>
                </c:pt>
                <c:pt idx="922">
                  <c:v>108000</c:v>
                </c:pt>
                <c:pt idx="923">
                  <c:v>125000</c:v>
                </c:pt>
                <c:pt idx="924">
                  <c:v>72412.768022521646</c:v>
                </c:pt>
                <c:pt idx="925">
                  <c:v>100000</c:v>
                </c:pt>
                <c:pt idx="926">
                  <c:v>110000</c:v>
                </c:pt>
                <c:pt idx="927">
                  <c:v>67700.452577525488</c:v>
                </c:pt>
                <c:pt idx="928">
                  <c:v>100800</c:v>
                </c:pt>
                <c:pt idx="929">
                  <c:v>48000</c:v>
                </c:pt>
                <c:pt idx="930">
                  <c:v>12227.430201752599</c:v>
                </c:pt>
                <c:pt idx="931">
                  <c:v>12000</c:v>
                </c:pt>
                <c:pt idx="932">
                  <c:v>15000</c:v>
                </c:pt>
                <c:pt idx="933">
                  <c:v>16800</c:v>
                </c:pt>
                <c:pt idx="934">
                  <c:v>6368.453230079479</c:v>
                </c:pt>
                <c:pt idx="935">
                  <c:v>2122.8177433598262</c:v>
                </c:pt>
                <c:pt idx="936">
                  <c:v>4914.9850057341491</c:v>
                </c:pt>
                <c:pt idx="937">
                  <c:v>2165.2740982270229</c:v>
                </c:pt>
                <c:pt idx="938">
                  <c:v>5022</c:v>
                </c:pt>
                <c:pt idx="939">
                  <c:v>1910.5359690238436</c:v>
                </c:pt>
                <c:pt idx="940">
                  <c:v>3000</c:v>
                </c:pt>
                <c:pt idx="941">
                  <c:v>4457.9172610556352</c:v>
                </c:pt>
                <c:pt idx="942">
                  <c:v>3480</c:v>
                </c:pt>
                <c:pt idx="943">
                  <c:v>3184.2266150397395</c:v>
                </c:pt>
                <c:pt idx="944">
                  <c:v>10800</c:v>
                </c:pt>
                <c:pt idx="945">
                  <c:v>4840.0244548604041</c:v>
                </c:pt>
                <c:pt idx="946">
                  <c:v>2400</c:v>
                </c:pt>
                <c:pt idx="947">
                  <c:v>3500</c:v>
                </c:pt>
                <c:pt idx="948">
                  <c:v>21228.177433598263</c:v>
                </c:pt>
                <c:pt idx="949">
                  <c:v>1783.166904422254</c:v>
                </c:pt>
                <c:pt idx="950">
                  <c:v>8725</c:v>
                </c:pt>
                <c:pt idx="951">
                  <c:v>40000</c:v>
                </c:pt>
                <c:pt idx="952">
                  <c:v>12000</c:v>
                </c:pt>
                <c:pt idx="953">
                  <c:v>45000</c:v>
                </c:pt>
                <c:pt idx="954">
                  <c:v>5300</c:v>
                </c:pt>
                <c:pt idx="955">
                  <c:v>30000</c:v>
                </c:pt>
                <c:pt idx="956">
                  <c:v>4500</c:v>
                </c:pt>
                <c:pt idx="957">
                  <c:v>13603.016099449767</c:v>
                </c:pt>
                <c:pt idx="958">
                  <c:v>63519.971949580387</c:v>
                </c:pt>
                <c:pt idx="959">
                  <c:v>26000</c:v>
                </c:pt>
                <c:pt idx="960">
                  <c:v>20000</c:v>
                </c:pt>
                <c:pt idx="961">
                  <c:v>15840</c:v>
                </c:pt>
                <c:pt idx="962">
                  <c:v>9956.1219482708348</c:v>
                </c:pt>
                <c:pt idx="963">
                  <c:v>10809.503829551191</c:v>
                </c:pt>
                <c:pt idx="964">
                  <c:v>17067.637625607145</c:v>
                </c:pt>
                <c:pt idx="965">
                  <c:v>18060</c:v>
                </c:pt>
                <c:pt idx="966">
                  <c:v>19068</c:v>
                </c:pt>
                <c:pt idx="967">
                  <c:v>3982.448779308334</c:v>
                </c:pt>
                <c:pt idx="968">
                  <c:v>5120.2912876821438</c:v>
                </c:pt>
                <c:pt idx="969">
                  <c:v>12500</c:v>
                </c:pt>
                <c:pt idx="970">
                  <c:v>5689.2125418690484</c:v>
                </c:pt>
                <c:pt idx="971">
                  <c:v>4019</c:v>
                </c:pt>
                <c:pt idx="972">
                  <c:v>86000</c:v>
                </c:pt>
                <c:pt idx="973">
                  <c:v>96000</c:v>
                </c:pt>
                <c:pt idx="974">
                  <c:v>18000</c:v>
                </c:pt>
                <c:pt idx="975">
                  <c:v>18018.883790212141</c:v>
                </c:pt>
                <c:pt idx="976">
                  <c:v>19200</c:v>
                </c:pt>
                <c:pt idx="977">
                  <c:v>26043.18849932796</c:v>
                </c:pt>
                <c:pt idx="978">
                  <c:v>28000</c:v>
                </c:pt>
                <c:pt idx="979">
                  <c:v>44000</c:v>
                </c:pt>
                <c:pt idx="980">
                  <c:v>15244.793267899293</c:v>
                </c:pt>
                <c:pt idx="981">
                  <c:v>38111.983169748237</c:v>
                </c:pt>
                <c:pt idx="982">
                  <c:v>19818.231248269083</c:v>
                </c:pt>
                <c:pt idx="983">
                  <c:v>50815.977559664309</c:v>
                </c:pt>
                <c:pt idx="984">
                  <c:v>21342.710575059013</c:v>
                </c:pt>
                <c:pt idx="985">
                  <c:v>63519.971949580387</c:v>
                </c:pt>
                <c:pt idx="986">
                  <c:v>22867.189901848938</c:v>
                </c:pt>
                <c:pt idx="987">
                  <c:v>26678.388218823762</c:v>
                </c:pt>
                <c:pt idx="988">
                  <c:v>26678.388218823762</c:v>
                </c:pt>
                <c:pt idx="989">
                  <c:v>62000</c:v>
                </c:pt>
                <c:pt idx="990">
                  <c:v>48000</c:v>
                </c:pt>
                <c:pt idx="991">
                  <c:v>49200</c:v>
                </c:pt>
                <c:pt idx="992">
                  <c:v>5250</c:v>
                </c:pt>
                <c:pt idx="993">
                  <c:v>15404.364569961488</c:v>
                </c:pt>
                <c:pt idx="994">
                  <c:v>15000</c:v>
                </c:pt>
                <c:pt idx="995">
                  <c:v>8500</c:v>
                </c:pt>
                <c:pt idx="996">
                  <c:v>30000</c:v>
                </c:pt>
                <c:pt idx="997">
                  <c:v>7500</c:v>
                </c:pt>
                <c:pt idx="998">
                  <c:v>18499.860539512854</c:v>
                </c:pt>
                <c:pt idx="999">
                  <c:v>19200</c:v>
                </c:pt>
                <c:pt idx="1000">
                  <c:v>41000</c:v>
                </c:pt>
                <c:pt idx="1001">
                  <c:v>36000</c:v>
                </c:pt>
                <c:pt idx="1002">
                  <c:v>99147</c:v>
                </c:pt>
                <c:pt idx="1003">
                  <c:v>35000</c:v>
                </c:pt>
                <c:pt idx="1004">
                  <c:v>72000</c:v>
                </c:pt>
                <c:pt idx="1005">
                  <c:v>36000</c:v>
                </c:pt>
                <c:pt idx="1006">
                  <c:v>60000</c:v>
                </c:pt>
                <c:pt idx="1007">
                  <c:v>24000</c:v>
                </c:pt>
                <c:pt idx="1008">
                  <c:v>100000</c:v>
                </c:pt>
                <c:pt idx="1009">
                  <c:v>43200</c:v>
                </c:pt>
                <c:pt idx="1010">
                  <c:v>18000</c:v>
                </c:pt>
                <c:pt idx="1011">
                  <c:v>14960</c:v>
                </c:pt>
                <c:pt idx="1012">
                  <c:v>36500</c:v>
                </c:pt>
                <c:pt idx="1013">
                  <c:v>42000</c:v>
                </c:pt>
                <c:pt idx="1014">
                  <c:v>23000</c:v>
                </c:pt>
                <c:pt idx="1015">
                  <c:v>57600</c:v>
                </c:pt>
                <c:pt idx="1016">
                  <c:v>24000</c:v>
                </c:pt>
                <c:pt idx="1017">
                  <c:v>24000</c:v>
                </c:pt>
                <c:pt idx="1018">
                  <c:v>85333.333333333328</c:v>
                </c:pt>
                <c:pt idx="1019">
                  <c:v>25560</c:v>
                </c:pt>
                <c:pt idx="1020">
                  <c:v>50000</c:v>
                </c:pt>
                <c:pt idx="1021">
                  <c:v>48000</c:v>
                </c:pt>
                <c:pt idx="1022">
                  <c:v>60000</c:v>
                </c:pt>
                <c:pt idx="1023">
                  <c:v>60000</c:v>
                </c:pt>
                <c:pt idx="1024">
                  <c:v>72571.80269935554</c:v>
                </c:pt>
                <c:pt idx="1025">
                  <c:v>45000</c:v>
                </c:pt>
                <c:pt idx="1026">
                  <c:v>20640</c:v>
                </c:pt>
                <c:pt idx="1027">
                  <c:v>50000</c:v>
                </c:pt>
                <c:pt idx="1028">
                  <c:v>80000</c:v>
                </c:pt>
                <c:pt idx="1029">
                  <c:v>120000</c:v>
                </c:pt>
                <c:pt idx="1030">
                  <c:v>27000</c:v>
                </c:pt>
                <c:pt idx="1031">
                  <c:v>33600</c:v>
                </c:pt>
                <c:pt idx="1032">
                  <c:v>33600</c:v>
                </c:pt>
                <c:pt idx="1033">
                  <c:v>27600</c:v>
                </c:pt>
                <c:pt idx="1034">
                  <c:v>13000</c:v>
                </c:pt>
                <c:pt idx="1035">
                  <c:v>19055.991584874118</c:v>
                </c:pt>
                <c:pt idx="1036">
                  <c:v>78000</c:v>
                </c:pt>
                <c:pt idx="1037">
                  <c:v>45000</c:v>
                </c:pt>
                <c:pt idx="1038">
                  <c:v>100000</c:v>
                </c:pt>
                <c:pt idx="1039">
                  <c:v>12000</c:v>
                </c:pt>
                <c:pt idx="1040">
                  <c:v>16337.518501630093</c:v>
                </c:pt>
                <c:pt idx="1041">
                  <c:v>131675.52225194403</c:v>
                </c:pt>
                <c:pt idx="1042">
                  <c:v>9600</c:v>
                </c:pt>
                <c:pt idx="1043">
                  <c:v>109729.60187662003</c:v>
                </c:pt>
                <c:pt idx="1044">
                  <c:v>125000</c:v>
                </c:pt>
                <c:pt idx="1045">
                  <c:v>37612.869087708088</c:v>
                </c:pt>
                <c:pt idx="1046">
                  <c:v>14630.613583549337</c:v>
                </c:pt>
                <c:pt idx="1047">
                  <c:v>12192.177986291113</c:v>
                </c:pt>
                <c:pt idx="1048">
                  <c:v>44654.095718350931</c:v>
                </c:pt>
                <c:pt idx="1049">
                  <c:v>82000</c:v>
                </c:pt>
                <c:pt idx="1050">
                  <c:v>39000</c:v>
                </c:pt>
                <c:pt idx="1051">
                  <c:v>32187.34988380854</c:v>
                </c:pt>
                <c:pt idx="1052">
                  <c:v>9509.8988293070688</c:v>
                </c:pt>
                <c:pt idx="1053">
                  <c:v>38666</c:v>
                </c:pt>
                <c:pt idx="1054">
                  <c:v>52500</c:v>
                </c:pt>
                <c:pt idx="1055">
                  <c:v>29261.227167098674</c:v>
                </c:pt>
                <c:pt idx="1056">
                  <c:v>12000</c:v>
                </c:pt>
                <c:pt idx="1057">
                  <c:v>19055.991584874118</c:v>
                </c:pt>
                <c:pt idx="1058">
                  <c:v>19055.991584874118</c:v>
                </c:pt>
                <c:pt idx="1059">
                  <c:v>55262.375596134938</c:v>
                </c:pt>
                <c:pt idx="1060">
                  <c:v>47004.779242689488</c:v>
                </c:pt>
                <c:pt idx="1061">
                  <c:v>57167.974754622352</c:v>
                </c:pt>
                <c:pt idx="1062">
                  <c:v>127039.94389916077</c:v>
                </c:pt>
                <c:pt idx="1063">
                  <c:v>52086.37699865592</c:v>
                </c:pt>
                <c:pt idx="1064">
                  <c:v>38111.983169748237</c:v>
                </c:pt>
                <c:pt idx="1065">
                  <c:v>35571.184291765021</c:v>
                </c:pt>
                <c:pt idx="1066">
                  <c:v>13800</c:v>
                </c:pt>
                <c:pt idx="1067">
                  <c:v>11000</c:v>
                </c:pt>
                <c:pt idx="1068">
                  <c:v>1805.7739622442759</c:v>
                </c:pt>
                <c:pt idx="1069">
                  <c:v>85000</c:v>
                </c:pt>
                <c:pt idx="1070">
                  <c:v>3000</c:v>
                </c:pt>
                <c:pt idx="1071">
                  <c:v>68954.520184280962</c:v>
                </c:pt>
                <c:pt idx="1072">
                  <c:v>100000</c:v>
                </c:pt>
                <c:pt idx="1073">
                  <c:v>107000</c:v>
                </c:pt>
                <c:pt idx="1074">
                  <c:v>145000</c:v>
                </c:pt>
                <c:pt idx="1075">
                  <c:v>150000</c:v>
                </c:pt>
                <c:pt idx="1076">
                  <c:v>148102.22862117883</c:v>
                </c:pt>
                <c:pt idx="1077">
                  <c:v>138000</c:v>
                </c:pt>
                <c:pt idx="1078">
                  <c:v>8000</c:v>
                </c:pt>
                <c:pt idx="1079">
                  <c:v>11000</c:v>
                </c:pt>
                <c:pt idx="1080">
                  <c:v>36000</c:v>
                </c:pt>
                <c:pt idx="1081">
                  <c:v>60000</c:v>
                </c:pt>
                <c:pt idx="1082">
                  <c:v>33420</c:v>
                </c:pt>
                <c:pt idx="1083">
                  <c:v>48000</c:v>
                </c:pt>
                <c:pt idx="1084">
                  <c:v>85000</c:v>
                </c:pt>
                <c:pt idx="1085">
                  <c:v>63586</c:v>
                </c:pt>
                <c:pt idx="1086">
                  <c:v>55500</c:v>
                </c:pt>
                <c:pt idx="1087">
                  <c:v>56400</c:v>
                </c:pt>
                <c:pt idx="1088">
                  <c:v>12000</c:v>
                </c:pt>
                <c:pt idx="1089">
                  <c:v>36000</c:v>
                </c:pt>
                <c:pt idx="1090">
                  <c:v>18000</c:v>
                </c:pt>
                <c:pt idx="1091">
                  <c:v>60000</c:v>
                </c:pt>
                <c:pt idx="1092">
                  <c:v>12000</c:v>
                </c:pt>
                <c:pt idx="1093">
                  <c:v>36000</c:v>
                </c:pt>
                <c:pt idx="1094">
                  <c:v>32666.305522511171</c:v>
                </c:pt>
                <c:pt idx="1095">
                  <c:v>24000</c:v>
                </c:pt>
                <c:pt idx="1096">
                  <c:v>30000</c:v>
                </c:pt>
                <c:pt idx="1097">
                  <c:v>26400</c:v>
                </c:pt>
                <c:pt idx="1098">
                  <c:v>60000</c:v>
                </c:pt>
                <c:pt idx="1099">
                  <c:v>28310.79811950968</c:v>
                </c:pt>
                <c:pt idx="1100">
                  <c:v>100000</c:v>
                </c:pt>
                <c:pt idx="1101">
                  <c:v>100000</c:v>
                </c:pt>
                <c:pt idx="1102">
                  <c:v>55166.239522354947</c:v>
                </c:pt>
                <c:pt idx="1103">
                  <c:v>50437.70470615309</c:v>
                </c:pt>
                <c:pt idx="1104">
                  <c:v>63047.130882691366</c:v>
                </c:pt>
                <c:pt idx="1105">
                  <c:v>157617.8272067284</c:v>
                </c:pt>
                <c:pt idx="1106">
                  <c:v>47285.348162018527</c:v>
                </c:pt>
                <c:pt idx="1107">
                  <c:v>81000</c:v>
                </c:pt>
                <c:pt idx="1108">
                  <c:v>44383.603963142654</c:v>
                </c:pt>
                <c:pt idx="1109">
                  <c:v>110332.47904470989</c:v>
                </c:pt>
                <c:pt idx="1110">
                  <c:v>50831.74927416991</c:v>
                </c:pt>
                <c:pt idx="1111">
                  <c:v>47285.348162018527</c:v>
                </c:pt>
                <c:pt idx="1112">
                  <c:v>67775.665698893223</c:v>
                </c:pt>
                <c:pt idx="1113">
                  <c:v>70928.022243027779</c:v>
                </c:pt>
                <c:pt idx="1114">
                  <c:v>83033.071372504521</c:v>
                </c:pt>
                <c:pt idx="1115">
                  <c:v>94570.696324037053</c:v>
                </c:pt>
                <c:pt idx="1116">
                  <c:v>44132.991617883956</c:v>
                </c:pt>
                <c:pt idx="1117">
                  <c:v>48861.526434085805</c:v>
                </c:pt>
                <c:pt idx="1118">
                  <c:v>31523.565441345683</c:v>
                </c:pt>
                <c:pt idx="1119">
                  <c:v>15761.782720672842</c:v>
                </c:pt>
                <c:pt idx="1120">
                  <c:v>45709.169889951241</c:v>
                </c:pt>
                <c:pt idx="1121">
                  <c:v>100000</c:v>
                </c:pt>
                <c:pt idx="1122">
                  <c:v>170000</c:v>
                </c:pt>
                <c:pt idx="1123">
                  <c:v>67775.665698893223</c:v>
                </c:pt>
                <c:pt idx="1124">
                  <c:v>94570.696324037053</c:v>
                </c:pt>
                <c:pt idx="1125">
                  <c:v>44132.991617883956</c:v>
                </c:pt>
                <c:pt idx="1126">
                  <c:v>55166.239522354947</c:v>
                </c:pt>
                <c:pt idx="1127">
                  <c:v>104027.76595644075</c:v>
                </c:pt>
                <c:pt idx="1128">
                  <c:v>102451.58768437347</c:v>
                </c:pt>
                <c:pt idx="1129">
                  <c:v>94570.696324037053</c:v>
                </c:pt>
                <c:pt idx="1130">
                  <c:v>59894.774338556796</c:v>
                </c:pt>
                <c:pt idx="1131">
                  <c:v>39404.456801682099</c:v>
                </c:pt>
                <c:pt idx="1132">
                  <c:v>44921.080753917595</c:v>
                </c:pt>
                <c:pt idx="1133">
                  <c:v>92994.518051969761</c:v>
                </c:pt>
                <c:pt idx="1134">
                  <c:v>299473.87169278396</c:v>
                </c:pt>
                <c:pt idx="1135">
                  <c:v>44391.484854502989</c:v>
                </c:pt>
                <c:pt idx="1136">
                  <c:v>52013.882978220376</c:v>
                </c:pt>
                <c:pt idx="1137">
                  <c:v>91418.339779902482</c:v>
                </c:pt>
                <c:pt idx="1138">
                  <c:v>122941.90522124816</c:v>
                </c:pt>
                <c:pt idx="1139">
                  <c:v>57530.506930455871</c:v>
                </c:pt>
                <c:pt idx="1140">
                  <c:v>220664.95808941979</c:v>
                </c:pt>
                <c:pt idx="1141">
                  <c:v>115061.01386091174</c:v>
                </c:pt>
                <c:pt idx="1142">
                  <c:v>31523.565441345683</c:v>
                </c:pt>
                <c:pt idx="1143">
                  <c:v>45393.934235537781</c:v>
                </c:pt>
                <c:pt idx="1144">
                  <c:v>33099.743713412965</c:v>
                </c:pt>
                <c:pt idx="1145">
                  <c:v>116637.19213297902</c:v>
                </c:pt>
                <c:pt idx="1146">
                  <c:v>34357.533974522659</c:v>
                </c:pt>
                <c:pt idx="1147">
                  <c:v>102451.58768437347</c:v>
                </c:pt>
                <c:pt idx="1148">
                  <c:v>37828.278529614821</c:v>
                </c:pt>
                <c:pt idx="1149">
                  <c:v>45709.169889951241</c:v>
                </c:pt>
                <c:pt idx="1150">
                  <c:v>86689.804963700633</c:v>
                </c:pt>
                <c:pt idx="1151">
                  <c:v>157617.8272067284</c:v>
                </c:pt>
                <c:pt idx="1152">
                  <c:v>19000</c:v>
                </c:pt>
                <c:pt idx="1153">
                  <c:v>19000</c:v>
                </c:pt>
                <c:pt idx="1154">
                  <c:v>126094.26176538273</c:v>
                </c:pt>
                <c:pt idx="1155">
                  <c:v>102451.58768437347</c:v>
                </c:pt>
                <c:pt idx="1156">
                  <c:v>101206.40684944032</c:v>
                </c:pt>
                <c:pt idx="1157">
                  <c:v>78808.913603364199</c:v>
                </c:pt>
                <c:pt idx="1158">
                  <c:v>40980.635073749385</c:v>
                </c:pt>
                <c:pt idx="1159">
                  <c:v>44132.991617883956</c:v>
                </c:pt>
                <c:pt idx="1160">
                  <c:v>78808.913603364199</c:v>
                </c:pt>
                <c:pt idx="1161">
                  <c:v>47285.348162018527</c:v>
                </c:pt>
                <c:pt idx="1162">
                  <c:v>31523.565441345683</c:v>
                </c:pt>
                <c:pt idx="1163">
                  <c:v>126094.26176538273</c:v>
                </c:pt>
                <c:pt idx="1164">
                  <c:v>99299.231140238902</c:v>
                </c:pt>
                <c:pt idx="1165">
                  <c:v>86689.804963700633</c:v>
                </c:pt>
                <c:pt idx="1166">
                  <c:v>63835.220018725006</c:v>
                </c:pt>
                <c:pt idx="1167">
                  <c:v>36252.100257547536</c:v>
                </c:pt>
                <c:pt idx="1168">
                  <c:v>47285.348162018527</c:v>
                </c:pt>
                <c:pt idx="1169">
                  <c:v>75656.557059229643</c:v>
                </c:pt>
                <c:pt idx="1170">
                  <c:v>47285.348162018527</c:v>
                </c:pt>
                <c:pt idx="1171">
                  <c:v>91418.339779902482</c:v>
                </c:pt>
                <c:pt idx="1172">
                  <c:v>124518.08349331544</c:v>
                </c:pt>
                <c:pt idx="1173">
                  <c:v>69213.140283018583</c:v>
                </c:pt>
                <c:pt idx="1174">
                  <c:v>63047.130882691366</c:v>
                </c:pt>
                <c:pt idx="1175">
                  <c:v>55166.239522354947</c:v>
                </c:pt>
                <c:pt idx="1176">
                  <c:v>118213.37040504631</c:v>
                </c:pt>
                <c:pt idx="1177">
                  <c:v>70928.022243027779</c:v>
                </c:pt>
                <c:pt idx="1178">
                  <c:v>39404.456801682099</c:v>
                </c:pt>
                <c:pt idx="1179">
                  <c:v>44921.080753917595</c:v>
                </c:pt>
                <c:pt idx="1180">
                  <c:v>71243.257897441246</c:v>
                </c:pt>
                <c:pt idx="1181">
                  <c:v>45709.169889951241</c:v>
                </c:pt>
                <c:pt idx="1182">
                  <c:v>36252.100257547536</c:v>
                </c:pt>
                <c:pt idx="1183">
                  <c:v>47285.348162018527</c:v>
                </c:pt>
                <c:pt idx="1184">
                  <c:v>55166.239522354947</c:v>
                </c:pt>
                <c:pt idx="1185">
                  <c:v>59106.685202523156</c:v>
                </c:pt>
                <c:pt idx="1186">
                  <c:v>81600</c:v>
                </c:pt>
                <c:pt idx="1187">
                  <c:v>126094.26176538273</c:v>
                </c:pt>
                <c:pt idx="1188">
                  <c:v>50437.70470615309</c:v>
                </c:pt>
                <c:pt idx="1189">
                  <c:v>67775.665698893223</c:v>
                </c:pt>
                <c:pt idx="1190">
                  <c:v>50064.150455673145</c:v>
                </c:pt>
                <c:pt idx="1191">
                  <c:v>53590.061250287661</c:v>
                </c:pt>
                <c:pt idx="1192">
                  <c:v>53590.061250287661</c:v>
                </c:pt>
                <c:pt idx="1193">
                  <c:v>40980.635073749385</c:v>
                </c:pt>
                <c:pt idx="1194">
                  <c:v>45709.169889951241</c:v>
                </c:pt>
                <c:pt idx="1195">
                  <c:v>118213.37040504631</c:v>
                </c:pt>
                <c:pt idx="1196">
                  <c:v>39404.456801682099</c:v>
                </c:pt>
                <c:pt idx="1197">
                  <c:v>47285.348162018527</c:v>
                </c:pt>
                <c:pt idx="1198">
                  <c:v>53590.061250287661</c:v>
                </c:pt>
                <c:pt idx="1199">
                  <c:v>67775.665698893223</c:v>
                </c:pt>
                <c:pt idx="1200">
                  <c:v>40586.590505732565</c:v>
                </c:pt>
                <c:pt idx="1201">
                  <c:v>31523.565441345683</c:v>
                </c:pt>
                <c:pt idx="1202">
                  <c:v>70928.022243027779</c:v>
                </c:pt>
                <c:pt idx="1203">
                  <c:v>40980.635073749385</c:v>
                </c:pt>
                <c:pt idx="1204">
                  <c:v>23642.674081009263</c:v>
                </c:pt>
                <c:pt idx="1205">
                  <c:v>110332.47904470989</c:v>
                </c:pt>
                <c:pt idx="1206">
                  <c:v>47285.348162018527</c:v>
                </c:pt>
                <c:pt idx="1207">
                  <c:v>42556.81334581667</c:v>
                </c:pt>
                <c:pt idx="1208">
                  <c:v>70928.022243027779</c:v>
                </c:pt>
                <c:pt idx="1209">
                  <c:v>94570.696324037053</c:v>
                </c:pt>
                <c:pt idx="1210">
                  <c:v>39404.456801682099</c:v>
                </c:pt>
                <c:pt idx="1211">
                  <c:v>58318.59606648951</c:v>
                </c:pt>
                <c:pt idx="1212">
                  <c:v>231119.74856804207</c:v>
                </c:pt>
                <c:pt idx="1213">
                  <c:v>24588.381044249632</c:v>
                </c:pt>
                <c:pt idx="1214">
                  <c:v>48073.437298052166</c:v>
                </c:pt>
                <c:pt idx="1215">
                  <c:v>76223.981237173866</c:v>
                </c:pt>
                <c:pt idx="1216">
                  <c:v>47285.348162018527</c:v>
                </c:pt>
                <c:pt idx="1217">
                  <c:v>55166.239522354947</c:v>
                </c:pt>
                <c:pt idx="1218">
                  <c:v>39404.456801682099</c:v>
                </c:pt>
                <c:pt idx="1219">
                  <c:v>55166.239522354947</c:v>
                </c:pt>
                <c:pt idx="1220">
                  <c:v>126094.26176538273</c:v>
                </c:pt>
                <c:pt idx="1221">
                  <c:v>31523.565441345683</c:v>
                </c:pt>
                <c:pt idx="1222">
                  <c:v>33887.832849446611</c:v>
                </c:pt>
                <c:pt idx="1223">
                  <c:v>58318.59606648951</c:v>
                </c:pt>
                <c:pt idx="1224">
                  <c:v>94570.696324037053</c:v>
                </c:pt>
                <c:pt idx="1225">
                  <c:v>25849.323661903458</c:v>
                </c:pt>
                <c:pt idx="1226">
                  <c:v>66199.48742682593</c:v>
                </c:pt>
                <c:pt idx="1227">
                  <c:v>34675.92198548025</c:v>
                </c:pt>
                <c:pt idx="1228">
                  <c:v>63047.130882691366</c:v>
                </c:pt>
                <c:pt idx="1229">
                  <c:v>70928.022243027779</c:v>
                </c:pt>
                <c:pt idx="1230">
                  <c:v>78808.913603364199</c:v>
                </c:pt>
                <c:pt idx="1231">
                  <c:v>55954.328658388586</c:v>
                </c:pt>
                <c:pt idx="1232">
                  <c:v>63047.130882691366</c:v>
                </c:pt>
                <c:pt idx="1233">
                  <c:v>56742.417794422225</c:v>
                </c:pt>
                <c:pt idx="1234">
                  <c:v>42556.81334581667</c:v>
                </c:pt>
                <c:pt idx="1235">
                  <c:v>78808.913603364199</c:v>
                </c:pt>
                <c:pt idx="1236">
                  <c:v>63047.130882691366</c:v>
                </c:pt>
                <c:pt idx="1237">
                  <c:v>115061.01386091174</c:v>
                </c:pt>
                <c:pt idx="1238">
                  <c:v>70928.022243027779</c:v>
                </c:pt>
                <c:pt idx="1239">
                  <c:v>26795.030625143831</c:v>
                </c:pt>
                <c:pt idx="1240">
                  <c:v>35148.775467100437</c:v>
                </c:pt>
                <c:pt idx="1241">
                  <c:v>49153.119414418252</c:v>
                </c:pt>
                <c:pt idx="1242">
                  <c:v>42556.81334581667</c:v>
                </c:pt>
                <c:pt idx="1243">
                  <c:v>42556.81334581667</c:v>
                </c:pt>
                <c:pt idx="1244">
                  <c:v>41768.724209783031</c:v>
                </c:pt>
                <c:pt idx="1245">
                  <c:v>50437.70470615309</c:v>
                </c:pt>
                <c:pt idx="1246">
                  <c:v>50437.70470615309</c:v>
                </c:pt>
                <c:pt idx="1247">
                  <c:v>56742.417794422225</c:v>
                </c:pt>
                <c:pt idx="1248">
                  <c:v>78808.913603364199</c:v>
                </c:pt>
                <c:pt idx="1249">
                  <c:v>52801.972114254015</c:v>
                </c:pt>
                <c:pt idx="1250">
                  <c:v>28371.208897211112</c:v>
                </c:pt>
                <c:pt idx="1251">
                  <c:v>31523.565441345683</c:v>
                </c:pt>
                <c:pt idx="1252">
                  <c:v>32311.654577379326</c:v>
                </c:pt>
                <c:pt idx="1253">
                  <c:v>55166.239522354947</c:v>
                </c:pt>
                <c:pt idx="1254">
                  <c:v>39404.456801682099</c:v>
                </c:pt>
                <c:pt idx="1255">
                  <c:v>29159.298033244755</c:v>
                </c:pt>
                <c:pt idx="1256">
                  <c:v>12000</c:v>
                </c:pt>
                <c:pt idx="1257">
                  <c:v>15000</c:v>
                </c:pt>
                <c:pt idx="1258">
                  <c:v>7600</c:v>
                </c:pt>
                <c:pt idx="1259">
                  <c:v>12000</c:v>
                </c:pt>
                <c:pt idx="1260">
                  <c:v>35000</c:v>
                </c:pt>
                <c:pt idx="1261">
                  <c:v>58000</c:v>
                </c:pt>
                <c:pt idx="1262">
                  <c:v>54000</c:v>
                </c:pt>
                <c:pt idx="1263">
                  <c:v>49000</c:v>
                </c:pt>
                <c:pt idx="1264">
                  <c:v>85000</c:v>
                </c:pt>
                <c:pt idx="1265">
                  <c:v>75000</c:v>
                </c:pt>
                <c:pt idx="1266">
                  <c:v>96000</c:v>
                </c:pt>
                <c:pt idx="1267">
                  <c:v>15000</c:v>
                </c:pt>
                <c:pt idx="1268">
                  <c:v>75000</c:v>
                </c:pt>
                <c:pt idx="1269">
                  <c:v>40000</c:v>
                </c:pt>
                <c:pt idx="1270">
                  <c:v>60000</c:v>
                </c:pt>
                <c:pt idx="1271">
                  <c:v>15000</c:v>
                </c:pt>
                <c:pt idx="1272">
                  <c:v>150000</c:v>
                </c:pt>
                <c:pt idx="1273">
                  <c:v>69000</c:v>
                </c:pt>
                <c:pt idx="1274">
                  <c:v>30000</c:v>
                </c:pt>
                <c:pt idx="1275">
                  <c:v>58000</c:v>
                </c:pt>
                <c:pt idx="1276">
                  <c:v>90000</c:v>
                </c:pt>
                <c:pt idx="1277">
                  <c:v>12000</c:v>
                </c:pt>
                <c:pt idx="1278">
                  <c:v>57000</c:v>
                </c:pt>
                <c:pt idx="1279">
                  <c:v>62000</c:v>
                </c:pt>
                <c:pt idx="1280">
                  <c:v>38000</c:v>
                </c:pt>
                <c:pt idx="1281">
                  <c:v>41000</c:v>
                </c:pt>
                <c:pt idx="1282">
                  <c:v>68000</c:v>
                </c:pt>
                <c:pt idx="1283">
                  <c:v>85000</c:v>
                </c:pt>
                <c:pt idx="1284">
                  <c:v>85087</c:v>
                </c:pt>
                <c:pt idx="1285">
                  <c:v>50000</c:v>
                </c:pt>
                <c:pt idx="1286">
                  <c:v>57000</c:v>
                </c:pt>
                <c:pt idx="1287">
                  <c:v>75000</c:v>
                </c:pt>
                <c:pt idx="1288">
                  <c:v>50000</c:v>
                </c:pt>
                <c:pt idx="1289">
                  <c:v>150000</c:v>
                </c:pt>
                <c:pt idx="1290">
                  <c:v>120000</c:v>
                </c:pt>
                <c:pt idx="1291">
                  <c:v>110000</c:v>
                </c:pt>
                <c:pt idx="1292">
                  <c:v>40000</c:v>
                </c:pt>
                <c:pt idx="1293">
                  <c:v>125000</c:v>
                </c:pt>
                <c:pt idx="1294">
                  <c:v>36000</c:v>
                </c:pt>
                <c:pt idx="1295">
                  <c:v>75000</c:v>
                </c:pt>
                <c:pt idx="1296">
                  <c:v>95000</c:v>
                </c:pt>
                <c:pt idx="1297">
                  <c:v>91000</c:v>
                </c:pt>
                <c:pt idx="1298">
                  <c:v>40000</c:v>
                </c:pt>
                <c:pt idx="1299">
                  <c:v>57000</c:v>
                </c:pt>
                <c:pt idx="1300">
                  <c:v>74000</c:v>
                </c:pt>
                <c:pt idx="1301">
                  <c:v>80000</c:v>
                </c:pt>
                <c:pt idx="1302">
                  <c:v>90000</c:v>
                </c:pt>
                <c:pt idx="1303">
                  <c:v>52000</c:v>
                </c:pt>
                <c:pt idx="1304">
                  <c:v>36000</c:v>
                </c:pt>
                <c:pt idx="1305">
                  <c:v>57400</c:v>
                </c:pt>
                <c:pt idx="1306">
                  <c:v>66000</c:v>
                </c:pt>
                <c:pt idx="1307">
                  <c:v>85000</c:v>
                </c:pt>
                <c:pt idx="1308">
                  <c:v>50000</c:v>
                </c:pt>
                <c:pt idx="1309">
                  <c:v>58000</c:v>
                </c:pt>
                <c:pt idx="1310">
                  <c:v>37900</c:v>
                </c:pt>
                <c:pt idx="1311">
                  <c:v>67000</c:v>
                </c:pt>
                <c:pt idx="1312">
                  <c:v>56160</c:v>
                </c:pt>
                <c:pt idx="1313">
                  <c:v>52000</c:v>
                </c:pt>
                <c:pt idx="1314">
                  <c:v>70000</c:v>
                </c:pt>
                <c:pt idx="1315">
                  <c:v>50000</c:v>
                </c:pt>
                <c:pt idx="1316">
                  <c:v>80000</c:v>
                </c:pt>
                <c:pt idx="1317">
                  <c:v>128000</c:v>
                </c:pt>
                <c:pt idx="1318">
                  <c:v>44000</c:v>
                </c:pt>
                <c:pt idx="1319">
                  <c:v>65000</c:v>
                </c:pt>
                <c:pt idx="1320">
                  <c:v>45000</c:v>
                </c:pt>
                <c:pt idx="1321">
                  <c:v>54000</c:v>
                </c:pt>
                <c:pt idx="1322">
                  <c:v>71000</c:v>
                </c:pt>
                <c:pt idx="1323">
                  <c:v>40000</c:v>
                </c:pt>
                <c:pt idx="1324">
                  <c:v>53000</c:v>
                </c:pt>
                <c:pt idx="1325">
                  <c:v>104000</c:v>
                </c:pt>
                <c:pt idx="1326">
                  <c:v>57000</c:v>
                </c:pt>
                <c:pt idx="1327">
                  <c:v>45000</c:v>
                </c:pt>
                <c:pt idx="1328">
                  <c:v>92000</c:v>
                </c:pt>
                <c:pt idx="1329">
                  <c:v>88000</c:v>
                </c:pt>
                <c:pt idx="1330">
                  <c:v>80000</c:v>
                </c:pt>
                <c:pt idx="1331">
                  <c:v>69000</c:v>
                </c:pt>
                <c:pt idx="1332">
                  <c:v>35000</c:v>
                </c:pt>
                <c:pt idx="1333">
                  <c:v>96000</c:v>
                </c:pt>
                <c:pt idx="1334">
                  <c:v>65000</c:v>
                </c:pt>
                <c:pt idx="1335">
                  <c:v>37440</c:v>
                </c:pt>
                <c:pt idx="1336">
                  <c:v>90000</c:v>
                </c:pt>
                <c:pt idx="1337">
                  <c:v>66500</c:v>
                </c:pt>
                <c:pt idx="1338">
                  <c:v>100000</c:v>
                </c:pt>
                <c:pt idx="1339">
                  <c:v>75000</c:v>
                </c:pt>
                <c:pt idx="1340">
                  <c:v>55000</c:v>
                </c:pt>
                <c:pt idx="1341">
                  <c:v>60000</c:v>
                </c:pt>
                <c:pt idx="1342">
                  <c:v>15000</c:v>
                </c:pt>
                <c:pt idx="1343">
                  <c:v>80000</c:v>
                </c:pt>
                <c:pt idx="1344">
                  <c:v>46584</c:v>
                </c:pt>
                <c:pt idx="1345">
                  <c:v>67000</c:v>
                </c:pt>
                <c:pt idx="1346">
                  <c:v>92000</c:v>
                </c:pt>
                <c:pt idx="1347">
                  <c:v>75000</c:v>
                </c:pt>
                <c:pt idx="1348">
                  <c:v>40000</c:v>
                </c:pt>
                <c:pt idx="1349">
                  <c:v>111680</c:v>
                </c:pt>
                <c:pt idx="1350">
                  <c:v>70000</c:v>
                </c:pt>
                <c:pt idx="1351">
                  <c:v>40700</c:v>
                </c:pt>
                <c:pt idx="1352">
                  <c:v>40000</c:v>
                </c:pt>
                <c:pt idx="1353">
                  <c:v>60000</c:v>
                </c:pt>
                <c:pt idx="1354">
                  <c:v>80000</c:v>
                </c:pt>
                <c:pt idx="1355">
                  <c:v>60000</c:v>
                </c:pt>
                <c:pt idx="1356">
                  <c:v>96000</c:v>
                </c:pt>
                <c:pt idx="1357">
                  <c:v>67000</c:v>
                </c:pt>
                <c:pt idx="1358">
                  <c:v>70000</c:v>
                </c:pt>
                <c:pt idx="1359">
                  <c:v>99000</c:v>
                </c:pt>
                <c:pt idx="1360">
                  <c:v>90000</c:v>
                </c:pt>
                <c:pt idx="1361">
                  <c:v>51000</c:v>
                </c:pt>
                <c:pt idx="1362">
                  <c:v>100000</c:v>
                </c:pt>
                <c:pt idx="1363">
                  <c:v>108160</c:v>
                </c:pt>
                <c:pt idx="1364">
                  <c:v>50000</c:v>
                </c:pt>
                <c:pt idx="1365">
                  <c:v>400000</c:v>
                </c:pt>
                <c:pt idx="1366">
                  <c:v>43000</c:v>
                </c:pt>
                <c:pt idx="1367">
                  <c:v>41000</c:v>
                </c:pt>
                <c:pt idx="1368">
                  <c:v>100000</c:v>
                </c:pt>
                <c:pt idx="1369">
                  <c:v>42140</c:v>
                </c:pt>
                <c:pt idx="1370">
                  <c:v>80000</c:v>
                </c:pt>
                <c:pt idx="1371">
                  <c:v>41600</c:v>
                </c:pt>
                <c:pt idx="1372">
                  <c:v>45000</c:v>
                </c:pt>
                <c:pt idx="1373">
                  <c:v>72500</c:v>
                </c:pt>
                <c:pt idx="1374">
                  <c:v>80000</c:v>
                </c:pt>
                <c:pt idx="1375">
                  <c:v>50000</c:v>
                </c:pt>
                <c:pt idx="1376">
                  <c:v>65000</c:v>
                </c:pt>
                <c:pt idx="1377">
                  <c:v>114000</c:v>
                </c:pt>
                <c:pt idx="1378">
                  <c:v>95000</c:v>
                </c:pt>
                <c:pt idx="1379">
                  <c:v>52500</c:v>
                </c:pt>
                <c:pt idx="1380">
                  <c:v>60000</c:v>
                </c:pt>
                <c:pt idx="1381">
                  <c:v>65250</c:v>
                </c:pt>
                <c:pt idx="1382">
                  <c:v>73000</c:v>
                </c:pt>
                <c:pt idx="1383">
                  <c:v>50000</c:v>
                </c:pt>
                <c:pt idx="1384">
                  <c:v>79000</c:v>
                </c:pt>
                <c:pt idx="1385">
                  <c:v>90000</c:v>
                </c:pt>
                <c:pt idx="1386">
                  <c:v>70000</c:v>
                </c:pt>
                <c:pt idx="1387">
                  <c:v>80000</c:v>
                </c:pt>
                <c:pt idx="1388">
                  <c:v>140000</c:v>
                </c:pt>
                <c:pt idx="1389">
                  <c:v>47700</c:v>
                </c:pt>
                <c:pt idx="1390">
                  <c:v>52500</c:v>
                </c:pt>
                <c:pt idx="1391">
                  <c:v>40000</c:v>
                </c:pt>
                <c:pt idx="1392">
                  <c:v>31000</c:v>
                </c:pt>
                <c:pt idx="1393">
                  <c:v>130000</c:v>
                </c:pt>
                <c:pt idx="1394">
                  <c:v>51000</c:v>
                </c:pt>
                <c:pt idx="1395">
                  <c:v>73000</c:v>
                </c:pt>
                <c:pt idx="1396">
                  <c:v>62400</c:v>
                </c:pt>
                <c:pt idx="1397">
                  <c:v>54000</c:v>
                </c:pt>
                <c:pt idx="1398">
                  <c:v>77000</c:v>
                </c:pt>
                <c:pt idx="1399">
                  <c:v>76000</c:v>
                </c:pt>
                <c:pt idx="1400">
                  <c:v>103000</c:v>
                </c:pt>
                <c:pt idx="1401">
                  <c:v>40000</c:v>
                </c:pt>
                <c:pt idx="1402">
                  <c:v>80000</c:v>
                </c:pt>
                <c:pt idx="1403">
                  <c:v>55000</c:v>
                </c:pt>
                <c:pt idx="1404">
                  <c:v>99000</c:v>
                </c:pt>
                <c:pt idx="1405">
                  <c:v>75000</c:v>
                </c:pt>
                <c:pt idx="1406">
                  <c:v>80000</c:v>
                </c:pt>
                <c:pt idx="1407">
                  <c:v>40000</c:v>
                </c:pt>
                <c:pt idx="1408">
                  <c:v>46000</c:v>
                </c:pt>
                <c:pt idx="1409">
                  <c:v>70000</c:v>
                </c:pt>
                <c:pt idx="1410">
                  <c:v>68000</c:v>
                </c:pt>
                <c:pt idx="1411">
                  <c:v>97000</c:v>
                </c:pt>
                <c:pt idx="1412">
                  <c:v>65000</c:v>
                </c:pt>
                <c:pt idx="1413">
                  <c:v>50000</c:v>
                </c:pt>
                <c:pt idx="1414">
                  <c:v>45000</c:v>
                </c:pt>
                <c:pt idx="1415">
                  <c:v>60000</c:v>
                </c:pt>
                <c:pt idx="1416">
                  <c:v>31000</c:v>
                </c:pt>
                <c:pt idx="1417">
                  <c:v>75000</c:v>
                </c:pt>
                <c:pt idx="1418">
                  <c:v>36000</c:v>
                </c:pt>
                <c:pt idx="1419">
                  <c:v>53000</c:v>
                </c:pt>
                <c:pt idx="1420">
                  <c:v>67000</c:v>
                </c:pt>
                <c:pt idx="1421">
                  <c:v>85000</c:v>
                </c:pt>
                <c:pt idx="1422">
                  <c:v>40000</c:v>
                </c:pt>
                <c:pt idx="1423">
                  <c:v>41000</c:v>
                </c:pt>
                <c:pt idx="1424">
                  <c:v>125000</c:v>
                </c:pt>
                <c:pt idx="1425">
                  <c:v>70000</c:v>
                </c:pt>
                <c:pt idx="1426">
                  <c:v>400000</c:v>
                </c:pt>
                <c:pt idx="1427">
                  <c:v>55000</c:v>
                </c:pt>
                <c:pt idx="1428">
                  <c:v>60000</c:v>
                </c:pt>
                <c:pt idx="1429">
                  <c:v>137500</c:v>
                </c:pt>
                <c:pt idx="1430">
                  <c:v>47000</c:v>
                </c:pt>
                <c:pt idx="1431">
                  <c:v>65000</c:v>
                </c:pt>
                <c:pt idx="1432">
                  <c:v>92000</c:v>
                </c:pt>
                <c:pt idx="1433">
                  <c:v>16000</c:v>
                </c:pt>
                <c:pt idx="1434">
                  <c:v>108000</c:v>
                </c:pt>
                <c:pt idx="1435">
                  <c:v>61000</c:v>
                </c:pt>
                <c:pt idx="1436">
                  <c:v>50000</c:v>
                </c:pt>
                <c:pt idx="1437">
                  <c:v>150000</c:v>
                </c:pt>
                <c:pt idx="1438">
                  <c:v>45000</c:v>
                </c:pt>
                <c:pt idx="1439">
                  <c:v>135000</c:v>
                </c:pt>
                <c:pt idx="1440">
                  <c:v>63000</c:v>
                </c:pt>
                <c:pt idx="1441">
                  <c:v>95000</c:v>
                </c:pt>
                <c:pt idx="1442">
                  <c:v>53000</c:v>
                </c:pt>
                <c:pt idx="1443">
                  <c:v>130000</c:v>
                </c:pt>
                <c:pt idx="1444">
                  <c:v>44200</c:v>
                </c:pt>
                <c:pt idx="1445">
                  <c:v>56000</c:v>
                </c:pt>
                <c:pt idx="1446">
                  <c:v>72500</c:v>
                </c:pt>
                <c:pt idx="1447">
                  <c:v>68000</c:v>
                </c:pt>
                <c:pt idx="1448">
                  <c:v>75000</c:v>
                </c:pt>
                <c:pt idx="1449">
                  <c:v>62500</c:v>
                </c:pt>
                <c:pt idx="1450">
                  <c:v>85000</c:v>
                </c:pt>
                <c:pt idx="1451">
                  <c:v>89000</c:v>
                </c:pt>
                <c:pt idx="1452">
                  <c:v>47500</c:v>
                </c:pt>
                <c:pt idx="1453">
                  <c:v>130000</c:v>
                </c:pt>
                <c:pt idx="1454">
                  <c:v>41932</c:v>
                </c:pt>
                <c:pt idx="1455">
                  <c:v>194000</c:v>
                </c:pt>
                <c:pt idx="1456">
                  <c:v>95000</c:v>
                </c:pt>
                <c:pt idx="1457">
                  <c:v>48000</c:v>
                </c:pt>
                <c:pt idx="1458">
                  <c:v>46000</c:v>
                </c:pt>
                <c:pt idx="1459">
                  <c:v>47000</c:v>
                </c:pt>
                <c:pt idx="1460">
                  <c:v>44000</c:v>
                </c:pt>
                <c:pt idx="1461">
                  <c:v>55000</c:v>
                </c:pt>
                <c:pt idx="1462">
                  <c:v>50000</c:v>
                </c:pt>
                <c:pt idx="1463">
                  <c:v>45880</c:v>
                </c:pt>
                <c:pt idx="1464">
                  <c:v>70000</c:v>
                </c:pt>
                <c:pt idx="1465">
                  <c:v>100000</c:v>
                </c:pt>
                <c:pt idx="1466">
                  <c:v>85000</c:v>
                </c:pt>
                <c:pt idx="1467">
                  <c:v>47000</c:v>
                </c:pt>
                <c:pt idx="1468">
                  <c:v>40000</c:v>
                </c:pt>
                <c:pt idx="1469">
                  <c:v>34000</c:v>
                </c:pt>
                <c:pt idx="1470">
                  <c:v>52000</c:v>
                </c:pt>
                <c:pt idx="1471">
                  <c:v>60000</c:v>
                </c:pt>
                <c:pt idx="1472">
                  <c:v>56000</c:v>
                </c:pt>
                <c:pt idx="1473">
                  <c:v>52000</c:v>
                </c:pt>
                <c:pt idx="1474">
                  <c:v>51613</c:v>
                </c:pt>
                <c:pt idx="1475">
                  <c:v>56000</c:v>
                </c:pt>
                <c:pt idx="1476">
                  <c:v>115000</c:v>
                </c:pt>
                <c:pt idx="1477">
                  <c:v>72000</c:v>
                </c:pt>
                <c:pt idx="1478">
                  <c:v>90000</c:v>
                </c:pt>
                <c:pt idx="1479">
                  <c:v>250000</c:v>
                </c:pt>
                <c:pt idx="1480">
                  <c:v>30000</c:v>
                </c:pt>
                <c:pt idx="1481">
                  <c:v>60000</c:v>
                </c:pt>
                <c:pt idx="1482">
                  <c:v>76600</c:v>
                </c:pt>
                <c:pt idx="1483">
                  <c:v>90000</c:v>
                </c:pt>
                <c:pt idx="1484">
                  <c:v>75000</c:v>
                </c:pt>
                <c:pt idx="1485">
                  <c:v>72000</c:v>
                </c:pt>
                <c:pt idx="1486">
                  <c:v>65000</c:v>
                </c:pt>
                <c:pt idx="1487">
                  <c:v>120000</c:v>
                </c:pt>
                <c:pt idx="1488">
                  <c:v>80000</c:v>
                </c:pt>
                <c:pt idx="1489">
                  <c:v>51000</c:v>
                </c:pt>
                <c:pt idx="1490">
                  <c:v>74000</c:v>
                </c:pt>
                <c:pt idx="1491">
                  <c:v>50000</c:v>
                </c:pt>
                <c:pt idx="1492">
                  <c:v>60000</c:v>
                </c:pt>
                <c:pt idx="1493">
                  <c:v>80000</c:v>
                </c:pt>
                <c:pt idx="1494">
                  <c:v>125000</c:v>
                </c:pt>
                <c:pt idx="1495">
                  <c:v>52000</c:v>
                </c:pt>
                <c:pt idx="1496">
                  <c:v>45000</c:v>
                </c:pt>
                <c:pt idx="1497">
                  <c:v>60000</c:v>
                </c:pt>
                <c:pt idx="1498">
                  <c:v>150000</c:v>
                </c:pt>
                <c:pt idx="1499">
                  <c:v>50000</c:v>
                </c:pt>
                <c:pt idx="1500">
                  <c:v>70000</c:v>
                </c:pt>
                <c:pt idx="1501">
                  <c:v>30000</c:v>
                </c:pt>
                <c:pt idx="1502">
                  <c:v>92000</c:v>
                </c:pt>
                <c:pt idx="1503">
                  <c:v>52000</c:v>
                </c:pt>
                <c:pt idx="1504">
                  <c:v>169000</c:v>
                </c:pt>
                <c:pt idx="1505">
                  <c:v>50000</c:v>
                </c:pt>
                <c:pt idx="1506">
                  <c:v>65000</c:v>
                </c:pt>
                <c:pt idx="1507">
                  <c:v>55000</c:v>
                </c:pt>
                <c:pt idx="1508">
                  <c:v>40000</c:v>
                </c:pt>
                <c:pt idx="1509">
                  <c:v>84000</c:v>
                </c:pt>
                <c:pt idx="1510">
                  <c:v>77000</c:v>
                </c:pt>
                <c:pt idx="1511">
                  <c:v>100000</c:v>
                </c:pt>
                <c:pt idx="1512">
                  <c:v>65000</c:v>
                </c:pt>
                <c:pt idx="1513">
                  <c:v>76000</c:v>
                </c:pt>
                <c:pt idx="1514">
                  <c:v>150000</c:v>
                </c:pt>
                <c:pt idx="1515">
                  <c:v>54000</c:v>
                </c:pt>
                <c:pt idx="1516">
                  <c:v>61000</c:v>
                </c:pt>
                <c:pt idx="1517">
                  <c:v>70000</c:v>
                </c:pt>
                <c:pt idx="1518">
                  <c:v>72600</c:v>
                </c:pt>
                <c:pt idx="1519">
                  <c:v>100000</c:v>
                </c:pt>
                <c:pt idx="1520">
                  <c:v>104000</c:v>
                </c:pt>
                <c:pt idx="1521">
                  <c:v>200000</c:v>
                </c:pt>
                <c:pt idx="1522">
                  <c:v>82300</c:v>
                </c:pt>
                <c:pt idx="1523">
                  <c:v>95000</c:v>
                </c:pt>
                <c:pt idx="1524">
                  <c:v>50000</c:v>
                </c:pt>
                <c:pt idx="1525">
                  <c:v>46000</c:v>
                </c:pt>
                <c:pt idx="1526">
                  <c:v>43000</c:v>
                </c:pt>
                <c:pt idx="1527">
                  <c:v>55000</c:v>
                </c:pt>
                <c:pt idx="1528">
                  <c:v>45000</c:v>
                </c:pt>
                <c:pt idx="1529">
                  <c:v>50000</c:v>
                </c:pt>
                <c:pt idx="1530">
                  <c:v>80000</c:v>
                </c:pt>
                <c:pt idx="1531">
                  <c:v>67000</c:v>
                </c:pt>
                <c:pt idx="1532">
                  <c:v>120000</c:v>
                </c:pt>
                <c:pt idx="1533">
                  <c:v>60000</c:v>
                </c:pt>
                <c:pt idx="1534">
                  <c:v>35000</c:v>
                </c:pt>
                <c:pt idx="1535">
                  <c:v>54000</c:v>
                </c:pt>
                <c:pt idx="1536">
                  <c:v>35000</c:v>
                </c:pt>
                <c:pt idx="1537">
                  <c:v>188000</c:v>
                </c:pt>
                <c:pt idx="1538">
                  <c:v>140000</c:v>
                </c:pt>
                <c:pt idx="1539">
                  <c:v>45000</c:v>
                </c:pt>
                <c:pt idx="1540">
                  <c:v>38000</c:v>
                </c:pt>
                <c:pt idx="1541">
                  <c:v>90000</c:v>
                </c:pt>
                <c:pt idx="1542">
                  <c:v>90000</c:v>
                </c:pt>
                <c:pt idx="1543">
                  <c:v>150000</c:v>
                </c:pt>
                <c:pt idx="1544">
                  <c:v>45000</c:v>
                </c:pt>
                <c:pt idx="1545">
                  <c:v>50000</c:v>
                </c:pt>
                <c:pt idx="1546">
                  <c:v>300000</c:v>
                </c:pt>
                <c:pt idx="1547">
                  <c:v>115000</c:v>
                </c:pt>
                <c:pt idx="1548">
                  <c:v>70000</c:v>
                </c:pt>
                <c:pt idx="1549">
                  <c:v>75000</c:v>
                </c:pt>
                <c:pt idx="1550">
                  <c:v>40414</c:v>
                </c:pt>
                <c:pt idx="1551">
                  <c:v>65000</c:v>
                </c:pt>
                <c:pt idx="1552">
                  <c:v>120000</c:v>
                </c:pt>
                <c:pt idx="1553">
                  <c:v>108000</c:v>
                </c:pt>
                <c:pt idx="1554">
                  <c:v>75000</c:v>
                </c:pt>
                <c:pt idx="1555">
                  <c:v>45000</c:v>
                </c:pt>
                <c:pt idx="1556">
                  <c:v>45000</c:v>
                </c:pt>
                <c:pt idx="1557">
                  <c:v>90000</c:v>
                </c:pt>
                <c:pt idx="1558">
                  <c:v>65000</c:v>
                </c:pt>
                <c:pt idx="1559">
                  <c:v>70000</c:v>
                </c:pt>
                <c:pt idx="1560">
                  <c:v>160000</c:v>
                </c:pt>
                <c:pt idx="1561">
                  <c:v>30000</c:v>
                </c:pt>
                <c:pt idx="1562">
                  <c:v>61000</c:v>
                </c:pt>
                <c:pt idx="1563">
                  <c:v>80000</c:v>
                </c:pt>
                <c:pt idx="1564">
                  <c:v>50000</c:v>
                </c:pt>
                <c:pt idx="1565">
                  <c:v>95000</c:v>
                </c:pt>
                <c:pt idx="1566">
                  <c:v>39000</c:v>
                </c:pt>
                <c:pt idx="1567">
                  <c:v>60000</c:v>
                </c:pt>
                <c:pt idx="1568">
                  <c:v>125000</c:v>
                </c:pt>
                <c:pt idx="1569">
                  <c:v>80000</c:v>
                </c:pt>
                <c:pt idx="1570">
                  <c:v>53000</c:v>
                </c:pt>
                <c:pt idx="1571">
                  <c:v>105000</c:v>
                </c:pt>
                <c:pt idx="1572">
                  <c:v>52000</c:v>
                </c:pt>
                <c:pt idx="1573">
                  <c:v>35000</c:v>
                </c:pt>
                <c:pt idx="1574">
                  <c:v>62000</c:v>
                </c:pt>
                <c:pt idx="1575">
                  <c:v>30232</c:v>
                </c:pt>
                <c:pt idx="1576">
                  <c:v>41000</c:v>
                </c:pt>
                <c:pt idx="1577">
                  <c:v>65000</c:v>
                </c:pt>
                <c:pt idx="1578">
                  <c:v>48500</c:v>
                </c:pt>
                <c:pt idx="1579">
                  <c:v>33900</c:v>
                </c:pt>
                <c:pt idx="1580">
                  <c:v>85000</c:v>
                </c:pt>
                <c:pt idx="1581">
                  <c:v>48000</c:v>
                </c:pt>
                <c:pt idx="1582">
                  <c:v>95000</c:v>
                </c:pt>
                <c:pt idx="1583">
                  <c:v>75000</c:v>
                </c:pt>
                <c:pt idx="1584">
                  <c:v>100000</c:v>
                </c:pt>
                <c:pt idx="1585">
                  <c:v>40000</c:v>
                </c:pt>
                <c:pt idx="1586">
                  <c:v>85000</c:v>
                </c:pt>
                <c:pt idx="1587">
                  <c:v>92500</c:v>
                </c:pt>
                <c:pt idx="1588">
                  <c:v>32000</c:v>
                </c:pt>
                <c:pt idx="1589">
                  <c:v>55000</c:v>
                </c:pt>
                <c:pt idx="1590">
                  <c:v>40000</c:v>
                </c:pt>
                <c:pt idx="1591">
                  <c:v>43600</c:v>
                </c:pt>
                <c:pt idx="1592">
                  <c:v>65000</c:v>
                </c:pt>
                <c:pt idx="1593">
                  <c:v>40000</c:v>
                </c:pt>
                <c:pt idx="1594">
                  <c:v>50000</c:v>
                </c:pt>
                <c:pt idx="1595">
                  <c:v>135000</c:v>
                </c:pt>
                <c:pt idx="1596">
                  <c:v>115000</c:v>
                </c:pt>
                <c:pt idx="1597">
                  <c:v>70000</c:v>
                </c:pt>
                <c:pt idx="1598">
                  <c:v>60000</c:v>
                </c:pt>
                <c:pt idx="1599">
                  <c:v>87456</c:v>
                </c:pt>
                <c:pt idx="1600">
                  <c:v>43000</c:v>
                </c:pt>
                <c:pt idx="1601">
                  <c:v>75010</c:v>
                </c:pt>
                <c:pt idx="1602">
                  <c:v>150000</c:v>
                </c:pt>
                <c:pt idx="1603">
                  <c:v>105000</c:v>
                </c:pt>
                <c:pt idx="1604">
                  <c:v>70000</c:v>
                </c:pt>
                <c:pt idx="1605">
                  <c:v>57000</c:v>
                </c:pt>
                <c:pt idx="1606">
                  <c:v>135000</c:v>
                </c:pt>
                <c:pt idx="1607">
                  <c:v>60000</c:v>
                </c:pt>
                <c:pt idx="1608">
                  <c:v>260000</c:v>
                </c:pt>
                <c:pt idx="1609">
                  <c:v>125000</c:v>
                </c:pt>
                <c:pt idx="1610">
                  <c:v>45000</c:v>
                </c:pt>
                <c:pt idx="1611">
                  <c:v>65000</c:v>
                </c:pt>
                <c:pt idx="1612">
                  <c:v>90000</c:v>
                </c:pt>
                <c:pt idx="1613">
                  <c:v>60000</c:v>
                </c:pt>
                <c:pt idx="1614">
                  <c:v>35000</c:v>
                </c:pt>
                <c:pt idx="1615">
                  <c:v>69000</c:v>
                </c:pt>
                <c:pt idx="1616">
                  <c:v>75000</c:v>
                </c:pt>
                <c:pt idx="1617">
                  <c:v>59000</c:v>
                </c:pt>
                <c:pt idx="1618">
                  <c:v>75000</c:v>
                </c:pt>
                <c:pt idx="1619">
                  <c:v>60000</c:v>
                </c:pt>
                <c:pt idx="1620">
                  <c:v>56000</c:v>
                </c:pt>
                <c:pt idx="1621">
                  <c:v>88000</c:v>
                </c:pt>
                <c:pt idx="1622">
                  <c:v>80000</c:v>
                </c:pt>
                <c:pt idx="1623">
                  <c:v>61000</c:v>
                </c:pt>
                <c:pt idx="1624">
                  <c:v>60000</c:v>
                </c:pt>
                <c:pt idx="1625">
                  <c:v>60000</c:v>
                </c:pt>
                <c:pt idx="1626">
                  <c:v>74000</c:v>
                </c:pt>
                <c:pt idx="1627">
                  <c:v>95856</c:v>
                </c:pt>
                <c:pt idx="1628">
                  <c:v>40000</c:v>
                </c:pt>
                <c:pt idx="1629">
                  <c:v>90000</c:v>
                </c:pt>
                <c:pt idx="1630">
                  <c:v>22000</c:v>
                </c:pt>
                <c:pt idx="1631">
                  <c:v>100000</c:v>
                </c:pt>
                <c:pt idx="1632">
                  <c:v>56000</c:v>
                </c:pt>
                <c:pt idx="1633">
                  <c:v>85000</c:v>
                </c:pt>
                <c:pt idx="1634">
                  <c:v>55000</c:v>
                </c:pt>
                <c:pt idx="1635">
                  <c:v>50846</c:v>
                </c:pt>
                <c:pt idx="1636">
                  <c:v>63000</c:v>
                </c:pt>
                <c:pt idx="1637">
                  <c:v>70000</c:v>
                </c:pt>
                <c:pt idx="1638">
                  <c:v>40000</c:v>
                </c:pt>
                <c:pt idx="1639">
                  <c:v>107000</c:v>
                </c:pt>
                <c:pt idx="1640">
                  <c:v>82000</c:v>
                </c:pt>
                <c:pt idx="1641">
                  <c:v>69000</c:v>
                </c:pt>
                <c:pt idx="1642">
                  <c:v>70000</c:v>
                </c:pt>
                <c:pt idx="1643">
                  <c:v>45000</c:v>
                </c:pt>
                <c:pt idx="1644">
                  <c:v>50000</c:v>
                </c:pt>
                <c:pt idx="1645">
                  <c:v>192000</c:v>
                </c:pt>
                <c:pt idx="1646">
                  <c:v>54000</c:v>
                </c:pt>
                <c:pt idx="1647">
                  <c:v>22880</c:v>
                </c:pt>
                <c:pt idx="1648">
                  <c:v>140000</c:v>
                </c:pt>
                <c:pt idx="1649">
                  <c:v>80000</c:v>
                </c:pt>
                <c:pt idx="1650">
                  <c:v>24000</c:v>
                </c:pt>
                <c:pt idx="1651">
                  <c:v>49500</c:v>
                </c:pt>
                <c:pt idx="1652">
                  <c:v>80000</c:v>
                </c:pt>
                <c:pt idx="1653">
                  <c:v>125000</c:v>
                </c:pt>
                <c:pt idx="1654">
                  <c:v>105000</c:v>
                </c:pt>
                <c:pt idx="1655">
                  <c:v>75000</c:v>
                </c:pt>
                <c:pt idx="1656">
                  <c:v>110000</c:v>
                </c:pt>
                <c:pt idx="1657">
                  <c:v>125000</c:v>
                </c:pt>
                <c:pt idx="1658">
                  <c:v>60000</c:v>
                </c:pt>
                <c:pt idx="1659">
                  <c:v>57500</c:v>
                </c:pt>
                <c:pt idx="1660">
                  <c:v>80000</c:v>
                </c:pt>
                <c:pt idx="1661">
                  <c:v>33000</c:v>
                </c:pt>
                <c:pt idx="1662">
                  <c:v>100000</c:v>
                </c:pt>
                <c:pt idx="1663">
                  <c:v>60000</c:v>
                </c:pt>
                <c:pt idx="1664">
                  <c:v>95000</c:v>
                </c:pt>
                <c:pt idx="1665">
                  <c:v>50000</c:v>
                </c:pt>
                <c:pt idx="1666">
                  <c:v>103000</c:v>
                </c:pt>
                <c:pt idx="1667">
                  <c:v>36000</c:v>
                </c:pt>
                <c:pt idx="1668">
                  <c:v>85000</c:v>
                </c:pt>
                <c:pt idx="1669">
                  <c:v>85000</c:v>
                </c:pt>
                <c:pt idx="1670">
                  <c:v>120000</c:v>
                </c:pt>
                <c:pt idx="1671">
                  <c:v>69960</c:v>
                </c:pt>
                <c:pt idx="1672">
                  <c:v>97000</c:v>
                </c:pt>
                <c:pt idx="1673">
                  <c:v>62000</c:v>
                </c:pt>
                <c:pt idx="1674">
                  <c:v>44000</c:v>
                </c:pt>
                <c:pt idx="1675">
                  <c:v>150000</c:v>
                </c:pt>
                <c:pt idx="1676">
                  <c:v>73500</c:v>
                </c:pt>
                <c:pt idx="1677">
                  <c:v>77500</c:v>
                </c:pt>
                <c:pt idx="1678">
                  <c:v>60800</c:v>
                </c:pt>
                <c:pt idx="1679">
                  <c:v>136000</c:v>
                </c:pt>
                <c:pt idx="1680">
                  <c:v>24000</c:v>
                </c:pt>
                <c:pt idx="1681">
                  <c:v>95000</c:v>
                </c:pt>
                <c:pt idx="1682">
                  <c:v>130000</c:v>
                </c:pt>
                <c:pt idx="1683">
                  <c:v>65000</c:v>
                </c:pt>
                <c:pt idx="1684">
                  <c:v>80000</c:v>
                </c:pt>
                <c:pt idx="1685">
                  <c:v>37000</c:v>
                </c:pt>
                <c:pt idx="1686">
                  <c:v>40000</c:v>
                </c:pt>
                <c:pt idx="1687">
                  <c:v>49000</c:v>
                </c:pt>
                <c:pt idx="1688">
                  <c:v>65000</c:v>
                </c:pt>
                <c:pt idx="1689">
                  <c:v>55000</c:v>
                </c:pt>
                <c:pt idx="1690">
                  <c:v>40000</c:v>
                </c:pt>
                <c:pt idx="1691">
                  <c:v>60000</c:v>
                </c:pt>
                <c:pt idx="1692">
                  <c:v>150000</c:v>
                </c:pt>
                <c:pt idx="1693">
                  <c:v>88000</c:v>
                </c:pt>
                <c:pt idx="1694">
                  <c:v>64500</c:v>
                </c:pt>
                <c:pt idx="1695">
                  <c:v>50000</c:v>
                </c:pt>
                <c:pt idx="1696">
                  <c:v>120000</c:v>
                </c:pt>
                <c:pt idx="1697">
                  <c:v>107000</c:v>
                </c:pt>
                <c:pt idx="1698">
                  <c:v>40000</c:v>
                </c:pt>
                <c:pt idx="1699">
                  <c:v>81000</c:v>
                </c:pt>
                <c:pt idx="1700">
                  <c:v>45000</c:v>
                </c:pt>
                <c:pt idx="1701">
                  <c:v>49000</c:v>
                </c:pt>
                <c:pt idx="1702">
                  <c:v>72000</c:v>
                </c:pt>
                <c:pt idx="1703">
                  <c:v>50000</c:v>
                </c:pt>
                <c:pt idx="1704">
                  <c:v>57678</c:v>
                </c:pt>
                <c:pt idx="1705">
                  <c:v>80442</c:v>
                </c:pt>
                <c:pt idx="1706">
                  <c:v>75000</c:v>
                </c:pt>
                <c:pt idx="1707">
                  <c:v>61000</c:v>
                </c:pt>
                <c:pt idx="1708">
                  <c:v>77000</c:v>
                </c:pt>
                <c:pt idx="1709">
                  <c:v>92000</c:v>
                </c:pt>
                <c:pt idx="1710">
                  <c:v>72000</c:v>
                </c:pt>
                <c:pt idx="1711">
                  <c:v>111000</c:v>
                </c:pt>
                <c:pt idx="1712">
                  <c:v>80000</c:v>
                </c:pt>
                <c:pt idx="1713">
                  <c:v>61000</c:v>
                </c:pt>
                <c:pt idx="1714">
                  <c:v>96230</c:v>
                </c:pt>
                <c:pt idx="1715">
                  <c:v>75000</c:v>
                </c:pt>
                <c:pt idx="1716">
                  <c:v>102000</c:v>
                </c:pt>
                <c:pt idx="1717">
                  <c:v>67000</c:v>
                </c:pt>
                <c:pt idx="1718">
                  <c:v>60000</c:v>
                </c:pt>
                <c:pt idx="1719">
                  <c:v>24000</c:v>
                </c:pt>
                <c:pt idx="1720">
                  <c:v>42000</c:v>
                </c:pt>
                <c:pt idx="1721">
                  <c:v>85000</c:v>
                </c:pt>
                <c:pt idx="1722">
                  <c:v>109000</c:v>
                </c:pt>
                <c:pt idx="1723">
                  <c:v>77000</c:v>
                </c:pt>
                <c:pt idx="1724">
                  <c:v>24000</c:v>
                </c:pt>
                <c:pt idx="1725">
                  <c:v>64000</c:v>
                </c:pt>
                <c:pt idx="1726">
                  <c:v>76000</c:v>
                </c:pt>
                <c:pt idx="1727">
                  <c:v>45000</c:v>
                </c:pt>
                <c:pt idx="1728">
                  <c:v>61000</c:v>
                </c:pt>
                <c:pt idx="1729">
                  <c:v>66000</c:v>
                </c:pt>
                <c:pt idx="1730">
                  <c:v>55000</c:v>
                </c:pt>
                <c:pt idx="1731">
                  <c:v>32000</c:v>
                </c:pt>
                <c:pt idx="1732">
                  <c:v>74300</c:v>
                </c:pt>
                <c:pt idx="1733">
                  <c:v>95000</c:v>
                </c:pt>
                <c:pt idx="1734">
                  <c:v>64300</c:v>
                </c:pt>
                <c:pt idx="1735">
                  <c:v>250000</c:v>
                </c:pt>
                <c:pt idx="1736">
                  <c:v>89000</c:v>
                </c:pt>
                <c:pt idx="1737">
                  <c:v>75000</c:v>
                </c:pt>
                <c:pt idx="1738">
                  <c:v>45000</c:v>
                </c:pt>
                <c:pt idx="1739">
                  <c:v>127500</c:v>
                </c:pt>
                <c:pt idx="1740">
                  <c:v>170000</c:v>
                </c:pt>
                <c:pt idx="1741">
                  <c:v>62000</c:v>
                </c:pt>
                <c:pt idx="1742">
                  <c:v>45000</c:v>
                </c:pt>
                <c:pt idx="1743">
                  <c:v>145000</c:v>
                </c:pt>
                <c:pt idx="1744">
                  <c:v>89000</c:v>
                </c:pt>
                <c:pt idx="1745">
                  <c:v>38000</c:v>
                </c:pt>
                <c:pt idx="1746">
                  <c:v>105000</c:v>
                </c:pt>
                <c:pt idx="1747">
                  <c:v>70970</c:v>
                </c:pt>
                <c:pt idx="1748">
                  <c:v>125000</c:v>
                </c:pt>
                <c:pt idx="1749">
                  <c:v>59000</c:v>
                </c:pt>
                <c:pt idx="1750">
                  <c:v>71500</c:v>
                </c:pt>
                <c:pt idx="1751">
                  <c:v>90000</c:v>
                </c:pt>
                <c:pt idx="1752">
                  <c:v>40000</c:v>
                </c:pt>
                <c:pt idx="1753">
                  <c:v>46325</c:v>
                </c:pt>
                <c:pt idx="1754">
                  <c:v>31200</c:v>
                </c:pt>
                <c:pt idx="1755">
                  <c:v>41000</c:v>
                </c:pt>
                <c:pt idx="1756">
                  <c:v>50000</c:v>
                </c:pt>
                <c:pt idx="1757">
                  <c:v>85000</c:v>
                </c:pt>
                <c:pt idx="1758">
                  <c:v>44000</c:v>
                </c:pt>
                <c:pt idx="1759">
                  <c:v>52000</c:v>
                </c:pt>
                <c:pt idx="1760">
                  <c:v>50000</c:v>
                </c:pt>
                <c:pt idx="1761">
                  <c:v>50000</c:v>
                </c:pt>
                <c:pt idx="1762">
                  <c:v>55000</c:v>
                </c:pt>
                <c:pt idx="1763">
                  <c:v>38000</c:v>
                </c:pt>
                <c:pt idx="1764">
                  <c:v>35500</c:v>
                </c:pt>
                <c:pt idx="1765">
                  <c:v>62000</c:v>
                </c:pt>
                <c:pt idx="1766">
                  <c:v>60000</c:v>
                </c:pt>
                <c:pt idx="1767">
                  <c:v>32884</c:v>
                </c:pt>
                <c:pt idx="1768">
                  <c:v>42000</c:v>
                </c:pt>
                <c:pt idx="1769">
                  <c:v>68000</c:v>
                </c:pt>
                <c:pt idx="1770">
                  <c:v>85000</c:v>
                </c:pt>
                <c:pt idx="1771">
                  <c:v>140000</c:v>
                </c:pt>
                <c:pt idx="1772">
                  <c:v>55000</c:v>
                </c:pt>
                <c:pt idx="1773">
                  <c:v>54000</c:v>
                </c:pt>
                <c:pt idx="1774">
                  <c:v>100000</c:v>
                </c:pt>
                <c:pt idx="1775">
                  <c:v>70000</c:v>
                </c:pt>
                <c:pt idx="1776">
                  <c:v>155000</c:v>
                </c:pt>
                <c:pt idx="1777">
                  <c:v>225000</c:v>
                </c:pt>
                <c:pt idx="1778">
                  <c:v>92000</c:v>
                </c:pt>
                <c:pt idx="1779">
                  <c:v>85000</c:v>
                </c:pt>
                <c:pt idx="1780">
                  <c:v>49000</c:v>
                </c:pt>
                <c:pt idx="1781">
                  <c:v>59000</c:v>
                </c:pt>
                <c:pt idx="1782">
                  <c:v>55000</c:v>
                </c:pt>
                <c:pt idx="1783">
                  <c:v>75000</c:v>
                </c:pt>
                <c:pt idx="1784">
                  <c:v>80000</c:v>
                </c:pt>
                <c:pt idx="1785">
                  <c:v>12000</c:v>
                </c:pt>
                <c:pt idx="1786">
                  <c:v>48500</c:v>
                </c:pt>
                <c:pt idx="1787">
                  <c:v>62000</c:v>
                </c:pt>
                <c:pt idx="1788">
                  <c:v>90000</c:v>
                </c:pt>
                <c:pt idx="1789">
                  <c:v>85000</c:v>
                </c:pt>
                <c:pt idx="1790">
                  <c:v>65000</c:v>
                </c:pt>
                <c:pt idx="1791">
                  <c:v>75000</c:v>
                </c:pt>
                <c:pt idx="1792">
                  <c:v>92000</c:v>
                </c:pt>
                <c:pt idx="1793">
                  <c:v>45000</c:v>
                </c:pt>
                <c:pt idx="1794">
                  <c:v>60000</c:v>
                </c:pt>
                <c:pt idx="1795">
                  <c:v>65000</c:v>
                </c:pt>
                <c:pt idx="1796">
                  <c:v>73000</c:v>
                </c:pt>
                <c:pt idx="1797">
                  <c:v>54000</c:v>
                </c:pt>
                <c:pt idx="1798">
                  <c:v>81000</c:v>
                </c:pt>
                <c:pt idx="1799">
                  <c:v>10000</c:v>
                </c:pt>
                <c:pt idx="1800">
                  <c:v>42000</c:v>
                </c:pt>
                <c:pt idx="1801">
                  <c:v>45000</c:v>
                </c:pt>
                <c:pt idx="1802">
                  <c:v>36000</c:v>
                </c:pt>
                <c:pt idx="1803">
                  <c:v>68000</c:v>
                </c:pt>
                <c:pt idx="1804">
                  <c:v>75000</c:v>
                </c:pt>
                <c:pt idx="1805">
                  <c:v>88000</c:v>
                </c:pt>
                <c:pt idx="1806">
                  <c:v>69000</c:v>
                </c:pt>
                <c:pt idx="1807">
                  <c:v>30000</c:v>
                </c:pt>
                <c:pt idx="1808">
                  <c:v>80000</c:v>
                </c:pt>
                <c:pt idx="1809">
                  <c:v>75000</c:v>
                </c:pt>
                <c:pt idx="1810">
                  <c:v>85000</c:v>
                </c:pt>
                <c:pt idx="1811">
                  <c:v>60000</c:v>
                </c:pt>
                <c:pt idx="1812">
                  <c:v>60000</c:v>
                </c:pt>
                <c:pt idx="1813">
                  <c:v>67000</c:v>
                </c:pt>
                <c:pt idx="1814">
                  <c:v>30000</c:v>
                </c:pt>
                <c:pt idx="1815">
                  <c:v>71500</c:v>
                </c:pt>
                <c:pt idx="1816">
                  <c:v>67000</c:v>
                </c:pt>
                <c:pt idx="1817">
                  <c:v>40000</c:v>
                </c:pt>
                <c:pt idx="1818">
                  <c:v>65000</c:v>
                </c:pt>
                <c:pt idx="1819">
                  <c:v>72000</c:v>
                </c:pt>
                <c:pt idx="1820">
                  <c:v>52500</c:v>
                </c:pt>
                <c:pt idx="1821">
                  <c:v>85000</c:v>
                </c:pt>
                <c:pt idx="1822">
                  <c:v>125000</c:v>
                </c:pt>
                <c:pt idx="1823">
                  <c:v>74461</c:v>
                </c:pt>
                <c:pt idx="1824">
                  <c:v>40000</c:v>
                </c:pt>
                <c:pt idx="1825">
                  <c:v>56600</c:v>
                </c:pt>
                <c:pt idx="1826">
                  <c:v>100000</c:v>
                </c:pt>
                <c:pt idx="1827">
                  <c:v>65000</c:v>
                </c:pt>
                <c:pt idx="1828">
                  <c:v>65000</c:v>
                </c:pt>
                <c:pt idx="1829">
                  <c:v>65000</c:v>
                </c:pt>
                <c:pt idx="1830">
                  <c:v>63000</c:v>
                </c:pt>
                <c:pt idx="1831">
                  <c:v>87000</c:v>
                </c:pt>
                <c:pt idx="1832">
                  <c:v>45000</c:v>
                </c:pt>
                <c:pt idx="1833">
                  <c:v>85000</c:v>
                </c:pt>
                <c:pt idx="1834">
                  <c:v>80000</c:v>
                </c:pt>
                <c:pt idx="1835">
                  <c:v>27500</c:v>
                </c:pt>
                <c:pt idx="1836">
                  <c:v>70000</c:v>
                </c:pt>
                <c:pt idx="1837">
                  <c:v>214000</c:v>
                </c:pt>
                <c:pt idx="1838">
                  <c:v>78000</c:v>
                </c:pt>
                <c:pt idx="1839">
                  <c:v>42307</c:v>
                </c:pt>
                <c:pt idx="1840">
                  <c:v>33250</c:v>
                </c:pt>
                <c:pt idx="1841">
                  <c:v>120000</c:v>
                </c:pt>
                <c:pt idx="1842">
                  <c:v>27840</c:v>
                </c:pt>
                <c:pt idx="1843">
                  <c:v>28000</c:v>
                </c:pt>
                <c:pt idx="1844">
                  <c:v>60000</c:v>
                </c:pt>
                <c:pt idx="1845">
                  <c:v>57000</c:v>
                </c:pt>
                <c:pt idx="1846">
                  <c:v>40000</c:v>
                </c:pt>
                <c:pt idx="1847">
                  <c:v>80000</c:v>
                </c:pt>
                <c:pt idx="1848">
                  <c:v>118000</c:v>
                </c:pt>
                <c:pt idx="1849">
                  <c:v>50000</c:v>
                </c:pt>
                <c:pt idx="1850">
                  <c:v>60000</c:v>
                </c:pt>
                <c:pt idx="1851">
                  <c:v>40000</c:v>
                </c:pt>
                <c:pt idx="1852">
                  <c:v>85000</c:v>
                </c:pt>
                <c:pt idx="1853">
                  <c:v>48000</c:v>
                </c:pt>
                <c:pt idx="1854">
                  <c:v>48000</c:v>
                </c:pt>
                <c:pt idx="1855">
                  <c:v>112000</c:v>
                </c:pt>
                <c:pt idx="1856">
                  <c:v>72000</c:v>
                </c:pt>
                <c:pt idx="1857">
                  <c:v>60000</c:v>
                </c:pt>
                <c:pt idx="1858">
                  <c:v>67000</c:v>
                </c:pt>
                <c:pt idx="1859">
                  <c:v>54000</c:v>
                </c:pt>
                <c:pt idx="1860">
                  <c:v>63000</c:v>
                </c:pt>
                <c:pt idx="1861">
                  <c:v>63000</c:v>
                </c:pt>
                <c:pt idx="1862">
                  <c:v>29000</c:v>
                </c:pt>
                <c:pt idx="1863">
                  <c:v>46000</c:v>
                </c:pt>
                <c:pt idx="1864">
                  <c:v>45000</c:v>
                </c:pt>
                <c:pt idx="1865">
                  <c:v>43000</c:v>
                </c:pt>
                <c:pt idx="1866">
                  <c:v>48000</c:v>
                </c:pt>
                <c:pt idx="1867">
                  <c:v>29000</c:v>
                </c:pt>
                <c:pt idx="1868">
                  <c:v>62000</c:v>
                </c:pt>
                <c:pt idx="1869">
                  <c:v>48000</c:v>
                </c:pt>
                <c:pt idx="1870">
                  <c:v>75000</c:v>
                </c:pt>
                <c:pt idx="1871">
                  <c:v>110000</c:v>
                </c:pt>
                <c:pt idx="1872">
                  <c:v>50000</c:v>
                </c:pt>
                <c:pt idx="1873">
                  <c:v>46000</c:v>
                </c:pt>
                <c:pt idx="1874">
                  <c:v>115000</c:v>
                </c:pt>
                <c:pt idx="1875">
                  <c:v>40000</c:v>
                </c:pt>
                <c:pt idx="1876">
                  <c:v>46359</c:v>
                </c:pt>
                <c:pt idx="1877">
                  <c:v>70000</c:v>
                </c:pt>
                <c:pt idx="1878">
                  <c:v>10000</c:v>
                </c:pt>
                <c:pt idx="1879">
                  <c:v>10000</c:v>
                </c:pt>
                <c:pt idx="1880">
                  <c:v>20000</c:v>
                </c:pt>
                <c:pt idx="1881">
                  <c:v>6000</c:v>
                </c:pt>
                <c:pt idx="1882">
                  <c:v>36400</c:v>
                </c:pt>
              </c:numCache>
            </c:numRef>
          </c:yVal>
          <c:smooth val="0"/>
        </c:ser>
        <c:dLbls>
          <c:showLegendKey val="0"/>
          <c:showVal val="0"/>
          <c:showCatName val="0"/>
          <c:showSerName val="0"/>
          <c:showPercent val="0"/>
          <c:showBubbleSize val="0"/>
        </c:dLbls>
        <c:axId val="149061632"/>
        <c:axId val="149063552"/>
      </c:scatterChart>
      <c:valAx>
        <c:axId val="149061632"/>
        <c:scaling>
          <c:orientation val="minMax"/>
        </c:scaling>
        <c:delete val="1"/>
        <c:axPos val="b"/>
        <c:numFmt formatCode="General" sourceLinked="1"/>
        <c:majorTickMark val="out"/>
        <c:minorTickMark val="none"/>
        <c:tickLblPos val="nextTo"/>
        <c:crossAx val="149063552"/>
        <c:crosses val="autoZero"/>
        <c:crossBetween val="midCat"/>
      </c:valAx>
      <c:valAx>
        <c:axId val="149063552"/>
        <c:scaling>
          <c:orientation val="minMax"/>
          <c:max val="200000"/>
          <c:min val="0"/>
        </c:scaling>
        <c:delete val="0"/>
        <c:axPos val="l"/>
        <c:majorGridlines/>
        <c:numFmt formatCode="#,##0" sourceLinked="0"/>
        <c:majorTickMark val="out"/>
        <c:minorTickMark val="none"/>
        <c:tickLblPos val="nextTo"/>
        <c:txPr>
          <a:bodyPr/>
          <a:lstStyle/>
          <a:p>
            <a:pPr>
              <a:defRPr sz="1000" b="1">
                <a:latin typeface="+mn-lt"/>
              </a:defRPr>
            </a:pPr>
            <a:endParaRPr lang="nl-NL"/>
          </a:p>
        </c:txPr>
        <c:crossAx val="149061632"/>
        <c:crosses val="autoZero"/>
        <c:crossBetween val="midCat"/>
      </c:valAx>
      <c:spPr>
        <a:solidFill>
          <a:srgbClr val="00B050">
            <a:alpha val="20000"/>
          </a:srgbClr>
        </a:solidFill>
      </c:spPr>
    </c:plotArea>
    <c:plotVisOnly val="1"/>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1"/>
    </c:view3D>
    <c:floor>
      <c:thickness val="0"/>
    </c:floor>
    <c:sideWall>
      <c:thickness val="0"/>
    </c:sideWall>
    <c:backWall>
      <c:thickness val="0"/>
    </c:backWall>
    <c:plotArea>
      <c:layout>
        <c:manualLayout>
          <c:layoutTarget val="inner"/>
          <c:xMode val="edge"/>
          <c:yMode val="edge"/>
          <c:x val="0.1705653980752406"/>
          <c:y val="3.657020397470407E-2"/>
          <c:w val="0.76041382327209095"/>
          <c:h val="0.92165552466280765"/>
        </c:manualLayout>
      </c:layout>
      <c:bar3DChart>
        <c:barDir val="bar"/>
        <c:grouping val="clustered"/>
        <c:varyColors val="0"/>
        <c:ser>
          <c:idx val="0"/>
          <c:order val="0"/>
          <c:spPr>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0800000" scaled="1"/>
              <a:tileRect/>
            </a:gradFill>
          </c:spPr>
          <c:invertIfNegative val="0"/>
          <c:cat>
            <c:strRef>
              <c:f>Data_Dash!$O$4:$O$8</c:f>
              <c:strCache>
                <c:ptCount val="5"/>
                <c:pt idx="0">
                  <c:v>&gt;= 26 years</c:v>
                </c:pt>
                <c:pt idx="1">
                  <c:v>11-25 years</c:v>
                </c:pt>
                <c:pt idx="2">
                  <c:v>6-10 years</c:v>
                </c:pt>
                <c:pt idx="3">
                  <c:v>2-5 years</c:v>
                </c:pt>
                <c:pt idx="4">
                  <c:v>0-1 year(s)</c:v>
                </c:pt>
              </c:strCache>
            </c:strRef>
          </c:cat>
          <c:val>
            <c:numRef>
              <c:f>Data_Dash!$P$4:$P$8</c:f>
              <c:numCache>
                <c:formatCode>General</c:formatCode>
                <c:ptCount val="5"/>
                <c:pt idx="0">
                  <c:v>530705.58812045213</c:v>
                </c:pt>
                <c:pt idx="1">
                  <c:v>763266.44938513788</c:v>
                </c:pt>
                <c:pt idx="2">
                  <c:v>283232.6114330336</c:v>
                </c:pt>
                <c:pt idx="3">
                  <c:v>324221.58771501487</c:v>
                </c:pt>
                <c:pt idx="4">
                  <c:v>179100.2488370506</c:v>
                </c:pt>
              </c:numCache>
            </c:numRef>
          </c:val>
        </c:ser>
        <c:dLbls>
          <c:showLegendKey val="0"/>
          <c:showVal val="0"/>
          <c:showCatName val="0"/>
          <c:showSerName val="0"/>
          <c:showPercent val="0"/>
          <c:showBubbleSize val="0"/>
        </c:dLbls>
        <c:gapWidth val="10"/>
        <c:gapDepth val="10"/>
        <c:shape val="box"/>
        <c:axId val="149091840"/>
        <c:axId val="149093376"/>
        <c:axId val="0"/>
      </c:bar3DChart>
      <c:catAx>
        <c:axId val="149091840"/>
        <c:scaling>
          <c:orientation val="minMax"/>
        </c:scaling>
        <c:delete val="0"/>
        <c:axPos val="l"/>
        <c:numFmt formatCode="General" sourceLinked="1"/>
        <c:majorTickMark val="out"/>
        <c:minorTickMark val="none"/>
        <c:tickLblPos val="nextTo"/>
        <c:txPr>
          <a:bodyPr/>
          <a:lstStyle/>
          <a:p>
            <a:pPr>
              <a:defRPr sz="900"/>
            </a:pPr>
            <a:endParaRPr lang="nl-NL"/>
          </a:p>
        </c:txPr>
        <c:crossAx val="149093376"/>
        <c:crosses val="autoZero"/>
        <c:auto val="1"/>
        <c:lblAlgn val="ctr"/>
        <c:lblOffset val="100"/>
        <c:tickLblSkip val="1"/>
        <c:noMultiLvlLbl val="0"/>
      </c:catAx>
      <c:valAx>
        <c:axId val="149093376"/>
        <c:scaling>
          <c:orientation val="minMax"/>
        </c:scaling>
        <c:delete val="0"/>
        <c:axPos val="b"/>
        <c:majorGridlines/>
        <c:numFmt formatCode="#,##0" sourceLinked="0"/>
        <c:majorTickMark val="out"/>
        <c:minorTickMark val="none"/>
        <c:tickLblPos val="nextTo"/>
        <c:txPr>
          <a:bodyPr rot="-1920000"/>
          <a:lstStyle/>
          <a:p>
            <a:pPr>
              <a:defRPr/>
            </a:pPr>
            <a:endParaRPr lang="nl-NL"/>
          </a:p>
        </c:txPr>
        <c:crossAx val="149091840"/>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cat>
            <c:strRef>
              <c:f>Map!$BT$5:$BT$14</c:f>
              <c:strCache>
                <c:ptCount val="10"/>
                <c:pt idx="0">
                  <c:v>Aruba</c:v>
                </c:pt>
                <c:pt idx="1">
                  <c:v>Bermuda</c:v>
                </c:pt>
                <c:pt idx="2">
                  <c:v>Canada</c:v>
                </c:pt>
                <c:pt idx="3">
                  <c:v>Central America</c:v>
                </c:pt>
                <c:pt idx="4">
                  <c:v>Costa Rica</c:v>
                </c:pt>
                <c:pt idx="5">
                  <c:v>Dominican Republic</c:v>
                </c:pt>
                <c:pt idx="6">
                  <c:v>Mexico</c:v>
                </c:pt>
                <c:pt idx="7">
                  <c:v>Panama</c:v>
                </c:pt>
                <c:pt idx="8">
                  <c:v>Republica Dominicana</c:v>
                </c:pt>
                <c:pt idx="9">
                  <c:v>USA</c:v>
                </c:pt>
              </c:strCache>
            </c:strRef>
          </c:cat>
          <c:val>
            <c:numRef>
              <c:f>Map!$BU$5:$BU$14</c:f>
              <c:numCache>
                <c:formatCode>[$$-409]#,##0.00</c:formatCode>
                <c:ptCount val="10"/>
                <c:pt idx="0">
                  <c:v>5000</c:v>
                </c:pt>
                <c:pt idx="1">
                  <c:v>78000</c:v>
                </c:pt>
                <c:pt idx="2">
                  <c:v>66666.611999781177</c:v>
                </c:pt>
                <c:pt idx="3">
                  <c:v>95000</c:v>
                </c:pt>
                <c:pt idx="4">
                  <c:v>28109.627547434993</c:v>
                </c:pt>
                <c:pt idx="5">
                  <c:v>6629</c:v>
                </c:pt>
                <c:pt idx="6">
                  <c:v>32138.498288519273</c:v>
                </c:pt>
                <c:pt idx="7">
                  <c:v>44759.985974790194</c:v>
                </c:pt>
                <c:pt idx="8">
                  <c:v>15404.364569961488</c:v>
                </c:pt>
                <c:pt idx="9">
                  <c:v>69918.597701149425</c:v>
                </c:pt>
              </c:numCache>
            </c:numRef>
          </c:val>
        </c:ser>
        <c:dLbls>
          <c:showLegendKey val="0"/>
          <c:showVal val="0"/>
          <c:showCatName val="0"/>
          <c:showSerName val="0"/>
          <c:showPercent val="0"/>
          <c:showBubbleSize val="0"/>
        </c:dLbls>
        <c:gapWidth val="25"/>
        <c:axId val="147774080"/>
        <c:axId val="147775872"/>
      </c:barChart>
      <c:catAx>
        <c:axId val="147774080"/>
        <c:scaling>
          <c:orientation val="minMax"/>
        </c:scaling>
        <c:delete val="0"/>
        <c:axPos val="b"/>
        <c:majorTickMark val="out"/>
        <c:minorTickMark val="none"/>
        <c:tickLblPos val="nextTo"/>
        <c:txPr>
          <a:bodyPr rot="-3960000"/>
          <a:lstStyle/>
          <a:p>
            <a:pPr>
              <a:defRPr b="1"/>
            </a:pPr>
            <a:endParaRPr lang="nl-NL"/>
          </a:p>
        </c:txPr>
        <c:crossAx val="147775872"/>
        <c:crosses val="autoZero"/>
        <c:auto val="1"/>
        <c:lblAlgn val="ctr"/>
        <c:lblOffset val="100"/>
        <c:tickLblSkip val="1"/>
        <c:noMultiLvlLbl val="0"/>
      </c:catAx>
      <c:valAx>
        <c:axId val="147775872"/>
        <c:scaling>
          <c:orientation val="minMax"/>
        </c:scaling>
        <c:delete val="0"/>
        <c:axPos val="l"/>
        <c:majorGridlines/>
        <c:numFmt formatCode="[$$-409]#,##0" sourceLinked="0"/>
        <c:majorTickMark val="out"/>
        <c:minorTickMark val="none"/>
        <c:tickLblPos val="nextTo"/>
        <c:crossAx val="147774080"/>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cat>
            <c:strRef>
              <c:f>Map!$CB$5:$CB$40</c:f>
              <c:strCache>
                <c:ptCount val="36"/>
                <c:pt idx="0">
                  <c:v>Albania</c:v>
                </c:pt>
                <c:pt idx="1">
                  <c:v>Austria</c:v>
                </c:pt>
                <c:pt idx="2">
                  <c:v>Baltic</c:v>
                </c:pt>
                <c:pt idx="3">
                  <c:v>Belgium</c:v>
                </c:pt>
                <c:pt idx="4">
                  <c:v>Bulgaria</c:v>
                </c:pt>
                <c:pt idx="5">
                  <c:v>CEE</c:v>
                </c:pt>
                <c:pt idx="6">
                  <c:v>Croatia</c:v>
                </c:pt>
                <c:pt idx="7">
                  <c:v>Czech Republic</c:v>
                </c:pt>
                <c:pt idx="8">
                  <c:v>Denmark</c:v>
                </c:pt>
                <c:pt idx="9">
                  <c:v>Estonia</c:v>
                </c:pt>
                <c:pt idx="10">
                  <c:v>Europe</c:v>
                </c:pt>
                <c:pt idx="11">
                  <c:v>Finland</c:v>
                </c:pt>
                <c:pt idx="12">
                  <c:v>France</c:v>
                </c:pt>
                <c:pt idx="13">
                  <c:v>Germany</c:v>
                </c:pt>
                <c:pt idx="14">
                  <c:v>Greece</c:v>
                </c:pt>
                <c:pt idx="15">
                  <c:v>Hungary</c:v>
                </c:pt>
                <c:pt idx="16">
                  <c:v>Iceland</c:v>
                </c:pt>
                <c:pt idx="17">
                  <c:v>Ireland</c:v>
                </c:pt>
                <c:pt idx="18">
                  <c:v>italy</c:v>
                </c:pt>
                <c:pt idx="19">
                  <c:v>Lithuania</c:v>
                </c:pt>
                <c:pt idx="20">
                  <c:v>Montenegro</c:v>
                </c:pt>
                <c:pt idx="21">
                  <c:v>Netherlands</c:v>
                </c:pt>
                <c:pt idx="22">
                  <c:v>Norway</c:v>
                </c:pt>
                <c:pt idx="23">
                  <c:v>Poland</c:v>
                </c:pt>
                <c:pt idx="24">
                  <c:v>Portugal</c:v>
                </c:pt>
                <c:pt idx="25">
                  <c:v>Republic of Georgia</c:v>
                </c:pt>
                <c:pt idx="26">
                  <c:v>Romania</c:v>
                </c:pt>
                <c:pt idx="27">
                  <c:v>Russia</c:v>
                </c:pt>
                <c:pt idx="28">
                  <c:v>Slovakia</c:v>
                </c:pt>
                <c:pt idx="29">
                  <c:v>Slovenia</c:v>
                </c:pt>
                <c:pt idx="30">
                  <c:v>Spain</c:v>
                </c:pt>
                <c:pt idx="31">
                  <c:v>Sweden</c:v>
                </c:pt>
                <c:pt idx="32">
                  <c:v>Switzerland</c:v>
                </c:pt>
                <c:pt idx="33">
                  <c:v>Turkey</c:v>
                </c:pt>
                <c:pt idx="34">
                  <c:v>UK</c:v>
                </c:pt>
                <c:pt idx="35">
                  <c:v>Ukraine</c:v>
                </c:pt>
              </c:strCache>
            </c:strRef>
          </c:cat>
          <c:val>
            <c:numRef>
              <c:f>Map!$CC$5:$CC$40</c:f>
              <c:numCache>
                <c:formatCode>[$$-409]#,##0.00</c:formatCode>
                <c:ptCount val="36"/>
                <c:pt idx="0">
                  <c:v>20571</c:v>
                </c:pt>
                <c:pt idx="1">
                  <c:v>50815.977559664309</c:v>
                </c:pt>
                <c:pt idx="2">
                  <c:v>8400</c:v>
                </c:pt>
                <c:pt idx="3">
                  <c:v>41707.21358209449</c:v>
                </c:pt>
                <c:pt idx="4">
                  <c:v>14400</c:v>
                </c:pt>
                <c:pt idx="5">
                  <c:v>87167.974754622352</c:v>
                </c:pt>
                <c:pt idx="6">
                  <c:v>43489.586535798582</c:v>
                </c:pt>
                <c:pt idx="7">
                  <c:v>36000</c:v>
                </c:pt>
                <c:pt idx="8">
                  <c:v>82525.525402351297</c:v>
                </c:pt>
                <c:pt idx="9">
                  <c:v>12000</c:v>
                </c:pt>
                <c:pt idx="10">
                  <c:v>97693.716858454631</c:v>
                </c:pt>
                <c:pt idx="11">
                  <c:v>75389.415540034111</c:v>
                </c:pt>
                <c:pt idx="12">
                  <c:v>56952.725049143301</c:v>
                </c:pt>
                <c:pt idx="13">
                  <c:v>79637.147017647643</c:v>
                </c:pt>
                <c:pt idx="14">
                  <c:v>30066.120056134718</c:v>
                </c:pt>
                <c:pt idx="15">
                  <c:v>24716.347245901055</c:v>
                </c:pt>
                <c:pt idx="16">
                  <c:v>41731</c:v>
                </c:pt>
                <c:pt idx="17">
                  <c:v>61652.484774262724</c:v>
                </c:pt>
                <c:pt idx="18">
                  <c:v>47258.859130487806</c:v>
                </c:pt>
                <c:pt idx="19">
                  <c:v>15000</c:v>
                </c:pt>
                <c:pt idx="20">
                  <c:v>13500</c:v>
                </c:pt>
                <c:pt idx="21">
                  <c:v>64775.819540452634</c:v>
                </c:pt>
                <c:pt idx="22">
                  <c:v>99016.174371435307</c:v>
                </c:pt>
                <c:pt idx="23">
                  <c:v>34210.345381590014</c:v>
                </c:pt>
                <c:pt idx="24">
                  <c:v>32907.763410971682</c:v>
                </c:pt>
                <c:pt idx="25">
                  <c:v>5250</c:v>
                </c:pt>
                <c:pt idx="26">
                  <c:v>16449.976756585475</c:v>
                </c:pt>
                <c:pt idx="27">
                  <c:v>55905.222222222219</c:v>
                </c:pt>
                <c:pt idx="28">
                  <c:v>13000</c:v>
                </c:pt>
                <c:pt idx="29">
                  <c:v>19055.991584874118</c:v>
                </c:pt>
                <c:pt idx="30">
                  <c:v>46235.660112252495</c:v>
                </c:pt>
                <c:pt idx="31">
                  <c:v>84477.260092140481</c:v>
                </c:pt>
                <c:pt idx="32">
                  <c:v>137525.55715529469</c:v>
                </c:pt>
                <c:pt idx="33">
                  <c:v>48000</c:v>
                </c:pt>
                <c:pt idx="34">
                  <c:v>63601.416284902713</c:v>
                </c:pt>
                <c:pt idx="35">
                  <c:v>11650</c:v>
                </c:pt>
              </c:numCache>
            </c:numRef>
          </c:val>
        </c:ser>
        <c:dLbls>
          <c:showLegendKey val="0"/>
          <c:showVal val="0"/>
          <c:showCatName val="0"/>
          <c:showSerName val="0"/>
          <c:showPercent val="0"/>
          <c:showBubbleSize val="0"/>
        </c:dLbls>
        <c:gapWidth val="25"/>
        <c:axId val="149491072"/>
        <c:axId val="149505152"/>
      </c:barChart>
      <c:catAx>
        <c:axId val="149491072"/>
        <c:scaling>
          <c:orientation val="minMax"/>
        </c:scaling>
        <c:delete val="0"/>
        <c:axPos val="b"/>
        <c:majorTickMark val="out"/>
        <c:minorTickMark val="none"/>
        <c:tickLblPos val="nextTo"/>
        <c:txPr>
          <a:bodyPr rot="-3960000"/>
          <a:lstStyle/>
          <a:p>
            <a:pPr>
              <a:defRPr b="1"/>
            </a:pPr>
            <a:endParaRPr lang="nl-NL"/>
          </a:p>
        </c:txPr>
        <c:crossAx val="149505152"/>
        <c:crosses val="autoZero"/>
        <c:auto val="1"/>
        <c:lblAlgn val="ctr"/>
        <c:lblOffset val="100"/>
        <c:tickLblSkip val="1"/>
        <c:noMultiLvlLbl val="0"/>
      </c:catAx>
      <c:valAx>
        <c:axId val="149505152"/>
        <c:scaling>
          <c:orientation val="minMax"/>
        </c:scaling>
        <c:delete val="0"/>
        <c:axPos val="l"/>
        <c:majorGridlines/>
        <c:numFmt formatCode="[$$-409]#,##0" sourceLinked="0"/>
        <c:majorTickMark val="out"/>
        <c:minorTickMark val="none"/>
        <c:tickLblPos val="nextTo"/>
        <c:crossAx val="149491072"/>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cat>
            <c:strRef>
              <c:f>Map!$BX$5:$BX$13</c:f>
              <c:strCache>
                <c:ptCount val="9"/>
                <c:pt idx="0">
                  <c:v>Argentina</c:v>
                </c:pt>
                <c:pt idx="1">
                  <c:v>Bolivia</c:v>
                </c:pt>
                <c:pt idx="2">
                  <c:v>Brazil</c:v>
                </c:pt>
                <c:pt idx="3">
                  <c:v>Colombia</c:v>
                </c:pt>
                <c:pt idx="4">
                  <c:v>Guyana</c:v>
                </c:pt>
                <c:pt idx="5">
                  <c:v>Latin America</c:v>
                </c:pt>
                <c:pt idx="6">
                  <c:v>Paraguay</c:v>
                </c:pt>
                <c:pt idx="7">
                  <c:v>Peru</c:v>
                </c:pt>
                <c:pt idx="8">
                  <c:v>Uruguay</c:v>
                </c:pt>
              </c:strCache>
            </c:strRef>
          </c:cat>
          <c:val>
            <c:numRef>
              <c:f>Map!$BY$5:$BY$13</c:f>
              <c:numCache>
                <c:formatCode>[$$-409]#,##0.00</c:formatCode>
                <c:ptCount val="9"/>
                <c:pt idx="0">
                  <c:v>24000</c:v>
                </c:pt>
                <c:pt idx="1">
                  <c:v>9600</c:v>
                </c:pt>
                <c:pt idx="2">
                  <c:v>33302.143762457839</c:v>
                </c:pt>
                <c:pt idx="3">
                  <c:v>12362</c:v>
                </c:pt>
                <c:pt idx="4">
                  <c:v>6000</c:v>
                </c:pt>
                <c:pt idx="5">
                  <c:v>4400</c:v>
                </c:pt>
                <c:pt idx="6">
                  <c:v>20000</c:v>
                </c:pt>
                <c:pt idx="7">
                  <c:v>15840</c:v>
                </c:pt>
                <c:pt idx="8">
                  <c:v>35000</c:v>
                </c:pt>
              </c:numCache>
            </c:numRef>
          </c:val>
        </c:ser>
        <c:dLbls>
          <c:showLegendKey val="0"/>
          <c:showVal val="0"/>
          <c:showCatName val="0"/>
          <c:showSerName val="0"/>
          <c:showPercent val="0"/>
          <c:showBubbleSize val="0"/>
        </c:dLbls>
        <c:gapWidth val="25"/>
        <c:axId val="149533056"/>
        <c:axId val="149534592"/>
      </c:barChart>
      <c:catAx>
        <c:axId val="149533056"/>
        <c:scaling>
          <c:orientation val="minMax"/>
        </c:scaling>
        <c:delete val="0"/>
        <c:axPos val="b"/>
        <c:majorTickMark val="out"/>
        <c:minorTickMark val="none"/>
        <c:tickLblPos val="nextTo"/>
        <c:txPr>
          <a:bodyPr rot="-3960000"/>
          <a:lstStyle/>
          <a:p>
            <a:pPr>
              <a:defRPr b="1"/>
            </a:pPr>
            <a:endParaRPr lang="nl-NL"/>
          </a:p>
        </c:txPr>
        <c:crossAx val="149534592"/>
        <c:crosses val="autoZero"/>
        <c:auto val="1"/>
        <c:lblAlgn val="ctr"/>
        <c:lblOffset val="100"/>
        <c:tickLblSkip val="1"/>
        <c:noMultiLvlLbl val="0"/>
      </c:catAx>
      <c:valAx>
        <c:axId val="149534592"/>
        <c:scaling>
          <c:orientation val="minMax"/>
        </c:scaling>
        <c:delete val="0"/>
        <c:axPos val="l"/>
        <c:majorGridlines/>
        <c:numFmt formatCode="[$$-409]#,##0" sourceLinked="0"/>
        <c:majorTickMark val="out"/>
        <c:minorTickMark val="none"/>
        <c:tickLblPos val="nextTo"/>
        <c:crossAx val="14953305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cat>
            <c:strRef>
              <c:f>Map!$CF$5:$CF$20</c:f>
              <c:strCache>
                <c:ptCount val="16"/>
                <c:pt idx="0">
                  <c:v>Egypt</c:v>
                </c:pt>
                <c:pt idx="1">
                  <c:v>Ethiopia</c:v>
                </c:pt>
                <c:pt idx="2">
                  <c:v>Ghana</c:v>
                </c:pt>
                <c:pt idx="3">
                  <c:v>Kenya</c:v>
                </c:pt>
                <c:pt idx="4">
                  <c:v>Lesotho</c:v>
                </c:pt>
                <c:pt idx="5">
                  <c:v>Libya</c:v>
                </c:pt>
                <c:pt idx="6">
                  <c:v>Mauritius</c:v>
                </c:pt>
                <c:pt idx="7">
                  <c:v>Morocco</c:v>
                </c:pt>
                <c:pt idx="8">
                  <c:v>Mozambique</c:v>
                </c:pt>
                <c:pt idx="9">
                  <c:v>Nigeria</c:v>
                </c:pt>
                <c:pt idx="10">
                  <c:v>Somalia</c:v>
                </c:pt>
                <c:pt idx="11">
                  <c:v>South Africa</c:v>
                </c:pt>
                <c:pt idx="12">
                  <c:v>Tunisia</c:v>
                </c:pt>
                <c:pt idx="13">
                  <c:v>Uganda</c:v>
                </c:pt>
                <c:pt idx="14">
                  <c:v>Zambia</c:v>
                </c:pt>
                <c:pt idx="15">
                  <c:v>Zimbabwe</c:v>
                </c:pt>
              </c:strCache>
            </c:strRef>
          </c:cat>
          <c:val>
            <c:numRef>
              <c:f>Map!$CG$5:$CG$20</c:f>
              <c:numCache>
                <c:formatCode>[$$-409]#,##0.00</c:formatCode>
                <c:ptCount val="16"/>
                <c:pt idx="0">
                  <c:v>19831.432821021317</c:v>
                </c:pt>
                <c:pt idx="1">
                  <c:v>2953.8461538461538</c:v>
                </c:pt>
                <c:pt idx="2">
                  <c:v>18000</c:v>
                </c:pt>
                <c:pt idx="3">
                  <c:v>51497.005988023957</c:v>
                </c:pt>
                <c:pt idx="4">
                  <c:v>177600</c:v>
                </c:pt>
                <c:pt idx="5">
                  <c:v>24864</c:v>
                </c:pt>
                <c:pt idx="6">
                  <c:v>9376.2513877177607</c:v>
                </c:pt>
                <c:pt idx="7">
                  <c:v>13745.704467353951</c:v>
                </c:pt>
                <c:pt idx="8">
                  <c:v>24000</c:v>
                </c:pt>
                <c:pt idx="9">
                  <c:v>13494.896250642014</c:v>
                </c:pt>
                <c:pt idx="10">
                  <c:v>78000</c:v>
                </c:pt>
                <c:pt idx="11">
                  <c:v>49555.624994016202</c:v>
                </c:pt>
                <c:pt idx="12">
                  <c:v>11000</c:v>
                </c:pt>
                <c:pt idx="13">
                  <c:v>100000</c:v>
                </c:pt>
                <c:pt idx="14">
                  <c:v>13000</c:v>
                </c:pt>
                <c:pt idx="15">
                  <c:v>36400</c:v>
                </c:pt>
              </c:numCache>
            </c:numRef>
          </c:val>
        </c:ser>
        <c:dLbls>
          <c:showLegendKey val="0"/>
          <c:showVal val="0"/>
          <c:showCatName val="0"/>
          <c:showSerName val="0"/>
          <c:showPercent val="0"/>
          <c:showBubbleSize val="0"/>
        </c:dLbls>
        <c:gapWidth val="25"/>
        <c:axId val="149697664"/>
        <c:axId val="149699200"/>
      </c:barChart>
      <c:catAx>
        <c:axId val="149697664"/>
        <c:scaling>
          <c:orientation val="minMax"/>
        </c:scaling>
        <c:delete val="0"/>
        <c:axPos val="b"/>
        <c:majorTickMark val="out"/>
        <c:minorTickMark val="none"/>
        <c:tickLblPos val="nextTo"/>
        <c:txPr>
          <a:bodyPr rot="-3960000"/>
          <a:lstStyle/>
          <a:p>
            <a:pPr>
              <a:defRPr b="1"/>
            </a:pPr>
            <a:endParaRPr lang="nl-NL"/>
          </a:p>
        </c:txPr>
        <c:crossAx val="149699200"/>
        <c:crosses val="autoZero"/>
        <c:auto val="1"/>
        <c:lblAlgn val="ctr"/>
        <c:lblOffset val="100"/>
        <c:tickLblSkip val="1"/>
        <c:noMultiLvlLbl val="0"/>
      </c:catAx>
      <c:valAx>
        <c:axId val="149699200"/>
        <c:scaling>
          <c:orientation val="minMax"/>
        </c:scaling>
        <c:delete val="0"/>
        <c:axPos val="l"/>
        <c:majorGridlines/>
        <c:numFmt formatCode="[$$-409]#,##0" sourceLinked="0"/>
        <c:majorTickMark val="out"/>
        <c:minorTickMark val="none"/>
        <c:tickLblPos val="nextTo"/>
        <c:crossAx val="149697664"/>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cat>
            <c:strRef>
              <c:f>Map!$CJ$5:$CJ$34</c:f>
              <c:strCache>
                <c:ptCount val="30"/>
                <c:pt idx="0">
                  <c:v>Arabian Gulf</c:v>
                </c:pt>
                <c:pt idx="1">
                  <c:v>Armenia</c:v>
                </c:pt>
                <c:pt idx="2">
                  <c:v>Asia</c:v>
                </c:pt>
                <c:pt idx="3">
                  <c:v>Azerbaijan</c:v>
                </c:pt>
                <c:pt idx="4">
                  <c:v>Bangladesh</c:v>
                </c:pt>
                <c:pt idx="5">
                  <c:v>Bhutan</c:v>
                </c:pt>
                <c:pt idx="6">
                  <c:v>Cambodia</c:v>
                </c:pt>
                <c:pt idx="7">
                  <c:v>China</c:v>
                </c:pt>
                <c:pt idx="8">
                  <c:v>Dubai</c:v>
                </c:pt>
                <c:pt idx="9">
                  <c:v>Hong Kong</c:v>
                </c:pt>
                <c:pt idx="10">
                  <c:v>India</c:v>
                </c:pt>
                <c:pt idx="11">
                  <c:v>Indonesia</c:v>
                </c:pt>
                <c:pt idx="12">
                  <c:v>iran</c:v>
                </c:pt>
                <c:pt idx="13">
                  <c:v>Israel</c:v>
                </c:pt>
                <c:pt idx="14">
                  <c:v>Japan</c:v>
                </c:pt>
                <c:pt idx="15">
                  <c:v>Kuwait</c:v>
                </c:pt>
                <c:pt idx="16">
                  <c:v>Malaysia</c:v>
                </c:pt>
                <c:pt idx="17">
                  <c:v>Mongolia</c:v>
                </c:pt>
                <c:pt idx="18">
                  <c:v>Myanmar</c:v>
                </c:pt>
                <c:pt idx="19">
                  <c:v>MYS</c:v>
                </c:pt>
                <c:pt idx="20">
                  <c:v>Oman</c:v>
                </c:pt>
                <c:pt idx="21">
                  <c:v>Pakistan</c:v>
                </c:pt>
                <c:pt idx="22">
                  <c:v>Philippines</c:v>
                </c:pt>
                <c:pt idx="23">
                  <c:v>Qatar</c:v>
                </c:pt>
                <c:pt idx="24">
                  <c:v>Saudi Arabia</c:v>
                </c:pt>
                <c:pt idx="25">
                  <c:v>Singapore</c:v>
                </c:pt>
                <c:pt idx="26">
                  <c:v>Sri Lanka</c:v>
                </c:pt>
                <c:pt idx="27">
                  <c:v>Thailand</c:v>
                </c:pt>
                <c:pt idx="28">
                  <c:v>UAE</c:v>
                </c:pt>
                <c:pt idx="29">
                  <c:v>Vietnam</c:v>
                </c:pt>
              </c:strCache>
            </c:strRef>
          </c:cat>
          <c:val>
            <c:numRef>
              <c:f>Map!$CK$5:$CK$34</c:f>
              <c:numCache>
                <c:formatCode>[$$-409]#,##0.00</c:formatCode>
                <c:ptCount val="30"/>
                <c:pt idx="0">
                  <c:v>21000</c:v>
                </c:pt>
                <c:pt idx="1">
                  <c:v>6000</c:v>
                </c:pt>
                <c:pt idx="2">
                  <c:v>12000</c:v>
                </c:pt>
                <c:pt idx="3">
                  <c:v>36000</c:v>
                </c:pt>
                <c:pt idx="4">
                  <c:v>10299.008645025993</c:v>
                </c:pt>
                <c:pt idx="5">
                  <c:v>4800</c:v>
                </c:pt>
                <c:pt idx="6">
                  <c:v>3000</c:v>
                </c:pt>
                <c:pt idx="7">
                  <c:v>17046.090103460039</c:v>
                </c:pt>
                <c:pt idx="8">
                  <c:v>32166.959188895635</c:v>
                </c:pt>
                <c:pt idx="9">
                  <c:v>20000</c:v>
                </c:pt>
                <c:pt idx="10">
                  <c:v>13529.430894182477</c:v>
                </c:pt>
                <c:pt idx="11">
                  <c:v>28872.83679733074</c:v>
                </c:pt>
                <c:pt idx="12">
                  <c:v>18000</c:v>
                </c:pt>
                <c:pt idx="13">
                  <c:v>66840</c:v>
                </c:pt>
                <c:pt idx="14">
                  <c:v>67564.774036395989</c:v>
                </c:pt>
                <c:pt idx="15">
                  <c:v>42666.666666666664</c:v>
                </c:pt>
                <c:pt idx="16">
                  <c:v>24996.133222785025</c:v>
                </c:pt>
                <c:pt idx="17">
                  <c:v>7261.724659606657</c:v>
                </c:pt>
                <c:pt idx="18">
                  <c:v>17700</c:v>
                </c:pt>
                <c:pt idx="19">
                  <c:v>12000</c:v>
                </c:pt>
                <c:pt idx="20">
                  <c:v>100800</c:v>
                </c:pt>
                <c:pt idx="21">
                  <c:v>11873.552586779413</c:v>
                </c:pt>
                <c:pt idx="22">
                  <c:v>17479.292364753517</c:v>
                </c:pt>
                <c:pt idx="23">
                  <c:v>53066.666666666664</c:v>
                </c:pt>
                <c:pt idx="24">
                  <c:v>35832.121212121208</c:v>
                </c:pt>
                <c:pt idx="25">
                  <c:v>52154.754053796576</c:v>
                </c:pt>
                <c:pt idx="26">
                  <c:v>22921.154792448855</c:v>
                </c:pt>
                <c:pt idx="27">
                  <c:v>73000</c:v>
                </c:pt>
                <c:pt idx="28">
                  <c:v>43014.900191685309</c:v>
                </c:pt>
                <c:pt idx="29">
                  <c:v>10000</c:v>
                </c:pt>
              </c:numCache>
            </c:numRef>
          </c:val>
        </c:ser>
        <c:dLbls>
          <c:showLegendKey val="0"/>
          <c:showVal val="0"/>
          <c:showCatName val="0"/>
          <c:showSerName val="0"/>
          <c:showPercent val="0"/>
          <c:showBubbleSize val="0"/>
        </c:dLbls>
        <c:gapWidth val="25"/>
        <c:axId val="149719296"/>
        <c:axId val="149721088"/>
      </c:barChart>
      <c:catAx>
        <c:axId val="149719296"/>
        <c:scaling>
          <c:orientation val="minMax"/>
        </c:scaling>
        <c:delete val="0"/>
        <c:axPos val="b"/>
        <c:majorTickMark val="out"/>
        <c:minorTickMark val="none"/>
        <c:tickLblPos val="nextTo"/>
        <c:txPr>
          <a:bodyPr rot="-3960000"/>
          <a:lstStyle/>
          <a:p>
            <a:pPr>
              <a:defRPr b="1"/>
            </a:pPr>
            <a:endParaRPr lang="nl-NL"/>
          </a:p>
        </c:txPr>
        <c:crossAx val="149721088"/>
        <c:crosses val="autoZero"/>
        <c:auto val="1"/>
        <c:lblAlgn val="ctr"/>
        <c:lblOffset val="100"/>
        <c:tickLblSkip val="1"/>
        <c:noMultiLvlLbl val="0"/>
      </c:catAx>
      <c:valAx>
        <c:axId val="149721088"/>
        <c:scaling>
          <c:orientation val="minMax"/>
        </c:scaling>
        <c:delete val="0"/>
        <c:axPos val="l"/>
        <c:majorGridlines/>
        <c:numFmt formatCode="[$$-409]#,##0" sourceLinked="0"/>
        <c:majorTickMark val="out"/>
        <c:minorTickMark val="none"/>
        <c:tickLblPos val="nextTo"/>
        <c:crossAx val="14971929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invertIfNegative val="0"/>
          <c:cat>
            <c:strRef>
              <c:f>Map!$CN$5:$CN$6</c:f>
              <c:strCache>
                <c:ptCount val="2"/>
                <c:pt idx="0">
                  <c:v>Australia</c:v>
                </c:pt>
                <c:pt idx="1">
                  <c:v>New Zealand</c:v>
                </c:pt>
              </c:strCache>
            </c:strRef>
          </c:cat>
          <c:val>
            <c:numRef>
              <c:f>Map!$CO$5:$CO$6</c:f>
              <c:numCache>
                <c:formatCode>[$$-409]#,##0.00</c:formatCode>
                <c:ptCount val="2"/>
                <c:pt idx="0">
                  <c:v>91468.576087096211</c:v>
                </c:pt>
                <c:pt idx="1">
                  <c:v>70287.554967112796</c:v>
                </c:pt>
              </c:numCache>
            </c:numRef>
          </c:val>
        </c:ser>
        <c:dLbls>
          <c:showLegendKey val="0"/>
          <c:showVal val="0"/>
          <c:showCatName val="0"/>
          <c:showSerName val="0"/>
          <c:showPercent val="0"/>
          <c:showBubbleSize val="0"/>
        </c:dLbls>
        <c:gapWidth val="25"/>
        <c:axId val="149744256"/>
        <c:axId val="149746048"/>
      </c:barChart>
      <c:catAx>
        <c:axId val="149744256"/>
        <c:scaling>
          <c:orientation val="minMax"/>
        </c:scaling>
        <c:delete val="0"/>
        <c:axPos val="b"/>
        <c:majorTickMark val="out"/>
        <c:minorTickMark val="none"/>
        <c:tickLblPos val="nextTo"/>
        <c:txPr>
          <a:bodyPr rot="-3960000"/>
          <a:lstStyle/>
          <a:p>
            <a:pPr>
              <a:defRPr b="1"/>
            </a:pPr>
            <a:endParaRPr lang="nl-NL"/>
          </a:p>
        </c:txPr>
        <c:crossAx val="149746048"/>
        <c:crosses val="autoZero"/>
        <c:auto val="1"/>
        <c:lblAlgn val="ctr"/>
        <c:lblOffset val="100"/>
        <c:tickLblSkip val="1"/>
        <c:noMultiLvlLbl val="0"/>
      </c:catAx>
      <c:valAx>
        <c:axId val="149746048"/>
        <c:scaling>
          <c:orientation val="minMax"/>
        </c:scaling>
        <c:delete val="0"/>
        <c:axPos val="l"/>
        <c:majorGridlines/>
        <c:numFmt formatCode="[$$-409]#,##0" sourceLinked="0"/>
        <c:majorTickMark val="out"/>
        <c:minorTickMark val="none"/>
        <c:tickLblPos val="nextTo"/>
        <c:crossAx val="14974425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Data_Dash!$K$2" fmlaRange="Data_Dash!$M$4:$M$5" noThreeD="1" val="0"/>
</file>

<file path=xl/ctrlProps/ctrlProp2.xml><?xml version="1.0" encoding="utf-8"?>
<formControlPr xmlns="http://schemas.microsoft.com/office/spreadsheetml/2009/9/main" objectType="Drop" dropStyle="combo" dx="16" fmlaLink="Data_Dash!$G$2" fmlaRange="Data_Dash!$M$4:$M$5" noThreeD="1" val="0"/>
</file>

<file path=xl/ctrlProps/ctrlProp3.xml><?xml version="1.0" encoding="utf-8"?>
<formControlPr xmlns="http://schemas.microsoft.com/office/spreadsheetml/2009/9/main" objectType="Drop" dropStyle="combo" dx="16" fmlaLink="Data_Dash!$D$2" fmlaRange="Data_Dash!$M$4:$M$5" noThreeD="1" val="0"/>
</file>

<file path=xl/ctrlProps/ctrlProp4.xml><?xml version="1.0" encoding="utf-8"?>
<formControlPr xmlns="http://schemas.microsoft.com/office/spreadsheetml/2009/9/main" objectType="Drop" dropStyle="combo" dx="16" fmlaLink="$BF$43" fmlaRange="Data_Dash!$V$4:$V$109" noThreeD="1" val="60"/>
</file>

<file path=xl/ctrlProps/ctrlProp5.xml><?xml version="1.0" encoding="utf-8"?>
<formControlPr xmlns="http://schemas.microsoft.com/office/spreadsheetml/2009/9/main" objectType="Drop" dropStyle="combo" dx="16" fmlaLink="$BF$47" fmlaRange="Data_Dash!$J$3:$J$59" noThreeD="1" val="14"/>
</file>

<file path=xl/ctrlProps/ctrlProp6.xml><?xml version="1.0" encoding="utf-8"?>
<formControlPr xmlns="http://schemas.microsoft.com/office/spreadsheetml/2009/9/main" objectType="Drop" dropStyle="combo" dx="16" fmlaLink="$BF$45" fmlaRange="Data_Dash!$B$3:$B$13" noThreeD="1" val="2"/>
</file>

<file path=xl/ctrlProps/ctrlProp7.xml><?xml version="1.0" encoding="utf-8"?>
<formControlPr xmlns="http://schemas.microsoft.com/office/spreadsheetml/2009/9/main" objectType="Drop" dropStyle="combo" dx="16" fmlaLink="$BP$47" fmlaRange="mapping!$D$4:$D$41" noThreeD="1" val="0"/>
</file>

<file path=xl/ctrlProps/ctrlProp8.xml><?xml version="1.0" encoding="utf-8"?>
<formControlPr xmlns="http://schemas.microsoft.com/office/spreadsheetml/2009/9/main" objectType="Drop" dropStyle="combo" dx="16" fmlaLink="$AB$29" fmlaRange="Data_Dash!$V$4:$V$109" noThreeD="1" sel="9" val="6"/>
</file>

<file path=xl/ctrlProps/ctrlProp9.xml><?xml version="1.0" encoding="utf-8"?>
<formControlPr xmlns="http://schemas.microsoft.com/office/spreadsheetml/2009/9/main" objectType="Drop" dropStyle="combo" dx="16" fmlaLink="$AB$31" fmlaRange="Data_Dash!$V$4:$V$109" noThreeD="1" sel="4" val="0"/>
</file>

<file path=xl/ctrlProps/ctrlProp10.xml><?xml version="1.0" encoding="utf-8"?>
<formControlPr xmlns="http://schemas.microsoft.com/office/spreadsheetml/2009/9/main" objectType="Drop" dropStyle="combo" dx="16" fmlaLink="$AB$33" fmlaRange="Data_Dash!$V$4:$V$109" noThreeD="1" sel="2" val="0"/>
</file>

<file path=xl/ctrlProps/ctrlProp11.xml><?xml version="1.0" encoding="utf-8"?>
<formControlPr xmlns="http://schemas.microsoft.com/office/spreadsheetml/2009/9/main" objectType="Drop" dropStyle="combo" dx="16" fmlaLink="$AB$35" fmlaRange="Data_Dash!$V$4:$V$109" noThreeD="1" sel="5" val="0"/>
</file>

<file path=xl/ctrlProps/ctrlProp12.xml><?xml version="1.0" encoding="utf-8"?>
<formControlPr xmlns="http://schemas.microsoft.com/office/spreadsheetml/2009/9/main" objectType="Drop" dropStyle="combo" dx="16" fmlaLink="$AB$37" fmlaRange="Data_Dash!$V$4:$V$109" noThreeD="1" val="0"/>
</file>

<file path=xl/ctrlProps/ctrlProp13.xml><?xml version="1.0" encoding="utf-8"?>
<formControlPr xmlns="http://schemas.microsoft.com/office/spreadsheetml/2009/9/main" objectType="Drop" dropStyle="combo" dx="16" fmlaLink="$AO$29" fmlaRange="Data_Dash!$V$4:$V$109" noThreeD="1" val="0"/>
</file>

<file path=xl/ctrlProps/ctrlProp14.xml><?xml version="1.0" encoding="utf-8"?>
<formControlPr xmlns="http://schemas.microsoft.com/office/spreadsheetml/2009/9/main" objectType="Drop" dropStyle="combo" dx="16" fmlaLink="$AO$31" fmlaRange="Data_Dash!$V$4:$V$109" noThreeD="1" val="0"/>
</file>

<file path=xl/ctrlProps/ctrlProp15.xml><?xml version="1.0" encoding="utf-8"?>
<formControlPr xmlns="http://schemas.microsoft.com/office/spreadsheetml/2009/9/main" objectType="Drop" dropStyle="combo" dx="16" fmlaLink="$AO$33" fmlaRange="Data_Dash!$V$4:$V$109" noThreeD="1" val="7"/>
</file>

<file path=xl/ctrlProps/ctrlProp16.xml><?xml version="1.0" encoding="utf-8"?>
<formControlPr xmlns="http://schemas.microsoft.com/office/spreadsheetml/2009/9/main" objectType="Drop" dropStyle="combo" dx="16" fmlaLink="$AO$35" fmlaRange="Data_Dash!$V$4:$V$109" noThreeD="1" val="0"/>
</file>

<file path=xl/ctrlProps/ctrlProp17.xml><?xml version="1.0" encoding="utf-8"?>
<formControlPr xmlns="http://schemas.microsoft.com/office/spreadsheetml/2009/9/main" objectType="Drop" dropStyle="combo" dx="16" fmlaLink="$AO$37" fmlaRange="Data_Dash!$V$4:$V$109" noThreeD="1" val="0"/>
</file>

<file path=xl/drawings/_rels/drawing1.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chart" Target="../charts/chart10.xml"/><Relationship Id="rId3" Type="http://schemas.openxmlformats.org/officeDocument/2006/relationships/chart" Target="../charts/chart3.xml"/><Relationship Id="rId7" Type="http://schemas.openxmlformats.org/officeDocument/2006/relationships/image" Target="../media/image8.emf"/><Relationship Id="rId12" Type="http://schemas.openxmlformats.org/officeDocument/2006/relationships/chart" Target="../charts/chart9.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8.xml"/><Relationship Id="rId5" Type="http://schemas.openxmlformats.org/officeDocument/2006/relationships/chart" Target="../charts/chart5.xml"/><Relationship Id="rId15" Type="http://schemas.openxmlformats.org/officeDocument/2006/relationships/chart" Target="../charts/chart12.xml"/><Relationship Id="rId10" Type="http://schemas.openxmlformats.org/officeDocument/2006/relationships/chart" Target="../charts/chart7.xml"/><Relationship Id="rId4" Type="http://schemas.openxmlformats.org/officeDocument/2006/relationships/chart" Target="../charts/chart4.xml"/><Relationship Id="rId9" Type="http://schemas.openxmlformats.org/officeDocument/2006/relationships/image" Target="../media/image10.emf"/><Relationship Id="rId14" Type="http://schemas.openxmlformats.org/officeDocument/2006/relationships/chart" Target="../charts/chart1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10" Type="http://schemas.openxmlformats.org/officeDocument/2006/relationships/image" Target="../media/image13.emf"/><Relationship Id="rId4" Type="http://schemas.openxmlformats.org/officeDocument/2006/relationships/image" Target="../media/image4.emf"/><Relationship Id="rId9"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13</xdr:col>
      <xdr:colOff>190499</xdr:colOff>
      <xdr:row>55</xdr:row>
      <xdr:rowOff>83345</xdr:rowOff>
    </xdr:from>
    <xdr:to>
      <xdr:col>20</xdr:col>
      <xdr:colOff>142874</xdr:colOff>
      <xdr:row>57</xdr:row>
      <xdr:rowOff>11908</xdr:rowOff>
    </xdr:to>
    <xdr:sp macro="" textlink="">
      <xdr:nvSpPr>
        <xdr:cNvPr id="101" name="Tekstvak 100"/>
        <xdr:cNvSpPr txBox="1"/>
      </xdr:nvSpPr>
      <xdr:spPr>
        <a:xfrm>
          <a:off x="2666999" y="10560845"/>
          <a:ext cx="1285875" cy="309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b="1">
              <a:solidFill>
                <a:schemeClr val="accent1">
                  <a:lumMod val="75000"/>
                </a:schemeClr>
              </a:solidFill>
              <a:latin typeface="Segoe Print" pitchFamily="2" charset="0"/>
            </a:rPr>
            <a:t>Average salary</a:t>
          </a:r>
        </a:p>
      </xdr:txBody>
    </xdr:sp>
    <xdr:clientData/>
  </xdr:twoCellAnchor>
  <xdr:twoCellAnchor>
    <xdr:from>
      <xdr:col>17</xdr:col>
      <xdr:colOff>95249</xdr:colOff>
      <xdr:row>37</xdr:row>
      <xdr:rowOff>130968</xdr:rowOff>
    </xdr:from>
    <xdr:to>
      <xdr:col>25</xdr:col>
      <xdr:colOff>71436</xdr:colOff>
      <xdr:row>38</xdr:row>
      <xdr:rowOff>178594</xdr:rowOff>
    </xdr:to>
    <xdr:sp macro="[0]!RandomCountries" textlink="">
      <xdr:nvSpPr>
        <xdr:cNvPr id="11" name="Afgeronde rechthoek 10"/>
        <xdr:cNvSpPr/>
      </xdr:nvSpPr>
      <xdr:spPr>
        <a:xfrm>
          <a:off x="3333749" y="7179468"/>
          <a:ext cx="1488281" cy="23812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l"/>
          <a:r>
            <a:rPr lang="nl-NL" sz="1100" b="1">
              <a:latin typeface="Segoe Print" pitchFamily="2" charset="0"/>
            </a:rPr>
            <a:t>Random Selection</a:t>
          </a:r>
        </a:p>
      </xdr:txBody>
    </xdr:sp>
    <xdr:clientData/>
  </xdr:twoCellAnchor>
  <xdr:twoCellAnchor>
    <xdr:from>
      <xdr:col>32</xdr:col>
      <xdr:colOff>166686</xdr:colOff>
      <xdr:row>38</xdr:row>
      <xdr:rowOff>166687</xdr:rowOff>
    </xdr:from>
    <xdr:to>
      <xdr:col>41</xdr:col>
      <xdr:colOff>107156</xdr:colOff>
      <xdr:row>40</xdr:row>
      <xdr:rowOff>0</xdr:rowOff>
    </xdr:to>
    <xdr:sp macro="[0]!BackToWorldMap" textlink="">
      <xdr:nvSpPr>
        <xdr:cNvPr id="54" name="Tekstvak 53"/>
        <xdr:cNvSpPr txBox="1"/>
      </xdr:nvSpPr>
      <xdr:spPr>
        <a:xfrm>
          <a:off x="6250780" y="7405687"/>
          <a:ext cx="1654970" cy="2143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nl-NL" sz="1100" b="1" baseline="0">
              <a:solidFill>
                <a:srgbClr val="00B050"/>
              </a:solidFill>
              <a:latin typeface="Segoe Print" pitchFamily="2" charset="0"/>
            </a:rPr>
            <a:t>Back to World Map</a:t>
          </a:r>
        </a:p>
      </xdr:txBody>
    </xdr:sp>
    <xdr:clientData/>
  </xdr:twoCellAnchor>
  <xdr:twoCellAnchor>
    <xdr:from>
      <xdr:col>14</xdr:col>
      <xdr:colOff>11906</xdr:colOff>
      <xdr:row>41</xdr:row>
      <xdr:rowOff>11906</xdr:rowOff>
    </xdr:from>
    <xdr:to>
      <xdr:col>42</xdr:col>
      <xdr:colOff>0</xdr:colOff>
      <xdr:row>55</xdr:row>
      <xdr:rowOff>88106</xdr:rowOff>
    </xdr:to>
    <xdr:graphicFrame macro="">
      <xdr:nvGraphicFramePr>
        <xdr:cNvPr id="113" name="Grafiek 112"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28</xdr:row>
      <xdr:rowOff>0</xdr:rowOff>
    </xdr:from>
    <xdr:to>
      <xdr:col>26</xdr:col>
      <xdr:colOff>9525</xdr:colOff>
      <xdr:row>29</xdr:row>
      <xdr:rowOff>0</xdr:rowOff>
    </xdr:to>
    <xdr:grpSp>
      <xdr:nvGrpSpPr>
        <xdr:cNvPr id="4" name="Groep 3"/>
        <xdr:cNvGrpSpPr/>
      </xdr:nvGrpSpPr>
      <xdr:grpSpPr>
        <a:xfrm>
          <a:off x="3238500" y="5334000"/>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23" name="Drop Down 299" hidden="1">
                <a:extLst>
                  <a:ext uri="{63B3BB69-23CF-44E3-9099-C40C66FF867C}">
                    <a14:compatExt spid="_x0000_s1323"/>
                  </a:ext>
                </a:extLst>
              </xdr:cNvPr>
              <xdr:cNvSpPr/>
            </xdr:nvSpPr>
            <xdr:spPr>
              <a:xfrm>
                <a:off x="3238500" y="5334000"/>
                <a:ext cx="1712119" cy="190500"/>
              </a:xfrm>
              <a:prstGeom prst="rect">
                <a:avLst/>
              </a:prstGeom>
            </xdr:spPr>
          </xdr:sp>
        </mc:Choice>
        <mc:Fallback/>
      </mc:AlternateContent>
      <xdr:sp macro="[0]!Clear_CustomSelection1" textlink="">
        <xdr:nvSpPr>
          <xdr:cNvPr id="82" name="Afgeronde rechthoek 81"/>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17</xdr:col>
      <xdr:colOff>0</xdr:colOff>
      <xdr:row>30</xdr:row>
      <xdr:rowOff>0</xdr:rowOff>
    </xdr:from>
    <xdr:to>
      <xdr:col>26</xdr:col>
      <xdr:colOff>9525</xdr:colOff>
      <xdr:row>31</xdr:row>
      <xdr:rowOff>0</xdr:rowOff>
    </xdr:to>
    <xdr:grpSp>
      <xdr:nvGrpSpPr>
        <xdr:cNvPr id="85" name="Groep 84"/>
        <xdr:cNvGrpSpPr/>
      </xdr:nvGrpSpPr>
      <xdr:grpSpPr>
        <a:xfrm>
          <a:off x="3238500" y="5715000"/>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29" name="Drop Down 305" hidden="1">
                <a:extLst>
                  <a:ext uri="{63B3BB69-23CF-44E3-9099-C40C66FF867C}">
                    <a14:compatExt spid="_x0000_s1329"/>
                  </a:ext>
                </a:extLst>
              </xdr:cNvPr>
              <xdr:cNvSpPr/>
            </xdr:nvSpPr>
            <xdr:spPr>
              <a:xfrm>
                <a:off x="3238500" y="5334000"/>
                <a:ext cx="1712119" cy="190500"/>
              </a:xfrm>
              <a:prstGeom prst="rect">
                <a:avLst/>
              </a:prstGeom>
            </xdr:spPr>
          </xdr:sp>
        </mc:Choice>
        <mc:Fallback/>
      </mc:AlternateContent>
      <xdr:sp macro="[0]!Clear_CustomSelection2" textlink="">
        <xdr:nvSpPr>
          <xdr:cNvPr id="87" name="Afgeronde rechthoek 86"/>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17</xdr:col>
      <xdr:colOff>0</xdr:colOff>
      <xdr:row>32</xdr:row>
      <xdr:rowOff>0</xdr:rowOff>
    </xdr:from>
    <xdr:to>
      <xdr:col>26</xdr:col>
      <xdr:colOff>9525</xdr:colOff>
      <xdr:row>33</xdr:row>
      <xdr:rowOff>0</xdr:rowOff>
    </xdr:to>
    <xdr:grpSp>
      <xdr:nvGrpSpPr>
        <xdr:cNvPr id="88" name="Groep 87"/>
        <xdr:cNvGrpSpPr/>
      </xdr:nvGrpSpPr>
      <xdr:grpSpPr>
        <a:xfrm>
          <a:off x="3238500" y="6096000"/>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30" name="Drop Down 306" hidden="1">
                <a:extLst>
                  <a:ext uri="{63B3BB69-23CF-44E3-9099-C40C66FF867C}">
                    <a14:compatExt spid="_x0000_s1330"/>
                  </a:ext>
                </a:extLst>
              </xdr:cNvPr>
              <xdr:cNvSpPr/>
            </xdr:nvSpPr>
            <xdr:spPr>
              <a:xfrm>
                <a:off x="3238500" y="5334000"/>
                <a:ext cx="1712119" cy="190500"/>
              </a:xfrm>
              <a:prstGeom prst="rect">
                <a:avLst/>
              </a:prstGeom>
            </xdr:spPr>
          </xdr:sp>
        </mc:Choice>
        <mc:Fallback/>
      </mc:AlternateContent>
      <xdr:sp macro="[0]!Clear_CustomSelection3" textlink="">
        <xdr:nvSpPr>
          <xdr:cNvPr id="90" name="Afgeronde rechthoek 89"/>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17</xdr:col>
      <xdr:colOff>0</xdr:colOff>
      <xdr:row>33</xdr:row>
      <xdr:rowOff>142875</xdr:rowOff>
    </xdr:from>
    <xdr:to>
      <xdr:col>26</xdr:col>
      <xdr:colOff>9525</xdr:colOff>
      <xdr:row>34</xdr:row>
      <xdr:rowOff>142875</xdr:rowOff>
    </xdr:to>
    <xdr:grpSp>
      <xdr:nvGrpSpPr>
        <xdr:cNvPr id="91" name="Groep 90"/>
        <xdr:cNvGrpSpPr/>
      </xdr:nvGrpSpPr>
      <xdr:grpSpPr>
        <a:xfrm>
          <a:off x="3238500" y="6429375"/>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31" name="Drop Down 307" hidden="1">
                <a:extLst>
                  <a:ext uri="{63B3BB69-23CF-44E3-9099-C40C66FF867C}">
                    <a14:compatExt spid="_x0000_s1331"/>
                  </a:ext>
                </a:extLst>
              </xdr:cNvPr>
              <xdr:cNvSpPr/>
            </xdr:nvSpPr>
            <xdr:spPr>
              <a:xfrm>
                <a:off x="3238500" y="5334000"/>
                <a:ext cx="1712119" cy="190500"/>
              </a:xfrm>
              <a:prstGeom prst="rect">
                <a:avLst/>
              </a:prstGeom>
            </xdr:spPr>
          </xdr:sp>
        </mc:Choice>
        <mc:Fallback/>
      </mc:AlternateContent>
      <xdr:sp macro="[0]!Clear_CustomSelection4" textlink="">
        <xdr:nvSpPr>
          <xdr:cNvPr id="93" name="Afgeronde rechthoek 92"/>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17</xdr:col>
      <xdr:colOff>0</xdr:colOff>
      <xdr:row>35</xdr:row>
      <xdr:rowOff>154781</xdr:rowOff>
    </xdr:from>
    <xdr:to>
      <xdr:col>26</xdr:col>
      <xdr:colOff>9525</xdr:colOff>
      <xdr:row>36</xdr:row>
      <xdr:rowOff>154781</xdr:rowOff>
    </xdr:to>
    <xdr:grpSp>
      <xdr:nvGrpSpPr>
        <xdr:cNvPr id="94" name="Groep 93"/>
        <xdr:cNvGrpSpPr/>
      </xdr:nvGrpSpPr>
      <xdr:grpSpPr>
        <a:xfrm>
          <a:off x="3238500" y="6822281"/>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32" name="Drop Down 308" hidden="1">
                <a:extLst>
                  <a:ext uri="{63B3BB69-23CF-44E3-9099-C40C66FF867C}">
                    <a14:compatExt spid="_x0000_s1332"/>
                  </a:ext>
                </a:extLst>
              </xdr:cNvPr>
              <xdr:cNvSpPr/>
            </xdr:nvSpPr>
            <xdr:spPr>
              <a:xfrm>
                <a:off x="3238500" y="5334000"/>
                <a:ext cx="1712119" cy="190500"/>
              </a:xfrm>
              <a:prstGeom prst="rect">
                <a:avLst/>
              </a:prstGeom>
            </xdr:spPr>
          </xdr:sp>
        </mc:Choice>
        <mc:Fallback/>
      </mc:AlternateContent>
      <xdr:sp macro="[0]!Clear_CustomSelection5" textlink="">
        <xdr:nvSpPr>
          <xdr:cNvPr id="96" name="Afgeronde rechthoek 95"/>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30</xdr:col>
      <xdr:colOff>14287</xdr:colOff>
      <xdr:row>28</xdr:row>
      <xdr:rowOff>0</xdr:rowOff>
    </xdr:from>
    <xdr:to>
      <xdr:col>39</xdr:col>
      <xdr:colOff>11906</xdr:colOff>
      <xdr:row>29</xdr:row>
      <xdr:rowOff>0</xdr:rowOff>
    </xdr:to>
    <xdr:grpSp>
      <xdr:nvGrpSpPr>
        <xdr:cNvPr id="97" name="Groep 96"/>
        <xdr:cNvGrpSpPr/>
      </xdr:nvGrpSpPr>
      <xdr:grpSpPr>
        <a:xfrm>
          <a:off x="5717381" y="5334000"/>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33" name="Drop Down 309" hidden="1">
                <a:extLst>
                  <a:ext uri="{63B3BB69-23CF-44E3-9099-C40C66FF867C}">
                    <a14:compatExt spid="_x0000_s1333"/>
                  </a:ext>
                </a:extLst>
              </xdr:cNvPr>
              <xdr:cNvSpPr/>
            </xdr:nvSpPr>
            <xdr:spPr>
              <a:xfrm>
                <a:off x="3238500" y="5334000"/>
                <a:ext cx="1712119" cy="190500"/>
              </a:xfrm>
              <a:prstGeom prst="rect">
                <a:avLst/>
              </a:prstGeom>
            </xdr:spPr>
          </xdr:sp>
        </mc:Choice>
        <mc:Fallback/>
      </mc:AlternateContent>
      <xdr:sp macro="[0]!Clear_CustomSelection6" textlink="">
        <xdr:nvSpPr>
          <xdr:cNvPr id="99" name="Afgeronde rechthoek 98"/>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30</xdr:col>
      <xdr:colOff>2381</xdr:colOff>
      <xdr:row>30</xdr:row>
      <xdr:rowOff>0</xdr:rowOff>
    </xdr:from>
    <xdr:to>
      <xdr:col>39</xdr:col>
      <xdr:colOff>0</xdr:colOff>
      <xdr:row>31</xdr:row>
      <xdr:rowOff>0</xdr:rowOff>
    </xdr:to>
    <xdr:grpSp>
      <xdr:nvGrpSpPr>
        <xdr:cNvPr id="100" name="Groep 99"/>
        <xdr:cNvGrpSpPr/>
      </xdr:nvGrpSpPr>
      <xdr:grpSpPr>
        <a:xfrm>
          <a:off x="5705475" y="5715000"/>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34" name="Drop Down 310" hidden="1">
                <a:extLst>
                  <a:ext uri="{63B3BB69-23CF-44E3-9099-C40C66FF867C}">
                    <a14:compatExt spid="_x0000_s1334"/>
                  </a:ext>
                </a:extLst>
              </xdr:cNvPr>
              <xdr:cNvSpPr/>
            </xdr:nvSpPr>
            <xdr:spPr>
              <a:xfrm>
                <a:off x="3238500" y="5334000"/>
                <a:ext cx="1712119" cy="190500"/>
              </a:xfrm>
              <a:prstGeom prst="rect">
                <a:avLst/>
              </a:prstGeom>
            </xdr:spPr>
          </xdr:sp>
        </mc:Choice>
        <mc:Fallback/>
      </mc:AlternateContent>
      <xdr:sp macro="[0]!Clear_CustomSelection7" textlink="">
        <xdr:nvSpPr>
          <xdr:cNvPr id="102" name="Afgeronde rechthoek 101"/>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30</xdr:col>
      <xdr:colOff>2381</xdr:colOff>
      <xdr:row>32</xdr:row>
      <xdr:rowOff>0</xdr:rowOff>
    </xdr:from>
    <xdr:to>
      <xdr:col>39</xdr:col>
      <xdr:colOff>0</xdr:colOff>
      <xdr:row>33</xdr:row>
      <xdr:rowOff>0</xdr:rowOff>
    </xdr:to>
    <xdr:grpSp>
      <xdr:nvGrpSpPr>
        <xdr:cNvPr id="103" name="Groep 102"/>
        <xdr:cNvGrpSpPr/>
      </xdr:nvGrpSpPr>
      <xdr:grpSpPr>
        <a:xfrm>
          <a:off x="5705475" y="6096000"/>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35" name="Drop Down 311" hidden="1">
                <a:extLst>
                  <a:ext uri="{63B3BB69-23CF-44E3-9099-C40C66FF867C}">
                    <a14:compatExt spid="_x0000_s1335"/>
                  </a:ext>
                </a:extLst>
              </xdr:cNvPr>
              <xdr:cNvSpPr/>
            </xdr:nvSpPr>
            <xdr:spPr>
              <a:xfrm>
                <a:off x="3238500" y="5334000"/>
                <a:ext cx="1712119" cy="190500"/>
              </a:xfrm>
              <a:prstGeom prst="rect">
                <a:avLst/>
              </a:prstGeom>
            </xdr:spPr>
          </xdr:sp>
        </mc:Choice>
        <mc:Fallback/>
      </mc:AlternateContent>
      <xdr:sp macro="[0]!Clear_CustomSelection8" textlink="">
        <xdr:nvSpPr>
          <xdr:cNvPr id="105" name="Afgeronde rechthoek 104"/>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30</xdr:col>
      <xdr:colOff>0</xdr:colOff>
      <xdr:row>34</xdr:row>
      <xdr:rowOff>0</xdr:rowOff>
    </xdr:from>
    <xdr:to>
      <xdr:col>38</xdr:col>
      <xdr:colOff>188119</xdr:colOff>
      <xdr:row>35</xdr:row>
      <xdr:rowOff>0</xdr:rowOff>
    </xdr:to>
    <xdr:grpSp>
      <xdr:nvGrpSpPr>
        <xdr:cNvPr id="106" name="Groep 105"/>
        <xdr:cNvGrpSpPr/>
      </xdr:nvGrpSpPr>
      <xdr:grpSpPr>
        <a:xfrm>
          <a:off x="5703094" y="6477000"/>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36" name="Drop Down 312" hidden="1">
                <a:extLst>
                  <a:ext uri="{63B3BB69-23CF-44E3-9099-C40C66FF867C}">
                    <a14:compatExt spid="_x0000_s1336"/>
                  </a:ext>
                </a:extLst>
              </xdr:cNvPr>
              <xdr:cNvSpPr/>
            </xdr:nvSpPr>
            <xdr:spPr>
              <a:xfrm>
                <a:off x="3238500" y="5334000"/>
                <a:ext cx="1712119" cy="190500"/>
              </a:xfrm>
              <a:prstGeom prst="rect">
                <a:avLst/>
              </a:prstGeom>
            </xdr:spPr>
          </xdr:sp>
        </mc:Choice>
        <mc:Fallback/>
      </mc:AlternateContent>
      <xdr:sp macro="[0]!Clear_CustomSelection9" textlink="">
        <xdr:nvSpPr>
          <xdr:cNvPr id="108" name="Afgeronde rechthoek 107"/>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30</xdr:col>
      <xdr:colOff>2381</xdr:colOff>
      <xdr:row>35</xdr:row>
      <xdr:rowOff>166687</xdr:rowOff>
    </xdr:from>
    <xdr:to>
      <xdr:col>39</xdr:col>
      <xdr:colOff>0</xdr:colOff>
      <xdr:row>36</xdr:row>
      <xdr:rowOff>166687</xdr:rowOff>
    </xdr:to>
    <xdr:grpSp>
      <xdr:nvGrpSpPr>
        <xdr:cNvPr id="109" name="Groep 108"/>
        <xdr:cNvGrpSpPr/>
      </xdr:nvGrpSpPr>
      <xdr:grpSpPr>
        <a:xfrm>
          <a:off x="5705475" y="6834187"/>
          <a:ext cx="1712119" cy="190500"/>
          <a:chOff x="3238500" y="5334000"/>
          <a:chExt cx="1712119" cy="190500"/>
        </a:xfrm>
      </xdr:grpSpPr>
      <mc:AlternateContent xmlns:mc="http://schemas.openxmlformats.org/markup-compatibility/2006">
        <mc:Choice xmlns:a14="http://schemas.microsoft.com/office/drawing/2010/main" Requires="a14">
          <xdr:sp macro="" textlink="">
            <xdr:nvSpPr>
              <xdr:cNvPr id="1337" name="Drop Down 313" hidden="1">
                <a:extLst>
                  <a:ext uri="{63B3BB69-23CF-44E3-9099-C40C66FF867C}">
                    <a14:compatExt spid="_x0000_s1337"/>
                  </a:ext>
                </a:extLst>
              </xdr:cNvPr>
              <xdr:cNvSpPr/>
            </xdr:nvSpPr>
            <xdr:spPr>
              <a:xfrm>
                <a:off x="3238500" y="5334000"/>
                <a:ext cx="1712119" cy="190500"/>
              </a:xfrm>
              <a:prstGeom prst="rect">
                <a:avLst/>
              </a:prstGeom>
            </xdr:spPr>
          </xdr:sp>
        </mc:Choice>
        <mc:Fallback/>
      </mc:AlternateContent>
      <xdr:sp macro="[0]!Clear_CustomSelection10" textlink="">
        <xdr:nvSpPr>
          <xdr:cNvPr id="111" name="Afgeronde rechthoek 110"/>
          <xdr:cNvSpPr/>
        </xdr:nvSpPr>
        <xdr:spPr>
          <a:xfrm>
            <a:off x="4572001" y="5357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43</xdr:col>
      <xdr:colOff>35719</xdr:colOff>
      <xdr:row>15</xdr:row>
      <xdr:rowOff>0</xdr:rowOff>
    </xdr:from>
    <xdr:to>
      <xdr:col>67</xdr:col>
      <xdr:colOff>190499</xdr:colOff>
      <xdr:row>44</xdr:row>
      <xdr:rowOff>11906</xdr:rowOff>
    </xdr:to>
    <xdr:grpSp>
      <xdr:nvGrpSpPr>
        <xdr:cNvPr id="2" name="Groep 1"/>
        <xdr:cNvGrpSpPr/>
      </xdr:nvGrpSpPr>
      <xdr:grpSpPr>
        <a:xfrm>
          <a:off x="8215313" y="2857500"/>
          <a:ext cx="4726780" cy="5536406"/>
          <a:chOff x="3250407" y="4993248"/>
          <a:chExt cx="4726780" cy="7168903"/>
        </a:xfrm>
      </xdr:grpSpPr>
      <xdr:graphicFrame macro="">
        <xdr:nvGraphicFramePr>
          <xdr:cNvPr id="15" name="Grafiek 14"/>
          <xdr:cNvGraphicFramePr/>
        </xdr:nvGraphicFramePr>
        <xdr:xfrm>
          <a:off x="3250407" y="4993248"/>
          <a:ext cx="4726780" cy="7168903"/>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mc:Choice xmlns:a14="http://schemas.microsoft.com/office/drawing/2010/main" Requires="a14">
          <xdr:sp macro="" textlink="">
            <xdr:nvSpPr>
              <xdr:cNvPr id="1029" name="Drop Down 5" hidden="1">
                <a:extLst>
                  <a:ext uri="{63B3BB69-23CF-44E3-9099-C40C66FF867C}">
                    <a14:compatExt spid="_x0000_s1029"/>
                  </a:ext>
                </a:extLst>
              </xdr:cNvPr>
              <xdr:cNvSpPr/>
            </xdr:nvSpPr>
            <xdr:spPr>
              <a:xfrm>
                <a:off x="6511945" y="6373070"/>
                <a:ext cx="1379802" cy="238962"/>
              </a:xfrm>
              <a:prstGeom prst="rect">
                <a:avLst/>
              </a:prstGeom>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2</xdr:col>
          <xdr:colOff>9525</xdr:colOff>
          <xdr:row>19</xdr:row>
          <xdr:rowOff>104775</xdr:rowOff>
        </xdr:from>
        <xdr:to>
          <xdr:col>2</xdr:col>
          <xdr:colOff>180975</xdr:colOff>
          <xdr:row>20</xdr:row>
          <xdr:rowOff>142875</xdr:rowOff>
        </xdr:to>
        <xdr:sp macro="" textlink="">
          <xdr:nvSpPr>
            <xdr:cNvPr id="1072" name="CheckBox1" hidden="1">
              <a:extLst>
                <a:ext uri="{63B3BB69-23CF-44E3-9099-C40C66FF867C}">
                  <a14:compatExt spid="_x0000_s1072"/>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20</xdr:row>
      <xdr:rowOff>190499</xdr:rowOff>
    </xdr:from>
    <xdr:to>
      <xdr:col>11</xdr:col>
      <xdr:colOff>11907</xdr:colOff>
      <xdr:row>37</xdr:row>
      <xdr:rowOff>0</xdr:rowOff>
    </xdr:to>
    <mc:AlternateContent xmlns:mc="http://schemas.openxmlformats.org/markup-compatibility/2006" xmlns:a14="http://schemas.microsoft.com/office/drawing/2010/main">
      <mc:Choice Requires="a14">
        <xdr:graphicFrame macro="">
          <xdr:nvGraphicFramePr>
            <xdr:cNvPr id="9" name="clean Country"/>
            <xdr:cNvGraphicFramePr/>
          </xdr:nvGraphicFramePr>
          <xdr:xfrm>
            <a:off x="0" y="0"/>
            <a:ext cx="0" cy="0"/>
          </xdr:xfrm>
          <a:graphic>
            <a:graphicData uri="http://schemas.microsoft.com/office/drawing/2010/slicer">
              <sle:slicer xmlns:sle="http://schemas.microsoft.com/office/drawing/2010/slicer" name="clean Country"/>
            </a:graphicData>
          </a:graphic>
        </xdr:graphicFrame>
      </mc:Choice>
      <mc:Fallback xmlns="">
        <xdr:sp macro="" textlink="">
          <xdr:nvSpPr>
            <xdr:cNvPr id="0" name=""/>
            <xdr:cNvSpPr>
              <a:spLocks noTextEdit="1"/>
            </xdr:cNvSpPr>
          </xdr:nvSpPr>
          <xdr:spPr>
            <a:xfrm>
              <a:off x="190500" y="4000499"/>
              <a:ext cx="1916907" cy="3048001"/>
            </a:xfrm>
            <a:prstGeom prst="rect">
              <a:avLst/>
            </a:prstGeom>
            <a:solidFill>
              <a:prstClr val="white"/>
            </a:solidFill>
            <a:ln w="1">
              <a:solidFill>
                <a:prstClr val="green"/>
              </a:solidFill>
            </a:ln>
          </xdr:spPr>
          <xdr:txBody>
            <a:bodyPr vertOverflow="clip" horzOverflow="clip"/>
            <a:lstStyle/>
            <a:p>
              <a:r>
                <a:rPr lang="nl-NL" sz="1100"/>
                <a:t>Deze shape vertegenwoordigt een slicer. Slicers kunnen in Excel 2010 worden gebruikt.
De slicer kan niet worden gebruikt als de shape in een eerdere versie van Excel is gewijzigd, of als de werkmap is opgeslagen in Excel 2003 of eerder.</a:t>
              </a:r>
            </a:p>
          </xdr:txBody>
        </xdr:sp>
      </mc:Fallback>
    </mc:AlternateContent>
    <xdr:clientData/>
  </xdr:twoCellAnchor>
  <xdr:twoCellAnchor editAs="oneCell">
    <xdr:from>
      <xdr:col>1</xdr:col>
      <xdr:colOff>0</xdr:colOff>
      <xdr:row>38</xdr:row>
      <xdr:rowOff>1</xdr:rowOff>
    </xdr:from>
    <xdr:to>
      <xdr:col>11</xdr:col>
      <xdr:colOff>11906</xdr:colOff>
      <xdr:row>55</xdr:row>
      <xdr:rowOff>1</xdr:rowOff>
    </xdr:to>
    <mc:AlternateContent xmlns:mc="http://schemas.openxmlformats.org/markup-compatibility/2006" xmlns:a14="http://schemas.microsoft.com/office/drawing/2010/main">
      <mc:Choice Requires="a14">
        <xdr:graphicFrame macro="">
          <xdr:nvGraphicFramePr>
            <xdr:cNvPr id="10" name="Salary Range"/>
            <xdr:cNvGraphicFramePr/>
          </xdr:nvGraphicFramePr>
          <xdr:xfrm>
            <a:off x="0" y="0"/>
            <a:ext cx="0" cy="0"/>
          </xdr:xfrm>
          <a:graphic>
            <a:graphicData uri="http://schemas.microsoft.com/office/drawing/2010/slicer">
              <sle:slicer xmlns:sle="http://schemas.microsoft.com/office/drawing/2010/slicer" name="Salary Range"/>
            </a:graphicData>
          </a:graphic>
        </xdr:graphicFrame>
      </mc:Choice>
      <mc:Fallback xmlns="">
        <xdr:sp macro="" textlink="">
          <xdr:nvSpPr>
            <xdr:cNvPr id="0" name=""/>
            <xdr:cNvSpPr>
              <a:spLocks noTextEdit="1"/>
            </xdr:cNvSpPr>
          </xdr:nvSpPr>
          <xdr:spPr>
            <a:xfrm>
              <a:off x="190500" y="7239001"/>
              <a:ext cx="1916906" cy="3238500"/>
            </a:xfrm>
            <a:prstGeom prst="rect">
              <a:avLst/>
            </a:prstGeom>
            <a:solidFill>
              <a:prstClr val="white"/>
            </a:solidFill>
            <a:ln w="1">
              <a:solidFill>
                <a:prstClr val="green"/>
              </a:solidFill>
            </a:ln>
          </xdr:spPr>
          <xdr:txBody>
            <a:bodyPr vertOverflow="clip" horzOverflow="clip"/>
            <a:lstStyle/>
            <a:p>
              <a:r>
                <a:rPr lang="nl-NL" sz="1100"/>
                <a:t>Deze shape vertegenwoordigt een slicer. Slicers kunnen in Excel 2010 worden gebruikt.
De slicer kan niet worden gebruikt als de shape in een eerdere versie van Excel is gewijzigd, of als de werkmap is opgeslagen in Excel 2003 of eerder.</a:t>
              </a:r>
            </a:p>
          </xdr:txBody>
        </xdr:sp>
      </mc:Fallback>
    </mc:AlternateContent>
    <xdr:clientData/>
  </xdr:twoCellAnchor>
  <xdr:twoCellAnchor>
    <xdr:from>
      <xdr:col>46</xdr:col>
      <xdr:colOff>0</xdr:colOff>
      <xdr:row>4</xdr:row>
      <xdr:rowOff>178594</xdr:rowOff>
    </xdr:from>
    <xdr:to>
      <xdr:col>68</xdr:col>
      <xdr:colOff>0</xdr:colOff>
      <xdr:row>18</xdr:row>
      <xdr:rowOff>0</xdr:rowOff>
    </xdr:to>
    <xdr:graphicFrame macro="">
      <xdr:nvGraphicFramePr>
        <xdr:cNvPr id="25" name="Grafiek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60</xdr:col>
          <xdr:colOff>66675</xdr:colOff>
          <xdr:row>5</xdr:row>
          <xdr:rowOff>57150</xdr:rowOff>
        </xdr:from>
        <xdr:to>
          <xdr:col>67</xdr:col>
          <xdr:colOff>142875</xdr:colOff>
          <xdr:row>6</xdr:row>
          <xdr:rowOff>57150</xdr:rowOff>
        </xdr:to>
        <xdr:sp macro="" textlink="">
          <xdr:nvSpPr>
            <xdr:cNvPr id="1028" name="Drop Down 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42</xdr:row>
          <xdr:rowOff>0</xdr:rowOff>
        </xdr:from>
        <xdr:to>
          <xdr:col>57</xdr:col>
          <xdr:colOff>0</xdr:colOff>
          <xdr:row>43</xdr:row>
          <xdr:rowOff>0</xdr:rowOff>
        </xdr:to>
        <xdr:sp macro="" textlink="">
          <xdr:nvSpPr>
            <xdr:cNvPr id="1035" name="Drop Down 1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46</xdr:row>
          <xdr:rowOff>0</xdr:rowOff>
        </xdr:from>
        <xdr:to>
          <xdr:col>57</xdr:col>
          <xdr:colOff>0</xdr:colOff>
          <xdr:row>47</xdr:row>
          <xdr:rowOff>0</xdr:rowOff>
        </xdr:to>
        <xdr:sp macro="" textlink="">
          <xdr:nvSpPr>
            <xdr:cNvPr id="1036" name="Drop Down 1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44</xdr:row>
          <xdr:rowOff>0</xdr:rowOff>
        </xdr:from>
        <xdr:to>
          <xdr:col>57</xdr:col>
          <xdr:colOff>0</xdr:colOff>
          <xdr:row>45</xdr:row>
          <xdr:rowOff>0</xdr:rowOff>
        </xdr:to>
        <xdr:sp macro="" textlink="">
          <xdr:nvSpPr>
            <xdr:cNvPr id="1037" name="Drop Down 1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0</xdr:colOff>
          <xdr:row>46</xdr:row>
          <xdr:rowOff>0</xdr:rowOff>
        </xdr:from>
        <xdr:to>
          <xdr:col>67</xdr:col>
          <xdr:colOff>0</xdr:colOff>
          <xdr:row>47</xdr:row>
          <xdr:rowOff>0</xdr:rowOff>
        </xdr:to>
        <xdr:sp macro="" textlink="">
          <xdr:nvSpPr>
            <xdr:cNvPr id="1057" name="Drop Down 33" hidden="1">
              <a:extLst>
                <a:ext uri="{63B3BB69-23CF-44E3-9099-C40C66FF867C}">
                  <a14:compatExt spid="_x0000_s1057"/>
                </a:ext>
              </a:extLst>
            </xdr:cNvPr>
            <xdr:cNvSpPr/>
          </xdr:nvSpPr>
          <xdr:spPr>
            <a:xfrm>
              <a:off x="0" y="0"/>
              <a:ext cx="0" cy="0"/>
            </a:xfrm>
            <a:prstGeom prst="rect">
              <a:avLst/>
            </a:prstGeom>
          </xdr:spPr>
        </xdr:sp>
        <xdr:clientData/>
      </xdr:twoCellAnchor>
    </mc:Choice>
    <mc:Fallback/>
  </mc:AlternateContent>
  <xdr:twoCellAnchor>
    <xdr:from>
      <xdr:col>55</xdr:col>
      <xdr:colOff>9</xdr:colOff>
      <xdr:row>42</xdr:row>
      <xdr:rowOff>11907</xdr:rowOff>
    </xdr:from>
    <xdr:to>
      <xdr:col>55</xdr:col>
      <xdr:colOff>178602</xdr:colOff>
      <xdr:row>46</xdr:row>
      <xdr:rowOff>178599</xdr:rowOff>
    </xdr:to>
    <xdr:grpSp>
      <xdr:nvGrpSpPr>
        <xdr:cNvPr id="6" name="Groep 5"/>
        <xdr:cNvGrpSpPr/>
      </xdr:nvGrpSpPr>
      <xdr:grpSpPr>
        <a:xfrm>
          <a:off x="10465603" y="8012907"/>
          <a:ext cx="178593" cy="928692"/>
          <a:chOff x="11144251" y="8012907"/>
          <a:chExt cx="178593" cy="928692"/>
        </a:xfrm>
      </xdr:grpSpPr>
      <xdr:sp macro="[0]!ClearSelection1" textlink="">
        <xdr:nvSpPr>
          <xdr:cNvPr id="26" name="Afgeronde rechthoek 25"/>
          <xdr:cNvSpPr/>
        </xdr:nvSpPr>
        <xdr:spPr>
          <a:xfrm>
            <a:off x="11144251" y="8012907"/>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sp macro="[0]!ClearSelection2" textlink="">
        <xdr:nvSpPr>
          <xdr:cNvPr id="27" name="Afgeronde rechthoek 26"/>
          <xdr:cNvSpPr/>
        </xdr:nvSpPr>
        <xdr:spPr>
          <a:xfrm>
            <a:off x="11144251" y="8405815"/>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sp macro="[0]!ClearSelection3" textlink="">
        <xdr:nvSpPr>
          <xdr:cNvPr id="28" name="Afgeronde rechthoek 27"/>
          <xdr:cNvSpPr/>
        </xdr:nvSpPr>
        <xdr:spPr>
          <a:xfrm>
            <a:off x="11144251" y="8786818"/>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grpSp>
    <xdr:clientData/>
  </xdr:twoCellAnchor>
  <xdr:twoCellAnchor>
    <xdr:from>
      <xdr:col>65</xdr:col>
      <xdr:colOff>0</xdr:colOff>
      <xdr:row>46</xdr:row>
      <xdr:rowOff>23812</xdr:rowOff>
    </xdr:from>
    <xdr:to>
      <xdr:col>65</xdr:col>
      <xdr:colOff>178593</xdr:colOff>
      <xdr:row>46</xdr:row>
      <xdr:rowOff>178593</xdr:rowOff>
    </xdr:to>
    <xdr:sp macro="[0]!ClearSelection4" textlink="">
      <xdr:nvSpPr>
        <xdr:cNvPr id="30" name="Afgeronde rechthoek 29"/>
        <xdr:cNvSpPr/>
      </xdr:nvSpPr>
      <xdr:spPr>
        <a:xfrm>
          <a:off x="12644438" y="8786812"/>
          <a:ext cx="178593" cy="154781"/>
        </a:xfrm>
        <a:prstGeom prst="roundRect">
          <a:avLst/>
        </a:prstGeom>
        <a:no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b="1">
              <a:solidFill>
                <a:srgbClr val="FF0000"/>
              </a:solidFill>
              <a:latin typeface="Segoe Print" pitchFamily="2" charset="0"/>
            </a:rPr>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20</xdr:row>
          <xdr:rowOff>66675</xdr:rowOff>
        </xdr:from>
        <xdr:to>
          <xdr:col>21</xdr:col>
          <xdr:colOff>114300</xdr:colOff>
          <xdr:row>21</xdr:row>
          <xdr:rowOff>133350</xdr:rowOff>
        </xdr:to>
        <xdr:sp macro="" textlink="">
          <xdr:nvSpPr>
            <xdr:cNvPr id="1102" name="OptionButton1"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20</xdr:row>
          <xdr:rowOff>66675</xdr:rowOff>
        </xdr:from>
        <xdr:to>
          <xdr:col>34</xdr:col>
          <xdr:colOff>57150</xdr:colOff>
          <xdr:row>21</xdr:row>
          <xdr:rowOff>133350</xdr:rowOff>
        </xdr:to>
        <xdr:sp macro="" textlink="">
          <xdr:nvSpPr>
            <xdr:cNvPr id="1103" name="OptionButton2"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104775</xdr:colOff>
          <xdr:row>20</xdr:row>
          <xdr:rowOff>66675</xdr:rowOff>
        </xdr:from>
        <xdr:to>
          <xdr:col>27</xdr:col>
          <xdr:colOff>76200</xdr:colOff>
          <xdr:row>21</xdr:row>
          <xdr:rowOff>133350</xdr:rowOff>
        </xdr:to>
        <xdr:sp macro="" textlink="">
          <xdr:nvSpPr>
            <xdr:cNvPr id="1104" name="OptionButton3"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20</xdr:row>
          <xdr:rowOff>66675</xdr:rowOff>
        </xdr:from>
        <xdr:to>
          <xdr:col>41</xdr:col>
          <xdr:colOff>114300</xdr:colOff>
          <xdr:row>21</xdr:row>
          <xdr:rowOff>133350</xdr:rowOff>
        </xdr:to>
        <xdr:sp macro="" textlink="">
          <xdr:nvSpPr>
            <xdr:cNvPr id="1105" name="OptionButton4" hidden="1">
              <a:extLst>
                <a:ext uri="{63B3BB69-23CF-44E3-9099-C40C66FF867C}">
                  <a14:compatExt spid="_x0000_s1105"/>
                </a:ext>
              </a:extLst>
            </xdr:cNvPr>
            <xdr:cNvSpPr/>
          </xdr:nvSpPr>
          <xdr:spPr>
            <a:xfrm>
              <a:off x="0" y="0"/>
              <a:ext cx="0" cy="0"/>
            </a:xfrm>
            <a:prstGeom prst="rect">
              <a:avLst/>
            </a:prstGeom>
          </xdr:spPr>
        </xdr:sp>
        <xdr:clientData/>
      </xdr:twoCellAnchor>
    </mc:Choice>
    <mc:Fallback/>
  </mc:AlternateContent>
  <xdr:twoCellAnchor>
    <xdr:from>
      <xdr:col>14</xdr:col>
      <xdr:colOff>92291</xdr:colOff>
      <xdr:row>22</xdr:row>
      <xdr:rowOff>107156</xdr:rowOff>
    </xdr:from>
    <xdr:to>
      <xdr:col>41</xdr:col>
      <xdr:colOff>95250</xdr:colOff>
      <xdr:row>51</xdr:row>
      <xdr:rowOff>0</xdr:rowOff>
    </xdr:to>
    <xdr:grpSp>
      <xdr:nvGrpSpPr>
        <xdr:cNvPr id="12" name="Groep 11" hidden="1"/>
        <xdr:cNvGrpSpPr/>
      </xdr:nvGrpSpPr>
      <xdr:grpSpPr>
        <a:xfrm>
          <a:off x="2759291" y="4298156"/>
          <a:ext cx="5134553" cy="5417344"/>
          <a:chOff x="13132594" y="2595563"/>
          <a:chExt cx="4658303" cy="6536529"/>
        </a:xfrm>
      </xdr:grpSpPr>
      <xdr:grpSp>
        <xdr:nvGrpSpPr>
          <xdr:cNvPr id="3" name="Groep 2" hidden="1"/>
          <xdr:cNvGrpSpPr/>
        </xdr:nvGrpSpPr>
        <xdr:grpSpPr>
          <a:xfrm>
            <a:off x="13132594" y="2595563"/>
            <a:ext cx="4658303" cy="6536529"/>
            <a:chOff x="13215938" y="4441028"/>
            <a:chExt cx="4658303" cy="6548439"/>
          </a:xfrm>
        </xdr:grpSpPr>
        <xdr:graphicFrame macro="">
          <xdr:nvGraphicFramePr>
            <xdr:cNvPr id="31" name="Grafiek 30" hidden="1"/>
            <xdr:cNvGraphicFramePr/>
          </xdr:nvGraphicFramePr>
          <xdr:xfrm>
            <a:off x="13275468" y="4441028"/>
            <a:ext cx="4572000" cy="6548439"/>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32" name="Tekstvak 31" hidden="1"/>
            <xdr:cNvSpPr txBox="1"/>
          </xdr:nvSpPr>
          <xdr:spPr>
            <a:xfrm>
              <a:off x="13215938" y="4735735"/>
              <a:ext cx="1500188" cy="3971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nl-NL" sz="1100" b="1">
                  <a:solidFill>
                    <a:schemeClr val="bg1">
                      <a:lumMod val="50000"/>
                    </a:schemeClr>
                  </a:solidFill>
                  <a:latin typeface="Segoe Print" pitchFamily="2" charset="0"/>
                </a:rPr>
                <a:t>Salary</a:t>
              </a:r>
              <a:r>
                <a:rPr lang="nl-NL" sz="1100" b="1" baseline="0">
                  <a:solidFill>
                    <a:schemeClr val="bg1">
                      <a:lumMod val="50000"/>
                    </a:schemeClr>
                  </a:solidFill>
                  <a:latin typeface="Segoe Print" pitchFamily="2" charset="0"/>
                </a:rPr>
                <a:t> in USD</a:t>
              </a:r>
              <a:endParaRPr lang="nl-NL" sz="1100" b="1">
                <a:solidFill>
                  <a:schemeClr val="bg1">
                    <a:lumMod val="50000"/>
                  </a:schemeClr>
                </a:solidFill>
                <a:latin typeface="Segoe Print" pitchFamily="2" charset="0"/>
              </a:endParaRPr>
            </a:p>
          </xdr:txBody>
        </xdr:sp>
        <xdr:graphicFrame macro="">
          <xdr:nvGraphicFramePr>
            <xdr:cNvPr id="33" name="Grafiek 32" hidden="1"/>
            <xdr:cNvGraphicFramePr>
              <a:graphicFrameLocks/>
            </xdr:cNvGraphicFramePr>
          </xdr:nvGraphicFramePr>
          <xdr:xfrm>
            <a:off x="13261862" y="8077549"/>
            <a:ext cx="4612379" cy="2743200"/>
          </xdr:xfrm>
          <a:graphic>
            <a:graphicData uri="http://schemas.openxmlformats.org/drawingml/2006/chart">
              <c:chart xmlns:c="http://schemas.openxmlformats.org/drawingml/2006/chart" xmlns:r="http://schemas.openxmlformats.org/officeDocument/2006/relationships" r:id="rId5"/>
            </a:graphicData>
          </a:graphic>
        </xdr:graphicFrame>
      </xdr:grpSp>
      <xdr:sp macro="" textlink="">
        <xdr:nvSpPr>
          <xdr:cNvPr id="42" name="Tekstvak 41" hidden="1"/>
          <xdr:cNvSpPr txBox="1"/>
        </xdr:nvSpPr>
        <xdr:spPr>
          <a:xfrm>
            <a:off x="14823282" y="2661133"/>
            <a:ext cx="1831180" cy="2714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nl-NL" sz="1100" b="1">
                <a:solidFill>
                  <a:schemeClr val="bg1">
                    <a:lumMod val="50000"/>
                  </a:schemeClr>
                </a:solidFill>
                <a:latin typeface="Segoe Print" pitchFamily="2" charset="0"/>
              </a:rPr>
              <a:t>Set Minimum</a:t>
            </a:r>
            <a:r>
              <a:rPr lang="nl-NL" sz="1100" b="1" baseline="0">
                <a:solidFill>
                  <a:schemeClr val="bg1">
                    <a:lumMod val="50000"/>
                  </a:schemeClr>
                </a:solidFill>
                <a:latin typeface="Segoe Print" pitchFamily="2" charset="0"/>
              </a:rPr>
              <a:t> Salary</a:t>
            </a:r>
            <a:endParaRPr lang="nl-NL" sz="1100" b="1">
              <a:solidFill>
                <a:schemeClr val="bg1">
                  <a:lumMod val="50000"/>
                </a:schemeClr>
              </a:solidFill>
              <a:latin typeface="Segoe Print" pitchFamily="2" charset="0"/>
            </a:endParaRPr>
          </a:p>
        </xdr:txBody>
      </xdr:sp>
      <xdr:sp macro="" textlink="">
        <xdr:nvSpPr>
          <xdr:cNvPr id="44" name="Tekstvak 43" hidden="1"/>
          <xdr:cNvSpPr txBox="1"/>
        </xdr:nvSpPr>
        <xdr:spPr>
          <a:xfrm>
            <a:off x="14823282" y="2944502"/>
            <a:ext cx="1831180" cy="2714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nl-NL" sz="1100" b="1">
                <a:solidFill>
                  <a:schemeClr val="bg1">
                    <a:lumMod val="50000"/>
                  </a:schemeClr>
                </a:solidFill>
                <a:latin typeface="Segoe Print" pitchFamily="2" charset="0"/>
              </a:rPr>
              <a:t>Set Maximum</a:t>
            </a:r>
            <a:r>
              <a:rPr lang="nl-NL" sz="1100" b="1" baseline="0">
                <a:solidFill>
                  <a:schemeClr val="bg1">
                    <a:lumMod val="50000"/>
                  </a:schemeClr>
                </a:solidFill>
                <a:latin typeface="Segoe Print" pitchFamily="2" charset="0"/>
              </a:rPr>
              <a:t> Salary</a:t>
            </a:r>
            <a:endParaRPr lang="nl-NL" sz="1100" b="1">
              <a:solidFill>
                <a:schemeClr val="bg1">
                  <a:lumMod val="50000"/>
                </a:schemeClr>
              </a:solidFill>
              <a:latin typeface="Segoe Print" pitchFamily="2" charset="0"/>
            </a:endParaRPr>
          </a:p>
        </xdr:txBody>
      </xdr:sp>
      <mc:AlternateContent xmlns:mc="http://schemas.openxmlformats.org/markup-compatibility/2006">
        <mc:Choice xmlns:a14="http://schemas.microsoft.com/office/drawing/2010/main" Requires="a14">
          <xdr:sp macro="" textlink="">
            <xdr:nvSpPr>
              <xdr:cNvPr id="1117" name="TextBox1" hidden="1">
                <a:extLst>
                  <a:ext uri="{63B3BB69-23CF-44E3-9099-C40C66FF867C}">
                    <a14:compatExt spid="_x0000_s1117"/>
                  </a:ext>
                </a:extLst>
              </xdr:cNvPr>
              <xdr:cNvSpPr/>
            </xdr:nvSpPr>
            <xdr:spPr>
              <a:xfrm>
                <a:off x="16621124" y="2627684"/>
                <a:ext cx="978043" cy="300699"/>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1118" name="TextBox2" hidden="1">
                <a:extLst>
                  <a:ext uri="{63B3BB69-23CF-44E3-9099-C40C66FF867C}">
                    <a14:compatExt spid="_x0000_s1118"/>
                  </a:ext>
                </a:extLst>
              </xdr:cNvPr>
              <xdr:cNvSpPr/>
            </xdr:nvSpPr>
            <xdr:spPr>
              <a:xfrm>
                <a:off x="16621126" y="2950696"/>
                <a:ext cx="976312" cy="303864"/>
              </a:xfrm>
              <a:prstGeom prst="rect">
                <a:avLst/>
              </a:prstGeom>
            </xdr:spPr>
          </xdr:sp>
        </mc:Choice>
        <mc:Fallback/>
      </mc:AlternateContent>
    </xdr:grpSp>
    <xdr:clientData/>
  </xdr:twoCellAnchor>
  <xdr:twoCellAnchor editAs="oneCell">
    <xdr:from>
      <xdr:col>14</xdr:col>
      <xdr:colOff>9525</xdr:colOff>
      <xdr:row>22</xdr:row>
      <xdr:rowOff>23813</xdr:rowOff>
    </xdr:from>
    <xdr:to>
      <xdr:col>42</xdr:col>
      <xdr:colOff>0</xdr:colOff>
      <xdr:row>48</xdr:row>
      <xdr:rowOff>0</xdr:rowOff>
    </xdr:to>
    <xdr:sp macro="" textlink="">
      <xdr:nvSpPr>
        <xdr:cNvPr id="1122" name="AutoShape 98"/>
        <xdr:cNvSpPr>
          <a:spLocks noChangeAspect="1" noChangeArrowheads="1"/>
        </xdr:cNvSpPr>
      </xdr:nvSpPr>
      <xdr:spPr bwMode="auto">
        <a:xfrm>
          <a:off x="2676525" y="4214813"/>
          <a:ext cx="5312569" cy="4929187"/>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14</xdr:col>
      <xdr:colOff>23813</xdr:colOff>
      <xdr:row>22</xdr:row>
      <xdr:rowOff>95250</xdr:rowOff>
    </xdr:from>
    <xdr:to>
      <xdr:col>42</xdr:col>
      <xdr:colOff>23813</xdr:colOff>
      <xdr:row>51</xdr:row>
      <xdr:rowOff>0</xdr:rowOff>
    </xdr:to>
    <xdr:grpSp>
      <xdr:nvGrpSpPr>
        <xdr:cNvPr id="20" name="Groep 19" hidden="1"/>
        <xdr:cNvGrpSpPr/>
      </xdr:nvGrpSpPr>
      <xdr:grpSpPr>
        <a:xfrm>
          <a:off x="2690813" y="4286250"/>
          <a:ext cx="5322094" cy="5429250"/>
          <a:chOff x="2690813" y="3953683"/>
          <a:chExt cx="5322094" cy="4809317"/>
        </a:xfrm>
      </xdr:grpSpPr>
      <xdr:graphicFrame macro="">
        <xdr:nvGraphicFramePr>
          <xdr:cNvPr id="21" name="Grafiek 20" hidden="1"/>
          <xdr:cNvGraphicFramePr>
            <a:graphicFrameLocks/>
          </xdr:cNvGraphicFramePr>
        </xdr:nvGraphicFramePr>
        <xdr:xfrm>
          <a:off x="2690813" y="4060031"/>
          <a:ext cx="5250656" cy="4512469"/>
        </xdr:xfrm>
        <a:graphic>
          <a:graphicData uri="http://schemas.openxmlformats.org/drawingml/2006/chart">
            <c:chart xmlns:c="http://schemas.openxmlformats.org/drawingml/2006/chart" xmlns:r="http://schemas.openxmlformats.org/officeDocument/2006/relationships" r:id="rId6"/>
          </a:graphicData>
        </a:graphic>
      </xdr:graphicFrame>
      <mc:AlternateContent xmlns:mc="http://schemas.openxmlformats.org/markup-compatibility/2006">
        <mc:Choice xmlns:a14="http://schemas.microsoft.com/office/drawing/2010/main" Requires="a14">
          <xdr:sp macro="" textlink="">
            <xdr:nvSpPr>
              <xdr:cNvPr id="1027" name="Drop Down 3" hidden="1">
                <a:extLst>
                  <a:ext uri="{63B3BB69-23CF-44E3-9099-C40C66FF867C}">
                    <a14:compatExt spid="_x0000_s1027"/>
                  </a:ext>
                </a:extLst>
              </xdr:cNvPr>
              <xdr:cNvSpPr/>
            </xdr:nvSpPr>
            <xdr:spPr>
              <a:xfrm>
                <a:off x="6584156" y="3953683"/>
                <a:ext cx="1333500" cy="188728"/>
              </a:xfrm>
              <a:prstGeom prst="rect">
                <a:avLst/>
              </a:prstGeom>
            </xdr:spPr>
          </xdr:sp>
        </mc:Choice>
        <mc:Fallback/>
      </mc:AlternateContent>
      <xdr:sp macro="" textlink="">
        <xdr:nvSpPr>
          <xdr:cNvPr id="47" name="Tekstvak 46" hidden="1"/>
          <xdr:cNvSpPr txBox="1"/>
        </xdr:nvSpPr>
        <xdr:spPr>
          <a:xfrm>
            <a:off x="4524376" y="8444323"/>
            <a:ext cx="3488531" cy="318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nl-NL" sz="1000" i="1">
                <a:solidFill>
                  <a:schemeClr val="bg1">
                    <a:lumMod val="50000"/>
                  </a:schemeClr>
                </a:solidFill>
                <a:latin typeface="Segoe Print" pitchFamily="2" charset="0"/>
              </a:rPr>
              <a:t>*The</a:t>
            </a:r>
            <a:r>
              <a:rPr lang="nl-NL" sz="1000" i="1" baseline="0">
                <a:solidFill>
                  <a:schemeClr val="bg1">
                    <a:lumMod val="50000"/>
                  </a:schemeClr>
                </a:solidFill>
                <a:latin typeface="Segoe Print" pitchFamily="2" charset="0"/>
              </a:rPr>
              <a:t> 'unknown' are not included in this graph</a:t>
            </a:r>
            <a:endParaRPr lang="nl-NL" sz="1000" i="1">
              <a:solidFill>
                <a:schemeClr val="bg1">
                  <a:lumMod val="50000"/>
                </a:schemeClr>
              </a:solidFill>
              <a:latin typeface="Segoe Print" pitchFamily="2" charset="0"/>
            </a:endParaRPr>
          </a:p>
        </xdr:txBody>
      </xdr:sp>
    </xdr:grpSp>
    <xdr:clientData/>
  </xdr:twoCellAnchor>
  <xdr:twoCellAnchor>
    <xdr:from>
      <xdr:col>14</xdr:col>
      <xdr:colOff>169069</xdr:colOff>
      <xdr:row>22</xdr:row>
      <xdr:rowOff>92869</xdr:rowOff>
    </xdr:from>
    <xdr:to>
      <xdr:col>41</xdr:col>
      <xdr:colOff>130970</xdr:colOff>
      <xdr:row>50</xdr:row>
      <xdr:rowOff>116271</xdr:rowOff>
    </xdr:to>
    <xdr:grpSp>
      <xdr:nvGrpSpPr>
        <xdr:cNvPr id="5" name="Groep 4" hidden="1"/>
        <xdr:cNvGrpSpPr/>
      </xdr:nvGrpSpPr>
      <xdr:grpSpPr>
        <a:xfrm>
          <a:off x="2836069" y="4283869"/>
          <a:ext cx="5093495" cy="5357402"/>
          <a:chOff x="2836069" y="4283869"/>
          <a:chExt cx="5093495" cy="4785902"/>
        </a:xfrm>
      </xdr:grpSpPr>
      <xdr:sp macro="[0]!ShowHelp" textlink="">
        <xdr:nvSpPr>
          <xdr:cNvPr id="48" name="Tekstvak 47" hidden="1"/>
          <xdr:cNvSpPr txBox="1"/>
        </xdr:nvSpPr>
        <xdr:spPr>
          <a:xfrm>
            <a:off x="7012782" y="8751094"/>
            <a:ext cx="916782" cy="318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nl-NL" sz="1000" b="1" i="1">
                <a:latin typeface="Segoe Print" pitchFamily="2" charset="0"/>
              </a:rPr>
              <a:t>&lt;&lt; help</a:t>
            </a:r>
          </a:p>
        </xdr:txBody>
      </xdr:sp>
      <mc:AlternateContent xmlns:mc="http://schemas.openxmlformats.org/markup-compatibility/2006" xmlns:a14="http://schemas.microsoft.com/office/drawing/2010/main">
        <mc:Choice Requires="a14">
          <xdr:pic>
            <xdr:nvPicPr>
              <xdr:cNvPr id="50" name="Afbeelding 49" hidden="1"/>
              <xdr:cNvPicPr>
                <a:picLocks noChangeAspect="1" noChangeArrowheads="1"/>
                <a:extLst>
                  <a:ext uri="{84589F7E-364E-4C9E-8A38-B11213B215E9}">
                    <a14:cameraTool cellRange="'Rules &amp; Help'!$B$2:$C$16" spid="_x0000_s1409"/>
                  </a:ext>
                </a:extLst>
              </xdr:cNvPicPr>
            </xdr:nvPicPr>
            <xdr:blipFill>
              <a:blip xmlns:r="http://schemas.openxmlformats.org/officeDocument/2006/relationships" r:embed="rId7"/>
              <a:srcRect/>
              <a:stretch>
                <a:fillRect/>
              </a:stretch>
            </xdr:blipFill>
            <xdr:spPr bwMode="auto">
              <a:xfrm>
                <a:off x="2836069" y="4283869"/>
                <a:ext cx="5048250" cy="3867150"/>
              </a:xfrm>
              <a:prstGeom prst="rect">
                <a:avLst/>
              </a:prstGeom>
              <a:solidFill>
                <a:srgbClr val="FFFFFF" mc:Ignorable="a14" a14:legacySpreadsheetColorIndex="9"/>
              </a:solidFill>
              <a:ln w="9525">
                <a:noFill/>
                <a:miter lim="800000"/>
                <a:headEnd/>
                <a:tailEnd/>
              </a:ln>
            </xdr:spPr>
          </xdr:pic>
        </mc:Choice>
        <mc:Fallback xmlns=""/>
      </mc:AlternateContent>
    </xdr:grpSp>
    <xdr:clientData/>
  </xdr:twoCellAnchor>
  <xdr:twoCellAnchor>
    <xdr:from>
      <xdr:col>14</xdr:col>
      <xdr:colOff>157163</xdr:colOff>
      <xdr:row>22</xdr:row>
      <xdr:rowOff>100013</xdr:rowOff>
    </xdr:from>
    <xdr:to>
      <xdr:col>41</xdr:col>
      <xdr:colOff>166688</xdr:colOff>
      <xdr:row>50</xdr:row>
      <xdr:rowOff>129320</xdr:rowOff>
    </xdr:to>
    <xdr:grpSp>
      <xdr:nvGrpSpPr>
        <xdr:cNvPr id="14" name="Groep 13"/>
        <xdr:cNvGrpSpPr/>
      </xdr:nvGrpSpPr>
      <xdr:grpSpPr>
        <a:xfrm>
          <a:off x="2824163" y="4291013"/>
          <a:ext cx="5141119" cy="5363307"/>
          <a:chOff x="2824163" y="4291013"/>
          <a:chExt cx="5141119" cy="4791807"/>
        </a:xfrm>
      </xdr:grpSpPr>
      <xdr:sp macro="[0]!ShowRules" textlink="">
        <xdr:nvSpPr>
          <xdr:cNvPr id="16" name="Tekstvak 15"/>
          <xdr:cNvSpPr txBox="1"/>
        </xdr:nvSpPr>
        <xdr:spPr>
          <a:xfrm>
            <a:off x="7048500" y="8764143"/>
            <a:ext cx="916782" cy="318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nl-NL" sz="1000" b="1" i="1">
                <a:latin typeface="Segoe Print" pitchFamily="2" charset="0"/>
              </a:rPr>
              <a:t>rules &gt;&gt;</a:t>
            </a:r>
          </a:p>
        </xdr:txBody>
      </xdr:sp>
      <mc:AlternateContent xmlns:mc="http://schemas.openxmlformats.org/markup-compatibility/2006" xmlns:a14="http://schemas.microsoft.com/office/drawing/2010/main">
        <mc:Choice Requires="a14">
          <xdr:pic>
            <xdr:nvPicPr>
              <xdr:cNvPr id="51" name="Afbeelding 50"/>
              <xdr:cNvPicPr>
                <a:picLocks noChangeAspect="1" noChangeArrowheads="1"/>
                <a:extLst>
                  <a:ext uri="{84589F7E-364E-4C9E-8A38-B11213B215E9}">
                    <a14:cameraTool cellRange="'Rules &amp; Help'!$B$20:$C$33" spid="_x0000_s1410"/>
                  </a:ext>
                </a:extLst>
              </xdr:cNvPicPr>
            </xdr:nvPicPr>
            <xdr:blipFill>
              <a:blip xmlns:r="http://schemas.openxmlformats.org/officeDocument/2006/relationships" r:embed="rId8"/>
              <a:srcRect/>
              <a:stretch>
                <a:fillRect/>
              </a:stretch>
            </xdr:blipFill>
            <xdr:spPr bwMode="auto">
              <a:xfrm>
                <a:off x="2824163" y="4291013"/>
                <a:ext cx="5057775" cy="3314660"/>
              </a:xfrm>
              <a:prstGeom prst="rect">
                <a:avLst/>
              </a:prstGeom>
              <a:solidFill>
                <a:srgbClr val="FFFFFF" mc:Ignorable="a14" a14:legacySpreadsheetColorIndex="9"/>
              </a:solidFill>
              <a:ln w="9525">
                <a:noFill/>
                <a:miter lim="800000"/>
                <a:headEnd/>
                <a:tailEnd/>
              </a:ln>
            </xdr:spPr>
          </xdr:pic>
        </mc:Choice>
        <mc:Fallback xmlns=""/>
      </mc:AlternateContent>
    </xdr:grpSp>
    <xdr:clientData/>
  </xdr:twoCellAnchor>
  <xdr:twoCellAnchor>
    <xdr:from>
      <xdr:col>31</xdr:col>
      <xdr:colOff>35717</xdr:colOff>
      <xdr:row>9</xdr:row>
      <xdr:rowOff>107157</xdr:rowOff>
    </xdr:from>
    <xdr:to>
      <xdr:col>46</xdr:col>
      <xdr:colOff>154779</xdr:colOff>
      <xdr:row>11</xdr:row>
      <xdr:rowOff>44834</xdr:rowOff>
    </xdr:to>
    <xdr:sp macro="" textlink="text_totals">
      <xdr:nvSpPr>
        <xdr:cNvPr id="56" name="Tekstvak 55"/>
        <xdr:cNvSpPr txBox="1"/>
      </xdr:nvSpPr>
      <xdr:spPr>
        <a:xfrm>
          <a:off x="5929311" y="1821657"/>
          <a:ext cx="2976562" cy="318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fld id="{B47D5D26-6FAD-4754-9460-D9CA58614D22}" type="TxLink">
            <a:rPr lang="nl-NL" sz="1000" i="1">
              <a:solidFill>
                <a:srgbClr val="7030A0"/>
              </a:solidFill>
              <a:latin typeface="Segoe Print" pitchFamily="2" charset="0"/>
            </a:rPr>
            <a:pPr algn="l"/>
            <a:t>* Data is fitered by results scatterplot</a:t>
          </a:fld>
          <a:endParaRPr lang="nl-NL" sz="1000" i="1">
            <a:solidFill>
              <a:srgbClr val="7030A0"/>
            </a:solidFill>
            <a:latin typeface="Segoe Print" pitchFamily="2" charset="0"/>
          </a:endParaRPr>
        </a:p>
      </xdr:txBody>
    </xdr:sp>
    <xdr:clientData/>
  </xdr:twoCellAnchor>
  <xdr:twoCellAnchor>
    <xdr:from>
      <xdr:col>13</xdr:col>
      <xdr:colOff>166690</xdr:colOff>
      <xdr:row>22</xdr:row>
      <xdr:rowOff>40481</xdr:rowOff>
    </xdr:from>
    <xdr:to>
      <xdr:col>42</xdr:col>
      <xdr:colOff>0</xdr:colOff>
      <xdr:row>55</xdr:row>
      <xdr:rowOff>166687</xdr:rowOff>
    </xdr:to>
    <xdr:grpSp>
      <xdr:nvGrpSpPr>
        <xdr:cNvPr id="1134" name="Groep 1133" hidden="1"/>
        <xdr:cNvGrpSpPr/>
      </xdr:nvGrpSpPr>
      <xdr:grpSpPr>
        <a:xfrm>
          <a:off x="2643190" y="4231481"/>
          <a:ext cx="5345904" cy="6412706"/>
          <a:chOff x="2643190" y="4231481"/>
          <a:chExt cx="5345904" cy="6412706"/>
        </a:xfrm>
      </xdr:grpSpPr>
      <mc:AlternateContent xmlns:mc="http://schemas.openxmlformats.org/markup-compatibility/2006" xmlns:a14="http://schemas.microsoft.com/office/drawing/2010/main">
        <mc:Choice Requires="a14">
          <xdr:pic>
            <xdr:nvPicPr>
              <xdr:cNvPr id="46" name="Afbeelding 45" hidden="1"/>
              <xdr:cNvPicPr>
                <a:picLocks noChangeAspect="1" noChangeArrowheads="1"/>
                <a:extLst>
                  <a:ext uri="{84589F7E-364E-4C9E-8A38-B11213B215E9}">
                    <a14:cameraTool cellRange="Map!$A$1:$AW$27" spid="_x0000_s1411"/>
                  </a:ext>
                </a:extLst>
              </xdr:cNvPicPr>
            </xdr:nvPicPr>
            <xdr:blipFill>
              <a:blip xmlns:r="http://schemas.openxmlformats.org/officeDocument/2006/relationships" r:embed="rId9"/>
              <a:srcRect/>
              <a:stretch>
                <a:fillRect/>
              </a:stretch>
            </xdr:blipFill>
            <xdr:spPr bwMode="auto">
              <a:xfrm>
                <a:off x="2714628" y="4231481"/>
                <a:ext cx="5237664" cy="3287071"/>
              </a:xfrm>
              <a:prstGeom prst="rect">
                <a:avLst/>
              </a:prstGeom>
              <a:solidFill>
                <a:srgbClr val="FFFFFF" mc:Ignorable="a14" a14:legacySpreadsheetColorIndex="9"/>
              </a:solidFill>
              <a:ln w="9525">
                <a:noFill/>
                <a:miter lim="800000"/>
                <a:headEnd/>
                <a:tailEnd/>
              </a:ln>
            </xdr:spPr>
          </xdr:pic>
        </mc:Choice>
        <mc:Fallback xmlns=""/>
      </mc:AlternateContent>
      <xdr:grpSp>
        <xdr:nvGrpSpPr>
          <xdr:cNvPr id="1131" name="Groep 1130" hidden="1"/>
          <xdr:cNvGrpSpPr/>
        </xdr:nvGrpSpPr>
        <xdr:grpSpPr>
          <a:xfrm>
            <a:off x="2738437" y="4298156"/>
            <a:ext cx="5159986" cy="3155157"/>
            <a:chOff x="2738437" y="4298156"/>
            <a:chExt cx="5159986" cy="3155157"/>
          </a:xfrm>
        </xdr:grpSpPr>
        <xdr:sp macro="[0]!ShowCountrys_Asia" textlink="">
          <xdr:nvSpPr>
            <xdr:cNvPr id="1127" name="Vrije vorm 1126" hidden="1"/>
            <xdr:cNvSpPr/>
          </xdr:nvSpPr>
          <xdr:spPr>
            <a:xfrm>
              <a:off x="5685692" y="4398159"/>
              <a:ext cx="2212731" cy="2184166"/>
            </a:xfrm>
            <a:custGeom>
              <a:avLst/>
              <a:gdLst>
                <a:gd name="connsiteX0" fmla="*/ 241789 w 2212731"/>
                <a:gd name="connsiteY0" fmla="*/ 411050 h 2184166"/>
                <a:gd name="connsiteX1" fmla="*/ 241789 w 2212731"/>
                <a:gd name="connsiteY1" fmla="*/ 411050 h 2184166"/>
                <a:gd name="connsiteX2" fmla="*/ 263770 w 2212731"/>
                <a:gd name="connsiteY2" fmla="*/ 293820 h 2184166"/>
                <a:gd name="connsiteX3" fmla="*/ 241789 w 2212731"/>
                <a:gd name="connsiteY3" fmla="*/ 279166 h 2184166"/>
                <a:gd name="connsiteX4" fmla="*/ 219808 w 2212731"/>
                <a:gd name="connsiteY4" fmla="*/ 235204 h 2184166"/>
                <a:gd name="connsiteX5" fmla="*/ 285750 w 2212731"/>
                <a:gd name="connsiteY5" fmla="*/ 205897 h 2184166"/>
                <a:gd name="connsiteX6" fmla="*/ 359020 w 2212731"/>
                <a:gd name="connsiteY6" fmla="*/ 191243 h 2184166"/>
                <a:gd name="connsiteX7" fmla="*/ 410308 w 2212731"/>
                <a:gd name="connsiteY7" fmla="*/ 176589 h 2184166"/>
                <a:gd name="connsiteX8" fmla="*/ 446943 w 2212731"/>
                <a:gd name="connsiteY8" fmla="*/ 169262 h 2184166"/>
                <a:gd name="connsiteX9" fmla="*/ 498231 w 2212731"/>
                <a:gd name="connsiteY9" fmla="*/ 147281 h 2184166"/>
                <a:gd name="connsiteX10" fmla="*/ 520212 w 2212731"/>
                <a:gd name="connsiteY10" fmla="*/ 132627 h 2184166"/>
                <a:gd name="connsiteX11" fmla="*/ 542193 w 2212731"/>
                <a:gd name="connsiteY11" fmla="*/ 110647 h 2184166"/>
                <a:gd name="connsiteX12" fmla="*/ 615462 w 2212731"/>
                <a:gd name="connsiteY12" fmla="*/ 59358 h 2184166"/>
                <a:gd name="connsiteX13" fmla="*/ 637443 w 2212731"/>
                <a:gd name="connsiteY13" fmla="*/ 52031 h 2184166"/>
                <a:gd name="connsiteX14" fmla="*/ 674077 w 2212731"/>
                <a:gd name="connsiteY14" fmla="*/ 37377 h 2184166"/>
                <a:gd name="connsiteX15" fmla="*/ 725366 w 2212731"/>
                <a:gd name="connsiteY15" fmla="*/ 22723 h 2184166"/>
                <a:gd name="connsiteX16" fmla="*/ 762000 w 2212731"/>
                <a:gd name="connsiteY16" fmla="*/ 15397 h 2184166"/>
                <a:gd name="connsiteX17" fmla="*/ 783981 w 2212731"/>
                <a:gd name="connsiteY17" fmla="*/ 8070 h 2184166"/>
                <a:gd name="connsiteX18" fmla="*/ 1069731 w 2212731"/>
                <a:gd name="connsiteY18" fmla="*/ 743 h 2184166"/>
                <a:gd name="connsiteX19" fmla="*/ 1282212 w 2212731"/>
                <a:gd name="connsiteY19" fmla="*/ 15397 h 2184166"/>
                <a:gd name="connsiteX20" fmla="*/ 1355481 w 2212731"/>
                <a:gd name="connsiteY20" fmla="*/ 37377 h 2184166"/>
                <a:gd name="connsiteX21" fmla="*/ 1406770 w 2212731"/>
                <a:gd name="connsiteY21" fmla="*/ 59358 h 2184166"/>
                <a:gd name="connsiteX22" fmla="*/ 1458058 w 2212731"/>
                <a:gd name="connsiteY22" fmla="*/ 66685 h 2184166"/>
                <a:gd name="connsiteX23" fmla="*/ 1502020 w 2212731"/>
                <a:gd name="connsiteY23" fmla="*/ 74012 h 2184166"/>
                <a:gd name="connsiteX24" fmla="*/ 1567962 w 2212731"/>
                <a:gd name="connsiteY24" fmla="*/ 95993 h 2184166"/>
                <a:gd name="connsiteX25" fmla="*/ 1655885 w 2212731"/>
                <a:gd name="connsiteY25" fmla="*/ 103320 h 2184166"/>
                <a:gd name="connsiteX26" fmla="*/ 1692520 w 2212731"/>
                <a:gd name="connsiteY26" fmla="*/ 110647 h 2184166"/>
                <a:gd name="connsiteX27" fmla="*/ 1714500 w 2212731"/>
                <a:gd name="connsiteY27" fmla="*/ 117973 h 2184166"/>
                <a:gd name="connsiteX28" fmla="*/ 1817077 w 2212731"/>
                <a:gd name="connsiteY28" fmla="*/ 132627 h 2184166"/>
                <a:gd name="connsiteX29" fmla="*/ 1875693 w 2212731"/>
                <a:gd name="connsiteY29" fmla="*/ 147281 h 2184166"/>
                <a:gd name="connsiteX30" fmla="*/ 1941635 w 2212731"/>
                <a:gd name="connsiteY30" fmla="*/ 191243 h 2184166"/>
                <a:gd name="connsiteX31" fmla="*/ 1978270 w 2212731"/>
                <a:gd name="connsiteY31" fmla="*/ 205897 h 2184166"/>
                <a:gd name="connsiteX32" fmla="*/ 2058866 w 2212731"/>
                <a:gd name="connsiteY32" fmla="*/ 249858 h 2184166"/>
                <a:gd name="connsiteX33" fmla="*/ 2095500 w 2212731"/>
                <a:gd name="connsiteY33" fmla="*/ 286493 h 2184166"/>
                <a:gd name="connsiteX34" fmla="*/ 2139462 w 2212731"/>
                <a:gd name="connsiteY34" fmla="*/ 330454 h 2184166"/>
                <a:gd name="connsiteX35" fmla="*/ 2168770 w 2212731"/>
                <a:gd name="connsiteY35" fmla="*/ 374416 h 2184166"/>
                <a:gd name="connsiteX36" fmla="*/ 2183423 w 2212731"/>
                <a:gd name="connsiteY36" fmla="*/ 476993 h 2184166"/>
                <a:gd name="connsiteX37" fmla="*/ 2190750 w 2212731"/>
                <a:gd name="connsiteY37" fmla="*/ 535608 h 2184166"/>
                <a:gd name="connsiteX38" fmla="*/ 2205404 w 2212731"/>
                <a:gd name="connsiteY38" fmla="*/ 579570 h 2184166"/>
                <a:gd name="connsiteX39" fmla="*/ 2212731 w 2212731"/>
                <a:gd name="connsiteY39" fmla="*/ 601550 h 2184166"/>
                <a:gd name="connsiteX40" fmla="*/ 2198077 w 2212731"/>
                <a:gd name="connsiteY40" fmla="*/ 630858 h 2184166"/>
                <a:gd name="connsiteX41" fmla="*/ 2146789 w 2212731"/>
                <a:gd name="connsiteY41" fmla="*/ 674820 h 2184166"/>
                <a:gd name="connsiteX42" fmla="*/ 2110154 w 2212731"/>
                <a:gd name="connsiteY42" fmla="*/ 711454 h 2184166"/>
                <a:gd name="connsiteX43" fmla="*/ 2088173 w 2212731"/>
                <a:gd name="connsiteY43" fmla="*/ 740762 h 2184166"/>
                <a:gd name="connsiteX44" fmla="*/ 2066193 w 2212731"/>
                <a:gd name="connsiteY44" fmla="*/ 755416 h 2184166"/>
                <a:gd name="connsiteX45" fmla="*/ 2022231 w 2212731"/>
                <a:gd name="connsiteY45" fmla="*/ 784723 h 2184166"/>
                <a:gd name="connsiteX46" fmla="*/ 1985597 w 2212731"/>
                <a:gd name="connsiteY46" fmla="*/ 828685 h 2184166"/>
                <a:gd name="connsiteX47" fmla="*/ 1963616 w 2212731"/>
                <a:gd name="connsiteY47" fmla="*/ 843339 h 2184166"/>
                <a:gd name="connsiteX48" fmla="*/ 1890347 w 2212731"/>
                <a:gd name="connsiteY48" fmla="*/ 923935 h 2184166"/>
                <a:gd name="connsiteX49" fmla="*/ 1868366 w 2212731"/>
                <a:gd name="connsiteY49" fmla="*/ 938589 h 2184166"/>
                <a:gd name="connsiteX50" fmla="*/ 1839058 w 2212731"/>
                <a:gd name="connsiteY50" fmla="*/ 967897 h 2184166"/>
                <a:gd name="connsiteX51" fmla="*/ 1787770 w 2212731"/>
                <a:gd name="connsiteY51" fmla="*/ 982550 h 2184166"/>
                <a:gd name="connsiteX52" fmla="*/ 1743808 w 2212731"/>
                <a:gd name="connsiteY52" fmla="*/ 997204 h 2184166"/>
                <a:gd name="connsiteX53" fmla="*/ 1692520 w 2212731"/>
                <a:gd name="connsiteY53" fmla="*/ 1011858 h 2184166"/>
                <a:gd name="connsiteX54" fmla="*/ 1648558 w 2212731"/>
                <a:gd name="connsiteY54" fmla="*/ 1048493 h 2184166"/>
                <a:gd name="connsiteX55" fmla="*/ 1619250 w 2212731"/>
                <a:gd name="connsiteY55" fmla="*/ 1092454 h 2184166"/>
                <a:gd name="connsiteX56" fmla="*/ 1575289 w 2212731"/>
                <a:gd name="connsiteY56" fmla="*/ 1129089 h 2184166"/>
                <a:gd name="connsiteX57" fmla="*/ 1560635 w 2212731"/>
                <a:gd name="connsiteY57" fmla="*/ 1173050 h 2184166"/>
                <a:gd name="connsiteX58" fmla="*/ 1553308 w 2212731"/>
                <a:gd name="connsiteY58" fmla="*/ 1195031 h 2184166"/>
                <a:gd name="connsiteX59" fmla="*/ 1509347 w 2212731"/>
                <a:gd name="connsiteY59" fmla="*/ 1238993 h 2184166"/>
                <a:gd name="connsiteX60" fmla="*/ 1443404 w 2212731"/>
                <a:gd name="connsiteY60" fmla="*/ 1282954 h 2184166"/>
                <a:gd name="connsiteX61" fmla="*/ 1421423 w 2212731"/>
                <a:gd name="connsiteY61" fmla="*/ 1290281 h 2184166"/>
                <a:gd name="connsiteX62" fmla="*/ 1406770 w 2212731"/>
                <a:gd name="connsiteY62" fmla="*/ 1312262 h 2184166"/>
                <a:gd name="connsiteX63" fmla="*/ 1362808 w 2212731"/>
                <a:gd name="connsiteY63" fmla="*/ 1348897 h 2184166"/>
                <a:gd name="connsiteX64" fmla="*/ 1326173 w 2212731"/>
                <a:gd name="connsiteY64" fmla="*/ 1392858 h 2184166"/>
                <a:gd name="connsiteX65" fmla="*/ 1348154 w 2212731"/>
                <a:gd name="connsiteY65" fmla="*/ 1400185 h 2184166"/>
                <a:gd name="connsiteX66" fmla="*/ 1362808 w 2212731"/>
                <a:gd name="connsiteY66" fmla="*/ 1422166 h 2184166"/>
                <a:gd name="connsiteX67" fmla="*/ 1384789 w 2212731"/>
                <a:gd name="connsiteY67" fmla="*/ 1436820 h 2184166"/>
                <a:gd name="connsiteX68" fmla="*/ 1399443 w 2212731"/>
                <a:gd name="connsiteY68" fmla="*/ 1458800 h 2184166"/>
                <a:gd name="connsiteX69" fmla="*/ 1421423 w 2212731"/>
                <a:gd name="connsiteY69" fmla="*/ 1466127 h 2184166"/>
                <a:gd name="connsiteX70" fmla="*/ 1443404 w 2212731"/>
                <a:gd name="connsiteY70" fmla="*/ 1480781 h 2184166"/>
                <a:gd name="connsiteX71" fmla="*/ 1524000 w 2212731"/>
                <a:gd name="connsiteY71" fmla="*/ 1502762 h 2184166"/>
                <a:gd name="connsiteX72" fmla="*/ 1575289 w 2212731"/>
                <a:gd name="connsiteY72" fmla="*/ 1524743 h 2184166"/>
                <a:gd name="connsiteX73" fmla="*/ 1626577 w 2212731"/>
                <a:gd name="connsiteY73" fmla="*/ 1539397 h 2184166"/>
                <a:gd name="connsiteX74" fmla="*/ 1677866 w 2212731"/>
                <a:gd name="connsiteY74" fmla="*/ 1576031 h 2184166"/>
                <a:gd name="connsiteX75" fmla="*/ 1714500 w 2212731"/>
                <a:gd name="connsiteY75" fmla="*/ 1598012 h 2184166"/>
                <a:gd name="connsiteX76" fmla="*/ 1751135 w 2212731"/>
                <a:gd name="connsiteY76" fmla="*/ 1641973 h 2184166"/>
                <a:gd name="connsiteX77" fmla="*/ 1758462 w 2212731"/>
                <a:gd name="connsiteY77" fmla="*/ 1685935 h 2184166"/>
                <a:gd name="connsiteX78" fmla="*/ 1765789 w 2212731"/>
                <a:gd name="connsiteY78" fmla="*/ 1883762 h 2184166"/>
                <a:gd name="connsiteX79" fmla="*/ 1817077 w 2212731"/>
                <a:gd name="connsiteY79" fmla="*/ 1920397 h 2184166"/>
                <a:gd name="connsiteX80" fmla="*/ 1817077 w 2212731"/>
                <a:gd name="connsiteY80" fmla="*/ 2059608 h 2184166"/>
                <a:gd name="connsiteX81" fmla="*/ 1802423 w 2212731"/>
                <a:gd name="connsiteY81" fmla="*/ 2110897 h 2184166"/>
                <a:gd name="connsiteX82" fmla="*/ 1780443 w 2212731"/>
                <a:gd name="connsiteY82" fmla="*/ 2118223 h 2184166"/>
                <a:gd name="connsiteX83" fmla="*/ 1765789 w 2212731"/>
                <a:gd name="connsiteY83" fmla="*/ 2140204 h 2184166"/>
                <a:gd name="connsiteX84" fmla="*/ 1736481 w 2212731"/>
                <a:gd name="connsiteY84" fmla="*/ 2154858 h 2184166"/>
                <a:gd name="connsiteX85" fmla="*/ 1677866 w 2212731"/>
                <a:gd name="connsiteY85" fmla="*/ 2169512 h 2184166"/>
                <a:gd name="connsiteX86" fmla="*/ 1633904 w 2212731"/>
                <a:gd name="connsiteY86" fmla="*/ 2184166 h 2184166"/>
                <a:gd name="connsiteX87" fmla="*/ 1575289 w 2212731"/>
                <a:gd name="connsiteY87" fmla="*/ 2176839 h 2184166"/>
                <a:gd name="connsiteX88" fmla="*/ 1545981 w 2212731"/>
                <a:gd name="connsiteY88" fmla="*/ 2132877 h 2184166"/>
                <a:gd name="connsiteX89" fmla="*/ 1524000 w 2212731"/>
                <a:gd name="connsiteY89" fmla="*/ 2118223 h 2184166"/>
                <a:gd name="connsiteX90" fmla="*/ 1487366 w 2212731"/>
                <a:gd name="connsiteY90" fmla="*/ 2074262 h 2184166"/>
                <a:gd name="connsiteX91" fmla="*/ 1465385 w 2212731"/>
                <a:gd name="connsiteY91" fmla="*/ 2066935 h 2184166"/>
                <a:gd name="connsiteX92" fmla="*/ 1443404 w 2212731"/>
                <a:gd name="connsiteY92" fmla="*/ 2052281 h 2184166"/>
                <a:gd name="connsiteX93" fmla="*/ 1392116 w 2212731"/>
                <a:gd name="connsiteY93" fmla="*/ 2059608 h 2184166"/>
                <a:gd name="connsiteX94" fmla="*/ 1260231 w 2212731"/>
                <a:gd name="connsiteY94" fmla="*/ 2066935 h 2184166"/>
                <a:gd name="connsiteX95" fmla="*/ 1223597 w 2212731"/>
                <a:gd name="connsiteY95" fmla="*/ 2074262 h 2184166"/>
                <a:gd name="connsiteX96" fmla="*/ 1143000 w 2212731"/>
                <a:gd name="connsiteY96" fmla="*/ 2088916 h 2184166"/>
                <a:gd name="connsiteX97" fmla="*/ 1099039 w 2212731"/>
                <a:gd name="connsiteY97" fmla="*/ 2103570 h 2184166"/>
                <a:gd name="connsiteX98" fmla="*/ 1077058 w 2212731"/>
                <a:gd name="connsiteY98" fmla="*/ 2110897 h 2184166"/>
                <a:gd name="connsiteX99" fmla="*/ 879231 w 2212731"/>
                <a:gd name="connsiteY99" fmla="*/ 2103570 h 2184166"/>
                <a:gd name="connsiteX100" fmla="*/ 813289 w 2212731"/>
                <a:gd name="connsiteY100" fmla="*/ 2088916 h 2184166"/>
                <a:gd name="connsiteX101" fmla="*/ 762000 w 2212731"/>
                <a:gd name="connsiteY101" fmla="*/ 2074262 h 2184166"/>
                <a:gd name="connsiteX102" fmla="*/ 732693 w 2212731"/>
                <a:gd name="connsiteY102" fmla="*/ 2052281 h 2184166"/>
                <a:gd name="connsiteX103" fmla="*/ 688731 w 2212731"/>
                <a:gd name="connsiteY103" fmla="*/ 2037627 h 2184166"/>
                <a:gd name="connsiteX104" fmla="*/ 622789 w 2212731"/>
                <a:gd name="connsiteY104" fmla="*/ 1986339 h 2184166"/>
                <a:gd name="connsiteX105" fmla="*/ 600808 w 2212731"/>
                <a:gd name="connsiteY105" fmla="*/ 1979012 h 2184166"/>
                <a:gd name="connsiteX106" fmla="*/ 593481 w 2212731"/>
                <a:gd name="connsiteY106" fmla="*/ 1957031 h 2184166"/>
                <a:gd name="connsiteX107" fmla="*/ 564173 w 2212731"/>
                <a:gd name="connsiteY107" fmla="*/ 1913070 h 2184166"/>
                <a:gd name="connsiteX108" fmla="*/ 534866 w 2212731"/>
                <a:gd name="connsiteY108" fmla="*/ 1869108 h 2184166"/>
                <a:gd name="connsiteX109" fmla="*/ 483577 w 2212731"/>
                <a:gd name="connsiteY109" fmla="*/ 1803166 h 2184166"/>
                <a:gd name="connsiteX110" fmla="*/ 461597 w 2212731"/>
                <a:gd name="connsiteY110" fmla="*/ 1788512 h 2184166"/>
                <a:gd name="connsiteX111" fmla="*/ 432289 w 2212731"/>
                <a:gd name="connsiteY111" fmla="*/ 1744550 h 2184166"/>
                <a:gd name="connsiteX112" fmla="*/ 417635 w 2212731"/>
                <a:gd name="connsiteY112" fmla="*/ 1722570 h 2184166"/>
                <a:gd name="connsiteX113" fmla="*/ 395654 w 2212731"/>
                <a:gd name="connsiteY113" fmla="*/ 1707916 h 2184166"/>
                <a:gd name="connsiteX114" fmla="*/ 381000 w 2212731"/>
                <a:gd name="connsiteY114" fmla="*/ 1685935 h 2184166"/>
                <a:gd name="connsiteX115" fmla="*/ 337039 w 2212731"/>
                <a:gd name="connsiteY115" fmla="*/ 1663954 h 2184166"/>
                <a:gd name="connsiteX116" fmla="*/ 329712 w 2212731"/>
                <a:gd name="connsiteY116" fmla="*/ 1641973 h 2184166"/>
                <a:gd name="connsiteX117" fmla="*/ 153866 w 2212731"/>
                <a:gd name="connsiteY117" fmla="*/ 1605339 h 2184166"/>
                <a:gd name="connsiteX118" fmla="*/ 87923 w 2212731"/>
                <a:gd name="connsiteY118" fmla="*/ 1590685 h 2184166"/>
                <a:gd name="connsiteX119" fmla="*/ 58616 w 2212731"/>
                <a:gd name="connsiteY119" fmla="*/ 1583358 h 2184166"/>
                <a:gd name="connsiteX120" fmla="*/ 43962 w 2212731"/>
                <a:gd name="connsiteY120" fmla="*/ 1539397 h 2184166"/>
                <a:gd name="connsiteX121" fmla="*/ 36635 w 2212731"/>
                <a:gd name="connsiteY121" fmla="*/ 1517416 h 2184166"/>
                <a:gd name="connsiteX122" fmla="*/ 29308 w 2212731"/>
                <a:gd name="connsiteY122" fmla="*/ 1488108 h 2184166"/>
                <a:gd name="connsiteX123" fmla="*/ 21981 w 2212731"/>
                <a:gd name="connsiteY123" fmla="*/ 1466127 h 2184166"/>
                <a:gd name="connsiteX124" fmla="*/ 0 w 2212731"/>
                <a:gd name="connsiteY124" fmla="*/ 1370877 h 2184166"/>
                <a:gd name="connsiteX125" fmla="*/ 7327 w 2212731"/>
                <a:gd name="connsiteY125" fmla="*/ 1312262 h 2184166"/>
                <a:gd name="connsiteX126" fmla="*/ 73270 w 2212731"/>
                <a:gd name="connsiteY126" fmla="*/ 1290281 h 2184166"/>
                <a:gd name="connsiteX127" fmla="*/ 95250 w 2212731"/>
                <a:gd name="connsiteY127" fmla="*/ 1282954 h 2184166"/>
                <a:gd name="connsiteX128" fmla="*/ 117231 w 2212731"/>
                <a:gd name="connsiteY128" fmla="*/ 1260973 h 2184166"/>
                <a:gd name="connsiteX129" fmla="*/ 139212 w 2212731"/>
                <a:gd name="connsiteY129" fmla="*/ 1246320 h 2184166"/>
                <a:gd name="connsiteX130" fmla="*/ 153866 w 2212731"/>
                <a:gd name="connsiteY130" fmla="*/ 1224339 h 2184166"/>
                <a:gd name="connsiteX131" fmla="*/ 168520 w 2212731"/>
                <a:gd name="connsiteY131" fmla="*/ 1165723 h 2184166"/>
                <a:gd name="connsiteX132" fmla="*/ 190500 w 2212731"/>
                <a:gd name="connsiteY132" fmla="*/ 1099781 h 2184166"/>
                <a:gd name="connsiteX133" fmla="*/ 205154 w 2212731"/>
                <a:gd name="connsiteY133" fmla="*/ 1077800 h 2184166"/>
                <a:gd name="connsiteX134" fmla="*/ 219808 w 2212731"/>
                <a:gd name="connsiteY134" fmla="*/ 1026512 h 2184166"/>
                <a:gd name="connsiteX135" fmla="*/ 249116 w 2212731"/>
                <a:gd name="connsiteY135" fmla="*/ 982550 h 2184166"/>
                <a:gd name="connsiteX136" fmla="*/ 278423 w 2212731"/>
                <a:gd name="connsiteY136" fmla="*/ 938589 h 2184166"/>
                <a:gd name="connsiteX137" fmla="*/ 285750 w 2212731"/>
                <a:gd name="connsiteY137" fmla="*/ 916608 h 2184166"/>
                <a:gd name="connsiteX138" fmla="*/ 300404 w 2212731"/>
                <a:gd name="connsiteY138" fmla="*/ 894627 h 2184166"/>
                <a:gd name="connsiteX139" fmla="*/ 307731 w 2212731"/>
                <a:gd name="connsiteY139" fmla="*/ 645512 h 2184166"/>
                <a:gd name="connsiteX140" fmla="*/ 307731 w 2212731"/>
                <a:gd name="connsiteY140" fmla="*/ 535608 h 2184166"/>
                <a:gd name="connsiteX141" fmla="*/ 293077 w 2212731"/>
                <a:gd name="connsiteY141" fmla="*/ 491647 h 2184166"/>
                <a:gd name="connsiteX142" fmla="*/ 278423 w 2212731"/>
                <a:gd name="connsiteY142" fmla="*/ 447685 h 2184166"/>
                <a:gd name="connsiteX143" fmla="*/ 271097 w 2212731"/>
                <a:gd name="connsiteY143" fmla="*/ 425704 h 2184166"/>
                <a:gd name="connsiteX144" fmla="*/ 241789 w 2212731"/>
                <a:gd name="connsiteY144" fmla="*/ 411050 h 218416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Lst>
              <a:rect l="l" t="t" r="r" b="b"/>
              <a:pathLst>
                <a:path w="2212731" h="2184166">
                  <a:moveTo>
                    <a:pt x="241789" y="411050"/>
                  </a:moveTo>
                  <a:lnTo>
                    <a:pt x="241789" y="411050"/>
                  </a:lnTo>
                  <a:cubicBezTo>
                    <a:pt x="253911" y="377714"/>
                    <a:pt x="286044" y="332799"/>
                    <a:pt x="263770" y="293820"/>
                  </a:cubicBezTo>
                  <a:cubicBezTo>
                    <a:pt x="259401" y="286174"/>
                    <a:pt x="249116" y="284051"/>
                    <a:pt x="241789" y="279166"/>
                  </a:cubicBezTo>
                  <a:cubicBezTo>
                    <a:pt x="238703" y="274538"/>
                    <a:pt x="216016" y="244684"/>
                    <a:pt x="219808" y="235204"/>
                  </a:cubicBezTo>
                  <a:cubicBezTo>
                    <a:pt x="225167" y="221806"/>
                    <a:pt x="285134" y="206102"/>
                    <a:pt x="285750" y="205897"/>
                  </a:cubicBezTo>
                  <a:cubicBezTo>
                    <a:pt x="330896" y="190849"/>
                    <a:pt x="284923" y="204715"/>
                    <a:pt x="359020" y="191243"/>
                  </a:cubicBezTo>
                  <a:cubicBezTo>
                    <a:pt x="409267" y="182107"/>
                    <a:pt x="368460" y="187051"/>
                    <a:pt x="410308" y="176589"/>
                  </a:cubicBezTo>
                  <a:cubicBezTo>
                    <a:pt x="422390" y="173569"/>
                    <a:pt x="434861" y="172282"/>
                    <a:pt x="446943" y="169262"/>
                  </a:cubicBezTo>
                  <a:cubicBezTo>
                    <a:pt x="465208" y="164696"/>
                    <a:pt x="481924" y="156599"/>
                    <a:pt x="498231" y="147281"/>
                  </a:cubicBezTo>
                  <a:cubicBezTo>
                    <a:pt x="505877" y="142912"/>
                    <a:pt x="513447" y="138264"/>
                    <a:pt x="520212" y="132627"/>
                  </a:cubicBezTo>
                  <a:cubicBezTo>
                    <a:pt x="528172" y="125994"/>
                    <a:pt x="534326" y="117390"/>
                    <a:pt x="542193" y="110647"/>
                  </a:cubicBezTo>
                  <a:cubicBezTo>
                    <a:pt x="561185" y="94368"/>
                    <a:pt x="596537" y="71975"/>
                    <a:pt x="615462" y="59358"/>
                  </a:cubicBezTo>
                  <a:cubicBezTo>
                    <a:pt x="621888" y="55074"/>
                    <a:pt x="630211" y="54743"/>
                    <a:pt x="637443" y="52031"/>
                  </a:cubicBezTo>
                  <a:cubicBezTo>
                    <a:pt x="649758" y="47413"/>
                    <a:pt x="661762" y="41995"/>
                    <a:pt x="674077" y="37377"/>
                  </a:cubicBezTo>
                  <a:cubicBezTo>
                    <a:pt x="691877" y="30702"/>
                    <a:pt x="706472" y="26921"/>
                    <a:pt x="725366" y="22723"/>
                  </a:cubicBezTo>
                  <a:cubicBezTo>
                    <a:pt x="737523" y="20022"/>
                    <a:pt x="749919" y="18417"/>
                    <a:pt x="762000" y="15397"/>
                  </a:cubicBezTo>
                  <a:cubicBezTo>
                    <a:pt x="769493" y="13524"/>
                    <a:pt x="776266" y="8437"/>
                    <a:pt x="783981" y="8070"/>
                  </a:cubicBezTo>
                  <a:cubicBezTo>
                    <a:pt x="879154" y="3538"/>
                    <a:pt x="974481" y="3185"/>
                    <a:pt x="1069731" y="743"/>
                  </a:cubicBezTo>
                  <a:cubicBezTo>
                    <a:pt x="1140558" y="5628"/>
                    <a:pt x="1216294" y="-10968"/>
                    <a:pt x="1282212" y="15397"/>
                  </a:cubicBezTo>
                  <a:cubicBezTo>
                    <a:pt x="1330410" y="34675"/>
                    <a:pt x="1305950" y="27471"/>
                    <a:pt x="1355481" y="37377"/>
                  </a:cubicBezTo>
                  <a:cubicBezTo>
                    <a:pt x="1371368" y="45321"/>
                    <a:pt x="1388802" y="55764"/>
                    <a:pt x="1406770" y="59358"/>
                  </a:cubicBezTo>
                  <a:cubicBezTo>
                    <a:pt x="1423704" y="62745"/>
                    <a:pt x="1440989" y="64059"/>
                    <a:pt x="1458058" y="66685"/>
                  </a:cubicBezTo>
                  <a:cubicBezTo>
                    <a:pt x="1472741" y="68944"/>
                    <a:pt x="1487366" y="71570"/>
                    <a:pt x="1502020" y="74012"/>
                  </a:cubicBezTo>
                  <a:lnTo>
                    <a:pt x="1567962" y="95993"/>
                  </a:lnTo>
                  <a:cubicBezTo>
                    <a:pt x="1595862" y="105293"/>
                    <a:pt x="1626577" y="100878"/>
                    <a:pt x="1655885" y="103320"/>
                  </a:cubicBezTo>
                  <a:cubicBezTo>
                    <a:pt x="1668097" y="105762"/>
                    <a:pt x="1680438" y="107627"/>
                    <a:pt x="1692520" y="110647"/>
                  </a:cubicBezTo>
                  <a:cubicBezTo>
                    <a:pt x="1700012" y="112520"/>
                    <a:pt x="1706882" y="116703"/>
                    <a:pt x="1714500" y="117973"/>
                  </a:cubicBezTo>
                  <a:cubicBezTo>
                    <a:pt x="1810971" y="134051"/>
                    <a:pt x="1748536" y="116810"/>
                    <a:pt x="1817077" y="132627"/>
                  </a:cubicBezTo>
                  <a:cubicBezTo>
                    <a:pt x="1836701" y="137156"/>
                    <a:pt x="1875693" y="147281"/>
                    <a:pt x="1875693" y="147281"/>
                  </a:cubicBezTo>
                  <a:lnTo>
                    <a:pt x="1941635" y="191243"/>
                  </a:lnTo>
                  <a:cubicBezTo>
                    <a:pt x="1952578" y="198539"/>
                    <a:pt x="1966328" y="200385"/>
                    <a:pt x="1978270" y="205897"/>
                  </a:cubicBezTo>
                  <a:cubicBezTo>
                    <a:pt x="2032295" y="230832"/>
                    <a:pt x="2023735" y="226437"/>
                    <a:pt x="2058866" y="249858"/>
                  </a:cubicBezTo>
                  <a:cubicBezTo>
                    <a:pt x="2097941" y="308471"/>
                    <a:pt x="2046657" y="237650"/>
                    <a:pt x="2095500" y="286493"/>
                  </a:cubicBezTo>
                  <a:cubicBezTo>
                    <a:pt x="2150026" y="341019"/>
                    <a:pt x="2087662" y="295921"/>
                    <a:pt x="2139462" y="330454"/>
                  </a:cubicBezTo>
                  <a:cubicBezTo>
                    <a:pt x="2149231" y="345108"/>
                    <a:pt x="2165316" y="357146"/>
                    <a:pt x="2168770" y="374416"/>
                  </a:cubicBezTo>
                  <a:cubicBezTo>
                    <a:pt x="2181135" y="436241"/>
                    <a:pt x="2173477" y="392450"/>
                    <a:pt x="2183423" y="476993"/>
                  </a:cubicBezTo>
                  <a:cubicBezTo>
                    <a:pt x="2185724" y="496549"/>
                    <a:pt x="2186624" y="516355"/>
                    <a:pt x="2190750" y="535608"/>
                  </a:cubicBezTo>
                  <a:cubicBezTo>
                    <a:pt x="2193987" y="550712"/>
                    <a:pt x="2200519" y="564916"/>
                    <a:pt x="2205404" y="579570"/>
                  </a:cubicBezTo>
                  <a:lnTo>
                    <a:pt x="2212731" y="601550"/>
                  </a:lnTo>
                  <a:cubicBezTo>
                    <a:pt x="2207846" y="611319"/>
                    <a:pt x="2204425" y="621970"/>
                    <a:pt x="2198077" y="630858"/>
                  </a:cubicBezTo>
                  <a:cubicBezTo>
                    <a:pt x="2182752" y="652314"/>
                    <a:pt x="2166367" y="657417"/>
                    <a:pt x="2146789" y="674820"/>
                  </a:cubicBezTo>
                  <a:cubicBezTo>
                    <a:pt x="2133881" y="686293"/>
                    <a:pt x="2121627" y="698547"/>
                    <a:pt x="2110154" y="711454"/>
                  </a:cubicBezTo>
                  <a:cubicBezTo>
                    <a:pt x="2102041" y="720581"/>
                    <a:pt x="2096808" y="732127"/>
                    <a:pt x="2088173" y="740762"/>
                  </a:cubicBezTo>
                  <a:cubicBezTo>
                    <a:pt x="2081947" y="746989"/>
                    <a:pt x="2072958" y="749779"/>
                    <a:pt x="2066193" y="755416"/>
                  </a:cubicBezTo>
                  <a:cubicBezTo>
                    <a:pt x="2029606" y="785906"/>
                    <a:pt x="2060859" y="771849"/>
                    <a:pt x="2022231" y="784723"/>
                  </a:cubicBezTo>
                  <a:cubicBezTo>
                    <a:pt x="2007823" y="806334"/>
                    <a:pt x="2006751" y="811057"/>
                    <a:pt x="1985597" y="828685"/>
                  </a:cubicBezTo>
                  <a:cubicBezTo>
                    <a:pt x="1978832" y="834323"/>
                    <a:pt x="1970943" y="838454"/>
                    <a:pt x="1963616" y="843339"/>
                  </a:cubicBezTo>
                  <a:cubicBezTo>
                    <a:pt x="1942262" y="871811"/>
                    <a:pt x="1920308" y="903961"/>
                    <a:pt x="1890347" y="923935"/>
                  </a:cubicBezTo>
                  <a:cubicBezTo>
                    <a:pt x="1883020" y="928820"/>
                    <a:pt x="1875052" y="932858"/>
                    <a:pt x="1868366" y="938589"/>
                  </a:cubicBezTo>
                  <a:cubicBezTo>
                    <a:pt x="1857876" y="947580"/>
                    <a:pt x="1850301" y="959867"/>
                    <a:pt x="1839058" y="967897"/>
                  </a:cubicBezTo>
                  <a:cubicBezTo>
                    <a:pt x="1833118" y="972140"/>
                    <a:pt x="1791200" y="981521"/>
                    <a:pt x="1787770" y="982550"/>
                  </a:cubicBezTo>
                  <a:cubicBezTo>
                    <a:pt x="1772975" y="986989"/>
                    <a:pt x="1758603" y="992765"/>
                    <a:pt x="1743808" y="997204"/>
                  </a:cubicBezTo>
                  <a:cubicBezTo>
                    <a:pt x="1732069" y="1000726"/>
                    <a:pt x="1704833" y="1005701"/>
                    <a:pt x="1692520" y="1011858"/>
                  </a:cubicBezTo>
                  <a:cubicBezTo>
                    <a:pt x="1677125" y="1019555"/>
                    <a:pt x="1658870" y="1035234"/>
                    <a:pt x="1648558" y="1048493"/>
                  </a:cubicBezTo>
                  <a:cubicBezTo>
                    <a:pt x="1637745" y="1062395"/>
                    <a:pt x="1633904" y="1082685"/>
                    <a:pt x="1619250" y="1092454"/>
                  </a:cubicBezTo>
                  <a:cubicBezTo>
                    <a:pt x="1588648" y="1112856"/>
                    <a:pt x="1603497" y="1100881"/>
                    <a:pt x="1575289" y="1129089"/>
                  </a:cubicBezTo>
                  <a:lnTo>
                    <a:pt x="1560635" y="1173050"/>
                  </a:lnTo>
                  <a:cubicBezTo>
                    <a:pt x="1558193" y="1180377"/>
                    <a:pt x="1558769" y="1189570"/>
                    <a:pt x="1553308" y="1195031"/>
                  </a:cubicBezTo>
                  <a:cubicBezTo>
                    <a:pt x="1538654" y="1209685"/>
                    <a:pt x="1526590" y="1227498"/>
                    <a:pt x="1509347" y="1238993"/>
                  </a:cubicBezTo>
                  <a:lnTo>
                    <a:pt x="1443404" y="1282954"/>
                  </a:lnTo>
                  <a:cubicBezTo>
                    <a:pt x="1436978" y="1287238"/>
                    <a:pt x="1428750" y="1287839"/>
                    <a:pt x="1421423" y="1290281"/>
                  </a:cubicBezTo>
                  <a:cubicBezTo>
                    <a:pt x="1416539" y="1297608"/>
                    <a:pt x="1412407" y="1305497"/>
                    <a:pt x="1406770" y="1312262"/>
                  </a:cubicBezTo>
                  <a:cubicBezTo>
                    <a:pt x="1377585" y="1347285"/>
                    <a:pt x="1394241" y="1322703"/>
                    <a:pt x="1362808" y="1348897"/>
                  </a:cubicBezTo>
                  <a:cubicBezTo>
                    <a:pt x="1341651" y="1366527"/>
                    <a:pt x="1340583" y="1371244"/>
                    <a:pt x="1326173" y="1392858"/>
                  </a:cubicBezTo>
                  <a:cubicBezTo>
                    <a:pt x="1333500" y="1395300"/>
                    <a:pt x="1342123" y="1395360"/>
                    <a:pt x="1348154" y="1400185"/>
                  </a:cubicBezTo>
                  <a:cubicBezTo>
                    <a:pt x="1355030" y="1405686"/>
                    <a:pt x="1356581" y="1415939"/>
                    <a:pt x="1362808" y="1422166"/>
                  </a:cubicBezTo>
                  <a:cubicBezTo>
                    <a:pt x="1369035" y="1428393"/>
                    <a:pt x="1377462" y="1431935"/>
                    <a:pt x="1384789" y="1436820"/>
                  </a:cubicBezTo>
                  <a:cubicBezTo>
                    <a:pt x="1389674" y="1444147"/>
                    <a:pt x="1392567" y="1453299"/>
                    <a:pt x="1399443" y="1458800"/>
                  </a:cubicBezTo>
                  <a:cubicBezTo>
                    <a:pt x="1405474" y="1463625"/>
                    <a:pt x="1414515" y="1462673"/>
                    <a:pt x="1421423" y="1466127"/>
                  </a:cubicBezTo>
                  <a:cubicBezTo>
                    <a:pt x="1429299" y="1470065"/>
                    <a:pt x="1435128" y="1477772"/>
                    <a:pt x="1443404" y="1480781"/>
                  </a:cubicBezTo>
                  <a:cubicBezTo>
                    <a:pt x="1468073" y="1489752"/>
                    <a:pt x="1498804" y="1491964"/>
                    <a:pt x="1524000" y="1502762"/>
                  </a:cubicBezTo>
                  <a:cubicBezTo>
                    <a:pt x="1563075" y="1519509"/>
                    <a:pt x="1540924" y="1514925"/>
                    <a:pt x="1575289" y="1524743"/>
                  </a:cubicBezTo>
                  <a:cubicBezTo>
                    <a:pt x="1586247" y="1527874"/>
                    <a:pt x="1614863" y="1533540"/>
                    <a:pt x="1626577" y="1539397"/>
                  </a:cubicBezTo>
                  <a:cubicBezTo>
                    <a:pt x="1639691" y="1545954"/>
                    <a:pt x="1667901" y="1569387"/>
                    <a:pt x="1677866" y="1576031"/>
                  </a:cubicBezTo>
                  <a:cubicBezTo>
                    <a:pt x="1689715" y="1583930"/>
                    <a:pt x="1703107" y="1589467"/>
                    <a:pt x="1714500" y="1598012"/>
                  </a:cubicBezTo>
                  <a:cubicBezTo>
                    <a:pt x="1733305" y="1612116"/>
                    <a:pt x="1738724" y="1623357"/>
                    <a:pt x="1751135" y="1641973"/>
                  </a:cubicBezTo>
                  <a:cubicBezTo>
                    <a:pt x="1753577" y="1656627"/>
                    <a:pt x="1757563" y="1671106"/>
                    <a:pt x="1758462" y="1685935"/>
                  </a:cubicBezTo>
                  <a:cubicBezTo>
                    <a:pt x="1762454" y="1751802"/>
                    <a:pt x="1757068" y="1818353"/>
                    <a:pt x="1765789" y="1883762"/>
                  </a:cubicBezTo>
                  <a:cubicBezTo>
                    <a:pt x="1767911" y="1899674"/>
                    <a:pt x="1807576" y="1915646"/>
                    <a:pt x="1817077" y="1920397"/>
                  </a:cubicBezTo>
                  <a:cubicBezTo>
                    <a:pt x="1836075" y="1977388"/>
                    <a:pt x="1828490" y="1945481"/>
                    <a:pt x="1817077" y="2059608"/>
                  </a:cubicBezTo>
                  <a:cubicBezTo>
                    <a:pt x="1817056" y="2059819"/>
                    <a:pt x="1805894" y="2107426"/>
                    <a:pt x="1802423" y="2110897"/>
                  </a:cubicBezTo>
                  <a:cubicBezTo>
                    <a:pt x="1796962" y="2116358"/>
                    <a:pt x="1787770" y="2115781"/>
                    <a:pt x="1780443" y="2118223"/>
                  </a:cubicBezTo>
                  <a:cubicBezTo>
                    <a:pt x="1775558" y="2125550"/>
                    <a:pt x="1772554" y="2134567"/>
                    <a:pt x="1765789" y="2140204"/>
                  </a:cubicBezTo>
                  <a:cubicBezTo>
                    <a:pt x="1757398" y="2147196"/>
                    <a:pt x="1746520" y="2150555"/>
                    <a:pt x="1736481" y="2154858"/>
                  </a:cubicBezTo>
                  <a:cubicBezTo>
                    <a:pt x="1710544" y="2165974"/>
                    <a:pt x="1709402" y="2160911"/>
                    <a:pt x="1677866" y="2169512"/>
                  </a:cubicBezTo>
                  <a:cubicBezTo>
                    <a:pt x="1662964" y="2173576"/>
                    <a:pt x="1633904" y="2184166"/>
                    <a:pt x="1633904" y="2184166"/>
                  </a:cubicBezTo>
                  <a:cubicBezTo>
                    <a:pt x="1614366" y="2181724"/>
                    <a:pt x="1592297" y="2186761"/>
                    <a:pt x="1575289" y="2176839"/>
                  </a:cubicBezTo>
                  <a:cubicBezTo>
                    <a:pt x="1560076" y="2167965"/>
                    <a:pt x="1560635" y="2142646"/>
                    <a:pt x="1545981" y="2132877"/>
                  </a:cubicBezTo>
                  <a:lnTo>
                    <a:pt x="1524000" y="2118223"/>
                  </a:lnTo>
                  <a:cubicBezTo>
                    <a:pt x="1513187" y="2102003"/>
                    <a:pt x="1504291" y="2085545"/>
                    <a:pt x="1487366" y="2074262"/>
                  </a:cubicBezTo>
                  <a:cubicBezTo>
                    <a:pt x="1480940" y="2069978"/>
                    <a:pt x="1472712" y="2069377"/>
                    <a:pt x="1465385" y="2066935"/>
                  </a:cubicBezTo>
                  <a:cubicBezTo>
                    <a:pt x="1458058" y="2062050"/>
                    <a:pt x="1452166" y="2053157"/>
                    <a:pt x="1443404" y="2052281"/>
                  </a:cubicBezTo>
                  <a:cubicBezTo>
                    <a:pt x="1426220" y="2050563"/>
                    <a:pt x="1409331" y="2058231"/>
                    <a:pt x="1392116" y="2059608"/>
                  </a:cubicBezTo>
                  <a:cubicBezTo>
                    <a:pt x="1348227" y="2063119"/>
                    <a:pt x="1304193" y="2064493"/>
                    <a:pt x="1260231" y="2066935"/>
                  </a:cubicBezTo>
                  <a:cubicBezTo>
                    <a:pt x="1248020" y="2069377"/>
                    <a:pt x="1235881" y="2072215"/>
                    <a:pt x="1223597" y="2074262"/>
                  </a:cubicBezTo>
                  <a:cubicBezTo>
                    <a:pt x="1181025" y="2081357"/>
                    <a:pt x="1178167" y="2078366"/>
                    <a:pt x="1143000" y="2088916"/>
                  </a:cubicBezTo>
                  <a:cubicBezTo>
                    <a:pt x="1128205" y="2093355"/>
                    <a:pt x="1113693" y="2098685"/>
                    <a:pt x="1099039" y="2103570"/>
                  </a:cubicBezTo>
                  <a:lnTo>
                    <a:pt x="1077058" y="2110897"/>
                  </a:lnTo>
                  <a:cubicBezTo>
                    <a:pt x="1011116" y="2108455"/>
                    <a:pt x="945098" y="2107562"/>
                    <a:pt x="879231" y="2103570"/>
                  </a:cubicBezTo>
                  <a:cubicBezTo>
                    <a:pt x="837276" y="2101027"/>
                    <a:pt x="844360" y="2097793"/>
                    <a:pt x="813289" y="2088916"/>
                  </a:cubicBezTo>
                  <a:cubicBezTo>
                    <a:pt x="748888" y="2070516"/>
                    <a:pt x="814703" y="2091830"/>
                    <a:pt x="762000" y="2074262"/>
                  </a:cubicBezTo>
                  <a:cubicBezTo>
                    <a:pt x="752231" y="2066935"/>
                    <a:pt x="743615" y="2057742"/>
                    <a:pt x="732693" y="2052281"/>
                  </a:cubicBezTo>
                  <a:cubicBezTo>
                    <a:pt x="718877" y="2045373"/>
                    <a:pt x="688731" y="2037627"/>
                    <a:pt x="688731" y="2037627"/>
                  </a:cubicBezTo>
                  <a:cubicBezTo>
                    <a:pt x="654296" y="2003194"/>
                    <a:pt x="675371" y="2021395"/>
                    <a:pt x="622789" y="1986339"/>
                  </a:cubicBezTo>
                  <a:cubicBezTo>
                    <a:pt x="616363" y="1982055"/>
                    <a:pt x="608135" y="1981454"/>
                    <a:pt x="600808" y="1979012"/>
                  </a:cubicBezTo>
                  <a:cubicBezTo>
                    <a:pt x="598366" y="1971685"/>
                    <a:pt x="597232" y="1963782"/>
                    <a:pt x="593481" y="1957031"/>
                  </a:cubicBezTo>
                  <a:cubicBezTo>
                    <a:pt x="584928" y="1941636"/>
                    <a:pt x="564173" y="1913070"/>
                    <a:pt x="564173" y="1913070"/>
                  </a:cubicBezTo>
                  <a:cubicBezTo>
                    <a:pt x="550163" y="1871034"/>
                    <a:pt x="566880" y="1910269"/>
                    <a:pt x="534866" y="1869108"/>
                  </a:cubicBezTo>
                  <a:cubicBezTo>
                    <a:pt x="504766" y="1830409"/>
                    <a:pt x="515095" y="1829432"/>
                    <a:pt x="483577" y="1803166"/>
                  </a:cubicBezTo>
                  <a:cubicBezTo>
                    <a:pt x="476812" y="1797529"/>
                    <a:pt x="468924" y="1793397"/>
                    <a:pt x="461597" y="1788512"/>
                  </a:cubicBezTo>
                  <a:lnTo>
                    <a:pt x="432289" y="1744550"/>
                  </a:lnTo>
                  <a:cubicBezTo>
                    <a:pt x="427404" y="1737223"/>
                    <a:pt x="424962" y="1727455"/>
                    <a:pt x="417635" y="1722570"/>
                  </a:cubicBezTo>
                  <a:lnTo>
                    <a:pt x="395654" y="1707916"/>
                  </a:lnTo>
                  <a:cubicBezTo>
                    <a:pt x="390769" y="1700589"/>
                    <a:pt x="387227" y="1692162"/>
                    <a:pt x="381000" y="1685935"/>
                  </a:cubicBezTo>
                  <a:cubicBezTo>
                    <a:pt x="366796" y="1671731"/>
                    <a:pt x="354917" y="1669913"/>
                    <a:pt x="337039" y="1663954"/>
                  </a:cubicBezTo>
                  <a:cubicBezTo>
                    <a:pt x="334597" y="1656627"/>
                    <a:pt x="335173" y="1647434"/>
                    <a:pt x="329712" y="1641973"/>
                  </a:cubicBezTo>
                  <a:cubicBezTo>
                    <a:pt x="277562" y="1589824"/>
                    <a:pt x="232218" y="1609692"/>
                    <a:pt x="153866" y="1605339"/>
                  </a:cubicBezTo>
                  <a:cubicBezTo>
                    <a:pt x="82382" y="1587468"/>
                    <a:pt x="171650" y="1609291"/>
                    <a:pt x="87923" y="1590685"/>
                  </a:cubicBezTo>
                  <a:cubicBezTo>
                    <a:pt x="78093" y="1588501"/>
                    <a:pt x="68385" y="1585800"/>
                    <a:pt x="58616" y="1583358"/>
                  </a:cubicBezTo>
                  <a:lnTo>
                    <a:pt x="43962" y="1539397"/>
                  </a:lnTo>
                  <a:cubicBezTo>
                    <a:pt x="41520" y="1532070"/>
                    <a:pt x="38508" y="1524909"/>
                    <a:pt x="36635" y="1517416"/>
                  </a:cubicBezTo>
                  <a:cubicBezTo>
                    <a:pt x="34193" y="1507647"/>
                    <a:pt x="32074" y="1497791"/>
                    <a:pt x="29308" y="1488108"/>
                  </a:cubicBezTo>
                  <a:cubicBezTo>
                    <a:pt x="27186" y="1480682"/>
                    <a:pt x="24013" y="1473578"/>
                    <a:pt x="21981" y="1466127"/>
                  </a:cubicBezTo>
                  <a:cubicBezTo>
                    <a:pt x="8725" y="1417521"/>
                    <a:pt x="8545" y="1413601"/>
                    <a:pt x="0" y="1370877"/>
                  </a:cubicBezTo>
                  <a:cubicBezTo>
                    <a:pt x="2442" y="1351339"/>
                    <a:pt x="-3965" y="1328393"/>
                    <a:pt x="7327" y="1312262"/>
                  </a:cubicBezTo>
                  <a:lnTo>
                    <a:pt x="73270" y="1290281"/>
                  </a:lnTo>
                  <a:lnTo>
                    <a:pt x="95250" y="1282954"/>
                  </a:lnTo>
                  <a:cubicBezTo>
                    <a:pt x="102577" y="1275627"/>
                    <a:pt x="109271" y="1267606"/>
                    <a:pt x="117231" y="1260973"/>
                  </a:cubicBezTo>
                  <a:cubicBezTo>
                    <a:pt x="123996" y="1255336"/>
                    <a:pt x="132985" y="1252547"/>
                    <a:pt x="139212" y="1246320"/>
                  </a:cubicBezTo>
                  <a:cubicBezTo>
                    <a:pt x="145439" y="1240093"/>
                    <a:pt x="148981" y="1231666"/>
                    <a:pt x="153866" y="1224339"/>
                  </a:cubicBezTo>
                  <a:cubicBezTo>
                    <a:pt x="158751" y="1204800"/>
                    <a:pt x="162151" y="1184830"/>
                    <a:pt x="168520" y="1165723"/>
                  </a:cubicBezTo>
                  <a:lnTo>
                    <a:pt x="190500" y="1099781"/>
                  </a:lnTo>
                  <a:cubicBezTo>
                    <a:pt x="193285" y="1091427"/>
                    <a:pt x="200269" y="1085127"/>
                    <a:pt x="205154" y="1077800"/>
                  </a:cubicBezTo>
                  <a:cubicBezTo>
                    <a:pt x="206879" y="1070902"/>
                    <a:pt x="215030" y="1035112"/>
                    <a:pt x="219808" y="1026512"/>
                  </a:cubicBezTo>
                  <a:cubicBezTo>
                    <a:pt x="228361" y="1011116"/>
                    <a:pt x="239347" y="997204"/>
                    <a:pt x="249116" y="982550"/>
                  </a:cubicBezTo>
                  <a:lnTo>
                    <a:pt x="278423" y="938589"/>
                  </a:lnTo>
                  <a:cubicBezTo>
                    <a:pt x="282707" y="932163"/>
                    <a:pt x="282296" y="923516"/>
                    <a:pt x="285750" y="916608"/>
                  </a:cubicBezTo>
                  <a:cubicBezTo>
                    <a:pt x="289688" y="908732"/>
                    <a:pt x="295519" y="901954"/>
                    <a:pt x="300404" y="894627"/>
                  </a:cubicBezTo>
                  <a:cubicBezTo>
                    <a:pt x="302846" y="811589"/>
                    <a:pt x="303582" y="728483"/>
                    <a:pt x="307731" y="645512"/>
                  </a:cubicBezTo>
                  <a:cubicBezTo>
                    <a:pt x="311591" y="568316"/>
                    <a:pt x="327273" y="633314"/>
                    <a:pt x="307731" y="535608"/>
                  </a:cubicBezTo>
                  <a:cubicBezTo>
                    <a:pt x="304702" y="520462"/>
                    <a:pt x="297962" y="506301"/>
                    <a:pt x="293077" y="491647"/>
                  </a:cubicBezTo>
                  <a:lnTo>
                    <a:pt x="278423" y="447685"/>
                  </a:lnTo>
                  <a:cubicBezTo>
                    <a:pt x="275981" y="440358"/>
                    <a:pt x="275381" y="432130"/>
                    <a:pt x="271097" y="425704"/>
                  </a:cubicBezTo>
                  <a:cubicBezTo>
                    <a:pt x="253734" y="399659"/>
                    <a:pt x="246674" y="413492"/>
                    <a:pt x="241789" y="411050"/>
                  </a:cubicBezTo>
                  <a:close/>
                </a:path>
              </a:pathLst>
            </a:custGeom>
            <a:no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nl-NL" sz="1100"/>
            </a:p>
          </xdr:txBody>
        </xdr:sp>
        <xdr:sp macro="[0]!ShowCountrys_Australia" textlink="">
          <xdr:nvSpPr>
            <xdr:cNvPr id="1128" name="Vrije vorm 1127" hidden="1"/>
            <xdr:cNvSpPr/>
          </xdr:nvSpPr>
          <xdr:spPr>
            <a:xfrm>
              <a:off x="6498051" y="6464944"/>
              <a:ext cx="1283141" cy="850073"/>
            </a:xfrm>
            <a:custGeom>
              <a:avLst/>
              <a:gdLst>
                <a:gd name="connsiteX0" fmla="*/ 513814 w 1283141"/>
                <a:gd name="connsiteY0" fmla="*/ 29458 h 850073"/>
                <a:gd name="connsiteX1" fmla="*/ 513814 w 1283141"/>
                <a:gd name="connsiteY1" fmla="*/ 29458 h 850073"/>
                <a:gd name="connsiteX2" fmla="*/ 337968 w 1283141"/>
                <a:gd name="connsiteY2" fmla="*/ 95400 h 850073"/>
                <a:gd name="connsiteX3" fmla="*/ 228064 w 1283141"/>
                <a:gd name="connsiteY3" fmla="*/ 175996 h 850073"/>
                <a:gd name="connsiteX4" fmla="*/ 88853 w 1283141"/>
                <a:gd name="connsiteY4" fmla="*/ 249265 h 850073"/>
                <a:gd name="connsiteX5" fmla="*/ 52218 w 1283141"/>
                <a:gd name="connsiteY5" fmla="*/ 278573 h 850073"/>
                <a:gd name="connsiteX6" fmla="*/ 30238 w 1283141"/>
                <a:gd name="connsiteY6" fmla="*/ 285900 h 850073"/>
                <a:gd name="connsiteX7" fmla="*/ 8257 w 1283141"/>
                <a:gd name="connsiteY7" fmla="*/ 300554 h 850073"/>
                <a:gd name="connsiteX8" fmla="*/ 930 w 1283141"/>
                <a:gd name="connsiteY8" fmla="*/ 322535 h 850073"/>
                <a:gd name="connsiteX9" fmla="*/ 44891 w 1283141"/>
                <a:gd name="connsiteY9" fmla="*/ 366496 h 850073"/>
                <a:gd name="connsiteX10" fmla="*/ 147468 w 1283141"/>
                <a:gd name="connsiteY10" fmla="*/ 410458 h 850073"/>
                <a:gd name="connsiteX11" fmla="*/ 191430 w 1283141"/>
                <a:gd name="connsiteY11" fmla="*/ 425112 h 850073"/>
                <a:gd name="connsiteX12" fmla="*/ 213411 w 1283141"/>
                <a:gd name="connsiteY12" fmla="*/ 432438 h 850073"/>
                <a:gd name="connsiteX13" fmla="*/ 272026 w 1283141"/>
                <a:gd name="connsiteY13" fmla="*/ 454419 h 850073"/>
                <a:gd name="connsiteX14" fmla="*/ 345295 w 1283141"/>
                <a:gd name="connsiteY14" fmla="*/ 491054 h 850073"/>
                <a:gd name="connsiteX15" fmla="*/ 381930 w 1283141"/>
                <a:gd name="connsiteY15" fmla="*/ 505708 h 850073"/>
                <a:gd name="connsiteX16" fmla="*/ 411238 w 1283141"/>
                <a:gd name="connsiteY16" fmla="*/ 527688 h 850073"/>
                <a:gd name="connsiteX17" fmla="*/ 462526 w 1283141"/>
                <a:gd name="connsiteY17" fmla="*/ 564323 h 850073"/>
                <a:gd name="connsiteX18" fmla="*/ 491834 w 1283141"/>
                <a:gd name="connsiteY18" fmla="*/ 608285 h 850073"/>
                <a:gd name="connsiteX19" fmla="*/ 513814 w 1283141"/>
                <a:gd name="connsiteY19" fmla="*/ 630265 h 850073"/>
                <a:gd name="connsiteX20" fmla="*/ 543122 w 1283141"/>
                <a:gd name="connsiteY20" fmla="*/ 703535 h 850073"/>
                <a:gd name="connsiteX21" fmla="*/ 565103 w 1283141"/>
                <a:gd name="connsiteY21" fmla="*/ 747496 h 850073"/>
                <a:gd name="connsiteX22" fmla="*/ 667680 w 1283141"/>
                <a:gd name="connsiteY22" fmla="*/ 798785 h 850073"/>
                <a:gd name="connsiteX23" fmla="*/ 704314 w 1283141"/>
                <a:gd name="connsiteY23" fmla="*/ 813438 h 850073"/>
                <a:gd name="connsiteX24" fmla="*/ 755603 w 1283141"/>
                <a:gd name="connsiteY24" fmla="*/ 820765 h 850073"/>
                <a:gd name="connsiteX25" fmla="*/ 858180 w 1283141"/>
                <a:gd name="connsiteY25" fmla="*/ 835419 h 850073"/>
                <a:gd name="connsiteX26" fmla="*/ 924122 w 1283141"/>
                <a:gd name="connsiteY26" fmla="*/ 850073 h 850073"/>
                <a:gd name="connsiteX27" fmla="*/ 960757 w 1283141"/>
                <a:gd name="connsiteY27" fmla="*/ 842746 h 850073"/>
                <a:gd name="connsiteX28" fmla="*/ 1004718 w 1283141"/>
                <a:gd name="connsiteY28" fmla="*/ 813438 h 850073"/>
                <a:gd name="connsiteX29" fmla="*/ 1275814 w 1283141"/>
                <a:gd name="connsiteY29" fmla="*/ 798785 h 850073"/>
                <a:gd name="connsiteX30" fmla="*/ 1283141 w 1283141"/>
                <a:gd name="connsiteY30" fmla="*/ 776804 h 850073"/>
                <a:gd name="connsiteX31" fmla="*/ 1268488 w 1283141"/>
                <a:gd name="connsiteY31" fmla="*/ 674227 h 850073"/>
                <a:gd name="connsiteX32" fmla="*/ 1253834 w 1283141"/>
                <a:gd name="connsiteY32" fmla="*/ 586304 h 850073"/>
                <a:gd name="connsiteX33" fmla="*/ 1246507 w 1283141"/>
                <a:gd name="connsiteY33" fmla="*/ 520362 h 850073"/>
                <a:gd name="connsiteX34" fmla="*/ 1239180 w 1283141"/>
                <a:gd name="connsiteY34" fmla="*/ 439765 h 850073"/>
                <a:gd name="connsiteX35" fmla="*/ 1187891 w 1283141"/>
                <a:gd name="connsiteY35" fmla="*/ 410458 h 850073"/>
                <a:gd name="connsiteX36" fmla="*/ 1070661 w 1283141"/>
                <a:gd name="connsiteY36" fmla="*/ 388477 h 850073"/>
                <a:gd name="connsiteX37" fmla="*/ 1004718 w 1283141"/>
                <a:gd name="connsiteY37" fmla="*/ 359169 h 850073"/>
                <a:gd name="connsiteX38" fmla="*/ 968084 w 1283141"/>
                <a:gd name="connsiteY38" fmla="*/ 329862 h 850073"/>
                <a:gd name="connsiteX39" fmla="*/ 924122 w 1283141"/>
                <a:gd name="connsiteY39" fmla="*/ 293227 h 850073"/>
                <a:gd name="connsiteX40" fmla="*/ 902141 w 1283141"/>
                <a:gd name="connsiteY40" fmla="*/ 285900 h 850073"/>
                <a:gd name="connsiteX41" fmla="*/ 872834 w 1283141"/>
                <a:gd name="connsiteY41" fmla="*/ 271246 h 850073"/>
                <a:gd name="connsiteX42" fmla="*/ 836199 w 1283141"/>
                <a:gd name="connsiteY42" fmla="*/ 234612 h 850073"/>
                <a:gd name="connsiteX43" fmla="*/ 814218 w 1283141"/>
                <a:gd name="connsiteY43" fmla="*/ 205304 h 850073"/>
                <a:gd name="connsiteX44" fmla="*/ 777584 w 1283141"/>
                <a:gd name="connsiteY44" fmla="*/ 146688 h 850073"/>
                <a:gd name="connsiteX45" fmla="*/ 762930 w 1283141"/>
                <a:gd name="connsiteY45" fmla="*/ 124708 h 850073"/>
                <a:gd name="connsiteX46" fmla="*/ 740949 w 1283141"/>
                <a:gd name="connsiteY46" fmla="*/ 117381 h 850073"/>
                <a:gd name="connsiteX47" fmla="*/ 718968 w 1283141"/>
                <a:gd name="connsiteY47" fmla="*/ 102727 h 850073"/>
                <a:gd name="connsiteX48" fmla="*/ 711641 w 1283141"/>
                <a:gd name="connsiteY48" fmla="*/ 73419 h 850073"/>
                <a:gd name="connsiteX49" fmla="*/ 689661 w 1283141"/>
                <a:gd name="connsiteY49" fmla="*/ 58765 h 850073"/>
                <a:gd name="connsiteX50" fmla="*/ 645699 w 1283141"/>
                <a:gd name="connsiteY50" fmla="*/ 44112 h 850073"/>
                <a:gd name="connsiteX51" fmla="*/ 623718 w 1283141"/>
                <a:gd name="connsiteY51" fmla="*/ 36785 h 850073"/>
                <a:gd name="connsiteX52" fmla="*/ 601738 w 1283141"/>
                <a:gd name="connsiteY52" fmla="*/ 29458 h 850073"/>
                <a:gd name="connsiteX53" fmla="*/ 579757 w 1283141"/>
                <a:gd name="connsiteY53" fmla="*/ 22131 h 850073"/>
                <a:gd name="connsiteX54" fmla="*/ 535795 w 1283141"/>
                <a:gd name="connsiteY54" fmla="*/ 150 h 850073"/>
                <a:gd name="connsiteX55" fmla="*/ 513814 w 1283141"/>
                <a:gd name="connsiteY55" fmla="*/ 29458 h 8500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283141" h="850073">
                  <a:moveTo>
                    <a:pt x="513814" y="29458"/>
                  </a:moveTo>
                  <a:lnTo>
                    <a:pt x="513814" y="29458"/>
                  </a:lnTo>
                  <a:cubicBezTo>
                    <a:pt x="455199" y="51439"/>
                    <a:pt x="393672" y="66834"/>
                    <a:pt x="337968" y="95400"/>
                  </a:cubicBezTo>
                  <a:cubicBezTo>
                    <a:pt x="297544" y="116130"/>
                    <a:pt x="264699" y="149131"/>
                    <a:pt x="228064" y="175996"/>
                  </a:cubicBezTo>
                  <a:cubicBezTo>
                    <a:pt x="203649" y="193900"/>
                    <a:pt x="102325" y="242529"/>
                    <a:pt x="88853" y="249265"/>
                  </a:cubicBezTo>
                  <a:cubicBezTo>
                    <a:pt x="74865" y="256259"/>
                    <a:pt x="65479" y="270284"/>
                    <a:pt x="52218" y="278573"/>
                  </a:cubicBezTo>
                  <a:cubicBezTo>
                    <a:pt x="45669" y="282666"/>
                    <a:pt x="37146" y="282446"/>
                    <a:pt x="30238" y="285900"/>
                  </a:cubicBezTo>
                  <a:cubicBezTo>
                    <a:pt x="22362" y="289838"/>
                    <a:pt x="15584" y="295669"/>
                    <a:pt x="8257" y="300554"/>
                  </a:cubicBezTo>
                  <a:cubicBezTo>
                    <a:pt x="5815" y="307881"/>
                    <a:pt x="-2821" y="315784"/>
                    <a:pt x="930" y="322535"/>
                  </a:cubicBezTo>
                  <a:cubicBezTo>
                    <a:pt x="10994" y="340651"/>
                    <a:pt x="26355" y="357228"/>
                    <a:pt x="44891" y="366496"/>
                  </a:cubicBezTo>
                  <a:cubicBezTo>
                    <a:pt x="117321" y="402711"/>
                    <a:pt x="82784" y="388896"/>
                    <a:pt x="147468" y="410458"/>
                  </a:cubicBezTo>
                  <a:lnTo>
                    <a:pt x="191430" y="425112"/>
                  </a:lnTo>
                  <a:lnTo>
                    <a:pt x="213411" y="432438"/>
                  </a:lnTo>
                  <a:cubicBezTo>
                    <a:pt x="254482" y="459820"/>
                    <a:pt x="214411" y="437135"/>
                    <a:pt x="272026" y="454419"/>
                  </a:cubicBezTo>
                  <a:cubicBezTo>
                    <a:pt x="319082" y="468536"/>
                    <a:pt x="300416" y="468614"/>
                    <a:pt x="345295" y="491054"/>
                  </a:cubicBezTo>
                  <a:cubicBezTo>
                    <a:pt x="357059" y="496936"/>
                    <a:pt x="370433" y="499321"/>
                    <a:pt x="381930" y="505708"/>
                  </a:cubicBezTo>
                  <a:cubicBezTo>
                    <a:pt x="392605" y="511638"/>
                    <a:pt x="401301" y="520590"/>
                    <a:pt x="411238" y="527688"/>
                  </a:cubicBezTo>
                  <a:cubicBezTo>
                    <a:pt x="423169" y="536210"/>
                    <a:pt x="454201" y="554957"/>
                    <a:pt x="462526" y="564323"/>
                  </a:cubicBezTo>
                  <a:cubicBezTo>
                    <a:pt x="474227" y="577486"/>
                    <a:pt x="481021" y="594383"/>
                    <a:pt x="491834" y="608285"/>
                  </a:cubicBezTo>
                  <a:cubicBezTo>
                    <a:pt x="498195" y="616464"/>
                    <a:pt x="506487" y="622938"/>
                    <a:pt x="513814" y="630265"/>
                  </a:cubicBezTo>
                  <a:cubicBezTo>
                    <a:pt x="547165" y="730319"/>
                    <a:pt x="510781" y="628075"/>
                    <a:pt x="543122" y="703535"/>
                  </a:cubicBezTo>
                  <a:cubicBezTo>
                    <a:pt x="550047" y="719694"/>
                    <a:pt x="549798" y="735252"/>
                    <a:pt x="565103" y="747496"/>
                  </a:cubicBezTo>
                  <a:cubicBezTo>
                    <a:pt x="614874" y="787313"/>
                    <a:pt x="616571" y="780200"/>
                    <a:pt x="667680" y="798785"/>
                  </a:cubicBezTo>
                  <a:cubicBezTo>
                    <a:pt x="680040" y="803279"/>
                    <a:pt x="691555" y="810248"/>
                    <a:pt x="704314" y="813438"/>
                  </a:cubicBezTo>
                  <a:cubicBezTo>
                    <a:pt x="721068" y="817626"/>
                    <a:pt x="738568" y="817926"/>
                    <a:pt x="755603" y="820765"/>
                  </a:cubicBezTo>
                  <a:cubicBezTo>
                    <a:pt x="848918" y="836318"/>
                    <a:pt x="717716" y="819812"/>
                    <a:pt x="858180" y="835419"/>
                  </a:cubicBezTo>
                  <a:cubicBezTo>
                    <a:pt x="869482" y="838245"/>
                    <a:pt x="914821" y="850073"/>
                    <a:pt x="924122" y="850073"/>
                  </a:cubicBezTo>
                  <a:cubicBezTo>
                    <a:pt x="936576" y="850073"/>
                    <a:pt x="948545" y="845188"/>
                    <a:pt x="960757" y="842746"/>
                  </a:cubicBezTo>
                  <a:cubicBezTo>
                    <a:pt x="975411" y="832977"/>
                    <a:pt x="988010" y="819007"/>
                    <a:pt x="1004718" y="813438"/>
                  </a:cubicBezTo>
                  <a:cubicBezTo>
                    <a:pt x="1105511" y="779845"/>
                    <a:pt x="1018979" y="806339"/>
                    <a:pt x="1275814" y="798785"/>
                  </a:cubicBezTo>
                  <a:cubicBezTo>
                    <a:pt x="1278256" y="791458"/>
                    <a:pt x="1283141" y="784527"/>
                    <a:pt x="1283141" y="776804"/>
                  </a:cubicBezTo>
                  <a:cubicBezTo>
                    <a:pt x="1283141" y="678769"/>
                    <a:pt x="1278349" y="733397"/>
                    <a:pt x="1268488" y="674227"/>
                  </a:cubicBezTo>
                  <a:cubicBezTo>
                    <a:pt x="1251339" y="571330"/>
                    <a:pt x="1270321" y="652251"/>
                    <a:pt x="1253834" y="586304"/>
                  </a:cubicBezTo>
                  <a:cubicBezTo>
                    <a:pt x="1251392" y="564323"/>
                    <a:pt x="1248708" y="542368"/>
                    <a:pt x="1246507" y="520362"/>
                  </a:cubicBezTo>
                  <a:cubicBezTo>
                    <a:pt x="1243823" y="493519"/>
                    <a:pt x="1246591" y="465703"/>
                    <a:pt x="1239180" y="439765"/>
                  </a:cubicBezTo>
                  <a:cubicBezTo>
                    <a:pt x="1232181" y="415270"/>
                    <a:pt x="1205770" y="415822"/>
                    <a:pt x="1187891" y="410458"/>
                  </a:cubicBezTo>
                  <a:cubicBezTo>
                    <a:pt x="1109436" y="386921"/>
                    <a:pt x="1177111" y="399122"/>
                    <a:pt x="1070661" y="388477"/>
                  </a:cubicBezTo>
                  <a:cubicBezTo>
                    <a:pt x="1018345" y="371038"/>
                    <a:pt x="1039551" y="382391"/>
                    <a:pt x="1004718" y="359169"/>
                  </a:cubicBezTo>
                  <a:cubicBezTo>
                    <a:pt x="971944" y="310008"/>
                    <a:pt x="1010553" y="358174"/>
                    <a:pt x="968084" y="329862"/>
                  </a:cubicBezTo>
                  <a:cubicBezTo>
                    <a:pt x="919469" y="297452"/>
                    <a:pt x="972068" y="317200"/>
                    <a:pt x="924122" y="293227"/>
                  </a:cubicBezTo>
                  <a:cubicBezTo>
                    <a:pt x="917214" y="289773"/>
                    <a:pt x="909240" y="288942"/>
                    <a:pt x="902141" y="285900"/>
                  </a:cubicBezTo>
                  <a:cubicBezTo>
                    <a:pt x="892102" y="281597"/>
                    <a:pt x="882603" y="276131"/>
                    <a:pt x="872834" y="271246"/>
                  </a:cubicBezTo>
                  <a:cubicBezTo>
                    <a:pt x="833756" y="212629"/>
                    <a:pt x="885046" y="283458"/>
                    <a:pt x="836199" y="234612"/>
                  </a:cubicBezTo>
                  <a:cubicBezTo>
                    <a:pt x="827564" y="225977"/>
                    <a:pt x="821545" y="215073"/>
                    <a:pt x="814218" y="205304"/>
                  </a:cubicBezTo>
                  <a:cubicBezTo>
                    <a:pt x="796779" y="152988"/>
                    <a:pt x="812416" y="169911"/>
                    <a:pt x="777584" y="146688"/>
                  </a:cubicBezTo>
                  <a:cubicBezTo>
                    <a:pt x="772699" y="139361"/>
                    <a:pt x="769806" y="130209"/>
                    <a:pt x="762930" y="124708"/>
                  </a:cubicBezTo>
                  <a:cubicBezTo>
                    <a:pt x="756899" y="119883"/>
                    <a:pt x="747857" y="120835"/>
                    <a:pt x="740949" y="117381"/>
                  </a:cubicBezTo>
                  <a:cubicBezTo>
                    <a:pt x="733073" y="113443"/>
                    <a:pt x="726295" y="107612"/>
                    <a:pt x="718968" y="102727"/>
                  </a:cubicBezTo>
                  <a:cubicBezTo>
                    <a:pt x="716526" y="92958"/>
                    <a:pt x="717227" y="81798"/>
                    <a:pt x="711641" y="73419"/>
                  </a:cubicBezTo>
                  <a:cubicBezTo>
                    <a:pt x="706757" y="66092"/>
                    <a:pt x="697708" y="62341"/>
                    <a:pt x="689661" y="58765"/>
                  </a:cubicBezTo>
                  <a:cubicBezTo>
                    <a:pt x="675546" y="52492"/>
                    <a:pt x="660353" y="48996"/>
                    <a:pt x="645699" y="44112"/>
                  </a:cubicBezTo>
                  <a:lnTo>
                    <a:pt x="623718" y="36785"/>
                  </a:lnTo>
                  <a:lnTo>
                    <a:pt x="601738" y="29458"/>
                  </a:lnTo>
                  <a:lnTo>
                    <a:pt x="579757" y="22131"/>
                  </a:lnTo>
                  <a:cubicBezTo>
                    <a:pt x="572102" y="17028"/>
                    <a:pt x="547929" y="-1872"/>
                    <a:pt x="535795" y="150"/>
                  </a:cubicBezTo>
                  <a:cubicBezTo>
                    <a:pt x="524702" y="1999"/>
                    <a:pt x="517477" y="24573"/>
                    <a:pt x="513814" y="29458"/>
                  </a:cubicBezTo>
                  <a:close/>
                </a:path>
              </a:pathLst>
            </a:custGeom>
            <a:no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nl-NL" sz="1100"/>
            </a:p>
          </xdr:txBody>
        </xdr:sp>
        <xdr:sp macro="[0]!ShowCountrys_NorthAmerica" textlink="">
          <xdr:nvSpPr>
            <xdr:cNvPr id="7" name="Vrije vorm 6" hidden="1"/>
            <xdr:cNvSpPr/>
          </xdr:nvSpPr>
          <xdr:spPr>
            <a:xfrm>
              <a:off x="2738437" y="4298156"/>
              <a:ext cx="2297907" cy="1774031"/>
            </a:xfrm>
            <a:custGeom>
              <a:avLst/>
              <a:gdLst>
                <a:gd name="connsiteX0" fmla="*/ 1345407 w 2297907"/>
                <a:gd name="connsiteY0" fmla="*/ 1619250 h 1619250"/>
                <a:gd name="connsiteX1" fmla="*/ 1345407 w 2297907"/>
                <a:gd name="connsiteY1" fmla="*/ 1619250 h 1619250"/>
                <a:gd name="connsiteX2" fmla="*/ 1452563 w 2297907"/>
                <a:gd name="connsiteY2" fmla="*/ 1583531 h 1619250"/>
                <a:gd name="connsiteX3" fmla="*/ 1512094 w 2297907"/>
                <a:gd name="connsiteY3" fmla="*/ 1524000 h 1619250"/>
                <a:gd name="connsiteX4" fmla="*/ 1607344 w 2297907"/>
                <a:gd name="connsiteY4" fmla="*/ 1500187 h 1619250"/>
                <a:gd name="connsiteX5" fmla="*/ 1571625 w 2297907"/>
                <a:gd name="connsiteY5" fmla="*/ 1416843 h 1619250"/>
                <a:gd name="connsiteX6" fmla="*/ 1500188 w 2297907"/>
                <a:gd name="connsiteY6" fmla="*/ 1369218 h 1619250"/>
                <a:gd name="connsiteX7" fmla="*/ 1464469 w 2297907"/>
                <a:gd name="connsiteY7" fmla="*/ 1297781 h 1619250"/>
                <a:gd name="connsiteX8" fmla="*/ 1452563 w 2297907"/>
                <a:gd name="connsiteY8" fmla="*/ 1262062 h 1619250"/>
                <a:gd name="connsiteX9" fmla="*/ 1464469 w 2297907"/>
                <a:gd name="connsiteY9" fmla="*/ 1178718 h 1619250"/>
                <a:gd name="connsiteX10" fmla="*/ 1476375 w 2297907"/>
                <a:gd name="connsiteY10" fmla="*/ 1143000 h 1619250"/>
                <a:gd name="connsiteX11" fmla="*/ 1512094 w 2297907"/>
                <a:gd name="connsiteY11" fmla="*/ 1119187 h 1619250"/>
                <a:gd name="connsiteX12" fmla="*/ 1524000 w 2297907"/>
                <a:gd name="connsiteY12" fmla="*/ 1083468 h 1619250"/>
                <a:gd name="connsiteX13" fmla="*/ 1535907 w 2297907"/>
                <a:gd name="connsiteY13" fmla="*/ 1023937 h 1619250"/>
                <a:gd name="connsiteX14" fmla="*/ 1607344 w 2297907"/>
                <a:gd name="connsiteY14" fmla="*/ 1000125 h 1619250"/>
                <a:gd name="connsiteX15" fmla="*/ 1631157 w 2297907"/>
                <a:gd name="connsiteY15" fmla="*/ 928687 h 1619250"/>
                <a:gd name="connsiteX16" fmla="*/ 1643063 w 2297907"/>
                <a:gd name="connsiteY16" fmla="*/ 892968 h 1619250"/>
                <a:gd name="connsiteX17" fmla="*/ 1666875 w 2297907"/>
                <a:gd name="connsiteY17" fmla="*/ 785812 h 1619250"/>
                <a:gd name="connsiteX18" fmla="*/ 1714500 w 2297907"/>
                <a:gd name="connsiteY18" fmla="*/ 666750 h 1619250"/>
                <a:gd name="connsiteX19" fmla="*/ 1785938 w 2297907"/>
                <a:gd name="connsiteY19" fmla="*/ 631031 h 1619250"/>
                <a:gd name="connsiteX20" fmla="*/ 1821657 w 2297907"/>
                <a:gd name="connsiteY20" fmla="*/ 607218 h 1619250"/>
                <a:gd name="connsiteX21" fmla="*/ 1893094 w 2297907"/>
                <a:gd name="connsiteY21" fmla="*/ 583406 h 1619250"/>
                <a:gd name="connsiteX22" fmla="*/ 1916907 w 2297907"/>
                <a:gd name="connsiteY22" fmla="*/ 547687 h 1619250"/>
                <a:gd name="connsiteX23" fmla="*/ 1988344 w 2297907"/>
                <a:gd name="connsiteY23" fmla="*/ 500062 h 1619250"/>
                <a:gd name="connsiteX24" fmla="*/ 2059782 w 2297907"/>
                <a:gd name="connsiteY24" fmla="*/ 428625 h 1619250"/>
                <a:gd name="connsiteX25" fmla="*/ 2095500 w 2297907"/>
                <a:gd name="connsiteY25" fmla="*/ 416718 h 1619250"/>
                <a:gd name="connsiteX26" fmla="*/ 2214563 w 2297907"/>
                <a:gd name="connsiteY26" fmla="*/ 345281 h 1619250"/>
                <a:gd name="connsiteX27" fmla="*/ 2262188 w 2297907"/>
                <a:gd name="connsiteY27" fmla="*/ 333375 h 1619250"/>
                <a:gd name="connsiteX28" fmla="*/ 2297907 w 2297907"/>
                <a:gd name="connsiteY28" fmla="*/ 142875 h 1619250"/>
                <a:gd name="connsiteX29" fmla="*/ 2274094 w 2297907"/>
                <a:gd name="connsiteY29" fmla="*/ 71437 h 1619250"/>
                <a:gd name="connsiteX30" fmla="*/ 2238375 w 2297907"/>
                <a:gd name="connsiteY30" fmla="*/ 47625 h 1619250"/>
                <a:gd name="connsiteX31" fmla="*/ 2155032 w 2297907"/>
                <a:gd name="connsiteY31" fmla="*/ 23812 h 1619250"/>
                <a:gd name="connsiteX32" fmla="*/ 1976438 w 2297907"/>
                <a:gd name="connsiteY32" fmla="*/ 0 h 1619250"/>
                <a:gd name="connsiteX33" fmla="*/ 1595438 w 2297907"/>
                <a:gd name="connsiteY33" fmla="*/ 23812 h 1619250"/>
                <a:gd name="connsiteX34" fmla="*/ 1512094 w 2297907"/>
                <a:gd name="connsiteY34" fmla="*/ 47625 h 1619250"/>
                <a:gd name="connsiteX35" fmla="*/ 1393032 w 2297907"/>
                <a:gd name="connsiteY35" fmla="*/ 59531 h 1619250"/>
                <a:gd name="connsiteX36" fmla="*/ 535782 w 2297907"/>
                <a:gd name="connsiteY36" fmla="*/ 83343 h 1619250"/>
                <a:gd name="connsiteX37" fmla="*/ 381000 w 2297907"/>
                <a:gd name="connsiteY37" fmla="*/ 107156 h 1619250"/>
                <a:gd name="connsiteX38" fmla="*/ 333375 w 2297907"/>
                <a:gd name="connsiteY38" fmla="*/ 119062 h 1619250"/>
                <a:gd name="connsiteX39" fmla="*/ 297657 w 2297907"/>
                <a:gd name="connsiteY39" fmla="*/ 130968 h 1619250"/>
                <a:gd name="connsiteX40" fmla="*/ 142875 w 2297907"/>
                <a:gd name="connsiteY40" fmla="*/ 142875 h 1619250"/>
                <a:gd name="connsiteX41" fmla="*/ 107157 w 2297907"/>
                <a:gd name="connsiteY41" fmla="*/ 154781 h 1619250"/>
                <a:gd name="connsiteX42" fmla="*/ 59532 w 2297907"/>
                <a:gd name="connsiteY42" fmla="*/ 226218 h 1619250"/>
                <a:gd name="connsiteX43" fmla="*/ 47625 w 2297907"/>
                <a:gd name="connsiteY43" fmla="*/ 285750 h 1619250"/>
                <a:gd name="connsiteX44" fmla="*/ 23813 w 2297907"/>
                <a:gd name="connsiteY44" fmla="*/ 357187 h 1619250"/>
                <a:gd name="connsiteX45" fmla="*/ 11907 w 2297907"/>
                <a:gd name="connsiteY45" fmla="*/ 392906 h 1619250"/>
                <a:gd name="connsiteX46" fmla="*/ 0 w 2297907"/>
                <a:gd name="connsiteY46" fmla="*/ 440531 h 1619250"/>
                <a:gd name="connsiteX47" fmla="*/ 23813 w 2297907"/>
                <a:gd name="connsiteY47" fmla="*/ 654843 h 1619250"/>
                <a:gd name="connsiteX48" fmla="*/ 47625 w 2297907"/>
                <a:gd name="connsiteY48" fmla="*/ 726281 h 1619250"/>
                <a:gd name="connsiteX49" fmla="*/ 83344 w 2297907"/>
                <a:gd name="connsiteY49" fmla="*/ 750093 h 1619250"/>
                <a:gd name="connsiteX50" fmla="*/ 130969 w 2297907"/>
                <a:gd name="connsiteY50" fmla="*/ 821531 h 1619250"/>
                <a:gd name="connsiteX51" fmla="*/ 154782 w 2297907"/>
                <a:gd name="connsiteY51" fmla="*/ 857250 h 1619250"/>
                <a:gd name="connsiteX52" fmla="*/ 345282 w 2297907"/>
                <a:gd name="connsiteY52" fmla="*/ 892968 h 1619250"/>
                <a:gd name="connsiteX53" fmla="*/ 381000 w 2297907"/>
                <a:gd name="connsiteY53" fmla="*/ 916781 h 1619250"/>
                <a:gd name="connsiteX54" fmla="*/ 476250 w 2297907"/>
                <a:gd name="connsiteY54" fmla="*/ 940593 h 1619250"/>
                <a:gd name="connsiteX55" fmla="*/ 511969 w 2297907"/>
                <a:gd name="connsiteY55" fmla="*/ 952500 h 1619250"/>
                <a:gd name="connsiteX56" fmla="*/ 559594 w 2297907"/>
                <a:gd name="connsiteY56" fmla="*/ 1023937 h 1619250"/>
                <a:gd name="connsiteX57" fmla="*/ 631032 w 2297907"/>
                <a:gd name="connsiteY57" fmla="*/ 1083468 h 1619250"/>
                <a:gd name="connsiteX58" fmla="*/ 678657 w 2297907"/>
                <a:gd name="connsiteY58" fmla="*/ 1154906 h 1619250"/>
                <a:gd name="connsiteX59" fmla="*/ 750094 w 2297907"/>
                <a:gd name="connsiteY59" fmla="*/ 1226343 h 1619250"/>
                <a:gd name="connsiteX60" fmla="*/ 773907 w 2297907"/>
                <a:gd name="connsiteY60" fmla="*/ 1440656 h 1619250"/>
                <a:gd name="connsiteX61" fmla="*/ 845344 w 2297907"/>
                <a:gd name="connsiteY61" fmla="*/ 1500187 h 1619250"/>
                <a:gd name="connsiteX62" fmla="*/ 916782 w 2297907"/>
                <a:gd name="connsiteY62" fmla="*/ 1559718 h 1619250"/>
                <a:gd name="connsiteX63" fmla="*/ 952500 w 2297907"/>
                <a:gd name="connsiteY63" fmla="*/ 1571625 h 1619250"/>
                <a:gd name="connsiteX64" fmla="*/ 1035844 w 2297907"/>
                <a:gd name="connsiteY64" fmla="*/ 1607343 h 1619250"/>
                <a:gd name="connsiteX65" fmla="*/ 1309688 w 2297907"/>
                <a:gd name="connsiteY65" fmla="*/ 1595437 h 1619250"/>
                <a:gd name="connsiteX66" fmla="*/ 1381125 w 2297907"/>
                <a:gd name="connsiteY66" fmla="*/ 1583531 h 1619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Lst>
              <a:rect l="l" t="t" r="r" b="b"/>
              <a:pathLst>
                <a:path w="2297907" h="1619250">
                  <a:moveTo>
                    <a:pt x="1345407" y="1619250"/>
                  </a:moveTo>
                  <a:lnTo>
                    <a:pt x="1345407" y="1619250"/>
                  </a:lnTo>
                  <a:cubicBezTo>
                    <a:pt x="1381126" y="1607344"/>
                    <a:pt x="1417808" y="1598012"/>
                    <a:pt x="1452563" y="1583531"/>
                  </a:cubicBezTo>
                  <a:cubicBezTo>
                    <a:pt x="1527107" y="1552471"/>
                    <a:pt x="1453426" y="1570934"/>
                    <a:pt x="1512094" y="1524000"/>
                  </a:cubicBezTo>
                  <a:cubicBezTo>
                    <a:pt x="1524300" y="1514235"/>
                    <a:pt x="1604375" y="1500781"/>
                    <a:pt x="1607344" y="1500187"/>
                  </a:cubicBezTo>
                  <a:cubicBezTo>
                    <a:pt x="1599489" y="1468767"/>
                    <a:pt x="1597937" y="1439866"/>
                    <a:pt x="1571625" y="1416843"/>
                  </a:cubicBezTo>
                  <a:cubicBezTo>
                    <a:pt x="1550087" y="1397997"/>
                    <a:pt x="1500188" y="1369218"/>
                    <a:pt x="1500188" y="1369218"/>
                  </a:cubicBezTo>
                  <a:cubicBezTo>
                    <a:pt x="1470261" y="1279438"/>
                    <a:pt x="1510632" y="1390106"/>
                    <a:pt x="1464469" y="1297781"/>
                  </a:cubicBezTo>
                  <a:cubicBezTo>
                    <a:pt x="1458856" y="1286556"/>
                    <a:pt x="1456532" y="1273968"/>
                    <a:pt x="1452563" y="1262062"/>
                  </a:cubicBezTo>
                  <a:cubicBezTo>
                    <a:pt x="1456532" y="1234281"/>
                    <a:pt x="1458965" y="1206236"/>
                    <a:pt x="1464469" y="1178718"/>
                  </a:cubicBezTo>
                  <a:cubicBezTo>
                    <a:pt x="1466930" y="1166412"/>
                    <a:pt x="1468535" y="1152800"/>
                    <a:pt x="1476375" y="1143000"/>
                  </a:cubicBezTo>
                  <a:cubicBezTo>
                    <a:pt x="1485314" y="1131826"/>
                    <a:pt x="1500188" y="1127125"/>
                    <a:pt x="1512094" y="1119187"/>
                  </a:cubicBezTo>
                  <a:cubicBezTo>
                    <a:pt x="1516063" y="1107281"/>
                    <a:pt x="1520956" y="1095644"/>
                    <a:pt x="1524000" y="1083468"/>
                  </a:cubicBezTo>
                  <a:cubicBezTo>
                    <a:pt x="1528908" y="1063836"/>
                    <a:pt x="1521597" y="1038246"/>
                    <a:pt x="1535907" y="1023937"/>
                  </a:cubicBezTo>
                  <a:cubicBezTo>
                    <a:pt x="1553656" y="1006188"/>
                    <a:pt x="1607344" y="1000125"/>
                    <a:pt x="1607344" y="1000125"/>
                  </a:cubicBezTo>
                  <a:lnTo>
                    <a:pt x="1631157" y="928687"/>
                  </a:lnTo>
                  <a:cubicBezTo>
                    <a:pt x="1635126" y="916781"/>
                    <a:pt x="1641000" y="905348"/>
                    <a:pt x="1643063" y="892968"/>
                  </a:cubicBezTo>
                  <a:cubicBezTo>
                    <a:pt x="1664547" y="764065"/>
                    <a:pt x="1643429" y="867873"/>
                    <a:pt x="1666875" y="785812"/>
                  </a:cubicBezTo>
                  <a:cubicBezTo>
                    <a:pt x="1678517" y="745066"/>
                    <a:pt x="1682620" y="698630"/>
                    <a:pt x="1714500" y="666750"/>
                  </a:cubicBezTo>
                  <a:cubicBezTo>
                    <a:pt x="1737582" y="643668"/>
                    <a:pt x="1756886" y="640715"/>
                    <a:pt x="1785938" y="631031"/>
                  </a:cubicBezTo>
                  <a:cubicBezTo>
                    <a:pt x="1797844" y="623093"/>
                    <a:pt x="1808581" y="613030"/>
                    <a:pt x="1821657" y="607218"/>
                  </a:cubicBezTo>
                  <a:cubicBezTo>
                    <a:pt x="1844594" y="597024"/>
                    <a:pt x="1893094" y="583406"/>
                    <a:pt x="1893094" y="583406"/>
                  </a:cubicBezTo>
                  <a:cubicBezTo>
                    <a:pt x="1901032" y="571500"/>
                    <a:pt x="1906138" y="557110"/>
                    <a:pt x="1916907" y="547687"/>
                  </a:cubicBezTo>
                  <a:cubicBezTo>
                    <a:pt x="1938445" y="528841"/>
                    <a:pt x="1988344" y="500062"/>
                    <a:pt x="1988344" y="500062"/>
                  </a:cubicBezTo>
                  <a:cubicBezTo>
                    <a:pt x="2014973" y="460119"/>
                    <a:pt x="2012068" y="455890"/>
                    <a:pt x="2059782" y="428625"/>
                  </a:cubicBezTo>
                  <a:cubicBezTo>
                    <a:pt x="2070679" y="422398"/>
                    <a:pt x="2084529" y="422813"/>
                    <a:pt x="2095500" y="416718"/>
                  </a:cubicBezTo>
                  <a:cubicBezTo>
                    <a:pt x="2153013" y="384766"/>
                    <a:pt x="2159134" y="366066"/>
                    <a:pt x="2214563" y="345281"/>
                  </a:cubicBezTo>
                  <a:cubicBezTo>
                    <a:pt x="2229885" y="339535"/>
                    <a:pt x="2246313" y="337344"/>
                    <a:pt x="2262188" y="333375"/>
                  </a:cubicBezTo>
                  <a:cubicBezTo>
                    <a:pt x="2298613" y="224098"/>
                    <a:pt x="2283502" y="286913"/>
                    <a:pt x="2297907" y="142875"/>
                  </a:cubicBezTo>
                  <a:cubicBezTo>
                    <a:pt x="2289969" y="119062"/>
                    <a:pt x="2294979" y="85360"/>
                    <a:pt x="2274094" y="71437"/>
                  </a:cubicBezTo>
                  <a:cubicBezTo>
                    <a:pt x="2262188" y="63500"/>
                    <a:pt x="2251174" y="54024"/>
                    <a:pt x="2238375" y="47625"/>
                  </a:cubicBezTo>
                  <a:cubicBezTo>
                    <a:pt x="2219337" y="38106"/>
                    <a:pt x="2172843" y="28901"/>
                    <a:pt x="2155032" y="23812"/>
                  </a:cubicBezTo>
                  <a:cubicBezTo>
                    <a:pt x="2054904" y="-4795"/>
                    <a:pt x="2204442" y="19000"/>
                    <a:pt x="1976438" y="0"/>
                  </a:cubicBezTo>
                  <a:cubicBezTo>
                    <a:pt x="1893663" y="3599"/>
                    <a:pt x="1704125" y="5698"/>
                    <a:pt x="1595438" y="23812"/>
                  </a:cubicBezTo>
                  <a:cubicBezTo>
                    <a:pt x="1391879" y="57738"/>
                    <a:pt x="1770491" y="10710"/>
                    <a:pt x="1512094" y="47625"/>
                  </a:cubicBezTo>
                  <a:cubicBezTo>
                    <a:pt x="1472610" y="53266"/>
                    <a:pt x="1432719" y="55562"/>
                    <a:pt x="1393032" y="59531"/>
                  </a:cubicBezTo>
                  <a:cubicBezTo>
                    <a:pt x="1096066" y="158517"/>
                    <a:pt x="1401022" y="60869"/>
                    <a:pt x="535782" y="83343"/>
                  </a:cubicBezTo>
                  <a:cubicBezTo>
                    <a:pt x="494930" y="84404"/>
                    <a:pt x="424803" y="97422"/>
                    <a:pt x="381000" y="107156"/>
                  </a:cubicBezTo>
                  <a:cubicBezTo>
                    <a:pt x="365026" y="110706"/>
                    <a:pt x="349109" y="114567"/>
                    <a:pt x="333375" y="119062"/>
                  </a:cubicBezTo>
                  <a:cubicBezTo>
                    <a:pt x="321308" y="122510"/>
                    <a:pt x="310110" y="129411"/>
                    <a:pt x="297657" y="130968"/>
                  </a:cubicBezTo>
                  <a:cubicBezTo>
                    <a:pt x="246310" y="137386"/>
                    <a:pt x="194469" y="138906"/>
                    <a:pt x="142875" y="142875"/>
                  </a:cubicBezTo>
                  <a:cubicBezTo>
                    <a:pt x="130969" y="146844"/>
                    <a:pt x="116031" y="145907"/>
                    <a:pt x="107157" y="154781"/>
                  </a:cubicBezTo>
                  <a:cubicBezTo>
                    <a:pt x="86920" y="175018"/>
                    <a:pt x="59532" y="226218"/>
                    <a:pt x="59532" y="226218"/>
                  </a:cubicBezTo>
                  <a:cubicBezTo>
                    <a:pt x="55563" y="246062"/>
                    <a:pt x="52950" y="266226"/>
                    <a:pt x="47625" y="285750"/>
                  </a:cubicBezTo>
                  <a:cubicBezTo>
                    <a:pt x="41021" y="309966"/>
                    <a:pt x="31750" y="333375"/>
                    <a:pt x="23813" y="357187"/>
                  </a:cubicBezTo>
                  <a:lnTo>
                    <a:pt x="11907" y="392906"/>
                  </a:lnTo>
                  <a:cubicBezTo>
                    <a:pt x="6732" y="408430"/>
                    <a:pt x="3969" y="424656"/>
                    <a:pt x="0" y="440531"/>
                  </a:cubicBezTo>
                  <a:cubicBezTo>
                    <a:pt x="5402" y="510755"/>
                    <a:pt x="4910" y="585530"/>
                    <a:pt x="23813" y="654843"/>
                  </a:cubicBezTo>
                  <a:cubicBezTo>
                    <a:pt x="30417" y="679059"/>
                    <a:pt x="39688" y="702468"/>
                    <a:pt x="47625" y="726281"/>
                  </a:cubicBezTo>
                  <a:cubicBezTo>
                    <a:pt x="52150" y="739856"/>
                    <a:pt x="71438" y="742156"/>
                    <a:pt x="83344" y="750093"/>
                  </a:cubicBezTo>
                  <a:lnTo>
                    <a:pt x="130969" y="821531"/>
                  </a:lnTo>
                  <a:cubicBezTo>
                    <a:pt x="138907" y="833437"/>
                    <a:pt x="141207" y="852725"/>
                    <a:pt x="154782" y="857250"/>
                  </a:cubicBezTo>
                  <a:cubicBezTo>
                    <a:pt x="264058" y="893675"/>
                    <a:pt x="201243" y="878564"/>
                    <a:pt x="345282" y="892968"/>
                  </a:cubicBezTo>
                  <a:cubicBezTo>
                    <a:pt x="357188" y="900906"/>
                    <a:pt x="367552" y="911891"/>
                    <a:pt x="381000" y="916781"/>
                  </a:cubicBezTo>
                  <a:cubicBezTo>
                    <a:pt x="411757" y="927965"/>
                    <a:pt x="445203" y="930243"/>
                    <a:pt x="476250" y="940593"/>
                  </a:cubicBezTo>
                  <a:lnTo>
                    <a:pt x="511969" y="952500"/>
                  </a:lnTo>
                  <a:cubicBezTo>
                    <a:pt x="527844" y="976312"/>
                    <a:pt x="535782" y="1008062"/>
                    <a:pt x="559594" y="1023937"/>
                  </a:cubicBezTo>
                  <a:cubicBezTo>
                    <a:pt x="591342" y="1045102"/>
                    <a:pt x="606352" y="1051737"/>
                    <a:pt x="631032" y="1083468"/>
                  </a:cubicBezTo>
                  <a:cubicBezTo>
                    <a:pt x="648603" y="1106059"/>
                    <a:pt x="654844" y="1139031"/>
                    <a:pt x="678657" y="1154906"/>
                  </a:cubicBezTo>
                  <a:cubicBezTo>
                    <a:pt x="730886" y="1189725"/>
                    <a:pt x="705789" y="1167271"/>
                    <a:pt x="750094" y="1226343"/>
                  </a:cubicBezTo>
                  <a:cubicBezTo>
                    <a:pt x="788907" y="1342786"/>
                    <a:pt x="722942" y="1134866"/>
                    <a:pt x="773907" y="1440656"/>
                  </a:cubicBezTo>
                  <a:cubicBezTo>
                    <a:pt x="780305" y="1479047"/>
                    <a:pt x="818730" y="1484979"/>
                    <a:pt x="845344" y="1500187"/>
                  </a:cubicBezTo>
                  <a:cubicBezTo>
                    <a:pt x="981662" y="1578083"/>
                    <a:pt x="769057" y="1461234"/>
                    <a:pt x="916782" y="1559718"/>
                  </a:cubicBezTo>
                  <a:cubicBezTo>
                    <a:pt x="927224" y="1566680"/>
                    <a:pt x="940965" y="1566681"/>
                    <a:pt x="952500" y="1571625"/>
                  </a:cubicBezTo>
                  <a:cubicBezTo>
                    <a:pt x="1055470" y="1615756"/>
                    <a:pt x="952090" y="1579426"/>
                    <a:pt x="1035844" y="1607343"/>
                  </a:cubicBezTo>
                  <a:cubicBezTo>
                    <a:pt x="1127125" y="1603374"/>
                    <a:pt x="1218537" y="1601723"/>
                    <a:pt x="1309688" y="1595437"/>
                  </a:cubicBezTo>
                  <a:cubicBezTo>
                    <a:pt x="1333772" y="1593776"/>
                    <a:pt x="1381125" y="1583531"/>
                    <a:pt x="1381125" y="1583531"/>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sp macro="[0]!ShowCountrys_SouthAmerica" textlink="">
          <xdr:nvSpPr>
            <xdr:cNvPr id="1121" name="Vrije vorm 1120" hidden="1"/>
            <xdr:cNvSpPr/>
          </xdr:nvSpPr>
          <xdr:spPr>
            <a:xfrm>
              <a:off x="4012406" y="6048375"/>
              <a:ext cx="773906" cy="1404938"/>
            </a:xfrm>
            <a:custGeom>
              <a:avLst/>
              <a:gdLst>
                <a:gd name="connsiteX0" fmla="*/ 178594 w 773906"/>
                <a:gd name="connsiteY0" fmla="*/ 0 h 1404938"/>
                <a:gd name="connsiteX1" fmla="*/ 178594 w 773906"/>
                <a:gd name="connsiteY1" fmla="*/ 0 h 1404938"/>
                <a:gd name="connsiteX2" fmla="*/ 119063 w 773906"/>
                <a:gd name="connsiteY2" fmla="*/ 83344 h 1404938"/>
                <a:gd name="connsiteX3" fmla="*/ 83344 w 773906"/>
                <a:gd name="connsiteY3" fmla="*/ 107157 h 1404938"/>
                <a:gd name="connsiteX4" fmla="*/ 35719 w 773906"/>
                <a:gd name="connsiteY4" fmla="*/ 178594 h 1404938"/>
                <a:gd name="connsiteX5" fmla="*/ 11906 w 773906"/>
                <a:gd name="connsiteY5" fmla="*/ 214313 h 1404938"/>
                <a:gd name="connsiteX6" fmla="*/ 0 w 773906"/>
                <a:gd name="connsiteY6" fmla="*/ 250032 h 1404938"/>
                <a:gd name="connsiteX7" fmla="*/ 23813 w 773906"/>
                <a:gd name="connsiteY7" fmla="*/ 392907 h 1404938"/>
                <a:gd name="connsiteX8" fmla="*/ 47625 w 773906"/>
                <a:gd name="connsiteY8" fmla="*/ 428625 h 1404938"/>
                <a:gd name="connsiteX9" fmla="*/ 119063 w 773906"/>
                <a:gd name="connsiteY9" fmla="*/ 476250 h 1404938"/>
                <a:gd name="connsiteX10" fmla="*/ 154781 w 773906"/>
                <a:gd name="connsiteY10" fmla="*/ 547688 h 1404938"/>
                <a:gd name="connsiteX11" fmla="*/ 142875 w 773906"/>
                <a:gd name="connsiteY11" fmla="*/ 642938 h 1404938"/>
                <a:gd name="connsiteX12" fmla="*/ 119063 w 773906"/>
                <a:gd name="connsiteY12" fmla="*/ 678657 h 1404938"/>
                <a:gd name="connsiteX13" fmla="*/ 107156 w 773906"/>
                <a:gd name="connsiteY13" fmla="*/ 714375 h 1404938"/>
                <a:gd name="connsiteX14" fmla="*/ 71438 w 773906"/>
                <a:gd name="connsiteY14" fmla="*/ 785813 h 1404938"/>
                <a:gd name="connsiteX15" fmla="*/ 107156 w 773906"/>
                <a:gd name="connsiteY15" fmla="*/ 916782 h 1404938"/>
                <a:gd name="connsiteX16" fmla="*/ 154781 w 773906"/>
                <a:gd name="connsiteY16" fmla="*/ 1023938 h 1404938"/>
                <a:gd name="connsiteX17" fmla="*/ 119063 w 773906"/>
                <a:gd name="connsiteY17" fmla="*/ 1166813 h 1404938"/>
                <a:gd name="connsiteX18" fmla="*/ 95250 w 773906"/>
                <a:gd name="connsiteY18" fmla="*/ 1202532 h 1404938"/>
                <a:gd name="connsiteX19" fmla="*/ 83344 w 773906"/>
                <a:gd name="connsiteY19" fmla="*/ 1238250 h 1404938"/>
                <a:gd name="connsiteX20" fmla="*/ 59531 w 773906"/>
                <a:gd name="connsiteY20" fmla="*/ 1273969 h 1404938"/>
                <a:gd name="connsiteX21" fmla="*/ 107156 w 773906"/>
                <a:gd name="connsiteY21" fmla="*/ 1321594 h 1404938"/>
                <a:gd name="connsiteX22" fmla="*/ 154781 w 773906"/>
                <a:gd name="connsiteY22" fmla="*/ 1345407 h 1404938"/>
                <a:gd name="connsiteX23" fmla="*/ 261938 w 773906"/>
                <a:gd name="connsiteY23" fmla="*/ 1369219 h 1404938"/>
                <a:gd name="connsiteX24" fmla="*/ 297656 w 773906"/>
                <a:gd name="connsiteY24" fmla="*/ 1393032 h 1404938"/>
                <a:gd name="connsiteX25" fmla="*/ 345281 w 773906"/>
                <a:gd name="connsiteY25" fmla="*/ 1404938 h 1404938"/>
                <a:gd name="connsiteX26" fmla="*/ 452438 w 773906"/>
                <a:gd name="connsiteY26" fmla="*/ 1381125 h 1404938"/>
                <a:gd name="connsiteX27" fmla="*/ 488156 w 773906"/>
                <a:gd name="connsiteY27" fmla="*/ 1345407 h 1404938"/>
                <a:gd name="connsiteX28" fmla="*/ 511969 w 773906"/>
                <a:gd name="connsiteY28" fmla="*/ 1309688 h 1404938"/>
                <a:gd name="connsiteX29" fmla="*/ 523875 w 773906"/>
                <a:gd name="connsiteY29" fmla="*/ 1273969 h 1404938"/>
                <a:gd name="connsiteX30" fmla="*/ 547688 w 773906"/>
                <a:gd name="connsiteY30" fmla="*/ 1154907 h 1404938"/>
                <a:gd name="connsiteX31" fmla="*/ 571500 w 773906"/>
                <a:gd name="connsiteY31" fmla="*/ 1083469 h 1404938"/>
                <a:gd name="connsiteX32" fmla="*/ 583406 w 773906"/>
                <a:gd name="connsiteY32" fmla="*/ 1047750 h 1404938"/>
                <a:gd name="connsiteX33" fmla="*/ 607219 w 773906"/>
                <a:gd name="connsiteY33" fmla="*/ 881063 h 1404938"/>
                <a:gd name="connsiteX34" fmla="*/ 631031 w 773906"/>
                <a:gd name="connsiteY34" fmla="*/ 845344 h 1404938"/>
                <a:gd name="connsiteX35" fmla="*/ 654844 w 773906"/>
                <a:gd name="connsiteY35" fmla="*/ 797719 h 1404938"/>
                <a:gd name="connsiteX36" fmla="*/ 678656 w 773906"/>
                <a:gd name="connsiteY36" fmla="*/ 726282 h 1404938"/>
                <a:gd name="connsiteX37" fmla="*/ 702469 w 773906"/>
                <a:gd name="connsiteY37" fmla="*/ 654844 h 1404938"/>
                <a:gd name="connsiteX38" fmla="*/ 738188 w 773906"/>
                <a:gd name="connsiteY38" fmla="*/ 619125 h 1404938"/>
                <a:gd name="connsiteX39" fmla="*/ 750094 w 773906"/>
                <a:gd name="connsiteY39" fmla="*/ 583407 h 1404938"/>
                <a:gd name="connsiteX40" fmla="*/ 773906 w 773906"/>
                <a:gd name="connsiteY40" fmla="*/ 416719 h 1404938"/>
                <a:gd name="connsiteX41" fmla="*/ 762000 w 773906"/>
                <a:gd name="connsiteY41" fmla="*/ 345282 h 1404938"/>
                <a:gd name="connsiteX42" fmla="*/ 750094 w 773906"/>
                <a:gd name="connsiteY42" fmla="*/ 309563 h 1404938"/>
                <a:gd name="connsiteX43" fmla="*/ 678656 w 773906"/>
                <a:gd name="connsiteY43" fmla="*/ 261938 h 1404938"/>
                <a:gd name="connsiteX44" fmla="*/ 607219 w 773906"/>
                <a:gd name="connsiteY44" fmla="*/ 190500 h 1404938"/>
                <a:gd name="connsiteX45" fmla="*/ 595313 w 773906"/>
                <a:gd name="connsiteY45" fmla="*/ 130969 h 1404938"/>
                <a:gd name="connsiteX46" fmla="*/ 523875 w 773906"/>
                <a:gd name="connsiteY46" fmla="*/ 71438 h 1404938"/>
                <a:gd name="connsiteX47" fmla="*/ 452438 w 773906"/>
                <a:gd name="connsiteY47" fmla="*/ 47625 h 1404938"/>
                <a:gd name="connsiteX48" fmla="*/ 369094 w 773906"/>
                <a:gd name="connsiteY48" fmla="*/ 11907 h 1404938"/>
                <a:gd name="connsiteX49" fmla="*/ 250031 w 773906"/>
                <a:gd name="connsiteY49" fmla="*/ 23813 h 1404938"/>
                <a:gd name="connsiteX50" fmla="*/ 178594 w 773906"/>
                <a:gd name="connsiteY50" fmla="*/ 0 h 14049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Lst>
              <a:rect l="l" t="t" r="r" b="b"/>
              <a:pathLst>
                <a:path w="773906" h="1404938">
                  <a:moveTo>
                    <a:pt x="178594" y="0"/>
                  </a:moveTo>
                  <a:lnTo>
                    <a:pt x="178594" y="0"/>
                  </a:lnTo>
                  <a:cubicBezTo>
                    <a:pt x="158750" y="27781"/>
                    <a:pt x="141745" y="57827"/>
                    <a:pt x="119063" y="83344"/>
                  </a:cubicBezTo>
                  <a:cubicBezTo>
                    <a:pt x="109556" y="94039"/>
                    <a:pt x="92767" y="96388"/>
                    <a:pt x="83344" y="107157"/>
                  </a:cubicBezTo>
                  <a:cubicBezTo>
                    <a:pt x="64498" y="128695"/>
                    <a:pt x="51594" y="154782"/>
                    <a:pt x="35719" y="178594"/>
                  </a:cubicBezTo>
                  <a:lnTo>
                    <a:pt x="11906" y="214313"/>
                  </a:lnTo>
                  <a:cubicBezTo>
                    <a:pt x="7937" y="226219"/>
                    <a:pt x="0" y="237482"/>
                    <a:pt x="0" y="250032"/>
                  </a:cubicBezTo>
                  <a:cubicBezTo>
                    <a:pt x="0" y="276447"/>
                    <a:pt x="5183" y="355647"/>
                    <a:pt x="23813" y="392907"/>
                  </a:cubicBezTo>
                  <a:cubicBezTo>
                    <a:pt x="30212" y="405706"/>
                    <a:pt x="36856" y="419202"/>
                    <a:pt x="47625" y="428625"/>
                  </a:cubicBezTo>
                  <a:cubicBezTo>
                    <a:pt x="69163" y="447471"/>
                    <a:pt x="119063" y="476250"/>
                    <a:pt x="119063" y="476250"/>
                  </a:cubicBezTo>
                  <a:cubicBezTo>
                    <a:pt x="131102" y="494310"/>
                    <a:pt x="154781" y="523041"/>
                    <a:pt x="154781" y="547688"/>
                  </a:cubicBezTo>
                  <a:cubicBezTo>
                    <a:pt x="154781" y="579685"/>
                    <a:pt x="151294" y="612068"/>
                    <a:pt x="142875" y="642938"/>
                  </a:cubicBezTo>
                  <a:cubicBezTo>
                    <a:pt x="139110" y="656743"/>
                    <a:pt x="125462" y="665858"/>
                    <a:pt x="119063" y="678657"/>
                  </a:cubicBezTo>
                  <a:cubicBezTo>
                    <a:pt x="113450" y="689882"/>
                    <a:pt x="112769" y="703150"/>
                    <a:pt x="107156" y="714375"/>
                  </a:cubicBezTo>
                  <a:cubicBezTo>
                    <a:pt x="61000" y="806687"/>
                    <a:pt x="101361" y="696042"/>
                    <a:pt x="71438" y="785813"/>
                  </a:cubicBezTo>
                  <a:cubicBezTo>
                    <a:pt x="92241" y="931439"/>
                    <a:pt x="66754" y="815778"/>
                    <a:pt x="107156" y="916782"/>
                  </a:cubicBezTo>
                  <a:cubicBezTo>
                    <a:pt x="149662" y="1023046"/>
                    <a:pt x="108969" y="955218"/>
                    <a:pt x="154781" y="1023938"/>
                  </a:cubicBezTo>
                  <a:cubicBezTo>
                    <a:pt x="138749" y="1120134"/>
                    <a:pt x="150509" y="1072473"/>
                    <a:pt x="119063" y="1166813"/>
                  </a:cubicBezTo>
                  <a:cubicBezTo>
                    <a:pt x="114538" y="1180388"/>
                    <a:pt x="103188" y="1190626"/>
                    <a:pt x="95250" y="1202532"/>
                  </a:cubicBezTo>
                  <a:cubicBezTo>
                    <a:pt x="91281" y="1214438"/>
                    <a:pt x="88957" y="1227025"/>
                    <a:pt x="83344" y="1238250"/>
                  </a:cubicBezTo>
                  <a:cubicBezTo>
                    <a:pt x="76944" y="1251049"/>
                    <a:pt x="61883" y="1259854"/>
                    <a:pt x="59531" y="1273969"/>
                  </a:cubicBezTo>
                  <a:cubicBezTo>
                    <a:pt x="52476" y="1316302"/>
                    <a:pt x="82462" y="1311011"/>
                    <a:pt x="107156" y="1321594"/>
                  </a:cubicBezTo>
                  <a:cubicBezTo>
                    <a:pt x="123470" y="1328586"/>
                    <a:pt x="138467" y="1338415"/>
                    <a:pt x="154781" y="1345407"/>
                  </a:cubicBezTo>
                  <a:cubicBezTo>
                    <a:pt x="192084" y="1361394"/>
                    <a:pt x="219128" y="1362084"/>
                    <a:pt x="261938" y="1369219"/>
                  </a:cubicBezTo>
                  <a:cubicBezTo>
                    <a:pt x="273844" y="1377157"/>
                    <a:pt x="284504" y="1387395"/>
                    <a:pt x="297656" y="1393032"/>
                  </a:cubicBezTo>
                  <a:cubicBezTo>
                    <a:pt x="312696" y="1399478"/>
                    <a:pt x="328917" y="1404938"/>
                    <a:pt x="345281" y="1404938"/>
                  </a:cubicBezTo>
                  <a:cubicBezTo>
                    <a:pt x="360402" y="1404938"/>
                    <a:pt x="434066" y="1385718"/>
                    <a:pt x="452438" y="1381125"/>
                  </a:cubicBezTo>
                  <a:cubicBezTo>
                    <a:pt x="464344" y="1369219"/>
                    <a:pt x="477377" y="1358342"/>
                    <a:pt x="488156" y="1345407"/>
                  </a:cubicBezTo>
                  <a:cubicBezTo>
                    <a:pt x="497317" y="1334414"/>
                    <a:pt x="505570" y="1322487"/>
                    <a:pt x="511969" y="1309688"/>
                  </a:cubicBezTo>
                  <a:cubicBezTo>
                    <a:pt x="517582" y="1298463"/>
                    <a:pt x="521053" y="1286198"/>
                    <a:pt x="523875" y="1273969"/>
                  </a:cubicBezTo>
                  <a:cubicBezTo>
                    <a:pt x="532976" y="1234532"/>
                    <a:pt x="539750" y="1194594"/>
                    <a:pt x="547688" y="1154907"/>
                  </a:cubicBezTo>
                  <a:cubicBezTo>
                    <a:pt x="552611" y="1130294"/>
                    <a:pt x="563563" y="1107282"/>
                    <a:pt x="571500" y="1083469"/>
                  </a:cubicBezTo>
                  <a:lnTo>
                    <a:pt x="583406" y="1047750"/>
                  </a:lnTo>
                  <a:cubicBezTo>
                    <a:pt x="584654" y="1037765"/>
                    <a:pt x="600354" y="901659"/>
                    <a:pt x="607219" y="881063"/>
                  </a:cubicBezTo>
                  <a:cubicBezTo>
                    <a:pt x="611744" y="867488"/>
                    <a:pt x="623932" y="857768"/>
                    <a:pt x="631031" y="845344"/>
                  </a:cubicBezTo>
                  <a:cubicBezTo>
                    <a:pt x="639837" y="829934"/>
                    <a:pt x="648252" y="814198"/>
                    <a:pt x="654844" y="797719"/>
                  </a:cubicBezTo>
                  <a:cubicBezTo>
                    <a:pt x="664166" y="774414"/>
                    <a:pt x="670719" y="750094"/>
                    <a:pt x="678656" y="726282"/>
                  </a:cubicBezTo>
                  <a:lnTo>
                    <a:pt x="702469" y="654844"/>
                  </a:lnTo>
                  <a:cubicBezTo>
                    <a:pt x="707794" y="638870"/>
                    <a:pt x="726282" y="631031"/>
                    <a:pt x="738188" y="619125"/>
                  </a:cubicBezTo>
                  <a:cubicBezTo>
                    <a:pt x="742157" y="607219"/>
                    <a:pt x="747050" y="595582"/>
                    <a:pt x="750094" y="583407"/>
                  </a:cubicBezTo>
                  <a:cubicBezTo>
                    <a:pt x="765257" y="522754"/>
                    <a:pt x="766498" y="483395"/>
                    <a:pt x="773906" y="416719"/>
                  </a:cubicBezTo>
                  <a:cubicBezTo>
                    <a:pt x="769937" y="392907"/>
                    <a:pt x="767237" y="368848"/>
                    <a:pt x="762000" y="345282"/>
                  </a:cubicBezTo>
                  <a:cubicBezTo>
                    <a:pt x="759277" y="333031"/>
                    <a:pt x="758968" y="318437"/>
                    <a:pt x="750094" y="309563"/>
                  </a:cubicBezTo>
                  <a:cubicBezTo>
                    <a:pt x="729857" y="289326"/>
                    <a:pt x="702469" y="277813"/>
                    <a:pt x="678656" y="261938"/>
                  </a:cubicBezTo>
                  <a:cubicBezTo>
                    <a:pt x="650636" y="243258"/>
                    <a:pt x="607219" y="190500"/>
                    <a:pt x="607219" y="190500"/>
                  </a:cubicBezTo>
                  <a:cubicBezTo>
                    <a:pt x="603250" y="170656"/>
                    <a:pt x="604363" y="149069"/>
                    <a:pt x="595313" y="130969"/>
                  </a:cubicBezTo>
                  <a:cubicBezTo>
                    <a:pt x="587301" y="114946"/>
                    <a:pt x="541459" y="79253"/>
                    <a:pt x="523875" y="71438"/>
                  </a:cubicBezTo>
                  <a:cubicBezTo>
                    <a:pt x="500938" y="61244"/>
                    <a:pt x="473323" y="61548"/>
                    <a:pt x="452438" y="47625"/>
                  </a:cubicBezTo>
                  <a:cubicBezTo>
                    <a:pt x="403104" y="14736"/>
                    <a:pt x="430601" y="27283"/>
                    <a:pt x="369094" y="11907"/>
                  </a:cubicBezTo>
                  <a:cubicBezTo>
                    <a:pt x="329406" y="15876"/>
                    <a:pt x="289917" y="23813"/>
                    <a:pt x="250031" y="23813"/>
                  </a:cubicBezTo>
                  <a:cubicBezTo>
                    <a:pt x="233667" y="23813"/>
                    <a:pt x="190500" y="3969"/>
                    <a:pt x="178594" y="0"/>
                  </a:cubicBezTo>
                  <a:close/>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sp macro="[0]!ShowCountrys_Africa" textlink="">
          <xdr:nvSpPr>
            <xdr:cNvPr id="1123" name="Vrije vorm 1122" hidden="1"/>
            <xdr:cNvSpPr/>
          </xdr:nvSpPr>
          <xdr:spPr>
            <a:xfrm>
              <a:off x="4941094" y="5548313"/>
              <a:ext cx="1048485" cy="1476375"/>
            </a:xfrm>
            <a:custGeom>
              <a:avLst/>
              <a:gdLst>
                <a:gd name="connsiteX0" fmla="*/ 750093 w 1048485"/>
                <a:gd name="connsiteY0" fmla="*/ 202406 h 1476375"/>
                <a:gd name="connsiteX1" fmla="*/ 750093 w 1048485"/>
                <a:gd name="connsiteY1" fmla="*/ 202406 h 1476375"/>
                <a:gd name="connsiteX2" fmla="*/ 642937 w 1048485"/>
                <a:gd name="connsiteY2" fmla="*/ 107156 h 1476375"/>
                <a:gd name="connsiteX3" fmla="*/ 619125 w 1048485"/>
                <a:gd name="connsiteY3" fmla="*/ 71437 h 1476375"/>
                <a:gd name="connsiteX4" fmla="*/ 523875 w 1048485"/>
                <a:gd name="connsiteY4" fmla="*/ 47625 h 1476375"/>
                <a:gd name="connsiteX5" fmla="*/ 452437 w 1048485"/>
                <a:gd name="connsiteY5" fmla="*/ 23812 h 1476375"/>
                <a:gd name="connsiteX6" fmla="*/ 369093 w 1048485"/>
                <a:gd name="connsiteY6" fmla="*/ 0 h 1476375"/>
                <a:gd name="connsiteX7" fmla="*/ 166687 w 1048485"/>
                <a:gd name="connsiteY7" fmla="*/ 35719 h 1476375"/>
                <a:gd name="connsiteX8" fmla="*/ 130968 w 1048485"/>
                <a:gd name="connsiteY8" fmla="*/ 47625 h 1476375"/>
                <a:gd name="connsiteX9" fmla="*/ 59531 w 1048485"/>
                <a:gd name="connsiteY9" fmla="*/ 95250 h 1476375"/>
                <a:gd name="connsiteX10" fmla="*/ 47625 w 1048485"/>
                <a:gd name="connsiteY10" fmla="*/ 130969 h 1476375"/>
                <a:gd name="connsiteX11" fmla="*/ 11906 w 1048485"/>
                <a:gd name="connsiteY11" fmla="*/ 202406 h 1476375"/>
                <a:gd name="connsiteX12" fmla="*/ 11906 w 1048485"/>
                <a:gd name="connsiteY12" fmla="*/ 595312 h 1476375"/>
                <a:gd name="connsiteX13" fmla="*/ 47625 w 1048485"/>
                <a:gd name="connsiteY13" fmla="*/ 666750 h 1476375"/>
                <a:gd name="connsiteX14" fmla="*/ 107156 w 1048485"/>
                <a:gd name="connsiteY14" fmla="*/ 678656 h 1476375"/>
                <a:gd name="connsiteX15" fmla="*/ 214312 w 1048485"/>
                <a:gd name="connsiteY15" fmla="*/ 738187 h 1476375"/>
                <a:gd name="connsiteX16" fmla="*/ 226218 w 1048485"/>
                <a:gd name="connsiteY16" fmla="*/ 797719 h 1476375"/>
                <a:gd name="connsiteX17" fmla="*/ 238125 w 1048485"/>
                <a:gd name="connsiteY17" fmla="*/ 833437 h 1476375"/>
                <a:gd name="connsiteX18" fmla="*/ 309562 w 1048485"/>
                <a:gd name="connsiteY18" fmla="*/ 881062 h 1476375"/>
                <a:gd name="connsiteX19" fmla="*/ 321468 w 1048485"/>
                <a:gd name="connsiteY19" fmla="*/ 1012031 h 1476375"/>
                <a:gd name="connsiteX20" fmla="*/ 392906 w 1048485"/>
                <a:gd name="connsiteY20" fmla="*/ 1095375 h 1476375"/>
                <a:gd name="connsiteX21" fmla="*/ 392906 w 1048485"/>
                <a:gd name="connsiteY21" fmla="*/ 1202531 h 1476375"/>
                <a:gd name="connsiteX22" fmla="*/ 381000 w 1048485"/>
                <a:gd name="connsiteY22" fmla="*/ 1309687 h 1476375"/>
                <a:gd name="connsiteX23" fmla="*/ 392906 w 1048485"/>
                <a:gd name="connsiteY23" fmla="*/ 1345406 h 1476375"/>
                <a:gd name="connsiteX24" fmla="*/ 464343 w 1048485"/>
                <a:gd name="connsiteY24" fmla="*/ 1393031 h 1476375"/>
                <a:gd name="connsiteX25" fmla="*/ 523875 w 1048485"/>
                <a:gd name="connsiteY25" fmla="*/ 1440656 h 1476375"/>
                <a:gd name="connsiteX26" fmla="*/ 547687 w 1048485"/>
                <a:gd name="connsiteY26" fmla="*/ 1476375 h 1476375"/>
                <a:gd name="connsiteX27" fmla="*/ 619125 w 1048485"/>
                <a:gd name="connsiteY27" fmla="*/ 1416844 h 1476375"/>
                <a:gd name="connsiteX28" fmla="*/ 690562 w 1048485"/>
                <a:gd name="connsiteY28" fmla="*/ 1369219 h 1476375"/>
                <a:gd name="connsiteX29" fmla="*/ 738187 w 1048485"/>
                <a:gd name="connsiteY29" fmla="*/ 1321594 h 1476375"/>
                <a:gd name="connsiteX30" fmla="*/ 797718 w 1048485"/>
                <a:gd name="connsiteY30" fmla="*/ 1250156 h 1476375"/>
                <a:gd name="connsiteX31" fmla="*/ 869156 w 1048485"/>
                <a:gd name="connsiteY31" fmla="*/ 1202531 h 1476375"/>
                <a:gd name="connsiteX32" fmla="*/ 892968 w 1048485"/>
                <a:gd name="connsiteY32" fmla="*/ 1238250 h 1476375"/>
                <a:gd name="connsiteX33" fmla="*/ 904875 w 1048485"/>
                <a:gd name="connsiteY33" fmla="*/ 1285875 h 1476375"/>
                <a:gd name="connsiteX34" fmla="*/ 976312 w 1048485"/>
                <a:gd name="connsiteY34" fmla="*/ 1273969 h 1476375"/>
                <a:gd name="connsiteX35" fmla="*/ 1035843 w 1048485"/>
                <a:gd name="connsiteY35" fmla="*/ 1214437 h 1476375"/>
                <a:gd name="connsiteX36" fmla="*/ 1023937 w 1048485"/>
                <a:gd name="connsiteY36" fmla="*/ 1154906 h 1476375"/>
                <a:gd name="connsiteX37" fmla="*/ 1000125 w 1048485"/>
                <a:gd name="connsiteY37" fmla="*/ 1059656 h 1476375"/>
                <a:gd name="connsiteX38" fmla="*/ 1012031 w 1048485"/>
                <a:gd name="connsiteY38" fmla="*/ 976312 h 1476375"/>
                <a:gd name="connsiteX39" fmla="*/ 1035843 w 1048485"/>
                <a:gd name="connsiteY39" fmla="*/ 904875 h 1476375"/>
                <a:gd name="connsiteX40" fmla="*/ 1035843 w 1048485"/>
                <a:gd name="connsiteY40" fmla="*/ 488156 h 1476375"/>
                <a:gd name="connsiteX41" fmla="*/ 1000125 w 1048485"/>
                <a:gd name="connsiteY41" fmla="*/ 476250 h 1476375"/>
                <a:gd name="connsiteX42" fmla="*/ 845343 w 1048485"/>
                <a:gd name="connsiteY42" fmla="*/ 464344 h 1476375"/>
                <a:gd name="connsiteX43" fmla="*/ 809625 w 1048485"/>
                <a:gd name="connsiteY43" fmla="*/ 392906 h 1476375"/>
                <a:gd name="connsiteX44" fmla="*/ 797718 w 1048485"/>
                <a:gd name="connsiteY44" fmla="*/ 357187 h 1476375"/>
                <a:gd name="connsiteX45" fmla="*/ 750093 w 1048485"/>
                <a:gd name="connsiteY45" fmla="*/ 285750 h 1476375"/>
                <a:gd name="connsiteX46" fmla="*/ 714375 w 1048485"/>
                <a:gd name="connsiteY46" fmla="*/ 166687 h 1476375"/>
                <a:gd name="connsiteX47" fmla="*/ 714375 w 1048485"/>
                <a:gd name="connsiteY47" fmla="*/ 142875 h 1476375"/>
                <a:gd name="connsiteX48" fmla="*/ 559593 w 1048485"/>
                <a:gd name="connsiteY48" fmla="*/ 95250 h 1476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1048485" h="1476375">
                  <a:moveTo>
                    <a:pt x="750093" y="202406"/>
                  </a:moveTo>
                  <a:lnTo>
                    <a:pt x="750093" y="202406"/>
                  </a:lnTo>
                  <a:cubicBezTo>
                    <a:pt x="714374" y="170656"/>
                    <a:pt x="676730" y="140949"/>
                    <a:pt x="642937" y="107156"/>
                  </a:cubicBezTo>
                  <a:cubicBezTo>
                    <a:pt x="632819" y="97038"/>
                    <a:pt x="631924" y="77836"/>
                    <a:pt x="619125" y="71437"/>
                  </a:cubicBezTo>
                  <a:cubicBezTo>
                    <a:pt x="589853" y="56801"/>
                    <a:pt x="555625" y="55562"/>
                    <a:pt x="523875" y="47625"/>
                  </a:cubicBezTo>
                  <a:cubicBezTo>
                    <a:pt x="499524" y="41537"/>
                    <a:pt x="476788" y="29900"/>
                    <a:pt x="452437" y="23812"/>
                  </a:cubicBezTo>
                  <a:cubicBezTo>
                    <a:pt x="392636" y="8862"/>
                    <a:pt x="420336" y="17080"/>
                    <a:pt x="369093" y="0"/>
                  </a:cubicBezTo>
                  <a:cubicBezTo>
                    <a:pt x="256069" y="37674"/>
                    <a:pt x="322653" y="21539"/>
                    <a:pt x="166687" y="35719"/>
                  </a:cubicBezTo>
                  <a:cubicBezTo>
                    <a:pt x="154781" y="39688"/>
                    <a:pt x="141939" y="41530"/>
                    <a:pt x="130968" y="47625"/>
                  </a:cubicBezTo>
                  <a:cubicBezTo>
                    <a:pt x="105951" y="61524"/>
                    <a:pt x="59531" y="95250"/>
                    <a:pt x="59531" y="95250"/>
                  </a:cubicBezTo>
                  <a:cubicBezTo>
                    <a:pt x="55562" y="107156"/>
                    <a:pt x="53238" y="119744"/>
                    <a:pt x="47625" y="130969"/>
                  </a:cubicBezTo>
                  <a:cubicBezTo>
                    <a:pt x="1463" y="223291"/>
                    <a:pt x="41832" y="112625"/>
                    <a:pt x="11906" y="202406"/>
                  </a:cubicBezTo>
                  <a:cubicBezTo>
                    <a:pt x="1759" y="395208"/>
                    <a:pt x="-8837" y="418993"/>
                    <a:pt x="11906" y="595312"/>
                  </a:cubicBezTo>
                  <a:cubicBezTo>
                    <a:pt x="13778" y="611224"/>
                    <a:pt x="33450" y="658650"/>
                    <a:pt x="47625" y="666750"/>
                  </a:cubicBezTo>
                  <a:cubicBezTo>
                    <a:pt x="65195" y="676790"/>
                    <a:pt x="87312" y="674687"/>
                    <a:pt x="107156" y="678656"/>
                  </a:cubicBezTo>
                  <a:cubicBezTo>
                    <a:pt x="189035" y="733243"/>
                    <a:pt x="151443" y="717231"/>
                    <a:pt x="214312" y="738187"/>
                  </a:cubicBezTo>
                  <a:cubicBezTo>
                    <a:pt x="218281" y="758031"/>
                    <a:pt x="221310" y="778086"/>
                    <a:pt x="226218" y="797719"/>
                  </a:cubicBezTo>
                  <a:cubicBezTo>
                    <a:pt x="229262" y="809894"/>
                    <a:pt x="229251" y="824563"/>
                    <a:pt x="238125" y="833437"/>
                  </a:cubicBezTo>
                  <a:cubicBezTo>
                    <a:pt x="258362" y="853674"/>
                    <a:pt x="309562" y="881062"/>
                    <a:pt x="309562" y="881062"/>
                  </a:cubicBezTo>
                  <a:cubicBezTo>
                    <a:pt x="313531" y="924718"/>
                    <a:pt x="310173" y="969675"/>
                    <a:pt x="321468" y="1012031"/>
                  </a:cubicBezTo>
                  <a:cubicBezTo>
                    <a:pt x="327022" y="1032859"/>
                    <a:pt x="377324" y="1079793"/>
                    <a:pt x="392906" y="1095375"/>
                  </a:cubicBezTo>
                  <a:cubicBezTo>
                    <a:pt x="413483" y="1157109"/>
                    <a:pt x="404880" y="1112727"/>
                    <a:pt x="392906" y="1202531"/>
                  </a:cubicBezTo>
                  <a:cubicBezTo>
                    <a:pt x="388156" y="1238154"/>
                    <a:pt x="384969" y="1273968"/>
                    <a:pt x="381000" y="1309687"/>
                  </a:cubicBezTo>
                  <a:cubicBezTo>
                    <a:pt x="384969" y="1321593"/>
                    <a:pt x="384032" y="1336532"/>
                    <a:pt x="392906" y="1345406"/>
                  </a:cubicBezTo>
                  <a:cubicBezTo>
                    <a:pt x="413143" y="1365643"/>
                    <a:pt x="464343" y="1393031"/>
                    <a:pt x="464343" y="1393031"/>
                  </a:cubicBezTo>
                  <a:cubicBezTo>
                    <a:pt x="532590" y="1495400"/>
                    <a:pt x="441716" y="1374928"/>
                    <a:pt x="523875" y="1440656"/>
                  </a:cubicBezTo>
                  <a:cubicBezTo>
                    <a:pt x="535049" y="1449595"/>
                    <a:pt x="539750" y="1464469"/>
                    <a:pt x="547687" y="1476375"/>
                  </a:cubicBezTo>
                  <a:cubicBezTo>
                    <a:pt x="624113" y="1450900"/>
                    <a:pt x="541278" y="1486042"/>
                    <a:pt x="619125" y="1416844"/>
                  </a:cubicBezTo>
                  <a:cubicBezTo>
                    <a:pt x="640515" y="1397831"/>
                    <a:pt x="690562" y="1369219"/>
                    <a:pt x="690562" y="1369219"/>
                  </a:cubicBezTo>
                  <a:cubicBezTo>
                    <a:pt x="713240" y="1301183"/>
                    <a:pt x="683758" y="1357880"/>
                    <a:pt x="738187" y="1321594"/>
                  </a:cubicBezTo>
                  <a:cubicBezTo>
                    <a:pt x="827720" y="1261906"/>
                    <a:pt x="727433" y="1311656"/>
                    <a:pt x="797718" y="1250156"/>
                  </a:cubicBezTo>
                  <a:cubicBezTo>
                    <a:pt x="819256" y="1231310"/>
                    <a:pt x="869156" y="1202531"/>
                    <a:pt x="869156" y="1202531"/>
                  </a:cubicBezTo>
                  <a:cubicBezTo>
                    <a:pt x="877093" y="1214437"/>
                    <a:pt x="887331" y="1225097"/>
                    <a:pt x="892968" y="1238250"/>
                  </a:cubicBezTo>
                  <a:cubicBezTo>
                    <a:pt x="899414" y="1253291"/>
                    <a:pt x="889834" y="1279429"/>
                    <a:pt x="904875" y="1285875"/>
                  </a:cubicBezTo>
                  <a:cubicBezTo>
                    <a:pt x="927064" y="1295385"/>
                    <a:pt x="952500" y="1277938"/>
                    <a:pt x="976312" y="1273969"/>
                  </a:cubicBezTo>
                  <a:cubicBezTo>
                    <a:pt x="995795" y="1260980"/>
                    <a:pt x="1032235" y="1243301"/>
                    <a:pt x="1035843" y="1214437"/>
                  </a:cubicBezTo>
                  <a:cubicBezTo>
                    <a:pt x="1038353" y="1194357"/>
                    <a:pt x="1028487" y="1174624"/>
                    <a:pt x="1023937" y="1154906"/>
                  </a:cubicBezTo>
                  <a:cubicBezTo>
                    <a:pt x="1016578" y="1123017"/>
                    <a:pt x="1000125" y="1059656"/>
                    <a:pt x="1000125" y="1059656"/>
                  </a:cubicBezTo>
                  <a:cubicBezTo>
                    <a:pt x="1004094" y="1031875"/>
                    <a:pt x="1005721" y="1003657"/>
                    <a:pt x="1012031" y="976312"/>
                  </a:cubicBezTo>
                  <a:cubicBezTo>
                    <a:pt x="1017675" y="951854"/>
                    <a:pt x="1035843" y="904875"/>
                    <a:pt x="1035843" y="904875"/>
                  </a:cubicBezTo>
                  <a:cubicBezTo>
                    <a:pt x="1042026" y="793596"/>
                    <a:pt x="1060901" y="600915"/>
                    <a:pt x="1035843" y="488156"/>
                  </a:cubicBezTo>
                  <a:cubicBezTo>
                    <a:pt x="1033121" y="475905"/>
                    <a:pt x="1012578" y="477807"/>
                    <a:pt x="1000125" y="476250"/>
                  </a:cubicBezTo>
                  <a:cubicBezTo>
                    <a:pt x="948778" y="469832"/>
                    <a:pt x="896937" y="468313"/>
                    <a:pt x="845343" y="464344"/>
                  </a:cubicBezTo>
                  <a:cubicBezTo>
                    <a:pt x="815419" y="374570"/>
                    <a:pt x="855783" y="485221"/>
                    <a:pt x="809625" y="392906"/>
                  </a:cubicBezTo>
                  <a:cubicBezTo>
                    <a:pt x="804012" y="381681"/>
                    <a:pt x="803813" y="368158"/>
                    <a:pt x="797718" y="357187"/>
                  </a:cubicBezTo>
                  <a:cubicBezTo>
                    <a:pt x="783819" y="332170"/>
                    <a:pt x="750093" y="285750"/>
                    <a:pt x="750093" y="285750"/>
                  </a:cubicBezTo>
                  <a:cubicBezTo>
                    <a:pt x="739507" y="253992"/>
                    <a:pt x="720373" y="202675"/>
                    <a:pt x="714375" y="166687"/>
                  </a:cubicBezTo>
                  <a:cubicBezTo>
                    <a:pt x="713070" y="158858"/>
                    <a:pt x="714375" y="150812"/>
                    <a:pt x="714375" y="142875"/>
                  </a:cubicBezTo>
                  <a:lnTo>
                    <a:pt x="559593" y="95250"/>
                  </a:ln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sp macro="[0]!ShowCountrys_Europe" textlink="">
          <xdr:nvSpPr>
            <xdr:cNvPr id="1126" name="Vrije vorm 1125" hidden="1"/>
            <xdr:cNvSpPr/>
          </xdr:nvSpPr>
          <xdr:spPr>
            <a:xfrm>
              <a:off x="4828442" y="4691979"/>
              <a:ext cx="1165026" cy="996461"/>
            </a:xfrm>
            <a:custGeom>
              <a:avLst/>
              <a:gdLst>
                <a:gd name="connsiteX0" fmla="*/ 300404 w 1165026"/>
                <a:gd name="connsiteY0" fmla="*/ 65942 h 996461"/>
                <a:gd name="connsiteX1" fmla="*/ 300404 w 1165026"/>
                <a:gd name="connsiteY1" fmla="*/ 65942 h 996461"/>
                <a:gd name="connsiteX2" fmla="*/ 197827 w 1165026"/>
                <a:gd name="connsiteY2" fmla="*/ 102577 h 996461"/>
                <a:gd name="connsiteX3" fmla="*/ 175847 w 1165026"/>
                <a:gd name="connsiteY3" fmla="*/ 117230 h 996461"/>
                <a:gd name="connsiteX4" fmla="*/ 131885 w 1165026"/>
                <a:gd name="connsiteY4" fmla="*/ 131884 h 996461"/>
                <a:gd name="connsiteX5" fmla="*/ 109904 w 1165026"/>
                <a:gd name="connsiteY5" fmla="*/ 139211 h 996461"/>
                <a:gd name="connsiteX6" fmla="*/ 87923 w 1165026"/>
                <a:gd name="connsiteY6" fmla="*/ 153865 h 996461"/>
                <a:gd name="connsiteX7" fmla="*/ 43962 w 1165026"/>
                <a:gd name="connsiteY7" fmla="*/ 168519 h 996461"/>
                <a:gd name="connsiteX8" fmla="*/ 7327 w 1165026"/>
                <a:gd name="connsiteY8" fmla="*/ 212480 h 996461"/>
                <a:gd name="connsiteX9" fmla="*/ 0 w 1165026"/>
                <a:gd name="connsiteY9" fmla="*/ 234461 h 996461"/>
                <a:gd name="connsiteX10" fmla="*/ 7327 w 1165026"/>
                <a:gd name="connsiteY10" fmla="*/ 256442 h 996461"/>
                <a:gd name="connsiteX11" fmla="*/ 36635 w 1165026"/>
                <a:gd name="connsiteY11" fmla="*/ 300403 h 996461"/>
                <a:gd name="connsiteX12" fmla="*/ 73270 w 1165026"/>
                <a:gd name="connsiteY12" fmla="*/ 359019 h 996461"/>
                <a:gd name="connsiteX13" fmla="*/ 87923 w 1165026"/>
                <a:gd name="connsiteY13" fmla="*/ 381000 h 996461"/>
                <a:gd name="connsiteX14" fmla="*/ 109904 w 1165026"/>
                <a:gd name="connsiteY14" fmla="*/ 395653 h 996461"/>
                <a:gd name="connsiteX15" fmla="*/ 117231 w 1165026"/>
                <a:gd name="connsiteY15" fmla="*/ 417634 h 996461"/>
                <a:gd name="connsiteX16" fmla="*/ 139212 w 1165026"/>
                <a:gd name="connsiteY16" fmla="*/ 476250 h 996461"/>
                <a:gd name="connsiteX17" fmla="*/ 161193 w 1165026"/>
                <a:gd name="connsiteY17" fmla="*/ 483577 h 996461"/>
                <a:gd name="connsiteX18" fmla="*/ 190500 w 1165026"/>
                <a:gd name="connsiteY18" fmla="*/ 527538 h 996461"/>
                <a:gd name="connsiteX19" fmla="*/ 205154 w 1165026"/>
                <a:gd name="connsiteY19" fmla="*/ 571500 h 996461"/>
                <a:gd name="connsiteX20" fmla="*/ 205154 w 1165026"/>
                <a:gd name="connsiteY20" fmla="*/ 798634 h 996461"/>
                <a:gd name="connsiteX21" fmla="*/ 219808 w 1165026"/>
                <a:gd name="connsiteY21" fmla="*/ 842596 h 996461"/>
                <a:gd name="connsiteX22" fmla="*/ 249116 w 1165026"/>
                <a:gd name="connsiteY22" fmla="*/ 886557 h 996461"/>
                <a:gd name="connsiteX23" fmla="*/ 359020 w 1165026"/>
                <a:gd name="connsiteY23" fmla="*/ 879230 h 996461"/>
                <a:gd name="connsiteX24" fmla="*/ 417635 w 1165026"/>
                <a:gd name="connsiteY24" fmla="*/ 857250 h 996461"/>
                <a:gd name="connsiteX25" fmla="*/ 446943 w 1165026"/>
                <a:gd name="connsiteY25" fmla="*/ 849923 h 996461"/>
                <a:gd name="connsiteX26" fmla="*/ 534866 w 1165026"/>
                <a:gd name="connsiteY26" fmla="*/ 857250 h 996461"/>
                <a:gd name="connsiteX27" fmla="*/ 578827 w 1165026"/>
                <a:gd name="connsiteY27" fmla="*/ 871903 h 996461"/>
                <a:gd name="connsiteX28" fmla="*/ 644770 w 1165026"/>
                <a:gd name="connsiteY28" fmla="*/ 879230 h 996461"/>
                <a:gd name="connsiteX29" fmla="*/ 718039 w 1165026"/>
                <a:gd name="connsiteY29" fmla="*/ 901211 h 996461"/>
                <a:gd name="connsiteX30" fmla="*/ 740020 w 1165026"/>
                <a:gd name="connsiteY30" fmla="*/ 908538 h 996461"/>
                <a:gd name="connsiteX31" fmla="*/ 747347 w 1165026"/>
                <a:gd name="connsiteY31" fmla="*/ 930519 h 996461"/>
                <a:gd name="connsiteX32" fmla="*/ 791308 w 1165026"/>
                <a:gd name="connsiteY32" fmla="*/ 945173 h 996461"/>
                <a:gd name="connsiteX33" fmla="*/ 820616 w 1165026"/>
                <a:gd name="connsiteY33" fmla="*/ 981807 h 996461"/>
                <a:gd name="connsiteX34" fmla="*/ 864577 w 1165026"/>
                <a:gd name="connsiteY34" fmla="*/ 996461 h 996461"/>
                <a:gd name="connsiteX35" fmla="*/ 901212 w 1165026"/>
                <a:gd name="connsiteY35" fmla="*/ 989134 h 996461"/>
                <a:gd name="connsiteX36" fmla="*/ 915866 w 1165026"/>
                <a:gd name="connsiteY36" fmla="*/ 967153 h 996461"/>
                <a:gd name="connsiteX37" fmla="*/ 945173 w 1165026"/>
                <a:gd name="connsiteY37" fmla="*/ 959827 h 996461"/>
                <a:gd name="connsiteX38" fmla="*/ 959827 w 1165026"/>
                <a:gd name="connsiteY38" fmla="*/ 937846 h 996461"/>
                <a:gd name="connsiteX39" fmla="*/ 981808 w 1165026"/>
                <a:gd name="connsiteY39" fmla="*/ 871903 h 996461"/>
                <a:gd name="connsiteX40" fmla="*/ 996462 w 1165026"/>
                <a:gd name="connsiteY40" fmla="*/ 827942 h 996461"/>
                <a:gd name="connsiteX41" fmla="*/ 1003789 w 1165026"/>
                <a:gd name="connsiteY41" fmla="*/ 805961 h 996461"/>
                <a:gd name="connsiteX42" fmla="*/ 1025770 w 1165026"/>
                <a:gd name="connsiteY42" fmla="*/ 747346 h 996461"/>
                <a:gd name="connsiteX43" fmla="*/ 1047750 w 1165026"/>
                <a:gd name="connsiteY43" fmla="*/ 732692 h 996461"/>
                <a:gd name="connsiteX44" fmla="*/ 1084385 w 1165026"/>
                <a:gd name="connsiteY44" fmla="*/ 666750 h 996461"/>
                <a:gd name="connsiteX45" fmla="*/ 1099039 w 1165026"/>
                <a:gd name="connsiteY45" fmla="*/ 644769 h 996461"/>
                <a:gd name="connsiteX46" fmla="*/ 1113693 w 1165026"/>
                <a:gd name="connsiteY46" fmla="*/ 571500 h 996461"/>
                <a:gd name="connsiteX47" fmla="*/ 1121020 w 1165026"/>
                <a:gd name="connsiteY47" fmla="*/ 446942 h 996461"/>
                <a:gd name="connsiteX48" fmla="*/ 1135673 w 1165026"/>
                <a:gd name="connsiteY48" fmla="*/ 402980 h 996461"/>
                <a:gd name="connsiteX49" fmla="*/ 1143000 w 1165026"/>
                <a:gd name="connsiteY49" fmla="*/ 381000 h 996461"/>
                <a:gd name="connsiteX50" fmla="*/ 1164981 w 1165026"/>
                <a:gd name="connsiteY50" fmla="*/ 337038 h 996461"/>
                <a:gd name="connsiteX51" fmla="*/ 1143000 w 1165026"/>
                <a:gd name="connsiteY51" fmla="*/ 227134 h 996461"/>
                <a:gd name="connsiteX52" fmla="*/ 1121020 w 1165026"/>
                <a:gd name="connsiteY52" fmla="*/ 219807 h 996461"/>
                <a:gd name="connsiteX53" fmla="*/ 1091712 w 1165026"/>
                <a:gd name="connsiteY53" fmla="*/ 153865 h 996461"/>
                <a:gd name="connsiteX54" fmla="*/ 1084385 w 1165026"/>
                <a:gd name="connsiteY54" fmla="*/ 131884 h 996461"/>
                <a:gd name="connsiteX55" fmla="*/ 1062404 w 1165026"/>
                <a:gd name="connsiteY55" fmla="*/ 124557 h 996461"/>
                <a:gd name="connsiteX56" fmla="*/ 996462 w 1165026"/>
                <a:gd name="connsiteY56" fmla="*/ 80596 h 996461"/>
                <a:gd name="connsiteX57" fmla="*/ 952500 w 1165026"/>
                <a:gd name="connsiteY57" fmla="*/ 73269 h 996461"/>
                <a:gd name="connsiteX58" fmla="*/ 835270 w 1165026"/>
                <a:gd name="connsiteY58" fmla="*/ 51288 h 996461"/>
                <a:gd name="connsiteX59" fmla="*/ 813289 w 1165026"/>
                <a:gd name="connsiteY59" fmla="*/ 43961 h 996461"/>
                <a:gd name="connsiteX60" fmla="*/ 740020 w 1165026"/>
                <a:gd name="connsiteY60" fmla="*/ 36634 h 996461"/>
                <a:gd name="connsiteX61" fmla="*/ 718039 w 1165026"/>
                <a:gd name="connsiteY61" fmla="*/ 14653 h 996461"/>
                <a:gd name="connsiteX62" fmla="*/ 696058 w 1165026"/>
                <a:gd name="connsiteY62" fmla="*/ 0 h 996461"/>
                <a:gd name="connsiteX63" fmla="*/ 652097 w 1165026"/>
                <a:gd name="connsiteY63" fmla="*/ 7327 h 996461"/>
                <a:gd name="connsiteX64" fmla="*/ 630116 w 1165026"/>
                <a:gd name="connsiteY64" fmla="*/ 14653 h 996461"/>
                <a:gd name="connsiteX65" fmla="*/ 586154 w 1165026"/>
                <a:gd name="connsiteY65" fmla="*/ 21980 h 996461"/>
                <a:gd name="connsiteX66" fmla="*/ 542193 w 1165026"/>
                <a:gd name="connsiteY66" fmla="*/ 36634 h 996461"/>
                <a:gd name="connsiteX67" fmla="*/ 520212 w 1165026"/>
                <a:gd name="connsiteY67" fmla="*/ 43961 h 996461"/>
                <a:gd name="connsiteX68" fmla="*/ 476250 w 1165026"/>
                <a:gd name="connsiteY68" fmla="*/ 51288 h 996461"/>
                <a:gd name="connsiteX69" fmla="*/ 315058 w 1165026"/>
                <a:gd name="connsiteY69" fmla="*/ 73269 h 996461"/>
                <a:gd name="connsiteX70" fmla="*/ 300404 w 1165026"/>
                <a:gd name="connsiteY70" fmla="*/ 65942 h 9964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1165026" h="996461">
                  <a:moveTo>
                    <a:pt x="300404" y="65942"/>
                  </a:moveTo>
                  <a:lnTo>
                    <a:pt x="300404" y="65942"/>
                  </a:lnTo>
                  <a:cubicBezTo>
                    <a:pt x="227326" y="93347"/>
                    <a:pt x="261585" y="81324"/>
                    <a:pt x="197827" y="102577"/>
                  </a:cubicBezTo>
                  <a:cubicBezTo>
                    <a:pt x="189473" y="105362"/>
                    <a:pt x="183894" y="113654"/>
                    <a:pt x="175847" y="117230"/>
                  </a:cubicBezTo>
                  <a:cubicBezTo>
                    <a:pt x="161732" y="123503"/>
                    <a:pt x="146539" y="126999"/>
                    <a:pt x="131885" y="131884"/>
                  </a:cubicBezTo>
                  <a:lnTo>
                    <a:pt x="109904" y="139211"/>
                  </a:lnTo>
                  <a:cubicBezTo>
                    <a:pt x="102577" y="144096"/>
                    <a:pt x="95970" y="150289"/>
                    <a:pt x="87923" y="153865"/>
                  </a:cubicBezTo>
                  <a:cubicBezTo>
                    <a:pt x="73808" y="160138"/>
                    <a:pt x="43962" y="168519"/>
                    <a:pt x="43962" y="168519"/>
                  </a:cubicBezTo>
                  <a:cubicBezTo>
                    <a:pt x="27759" y="184722"/>
                    <a:pt x="17527" y="192080"/>
                    <a:pt x="7327" y="212480"/>
                  </a:cubicBezTo>
                  <a:cubicBezTo>
                    <a:pt x="3873" y="219388"/>
                    <a:pt x="2442" y="227134"/>
                    <a:pt x="0" y="234461"/>
                  </a:cubicBezTo>
                  <a:cubicBezTo>
                    <a:pt x="2442" y="241788"/>
                    <a:pt x="3576" y="249691"/>
                    <a:pt x="7327" y="256442"/>
                  </a:cubicBezTo>
                  <a:cubicBezTo>
                    <a:pt x="15880" y="271837"/>
                    <a:pt x="36635" y="300403"/>
                    <a:pt x="36635" y="300403"/>
                  </a:cubicBezTo>
                  <a:cubicBezTo>
                    <a:pt x="54074" y="352719"/>
                    <a:pt x="38437" y="335797"/>
                    <a:pt x="73270" y="359019"/>
                  </a:cubicBezTo>
                  <a:cubicBezTo>
                    <a:pt x="78154" y="366346"/>
                    <a:pt x="81696" y="374773"/>
                    <a:pt x="87923" y="381000"/>
                  </a:cubicBezTo>
                  <a:cubicBezTo>
                    <a:pt x="94150" y="387227"/>
                    <a:pt x="104403" y="388777"/>
                    <a:pt x="109904" y="395653"/>
                  </a:cubicBezTo>
                  <a:cubicBezTo>
                    <a:pt x="114729" y="401684"/>
                    <a:pt x="115358" y="410141"/>
                    <a:pt x="117231" y="417634"/>
                  </a:cubicBezTo>
                  <a:cubicBezTo>
                    <a:pt x="122444" y="438486"/>
                    <a:pt x="120366" y="461173"/>
                    <a:pt x="139212" y="476250"/>
                  </a:cubicBezTo>
                  <a:cubicBezTo>
                    <a:pt x="145243" y="481075"/>
                    <a:pt x="153866" y="481135"/>
                    <a:pt x="161193" y="483577"/>
                  </a:cubicBezTo>
                  <a:lnTo>
                    <a:pt x="190500" y="527538"/>
                  </a:lnTo>
                  <a:cubicBezTo>
                    <a:pt x="199068" y="540390"/>
                    <a:pt x="205154" y="571500"/>
                    <a:pt x="205154" y="571500"/>
                  </a:cubicBezTo>
                  <a:cubicBezTo>
                    <a:pt x="197582" y="669937"/>
                    <a:pt x="191730" y="691247"/>
                    <a:pt x="205154" y="798634"/>
                  </a:cubicBezTo>
                  <a:cubicBezTo>
                    <a:pt x="207070" y="813961"/>
                    <a:pt x="211240" y="829744"/>
                    <a:pt x="219808" y="842596"/>
                  </a:cubicBezTo>
                  <a:lnTo>
                    <a:pt x="249116" y="886557"/>
                  </a:lnTo>
                  <a:cubicBezTo>
                    <a:pt x="285751" y="884115"/>
                    <a:pt x="322506" y="883074"/>
                    <a:pt x="359020" y="879230"/>
                  </a:cubicBezTo>
                  <a:cubicBezTo>
                    <a:pt x="393878" y="875561"/>
                    <a:pt x="384793" y="869565"/>
                    <a:pt x="417635" y="857250"/>
                  </a:cubicBezTo>
                  <a:cubicBezTo>
                    <a:pt x="427064" y="853714"/>
                    <a:pt x="437174" y="852365"/>
                    <a:pt x="446943" y="849923"/>
                  </a:cubicBezTo>
                  <a:cubicBezTo>
                    <a:pt x="476251" y="852365"/>
                    <a:pt x="505857" y="852415"/>
                    <a:pt x="534866" y="857250"/>
                  </a:cubicBezTo>
                  <a:cubicBezTo>
                    <a:pt x="550102" y="859789"/>
                    <a:pt x="563475" y="870197"/>
                    <a:pt x="578827" y="871903"/>
                  </a:cubicBezTo>
                  <a:lnTo>
                    <a:pt x="644770" y="879230"/>
                  </a:lnTo>
                  <a:cubicBezTo>
                    <a:pt x="689062" y="890303"/>
                    <a:pt x="664524" y="883373"/>
                    <a:pt x="718039" y="901211"/>
                  </a:cubicBezTo>
                  <a:lnTo>
                    <a:pt x="740020" y="908538"/>
                  </a:lnTo>
                  <a:cubicBezTo>
                    <a:pt x="742462" y="915865"/>
                    <a:pt x="741062" y="926030"/>
                    <a:pt x="747347" y="930519"/>
                  </a:cubicBezTo>
                  <a:cubicBezTo>
                    <a:pt x="759916" y="939497"/>
                    <a:pt x="791308" y="945173"/>
                    <a:pt x="791308" y="945173"/>
                  </a:cubicBezTo>
                  <a:cubicBezTo>
                    <a:pt x="799253" y="969008"/>
                    <a:pt x="794679" y="970279"/>
                    <a:pt x="820616" y="981807"/>
                  </a:cubicBezTo>
                  <a:cubicBezTo>
                    <a:pt x="834731" y="988080"/>
                    <a:pt x="864577" y="996461"/>
                    <a:pt x="864577" y="996461"/>
                  </a:cubicBezTo>
                  <a:cubicBezTo>
                    <a:pt x="876789" y="994019"/>
                    <a:pt x="890399" y="995313"/>
                    <a:pt x="901212" y="989134"/>
                  </a:cubicBezTo>
                  <a:cubicBezTo>
                    <a:pt x="908858" y="984765"/>
                    <a:pt x="908539" y="972038"/>
                    <a:pt x="915866" y="967153"/>
                  </a:cubicBezTo>
                  <a:cubicBezTo>
                    <a:pt x="924244" y="961567"/>
                    <a:pt x="935404" y="962269"/>
                    <a:pt x="945173" y="959827"/>
                  </a:cubicBezTo>
                  <a:cubicBezTo>
                    <a:pt x="950058" y="952500"/>
                    <a:pt x="956251" y="945893"/>
                    <a:pt x="959827" y="937846"/>
                  </a:cubicBezTo>
                  <a:cubicBezTo>
                    <a:pt x="959828" y="937844"/>
                    <a:pt x="978144" y="882894"/>
                    <a:pt x="981808" y="871903"/>
                  </a:cubicBezTo>
                  <a:lnTo>
                    <a:pt x="996462" y="827942"/>
                  </a:lnTo>
                  <a:cubicBezTo>
                    <a:pt x="998904" y="820615"/>
                    <a:pt x="1002274" y="813534"/>
                    <a:pt x="1003789" y="805961"/>
                  </a:cubicBezTo>
                  <a:cubicBezTo>
                    <a:pt x="1009032" y="779749"/>
                    <a:pt x="1006903" y="766213"/>
                    <a:pt x="1025770" y="747346"/>
                  </a:cubicBezTo>
                  <a:cubicBezTo>
                    <a:pt x="1031996" y="741119"/>
                    <a:pt x="1040423" y="737577"/>
                    <a:pt x="1047750" y="732692"/>
                  </a:cubicBezTo>
                  <a:cubicBezTo>
                    <a:pt x="1060646" y="694003"/>
                    <a:pt x="1050793" y="717138"/>
                    <a:pt x="1084385" y="666750"/>
                  </a:cubicBezTo>
                  <a:lnTo>
                    <a:pt x="1099039" y="644769"/>
                  </a:lnTo>
                  <a:cubicBezTo>
                    <a:pt x="1105504" y="618910"/>
                    <a:pt x="1111298" y="599045"/>
                    <a:pt x="1113693" y="571500"/>
                  </a:cubicBezTo>
                  <a:cubicBezTo>
                    <a:pt x="1117296" y="530065"/>
                    <a:pt x="1115641" y="488184"/>
                    <a:pt x="1121020" y="446942"/>
                  </a:cubicBezTo>
                  <a:cubicBezTo>
                    <a:pt x="1123018" y="431625"/>
                    <a:pt x="1130789" y="417634"/>
                    <a:pt x="1135673" y="402980"/>
                  </a:cubicBezTo>
                  <a:cubicBezTo>
                    <a:pt x="1138115" y="395653"/>
                    <a:pt x="1138716" y="387426"/>
                    <a:pt x="1143000" y="381000"/>
                  </a:cubicBezTo>
                  <a:cubicBezTo>
                    <a:pt x="1161938" y="352593"/>
                    <a:pt x="1154869" y="367373"/>
                    <a:pt x="1164981" y="337038"/>
                  </a:cubicBezTo>
                  <a:cubicBezTo>
                    <a:pt x="1163386" y="317903"/>
                    <a:pt x="1172032" y="250360"/>
                    <a:pt x="1143000" y="227134"/>
                  </a:cubicBezTo>
                  <a:cubicBezTo>
                    <a:pt x="1136969" y="222309"/>
                    <a:pt x="1128347" y="222249"/>
                    <a:pt x="1121020" y="219807"/>
                  </a:cubicBezTo>
                  <a:cubicBezTo>
                    <a:pt x="1097797" y="184975"/>
                    <a:pt x="1109151" y="206181"/>
                    <a:pt x="1091712" y="153865"/>
                  </a:cubicBezTo>
                  <a:cubicBezTo>
                    <a:pt x="1089270" y="146538"/>
                    <a:pt x="1091712" y="134326"/>
                    <a:pt x="1084385" y="131884"/>
                  </a:cubicBezTo>
                  <a:lnTo>
                    <a:pt x="1062404" y="124557"/>
                  </a:lnTo>
                  <a:lnTo>
                    <a:pt x="996462" y="80596"/>
                  </a:lnTo>
                  <a:cubicBezTo>
                    <a:pt x="984101" y="72355"/>
                    <a:pt x="967154" y="75711"/>
                    <a:pt x="952500" y="73269"/>
                  </a:cubicBezTo>
                  <a:cubicBezTo>
                    <a:pt x="885254" y="50853"/>
                    <a:pt x="923909" y="60152"/>
                    <a:pt x="835270" y="51288"/>
                  </a:cubicBezTo>
                  <a:cubicBezTo>
                    <a:pt x="827943" y="48846"/>
                    <a:pt x="820923" y="45135"/>
                    <a:pt x="813289" y="43961"/>
                  </a:cubicBezTo>
                  <a:cubicBezTo>
                    <a:pt x="789030" y="40229"/>
                    <a:pt x="763479" y="43852"/>
                    <a:pt x="740020" y="36634"/>
                  </a:cubicBezTo>
                  <a:cubicBezTo>
                    <a:pt x="730116" y="33587"/>
                    <a:pt x="725999" y="21286"/>
                    <a:pt x="718039" y="14653"/>
                  </a:cubicBezTo>
                  <a:cubicBezTo>
                    <a:pt x="711274" y="9016"/>
                    <a:pt x="703385" y="4884"/>
                    <a:pt x="696058" y="0"/>
                  </a:cubicBezTo>
                  <a:cubicBezTo>
                    <a:pt x="681404" y="2442"/>
                    <a:pt x="666599" y="4104"/>
                    <a:pt x="652097" y="7327"/>
                  </a:cubicBezTo>
                  <a:cubicBezTo>
                    <a:pt x="644558" y="9002"/>
                    <a:pt x="637655" y="12978"/>
                    <a:pt x="630116" y="14653"/>
                  </a:cubicBezTo>
                  <a:cubicBezTo>
                    <a:pt x="615614" y="17876"/>
                    <a:pt x="600808" y="19538"/>
                    <a:pt x="586154" y="21980"/>
                  </a:cubicBezTo>
                  <a:lnTo>
                    <a:pt x="542193" y="36634"/>
                  </a:lnTo>
                  <a:cubicBezTo>
                    <a:pt x="534866" y="39076"/>
                    <a:pt x="527830" y="42691"/>
                    <a:pt x="520212" y="43961"/>
                  </a:cubicBezTo>
                  <a:lnTo>
                    <a:pt x="476250" y="51288"/>
                  </a:lnTo>
                  <a:cubicBezTo>
                    <a:pt x="395145" y="78324"/>
                    <a:pt x="447705" y="64978"/>
                    <a:pt x="315058" y="73269"/>
                  </a:cubicBezTo>
                  <a:cubicBezTo>
                    <a:pt x="283381" y="81188"/>
                    <a:pt x="302846" y="67163"/>
                    <a:pt x="300404" y="65942"/>
                  </a:cubicBezTo>
                  <a:close/>
                </a:path>
              </a:pathLst>
            </a:custGeom>
            <a:no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nl-NL" sz="1100"/>
            </a:p>
          </xdr:txBody>
        </xdr:sp>
      </xdr:grpSp>
      <xdr:sp macro="[0]!ShowCountrys_Custom" textlink="">
        <xdr:nvSpPr>
          <xdr:cNvPr id="8" name="Afgeronde rechthoek 7" hidden="1"/>
          <xdr:cNvSpPr/>
        </xdr:nvSpPr>
        <xdr:spPr>
          <a:xfrm>
            <a:off x="6357937" y="7429500"/>
            <a:ext cx="1488282" cy="250031"/>
          </a:xfrm>
          <a:prstGeom prst="roundRect">
            <a:avLst/>
          </a:prstGeom>
          <a:solidFill>
            <a:srgbClr val="00B05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b="1">
                <a:solidFill>
                  <a:schemeClr val="bg1"/>
                </a:solidFill>
                <a:latin typeface="Segoe Print" pitchFamily="2" charset="0"/>
              </a:rPr>
              <a:t>Cross continent</a:t>
            </a:r>
            <a:r>
              <a:rPr lang="nl-NL" sz="1100" b="1" baseline="0">
                <a:solidFill>
                  <a:schemeClr val="bg1"/>
                </a:solidFill>
                <a:latin typeface="Segoe Print" pitchFamily="2" charset="0"/>
              </a:rPr>
              <a:t> </a:t>
            </a:r>
            <a:endParaRPr lang="nl-NL" sz="1100" b="1">
              <a:solidFill>
                <a:schemeClr val="bg1"/>
              </a:solidFill>
              <a:latin typeface="Segoe Print" pitchFamily="2" charset="0"/>
            </a:endParaRPr>
          </a:p>
        </xdr:txBody>
      </xdr:sp>
      <xdr:grpSp>
        <xdr:nvGrpSpPr>
          <xdr:cNvPr id="1133" name="Groep 1132" hidden="1"/>
          <xdr:cNvGrpSpPr/>
        </xdr:nvGrpSpPr>
        <xdr:grpSpPr>
          <a:xfrm>
            <a:off x="2678906" y="7834311"/>
            <a:ext cx="5310188" cy="2809876"/>
            <a:chOff x="2678906" y="7834311"/>
            <a:chExt cx="5310188" cy="2809876"/>
          </a:xfrm>
        </xdr:grpSpPr>
        <xdr:graphicFrame macro="">
          <xdr:nvGraphicFramePr>
            <xdr:cNvPr id="59" name="Grafiek 58" hidden="1"/>
            <xdr:cNvGraphicFramePr>
              <a:graphicFrameLocks/>
            </xdr:cNvGraphicFramePr>
          </xdr:nvGraphicFramePr>
          <xdr:xfrm>
            <a:off x="2678906" y="7834311"/>
            <a:ext cx="5286375" cy="280987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72" name="Grafiek 71" hidden="1"/>
            <xdr:cNvGraphicFramePr>
              <a:graphicFrameLocks/>
            </xdr:cNvGraphicFramePr>
          </xdr:nvGraphicFramePr>
          <xdr:xfrm>
            <a:off x="2678906" y="7834311"/>
            <a:ext cx="5310188" cy="2743200"/>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73" name="Grafiek 72" hidden="1"/>
            <xdr:cNvGraphicFramePr>
              <a:graphicFrameLocks/>
            </xdr:cNvGraphicFramePr>
          </xdr:nvGraphicFramePr>
          <xdr:xfrm>
            <a:off x="2678906" y="7834311"/>
            <a:ext cx="5310188" cy="27432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74" name="Grafiek 73" hidden="1"/>
            <xdr:cNvGraphicFramePr>
              <a:graphicFrameLocks/>
            </xdr:cNvGraphicFramePr>
          </xdr:nvGraphicFramePr>
          <xdr:xfrm>
            <a:off x="2678906" y="7834311"/>
            <a:ext cx="5310188" cy="27432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75" name="Grafiek 74" hidden="1"/>
            <xdr:cNvGraphicFramePr>
              <a:graphicFrameLocks/>
            </xdr:cNvGraphicFramePr>
          </xdr:nvGraphicFramePr>
          <xdr:xfrm>
            <a:off x="2678906" y="7834311"/>
            <a:ext cx="5310188" cy="27432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76" name="Grafiek 75" hidden="1"/>
            <xdr:cNvGraphicFramePr>
              <a:graphicFrameLocks/>
            </xdr:cNvGraphicFramePr>
          </xdr:nvGraphicFramePr>
          <xdr:xfrm>
            <a:off x="2678906" y="7834311"/>
            <a:ext cx="5310188" cy="2743200"/>
          </xdr:xfrm>
          <a:graphic>
            <a:graphicData uri="http://schemas.openxmlformats.org/drawingml/2006/chart">
              <c:chart xmlns:c="http://schemas.openxmlformats.org/drawingml/2006/chart" xmlns:r="http://schemas.openxmlformats.org/officeDocument/2006/relationships" r:id="rId15"/>
            </a:graphicData>
          </a:graphic>
        </xdr:graphicFrame>
      </xdr:grpSp>
      <xdr:sp macro="" textlink="text_minimap">
        <xdr:nvSpPr>
          <xdr:cNvPr id="58" name="Tekstvak 57" hidden="1"/>
          <xdr:cNvSpPr txBox="1"/>
        </xdr:nvSpPr>
        <xdr:spPr>
          <a:xfrm>
            <a:off x="2643190" y="7381874"/>
            <a:ext cx="3464716" cy="5119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fld id="{2B293210-FA98-42F9-AF85-7B7DFEAA4AE7}" type="TxLink">
              <a:rPr lang="nl-NL" sz="900" b="1" i="1">
                <a:solidFill>
                  <a:srgbClr val="FF0000"/>
                </a:solidFill>
                <a:latin typeface="Segoe Print" pitchFamily="2" charset="0"/>
              </a:rPr>
              <a:pPr algn="l"/>
              <a:t>* Click a continent to compare their countries avarage
salary or on 'cross continent' to select a custom list.</a:t>
            </a:fld>
            <a:endParaRPr lang="nl-NL" sz="900" b="1" i="1">
              <a:solidFill>
                <a:srgbClr val="FF0000"/>
              </a:solidFill>
              <a:latin typeface="Segoe Print" pitchFamily="2" charset="0"/>
            </a:endParaRPr>
          </a:p>
        </xdr:txBody>
      </xdr:sp>
    </xdr:grpSp>
    <xdr:clientData/>
  </xdr:twoCellAnchor>
  <xdr:twoCellAnchor>
    <xdr:from>
      <xdr:col>28</xdr:col>
      <xdr:colOff>0</xdr:colOff>
      <xdr:row>55</xdr:row>
      <xdr:rowOff>71437</xdr:rowOff>
    </xdr:from>
    <xdr:to>
      <xdr:col>43</xdr:col>
      <xdr:colOff>119062</xdr:colOff>
      <xdr:row>57</xdr:row>
      <xdr:rowOff>9114</xdr:rowOff>
    </xdr:to>
    <xdr:sp macro="" textlink="text_totals">
      <xdr:nvSpPr>
        <xdr:cNvPr id="95" name="Tekstvak 94"/>
        <xdr:cNvSpPr txBox="1"/>
      </xdr:nvSpPr>
      <xdr:spPr>
        <a:xfrm>
          <a:off x="5322094" y="10548937"/>
          <a:ext cx="2976562" cy="318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fld id="{B47D5D26-6FAD-4754-9460-D9CA58614D22}" type="TxLink">
            <a:rPr lang="nl-NL" sz="1000" i="1">
              <a:solidFill>
                <a:srgbClr val="7030A0"/>
              </a:solidFill>
              <a:latin typeface="Segoe Print" pitchFamily="2" charset="0"/>
            </a:rPr>
            <a:pPr algn="l"/>
            <a:t>* Data is fitered by results scatterplot</a:t>
          </a:fld>
          <a:endParaRPr lang="nl-NL" sz="1000" i="1">
            <a:solidFill>
              <a:srgbClr val="7030A0"/>
            </a:solidFill>
            <a:latin typeface="Segoe Print" pitchFamily="2" charset="0"/>
          </a:endParaRPr>
        </a:p>
      </xdr:txBody>
    </xdr:sp>
    <xdr:clientData/>
  </xdr:twoCellAnchor>
  <xdr:twoCellAnchor>
    <xdr:from>
      <xdr:col>54</xdr:col>
      <xdr:colOff>11906</xdr:colOff>
      <xdr:row>47</xdr:row>
      <xdr:rowOff>83343</xdr:rowOff>
    </xdr:from>
    <xdr:to>
      <xdr:col>68</xdr:col>
      <xdr:colOff>0</xdr:colOff>
      <xdr:row>49</xdr:row>
      <xdr:rowOff>21020</xdr:rowOff>
    </xdr:to>
    <xdr:sp macro="" textlink="text_totals">
      <xdr:nvSpPr>
        <xdr:cNvPr id="98" name="Tekstvak 97"/>
        <xdr:cNvSpPr txBox="1"/>
      </xdr:nvSpPr>
      <xdr:spPr>
        <a:xfrm>
          <a:off x="10287000" y="9036843"/>
          <a:ext cx="2976562" cy="318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fld id="{B47D5D26-6FAD-4754-9460-D9CA58614D22}" type="TxLink">
            <a:rPr lang="nl-NL" sz="1000" i="1">
              <a:solidFill>
                <a:srgbClr val="7030A0"/>
              </a:solidFill>
              <a:latin typeface="Segoe Print" pitchFamily="2" charset="0"/>
            </a:rPr>
            <a:pPr algn="l"/>
            <a:t>* Data is fitered by results scatterplot</a:t>
          </a:fld>
          <a:endParaRPr lang="nl-NL" sz="1000" i="1">
            <a:solidFill>
              <a:srgbClr val="7030A0"/>
            </a:solidFill>
            <a:latin typeface="Segoe Print"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48</xdr:col>
      <xdr:colOff>24057</xdr:colOff>
      <xdr:row>26</xdr:row>
      <xdr:rowOff>70418</xdr:rowOff>
    </xdr:to>
    <xdr:pic>
      <xdr:nvPicPr>
        <xdr:cNvPr id="2" name="Afbeelding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8977557" cy="4832918"/>
        </a:xfrm>
        <a:prstGeom prst="rect">
          <a:avLst/>
        </a:prstGeom>
      </xdr:spPr>
    </xdr:pic>
    <xdr:clientData/>
  </xdr:twoCellAnchor>
  <xdr:oneCellAnchor>
    <xdr:from>
      <xdr:col>62</xdr:col>
      <xdr:colOff>0</xdr:colOff>
      <xdr:row>12</xdr:row>
      <xdr:rowOff>0</xdr:rowOff>
    </xdr:from>
    <xdr:ext cx="184731" cy="264560"/>
    <xdr:sp macro="" textlink="">
      <xdr:nvSpPr>
        <xdr:cNvPr id="4" name="Tekstvak 3"/>
        <xdr:cNvSpPr txBox="1"/>
      </xdr:nvSpPr>
      <xdr:spPr>
        <a:xfrm>
          <a:off x="11811000"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nl-NL" sz="1100"/>
        </a:p>
      </xdr:txBody>
    </xdr:sp>
    <xdr:clientData/>
  </xdr:oneCellAnchor>
  <xdr:oneCellAnchor>
    <xdr:from>
      <xdr:col>0</xdr:col>
      <xdr:colOff>136521</xdr:colOff>
      <xdr:row>11</xdr:row>
      <xdr:rowOff>23812</xdr:rowOff>
    </xdr:from>
    <xdr:ext cx="1494636" cy="409215"/>
    <xdr:sp macro="" textlink="north_america">
      <xdr:nvSpPr>
        <xdr:cNvPr id="5" name="Tekstvak 4"/>
        <xdr:cNvSpPr txBox="1"/>
      </xdr:nvSpPr>
      <xdr:spPr>
        <a:xfrm>
          <a:off x="136521" y="2119312"/>
          <a:ext cx="1494636" cy="4092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10C9CBFA-197F-4243-A2BA-1295F6D8FDB0}" type="TxLink">
            <a:rPr lang="nl-NL" sz="1400" b="1">
              <a:solidFill>
                <a:srgbClr val="0000FF"/>
              </a:solidFill>
              <a:latin typeface="Segoe Print" pitchFamily="2" charset="0"/>
            </a:rPr>
            <a:pPr algn="ctr"/>
            <a:t>$44.162,67</a:t>
          </a:fld>
          <a:endParaRPr lang="nl-NL" sz="1400" b="1">
            <a:solidFill>
              <a:srgbClr val="0000FF"/>
            </a:solidFill>
            <a:latin typeface="Segoe Print" pitchFamily="2" charset="0"/>
          </a:endParaRPr>
        </a:p>
      </xdr:txBody>
    </xdr:sp>
    <xdr:clientData/>
  </xdr:oneCellAnchor>
  <xdr:oneCellAnchor>
    <xdr:from>
      <xdr:col>6</xdr:col>
      <xdr:colOff>119063</xdr:colOff>
      <xdr:row>6</xdr:row>
      <xdr:rowOff>83343</xdr:rowOff>
    </xdr:from>
    <xdr:ext cx="994572" cy="635559"/>
    <xdr:sp macro="" textlink="">
      <xdr:nvSpPr>
        <xdr:cNvPr id="6" name="Tekstvak 5"/>
        <xdr:cNvSpPr txBox="1"/>
      </xdr:nvSpPr>
      <xdr:spPr>
        <a:xfrm>
          <a:off x="1262063" y="1226343"/>
          <a:ext cx="994572" cy="635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b="1">
              <a:solidFill>
                <a:schemeClr val="bg1">
                  <a:lumMod val="50000"/>
                </a:schemeClr>
              </a:solidFill>
              <a:latin typeface="Segoe Print" pitchFamily="2" charset="0"/>
            </a:rPr>
            <a:t>North</a:t>
          </a:r>
        </a:p>
        <a:p>
          <a:pPr algn="ctr"/>
          <a:r>
            <a:rPr lang="en-US" sz="1200" b="1">
              <a:solidFill>
                <a:schemeClr val="bg1">
                  <a:lumMod val="50000"/>
                </a:schemeClr>
              </a:solidFill>
              <a:latin typeface="Segoe Print" pitchFamily="2" charset="0"/>
            </a:rPr>
            <a:t>America</a:t>
          </a:r>
        </a:p>
      </xdr:txBody>
    </xdr:sp>
    <xdr:clientData/>
  </xdr:oneCellAnchor>
  <xdr:twoCellAnchor>
    <xdr:from>
      <xdr:col>4</xdr:col>
      <xdr:colOff>121839</xdr:colOff>
      <xdr:row>8</xdr:row>
      <xdr:rowOff>20122</xdr:rowOff>
    </xdr:from>
    <xdr:to>
      <xdr:col>6</xdr:col>
      <xdr:colOff>119063</xdr:colOff>
      <xdr:row>11</xdr:row>
      <xdr:rowOff>23811</xdr:rowOff>
    </xdr:to>
    <xdr:cxnSp macro="">
      <xdr:nvCxnSpPr>
        <xdr:cNvPr id="8" name="Gekromde verbindingslijn 7"/>
        <xdr:cNvCxnSpPr>
          <a:stCxn id="6" idx="1"/>
          <a:endCxn id="5" idx="0"/>
        </xdr:cNvCxnSpPr>
      </xdr:nvCxnSpPr>
      <xdr:spPr>
        <a:xfrm rot="10800000" flipV="1">
          <a:off x="883839" y="1544122"/>
          <a:ext cx="378224" cy="575189"/>
        </a:xfrm>
        <a:prstGeom prst="curvedConnector2">
          <a:avLst/>
        </a:prstGeom>
        <a:ln>
          <a:solidFill>
            <a:srgbClr val="0000FF"/>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59531</xdr:colOff>
      <xdr:row>17</xdr:row>
      <xdr:rowOff>47624</xdr:rowOff>
    </xdr:from>
    <xdr:ext cx="1023938" cy="635559"/>
    <xdr:sp macro="" textlink="">
      <xdr:nvSpPr>
        <xdr:cNvPr id="9" name="Tekstvak 8"/>
        <xdr:cNvSpPr txBox="1"/>
      </xdr:nvSpPr>
      <xdr:spPr>
        <a:xfrm>
          <a:off x="2536031" y="3286124"/>
          <a:ext cx="1023938" cy="635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b="1">
              <a:solidFill>
                <a:schemeClr val="bg1">
                  <a:lumMod val="50000"/>
                </a:schemeClr>
              </a:solidFill>
              <a:latin typeface="Segoe Print" pitchFamily="2" charset="0"/>
            </a:rPr>
            <a:t>South</a:t>
          </a:r>
        </a:p>
        <a:p>
          <a:pPr algn="ctr"/>
          <a:r>
            <a:rPr lang="en-US" sz="1200" b="1">
              <a:solidFill>
                <a:schemeClr val="bg1">
                  <a:lumMod val="50000"/>
                </a:schemeClr>
              </a:solidFill>
              <a:latin typeface="Segoe Print" pitchFamily="2" charset="0"/>
            </a:rPr>
            <a:t>America</a:t>
          </a:r>
        </a:p>
      </xdr:txBody>
    </xdr:sp>
    <xdr:clientData/>
  </xdr:oneCellAnchor>
  <xdr:oneCellAnchor>
    <xdr:from>
      <xdr:col>5</xdr:col>
      <xdr:colOff>130968</xdr:colOff>
      <xdr:row>20</xdr:row>
      <xdr:rowOff>154781</xdr:rowOff>
    </xdr:from>
    <xdr:ext cx="1494636" cy="409215"/>
    <xdr:sp macro="" textlink="south_america">
      <xdr:nvSpPr>
        <xdr:cNvPr id="14" name="Tekstvak 13"/>
        <xdr:cNvSpPr txBox="1"/>
      </xdr:nvSpPr>
      <xdr:spPr>
        <a:xfrm>
          <a:off x="1083468" y="3964781"/>
          <a:ext cx="1494636" cy="4092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7DD8BE32-C994-4A7E-AF1B-1A9614E86429}" type="TxLink">
            <a:rPr lang="nl-NL" sz="1400" b="1">
              <a:solidFill>
                <a:srgbClr val="0000FF"/>
              </a:solidFill>
              <a:latin typeface="Segoe Print" pitchFamily="2" charset="0"/>
            </a:rPr>
            <a:pPr algn="ctr"/>
            <a:t>$17.833,79</a:t>
          </a:fld>
          <a:endParaRPr lang="nl-NL" sz="1400" b="1">
            <a:solidFill>
              <a:srgbClr val="0000FF"/>
            </a:solidFill>
            <a:latin typeface="Segoe Print" pitchFamily="2" charset="0"/>
          </a:endParaRPr>
        </a:p>
      </xdr:txBody>
    </xdr:sp>
    <xdr:clientData/>
  </xdr:oneCellAnchor>
  <xdr:twoCellAnchor>
    <xdr:from>
      <xdr:col>9</xdr:col>
      <xdr:colOff>116287</xdr:colOff>
      <xdr:row>18</xdr:row>
      <xdr:rowOff>174903</xdr:rowOff>
    </xdr:from>
    <xdr:to>
      <xdr:col>13</xdr:col>
      <xdr:colOff>59532</xdr:colOff>
      <xdr:row>20</xdr:row>
      <xdr:rowOff>154780</xdr:rowOff>
    </xdr:to>
    <xdr:cxnSp macro="">
      <xdr:nvCxnSpPr>
        <xdr:cNvPr id="15" name="Gekromde verbindingslijn 14"/>
        <xdr:cNvCxnSpPr>
          <a:stCxn id="9" idx="1"/>
          <a:endCxn id="14" idx="0"/>
        </xdr:cNvCxnSpPr>
      </xdr:nvCxnSpPr>
      <xdr:spPr>
        <a:xfrm rot="10800000" flipV="1">
          <a:off x="1830787" y="3603903"/>
          <a:ext cx="705245" cy="360877"/>
        </a:xfrm>
        <a:prstGeom prst="curvedConnector2">
          <a:avLst/>
        </a:prstGeom>
        <a:ln>
          <a:solidFill>
            <a:srgbClr val="0000FF"/>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22</xdr:col>
      <xdr:colOff>157557</xdr:colOff>
      <xdr:row>8</xdr:row>
      <xdr:rowOff>0</xdr:rowOff>
    </xdr:from>
    <xdr:ext cx="1023938" cy="363946"/>
    <xdr:sp macro="" textlink="">
      <xdr:nvSpPr>
        <xdr:cNvPr id="19" name="Tekstvak 18"/>
        <xdr:cNvSpPr txBox="1"/>
      </xdr:nvSpPr>
      <xdr:spPr>
        <a:xfrm>
          <a:off x="4348557" y="1524000"/>
          <a:ext cx="1023938" cy="363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b="1">
              <a:solidFill>
                <a:schemeClr val="bg1">
                  <a:lumMod val="50000"/>
                </a:schemeClr>
              </a:solidFill>
              <a:latin typeface="Segoe Print" pitchFamily="2" charset="0"/>
            </a:rPr>
            <a:t>Europe</a:t>
          </a:r>
        </a:p>
      </xdr:txBody>
    </xdr:sp>
    <xdr:clientData/>
  </xdr:oneCellAnchor>
  <xdr:twoCellAnchor>
    <xdr:from>
      <xdr:col>18</xdr:col>
      <xdr:colOff>116288</xdr:colOff>
      <xdr:row>8</xdr:row>
      <xdr:rowOff>0</xdr:rowOff>
    </xdr:from>
    <xdr:to>
      <xdr:col>25</xdr:col>
      <xdr:colOff>98026</xdr:colOff>
      <xdr:row>10</xdr:row>
      <xdr:rowOff>11906</xdr:rowOff>
    </xdr:to>
    <xdr:cxnSp macro="">
      <xdr:nvCxnSpPr>
        <xdr:cNvPr id="20" name="Gekromde verbindingslijn 19"/>
        <xdr:cNvCxnSpPr>
          <a:stCxn id="19" idx="0"/>
          <a:endCxn id="32" idx="0"/>
        </xdr:cNvCxnSpPr>
      </xdr:nvCxnSpPr>
      <xdr:spPr>
        <a:xfrm rot="16200000" flipH="1" flipV="1">
          <a:off x="4006454" y="1062834"/>
          <a:ext cx="392906" cy="1315238"/>
        </a:xfrm>
        <a:prstGeom prst="curvedConnector3">
          <a:avLst>
            <a:gd name="adj1" fmla="val -58182"/>
          </a:avLst>
        </a:prstGeom>
        <a:ln>
          <a:solidFill>
            <a:srgbClr val="0000FF"/>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37</xdr:col>
      <xdr:colOff>181369</xdr:colOff>
      <xdr:row>20</xdr:row>
      <xdr:rowOff>0</xdr:rowOff>
    </xdr:from>
    <xdr:ext cx="1023938" cy="363946"/>
    <xdr:sp macro="" textlink="">
      <xdr:nvSpPr>
        <xdr:cNvPr id="21" name="Tekstvak 20"/>
        <xdr:cNvSpPr txBox="1"/>
      </xdr:nvSpPr>
      <xdr:spPr>
        <a:xfrm>
          <a:off x="7229869" y="3810000"/>
          <a:ext cx="1023938" cy="363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b="1">
              <a:solidFill>
                <a:schemeClr val="bg1">
                  <a:lumMod val="50000"/>
                </a:schemeClr>
              </a:solidFill>
              <a:latin typeface="Segoe Print" pitchFamily="2" charset="0"/>
            </a:rPr>
            <a:t>Austrialia</a:t>
          </a:r>
        </a:p>
      </xdr:txBody>
    </xdr:sp>
    <xdr:clientData/>
  </xdr:oneCellAnchor>
  <xdr:twoCellAnchor>
    <xdr:from>
      <xdr:col>34</xdr:col>
      <xdr:colOff>140099</xdr:colOff>
      <xdr:row>20</xdr:row>
      <xdr:rowOff>181972</xdr:rowOff>
    </xdr:from>
    <xdr:to>
      <xdr:col>37</xdr:col>
      <xdr:colOff>181369</xdr:colOff>
      <xdr:row>22</xdr:row>
      <xdr:rowOff>178593</xdr:rowOff>
    </xdr:to>
    <xdr:cxnSp macro="">
      <xdr:nvCxnSpPr>
        <xdr:cNvPr id="22" name="Gekromde verbindingslijn 21"/>
        <xdr:cNvCxnSpPr>
          <a:stCxn id="21" idx="1"/>
          <a:endCxn id="40" idx="0"/>
        </xdr:cNvCxnSpPr>
      </xdr:nvCxnSpPr>
      <xdr:spPr>
        <a:xfrm rot="10800000" flipV="1">
          <a:off x="6617099" y="3991972"/>
          <a:ext cx="612770" cy="377621"/>
        </a:xfrm>
        <a:prstGeom prst="curvedConnector2">
          <a:avLst/>
        </a:prstGeom>
        <a:ln>
          <a:solidFill>
            <a:srgbClr val="0000FF"/>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34</xdr:col>
      <xdr:colOff>121837</xdr:colOff>
      <xdr:row>6</xdr:row>
      <xdr:rowOff>142874</xdr:rowOff>
    </xdr:from>
    <xdr:ext cx="1023938" cy="363946"/>
    <xdr:sp macro="" textlink="">
      <xdr:nvSpPr>
        <xdr:cNvPr id="23" name="Tekstvak 22"/>
        <xdr:cNvSpPr txBox="1"/>
      </xdr:nvSpPr>
      <xdr:spPr>
        <a:xfrm>
          <a:off x="6598837" y="1285874"/>
          <a:ext cx="1023938" cy="363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b="1">
              <a:solidFill>
                <a:schemeClr val="bg1">
                  <a:lumMod val="50000"/>
                </a:schemeClr>
              </a:solidFill>
              <a:latin typeface="Segoe Print" pitchFamily="2" charset="0"/>
            </a:rPr>
            <a:t>Asia</a:t>
          </a:r>
        </a:p>
      </xdr:txBody>
    </xdr:sp>
    <xdr:clientData/>
  </xdr:oneCellAnchor>
  <xdr:twoCellAnchor>
    <xdr:from>
      <xdr:col>35</xdr:col>
      <xdr:colOff>152005</xdr:colOff>
      <xdr:row>8</xdr:row>
      <xdr:rowOff>125821</xdr:rowOff>
    </xdr:from>
    <xdr:to>
      <xdr:col>37</xdr:col>
      <xdr:colOff>62306</xdr:colOff>
      <xdr:row>10</xdr:row>
      <xdr:rowOff>166689</xdr:rowOff>
    </xdr:to>
    <xdr:cxnSp macro="">
      <xdr:nvCxnSpPr>
        <xdr:cNvPr id="24" name="Gekromde verbindingslijn 23"/>
        <xdr:cNvCxnSpPr>
          <a:stCxn id="23" idx="2"/>
          <a:endCxn id="34" idx="0"/>
        </xdr:cNvCxnSpPr>
      </xdr:nvCxnSpPr>
      <xdr:spPr>
        <a:xfrm rot="5400000">
          <a:off x="6754222" y="1715104"/>
          <a:ext cx="421868" cy="291301"/>
        </a:xfrm>
        <a:prstGeom prst="curvedConnector3">
          <a:avLst>
            <a:gd name="adj1" fmla="val 50000"/>
          </a:avLst>
        </a:prstGeom>
        <a:ln>
          <a:solidFill>
            <a:srgbClr val="0000FF"/>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22</xdr:col>
      <xdr:colOff>38494</xdr:colOff>
      <xdr:row>13</xdr:row>
      <xdr:rowOff>71438</xdr:rowOff>
    </xdr:from>
    <xdr:ext cx="1023938" cy="363946"/>
    <xdr:sp macro="" textlink="">
      <xdr:nvSpPr>
        <xdr:cNvPr id="25" name="Tekstvak 24"/>
        <xdr:cNvSpPr txBox="1"/>
      </xdr:nvSpPr>
      <xdr:spPr>
        <a:xfrm>
          <a:off x="4229494" y="2547938"/>
          <a:ext cx="1023938" cy="363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200" b="1">
              <a:solidFill>
                <a:schemeClr val="bg1">
                  <a:lumMod val="50000"/>
                </a:schemeClr>
              </a:solidFill>
              <a:latin typeface="Segoe Print" pitchFamily="2" charset="0"/>
            </a:rPr>
            <a:t>Africa</a:t>
          </a:r>
        </a:p>
      </xdr:txBody>
    </xdr:sp>
    <xdr:clientData/>
  </xdr:oneCellAnchor>
  <xdr:twoCellAnchor>
    <xdr:from>
      <xdr:col>21</xdr:col>
      <xdr:colOff>128193</xdr:colOff>
      <xdr:row>15</xdr:row>
      <xdr:rowOff>54384</xdr:rowOff>
    </xdr:from>
    <xdr:to>
      <xdr:col>24</xdr:col>
      <xdr:colOff>169463</xdr:colOff>
      <xdr:row>19</xdr:row>
      <xdr:rowOff>35718</xdr:rowOff>
    </xdr:to>
    <xdr:cxnSp macro="">
      <xdr:nvCxnSpPr>
        <xdr:cNvPr id="26" name="Gekromde verbindingslijn 25"/>
        <xdr:cNvCxnSpPr>
          <a:stCxn id="25" idx="2"/>
          <a:endCxn id="28" idx="0"/>
        </xdr:cNvCxnSpPr>
      </xdr:nvCxnSpPr>
      <xdr:spPr>
        <a:xfrm rot="5400000">
          <a:off x="4063411" y="2977166"/>
          <a:ext cx="743334" cy="612770"/>
        </a:xfrm>
        <a:prstGeom prst="curvedConnector3">
          <a:avLst>
            <a:gd name="adj1" fmla="val 50000"/>
          </a:avLst>
        </a:prstGeom>
        <a:ln>
          <a:solidFill>
            <a:srgbClr val="0000FF"/>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142875</xdr:colOff>
      <xdr:row>19</xdr:row>
      <xdr:rowOff>35718</xdr:rowOff>
    </xdr:from>
    <xdr:ext cx="1494636" cy="409215"/>
    <xdr:sp macro="" textlink="africa">
      <xdr:nvSpPr>
        <xdr:cNvPr id="28" name="Tekstvak 27"/>
        <xdr:cNvSpPr txBox="1"/>
      </xdr:nvSpPr>
      <xdr:spPr>
        <a:xfrm>
          <a:off x="3381375" y="3655218"/>
          <a:ext cx="1494636" cy="4092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621649C9-AD42-4721-A197-A989F8EA8E3F}" type="TxLink">
            <a:rPr lang="nl-NL" sz="1400" b="1">
              <a:solidFill>
                <a:srgbClr val="0000FF"/>
              </a:solidFill>
              <a:latin typeface="Segoe Print" pitchFamily="2" charset="0"/>
            </a:rPr>
            <a:pPr algn="ctr"/>
            <a:t>$40.207,42</a:t>
          </a:fld>
          <a:endParaRPr lang="nl-NL" sz="1400" b="1">
            <a:solidFill>
              <a:srgbClr val="0000FF"/>
            </a:solidFill>
            <a:latin typeface="Segoe Print" pitchFamily="2" charset="0"/>
          </a:endParaRPr>
        </a:p>
      </xdr:txBody>
    </xdr:sp>
    <xdr:clientData/>
  </xdr:oneCellAnchor>
  <xdr:oneCellAnchor>
    <xdr:from>
      <xdr:col>14</xdr:col>
      <xdr:colOff>130970</xdr:colOff>
      <xdr:row>10</xdr:row>
      <xdr:rowOff>11906</xdr:rowOff>
    </xdr:from>
    <xdr:ext cx="1494636" cy="409215"/>
    <xdr:sp macro="" textlink="europe">
      <xdr:nvSpPr>
        <xdr:cNvPr id="32" name="Tekstvak 31"/>
        <xdr:cNvSpPr txBox="1"/>
      </xdr:nvSpPr>
      <xdr:spPr>
        <a:xfrm>
          <a:off x="2797970" y="1916906"/>
          <a:ext cx="1494636" cy="4092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946D8688-9102-4527-9EF3-4DE405D37276}" type="TxLink">
            <a:rPr lang="nl-NL" sz="1400" b="1">
              <a:solidFill>
                <a:srgbClr val="0000FF"/>
              </a:solidFill>
              <a:latin typeface="Segoe Print" pitchFamily="2" charset="0"/>
            </a:rPr>
            <a:pPr algn="ctr"/>
            <a:t>$46.464,90</a:t>
          </a:fld>
          <a:endParaRPr lang="nl-NL" sz="1400" b="1">
            <a:solidFill>
              <a:srgbClr val="0000FF"/>
            </a:solidFill>
            <a:latin typeface="Segoe Print" pitchFamily="2" charset="0"/>
          </a:endParaRPr>
        </a:p>
      </xdr:txBody>
    </xdr:sp>
    <xdr:clientData/>
  </xdr:oneCellAnchor>
  <xdr:oneCellAnchor>
    <xdr:from>
      <xdr:col>31</xdr:col>
      <xdr:colOff>166687</xdr:colOff>
      <xdr:row>10</xdr:row>
      <xdr:rowOff>166688</xdr:rowOff>
    </xdr:from>
    <xdr:ext cx="1494636" cy="409215"/>
    <xdr:sp macro="" textlink="asia">
      <xdr:nvSpPr>
        <xdr:cNvPr id="34" name="Tekstvak 33"/>
        <xdr:cNvSpPr txBox="1"/>
      </xdr:nvSpPr>
      <xdr:spPr>
        <a:xfrm>
          <a:off x="6072187" y="2071688"/>
          <a:ext cx="1494636" cy="4092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C5EAAF57-5B63-44C7-ABE5-7202D986ECA6}" type="TxLink">
            <a:rPr lang="nl-NL" sz="1400" b="1">
              <a:solidFill>
                <a:srgbClr val="0000FF"/>
              </a:solidFill>
              <a:latin typeface="Segoe Print" pitchFamily="2" charset="0"/>
            </a:rPr>
            <a:pPr algn="ctr"/>
            <a:t>$29.396,20</a:t>
          </a:fld>
          <a:endParaRPr lang="nl-NL" sz="1400" b="1">
            <a:solidFill>
              <a:srgbClr val="0000FF"/>
            </a:solidFill>
            <a:latin typeface="Segoe Print" pitchFamily="2" charset="0"/>
          </a:endParaRPr>
        </a:p>
      </xdr:txBody>
    </xdr:sp>
    <xdr:clientData/>
  </xdr:oneCellAnchor>
  <xdr:oneCellAnchor>
    <xdr:from>
      <xdr:col>30</xdr:col>
      <xdr:colOff>154781</xdr:colOff>
      <xdr:row>22</xdr:row>
      <xdr:rowOff>178594</xdr:rowOff>
    </xdr:from>
    <xdr:ext cx="1494636" cy="409215"/>
    <xdr:sp macro="" textlink="australia">
      <xdr:nvSpPr>
        <xdr:cNvPr id="40" name="Tekstvak 39"/>
        <xdr:cNvSpPr txBox="1"/>
      </xdr:nvSpPr>
      <xdr:spPr>
        <a:xfrm>
          <a:off x="5869781" y="4369594"/>
          <a:ext cx="1494636" cy="4092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58AD8F98-A1FC-404B-B529-90A72D910420}" type="TxLink">
            <a:rPr lang="nl-NL" sz="1400" b="1">
              <a:solidFill>
                <a:srgbClr val="0000FF"/>
              </a:solidFill>
              <a:latin typeface="Segoe Print" pitchFamily="2" charset="0"/>
            </a:rPr>
            <a:pPr algn="ctr"/>
            <a:t>$80.878,07</a:t>
          </a:fld>
          <a:endParaRPr lang="nl-NL" sz="1400" b="1">
            <a:solidFill>
              <a:srgbClr val="0000FF"/>
            </a:solidFill>
            <a:latin typeface="Segoe Print" pitchFamily="2" charset="0"/>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eter van Klinken" refreshedDate="41095.923127546295" createdVersion="4" refreshedVersion="4" minRefreshableVersion="3" recordCount="1883">
  <cacheSource type="worksheet">
    <worksheetSource name="tblSalaries"/>
  </cacheSource>
  <cacheFields count="14">
    <cacheField name="Unique ID" numFmtId="0">
      <sharedItems count="1883">
        <s v="ID0477"/>
        <s v="ID0211"/>
        <s v="ID0318"/>
        <s v="ID0584"/>
        <s v="ID0493"/>
        <s v="ID0981"/>
        <s v="ID0309"/>
        <s v="ID0425"/>
        <s v="ID1516"/>
        <s v="ID0620"/>
        <s v="ID1489"/>
        <s v="ID1394"/>
        <s v="ID1656"/>
        <s v="ID0374"/>
        <s v="ID0532"/>
        <s v="ID1825"/>
        <s v="ID0976"/>
        <s v="ID0527"/>
        <s v="ID0375"/>
        <s v="ID1286"/>
        <s v="ID0563"/>
        <s v="ID0655"/>
        <s v="ID0007"/>
        <s v="ID1596"/>
        <s v="ID1320"/>
        <s v="ID0633"/>
        <s v="ID1009"/>
        <s v="ID0358"/>
        <s v="ID1523"/>
        <s v="ID0482"/>
        <s v="ID1492"/>
        <s v="ID0376"/>
        <s v="ID0608"/>
        <s v="ID1810"/>
        <s v="ID0569"/>
        <s v="ID0078"/>
        <s v="ID0844"/>
        <s v="ID0353"/>
        <s v="ID1655"/>
        <s v="ID1237"/>
        <s v="ID1354"/>
        <s v="ID0337"/>
        <s v="ID0963"/>
        <s v="ID0037"/>
        <s v="ID0083"/>
        <s v="ID0335"/>
        <s v="ID0470"/>
        <s v="ID0516"/>
        <s v="ID0580"/>
        <s v="ID0927"/>
        <s v="ID1393"/>
        <s v="ID1412"/>
        <s v="ID1473"/>
        <s v="ID0822"/>
        <s v="ID1764"/>
        <s v="ID1816"/>
        <s v="ID0167"/>
        <s v="ID1528"/>
        <s v="ID1002"/>
        <s v="ID0248"/>
        <s v="ID0565"/>
        <s v="ID1296"/>
        <s v="ID1626"/>
        <s v="ID0224"/>
        <s v="ID0323"/>
        <s v="ID1398"/>
        <s v="ID0339"/>
        <s v="ID0870"/>
        <s v="ID0954"/>
        <s v="ID0581"/>
        <s v="ID1730"/>
        <s v="ID0485"/>
        <s v="ID0725"/>
        <s v="ID0257"/>
        <s v="ID0351"/>
        <s v="ID0370"/>
        <s v="ID1401"/>
        <s v="ID0126"/>
        <s v="ID1522"/>
        <s v="ID0978"/>
        <s v="ID1475"/>
        <s v="ID1137"/>
        <s v="ID0909"/>
        <s v="ID1085"/>
        <s v="ID1170"/>
        <s v="ID1600"/>
        <s v="ID0871"/>
        <s v="ID0887"/>
        <s v="ID0091"/>
        <s v="ID0314"/>
        <s v="ID0461"/>
        <s v="ID0634"/>
        <s v="ID0991"/>
        <s v="ID1355"/>
        <s v="ID1364"/>
        <s v="ID1558"/>
        <s v="ID1778"/>
        <s v="ID1103"/>
        <s v="ID0514"/>
        <s v="ID0989"/>
        <s v="ID0995"/>
        <s v="ID1587"/>
        <s v="ID1901"/>
        <s v="ID0535"/>
        <s v="ID1262"/>
        <s v="ID0084"/>
        <s v="ID0440"/>
        <s v="ID0554"/>
        <s v="ID0592"/>
        <s v="ID1385"/>
        <s v="ID1417"/>
        <s v="ID1830"/>
        <s v="ID1115"/>
        <s v="ID1240"/>
        <s v="ID1843"/>
        <s v="ID0746"/>
        <s v="ID0538"/>
        <s v="ID1739"/>
        <s v="ID0418"/>
        <s v="ID0586"/>
        <s v="ID0873"/>
        <s v="ID1922"/>
        <s v="ID1147"/>
        <s v="ID1867"/>
        <s v="ID0232"/>
        <s v="ID0983"/>
        <s v="ID1264"/>
        <s v="ID1865"/>
        <s v="ID0181"/>
        <s v="ID0553"/>
        <s v="ID1434"/>
        <s v="ID0134"/>
        <s v="ID1348"/>
        <s v="ID0484"/>
        <s v="ID1556"/>
        <s v="ID0087"/>
        <s v="ID1361"/>
        <s v="ID1919"/>
        <s v="ID0804"/>
        <s v="ID0987"/>
        <s v="ID1484"/>
        <s v="ID0446"/>
        <s v="ID0209"/>
        <s v="ID0588"/>
        <s v="ID0496"/>
        <s v="ID0331"/>
        <s v="ID0596"/>
        <s v="ID0017"/>
        <s v="ID1266"/>
        <s v="ID1418"/>
        <s v="ID1213"/>
        <s v="ID1637"/>
        <s v="ID0166"/>
        <s v="ID0677"/>
        <s v="ID0930"/>
        <s v="ID1357"/>
        <s v="ID1534"/>
        <s v="ID1197"/>
        <s v="ID0585"/>
        <s v="ID0419"/>
        <s v="ID0143"/>
        <s v="ID0525"/>
        <s v="ID0270"/>
        <s v="ID1379"/>
        <s v="ID1890"/>
        <s v="ID0433"/>
        <s v="ID0748"/>
        <s v="ID0916"/>
        <s v="ID1445"/>
        <s v="ID0073"/>
        <s v="ID0609"/>
        <s v="ID0626"/>
        <s v="ID0681"/>
        <s v="ID0969"/>
        <s v="ID0994"/>
        <s v="ID1268"/>
        <s v="ID1356"/>
        <s v="ID1584"/>
        <s v="ID0918"/>
        <s v="ID1928"/>
        <s v="ID1585"/>
        <s v="ID0050"/>
        <s v="ID0893"/>
        <s v="ID1235"/>
        <s v="ID1723"/>
        <s v="ID0070"/>
        <s v="ID1382"/>
        <s v="ID1884"/>
        <s v="ID1305"/>
        <s v="ID0346"/>
        <s v="ID0158"/>
        <s v="ID0204"/>
        <s v="ID0215"/>
        <s v="ID0397"/>
        <s v="ID0505"/>
        <s v="ID0524"/>
        <s v="ID0829"/>
        <s v="ID1227"/>
        <s v="ID1374"/>
        <s v="ID1643"/>
        <s v="ID1799"/>
        <s v="ID1086"/>
        <s v="ID0394"/>
        <s v="ID0198"/>
        <s v="ID0275"/>
        <s v="ID0239"/>
        <s v="ID0793"/>
        <s v="ID0852"/>
        <s v="ID0868"/>
        <s v="ID0290"/>
        <s v="ID1387"/>
        <s v="ID0769"/>
        <s v="ID0922"/>
        <s v="ID0965"/>
        <s v="ID1443"/>
        <s v="ID0795"/>
        <s v="ID0249"/>
        <s v="ID0022"/>
        <s v="ID0152"/>
        <s v="ID0194"/>
        <s v="ID0986"/>
        <s v="ID1008"/>
        <s v="ID1219"/>
        <s v="ID0955"/>
        <s v="ID1331"/>
        <s v="ID0568"/>
        <s v="ID0536"/>
        <s v="ID0095"/>
        <s v="ID0233"/>
        <s v="ID0344"/>
        <s v="ID0381"/>
        <s v="ID0531"/>
        <s v="ID0627"/>
        <s v="ID0815"/>
        <s v="ID1376"/>
        <s v="ID1400"/>
        <s v="ID1514"/>
        <s v="ID0260"/>
        <s v="ID0380"/>
        <s v="ID0450"/>
        <s v="ID1388"/>
        <s v="ID1634"/>
        <s v="ID0993"/>
        <s v="ID0486"/>
        <s v="ID0854"/>
        <s v="ID0146"/>
        <s v="ID0176"/>
        <s v="ID0329"/>
        <s v="ID0480"/>
        <s v="ID1431"/>
        <s v="ID1668"/>
        <s v="ID1698"/>
        <s v="ID0966"/>
        <s v="ID1263"/>
        <s v="ID1782"/>
        <s v="ID0503"/>
        <s v="ID1102"/>
        <s v="ID0097"/>
        <s v="ID0187"/>
        <s v="ID1242"/>
        <s v="ID0045"/>
        <s v="ID0102"/>
        <s v="ID0156"/>
        <s v="ID0200"/>
        <s v="ID0244"/>
        <s v="ID0422"/>
        <s v="ID0435"/>
        <s v="ID0573"/>
        <s v="ID0579"/>
        <s v="ID0602"/>
        <s v="ID1138"/>
        <s v="ID1222"/>
        <s v="ID1564"/>
        <s v="ID1692"/>
        <s v="ID0426"/>
        <s v="ID0367"/>
        <s v="ID1519"/>
        <s v="ID1529"/>
        <s v="ID1563"/>
        <s v="ID1150"/>
        <s v="ID0171"/>
        <s v="ID0147"/>
        <s v="ID1198"/>
        <s v="ID1413"/>
        <s v="ID1744"/>
        <s v="ID1684"/>
        <s v="ID1456"/>
        <s v="ID0876"/>
        <s v="ID1807"/>
        <s v="ID0067"/>
        <s v="ID0543"/>
        <s v="ID0623"/>
        <s v="ID1537"/>
        <s v="ID1586"/>
        <s v="ID0820"/>
        <s v="ID1087"/>
        <s v="ID0522"/>
        <s v="ID1650"/>
        <s v="ID1659"/>
        <s v="ID0468"/>
        <s v="ID1543"/>
        <s v="ID0068"/>
        <s v="ID0985"/>
        <s v="ID1283"/>
        <s v="ID0117"/>
        <s v="ID0015"/>
        <s v="ID0065"/>
        <s v="ID0111"/>
        <s v="ID0308"/>
        <s v="ID0365"/>
        <s v="ID0399"/>
        <s v="ID0806"/>
        <s v="ID0840"/>
        <s v="ID1248"/>
        <s v="ID1381"/>
        <s v="ID1384"/>
        <s v="ID1483"/>
        <s v="ID1583"/>
        <s v="ID1620"/>
        <s v="ID1669"/>
        <s v="ID1694"/>
        <s v="ID1751"/>
        <s v="ID1775"/>
        <s v="ID1809"/>
        <s v="ID1852"/>
        <s v="ID0498"/>
        <s v="ID0743"/>
        <s v="ID0256"/>
        <s v="ID1383"/>
        <s v="ID1638"/>
        <s v="ID0305"/>
        <s v="ID0530"/>
        <s v="ID1325"/>
        <s v="ID1267"/>
        <s v="ID1164"/>
        <s v="ID0964"/>
        <s v="ID1255"/>
        <s v="ID1713"/>
        <s v="ID0088"/>
        <s v="ID1420"/>
        <s v="ID1710"/>
        <s v="ID1427"/>
        <s v="ID0944"/>
        <s v="ID0641"/>
        <s v="ID1776"/>
        <s v="ID1226"/>
        <s v="ID0101"/>
        <s v="ID0125"/>
        <s v="ID0148"/>
        <s v="ID0169"/>
        <s v="ID0189"/>
        <s v="ID0217"/>
        <s v="ID0226"/>
        <s v="ID0247"/>
        <s v="ID0273"/>
        <s v="ID0278"/>
        <s v="ID0444"/>
        <s v="ID0458"/>
        <s v="ID0551"/>
        <s v="ID0618"/>
        <s v="ID0637"/>
        <s v="ID1199"/>
        <s v="ID1303"/>
        <s v="ID1352"/>
        <s v="ID1371"/>
        <s v="ID1403"/>
        <s v="ID1435"/>
        <s v="ID1679"/>
        <s v="ID1748"/>
        <s v="ID1821"/>
        <s v="ID1842"/>
        <s v="ID0635"/>
        <s v="ID0243"/>
        <s v="ID0932"/>
        <s v="ID1076"/>
        <s v="ID1695"/>
        <s v="ID1733"/>
        <s v="ID1838"/>
        <s v="ID1236"/>
        <s v="ID1370"/>
        <s v="ID0378"/>
        <s v="ID1582"/>
        <s v="ID0556"/>
        <s v="ID0220"/>
        <s v="ID0453"/>
        <s v="ID1826"/>
        <s v="ID1893"/>
        <s v="ID1396"/>
        <s v="ID0268"/>
        <s v="ID0504"/>
        <s v="ID1430"/>
        <s v="ID1486"/>
        <s v="ID1247"/>
        <s v="ID1805"/>
        <s v="ID0432"/>
        <s v="ID1544"/>
        <s v="ID1925"/>
        <s v="ID1126"/>
        <s v="ID1889"/>
        <s v="ID1485"/>
        <s v="ID1542"/>
        <s v="ID1555"/>
        <s v="ID0269"/>
        <s v="ID0515"/>
        <s v="ID1490"/>
        <s v="ID0973"/>
        <s v="ID1098"/>
        <s v="ID1498"/>
        <s v="ID1906"/>
        <s v="ID0906"/>
        <s v="ID1594"/>
        <s v="ID0016"/>
        <s v="ID0024"/>
        <s v="ID0072"/>
        <s v="ID0094"/>
        <s v="ID0161"/>
        <s v="ID0177"/>
        <s v="ID0277"/>
        <s v="ID0300"/>
        <s v="ID0360"/>
        <s v="ID0437"/>
        <s v="ID0589"/>
        <s v="ID0597"/>
        <s v="ID0824"/>
        <s v="ID1167"/>
        <s v="ID1188"/>
        <s v="ID1359"/>
        <s v="ID1428"/>
        <s v="ID1444"/>
        <s v="ID1520"/>
        <s v="ID1675"/>
        <s v="ID1697"/>
        <s v="ID1743"/>
        <s v="ID1749"/>
        <s v="ID1915"/>
        <s v="ID1788"/>
        <s v="ID1511"/>
        <s v="ID0100"/>
        <s v="ID0449"/>
        <s v="ID1218"/>
        <s v="ID0357"/>
        <s v="ID1395"/>
        <s v="ID0241"/>
        <s v="ID0263"/>
        <s v="ID1707"/>
        <s v="ID1559"/>
        <s v="ID0523"/>
        <s v="ID1021"/>
        <s v="ID0223"/>
        <s v="ID0356"/>
        <s v="ID1108"/>
        <s v="ID1249"/>
        <s v="ID0533"/>
        <s v="ID0421"/>
        <s v="ID0438"/>
        <s v="ID1424"/>
        <s v="ID1432"/>
        <s v="ID1769"/>
        <s v="ID1869"/>
        <s v="ID1561"/>
        <s v="ID1765"/>
        <s v="ID0041"/>
        <s v="ID0984"/>
        <s v="ID1012"/>
        <s v="ID1442"/>
        <s v="ID1122"/>
        <s v="ID0441"/>
        <s v="ID0640"/>
        <s v="ID1509"/>
        <s v="ID0135"/>
        <s v="ID1554"/>
        <s v="ID0235"/>
        <s v="ID1117"/>
        <s v="ID1332"/>
        <s v="ID1372"/>
        <s v="ID1690"/>
        <s v="ID1761"/>
        <s v="ID0403"/>
        <s v="ID0122"/>
        <s v="ID0183"/>
        <s v="ID0196"/>
        <s v="ID0245"/>
        <s v="ID0283"/>
        <s v="ID0317"/>
        <s v="ID0396"/>
        <s v="ID0472"/>
        <s v="ID0520"/>
        <s v="ID0587"/>
        <s v="ID0606"/>
        <s v="ID0874"/>
        <s v="ID0945"/>
        <s v="ID1258"/>
        <s v="ID1275"/>
        <s v="ID1654"/>
        <s v="ID1824"/>
        <s v="ID1932"/>
        <s v="ID1386"/>
        <s v="ID0778"/>
        <s v="ID0566"/>
        <s v="ID1553"/>
        <s v="ID1306"/>
        <s v="ID1104"/>
        <s v="ID0038"/>
        <s v="ID0149"/>
        <s v="ID1159"/>
        <s v="ID1271"/>
        <s v="ID1746"/>
        <s v="ID0363"/>
        <s v="ID0043"/>
        <s v="ID0137"/>
        <s v="ID0466"/>
        <s v="ID1731"/>
        <s v="ID0061"/>
        <s v="ID0289"/>
        <s v="ID0359"/>
        <s v="ID1619"/>
        <s v="ID1742"/>
        <s v="ID0721"/>
        <s v="ID0229"/>
        <s v="ID0366"/>
        <s v="ID1176"/>
        <s v="ID1251"/>
        <s v="ID1693"/>
        <s v="ID0501"/>
        <s v="ID0116"/>
        <s v="ID0174"/>
        <s v="ID0195"/>
        <s v="ID0306"/>
        <s v="ID0552"/>
        <s v="ID1449"/>
        <s v="ID1762"/>
        <s v="ID1766"/>
        <s v="ID1871"/>
        <s v="ID0157"/>
        <s v="ID0798"/>
        <s v="ID0968"/>
        <s v="ID0979"/>
        <s v="ID1662"/>
        <s v="ID0108"/>
        <s v="ID1502"/>
        <s v="ID1636"/>
        <s v="ID0011"/>
        <s v="ID0237"/>
        <s v="ID0128"/>
        <s v="ID0153"/>
        <s v="ID0231"/>
        <s v="ID0292"/>
        <s v="ID0327"/>
        <s v="ID0439"/>
        <s v="ID0488"/>
        <s v="ID0512"/>
        <s v="ID0591"/>
        <s v="ID0605"/>
        <s v="ID0791"/>
        <s v="ID0866"/>
        <s v="ID1025"/>
        <s v="ID1402"/>
        <s v="ID1407"/>
        <s v="ID1696"/>
        <s v="ID1706"/>
        <s v="ID1768"/>
        <s v="ID1802"/>
        <s v="ID1803"/>
        <s v="ID1804"/>
        <s v="ID0790"/>
        <s v="ID1414"/>
        <s v="ID1515"/>
        <s v="ID1888"/>
        <s v="ID1488"/>
        <s v="ID0246"/>
        <s v="ID0333"/>
        <s v="ID1166"/>
        <s v="ID1259"/>
        <s v="ID1092"/>
        <s v="ID0570"/>
        <s v="ID1335"/>
        <s v="ID0408"/>
        <s v="ID0595"/>
        <s v="ID0208"/>
        <s v="ID1508"/>
        <s v="ID1608"/>
        <s v="ID0559"/>
        <s v="ID1129"/>
        <s v="ID0980"/>
        <s v="ID0052"/>
        <s v="ID1107"/>
        <s v="ID1682"/>
        <s v="ID1724"/>
        <s v="ID1737"/>
        <s v="ID0343"/>
        <s v="ID1254"/>
        <s v="ID1806"/>
        <s v="ID1874"/>
        <s v="ID1875"/>
        <s v="ID0528"/>
        <s v="ID0361"/>
        <s v="ID0264"/>
        <s v="ID0058"/>
        <s v="ID0880"/>
        <s v="ID0055"/>
        <s v="ID0764"/>
        <s v="ID1391"/>
        <s v="ID1525"/>
        <s v="ID1614"/>
        <s v="ID1688"/>
        <s v="ID1910"/>
        <s v="ID1312"/>
        <s v="ID0534"/>
        <s v="ID1738"/>
        <s v="ID0063"/>
        <s v="ID0332"/>
        <s v="ID0519"/>
        <s v="ID0614"/>
        <s v="ID1204"/>
        <s v="ID1429"/>
        <s v="ID1439"/>
        <s v="ID1501"/>
        <s v="ID0140"/>
        <s v="ID1397"/>
        <s v="ID0077"/>
        <s v="ID1897"/>
        <s v="ID1337"/>
        <s v="ID1043"/>
        <s v="ID1121"/>
        <s v="ID1631"/>
        <s v="ID0734"/>
        <s v="ID0910"/>
        <s v="ID0935"/>
        <s v="ID1482"/>
        <s v="ID0811"/>
        <s v="ID1844"/>
        <s v="ID0026"/>
        <s v="ID0164"/>
        <s v="ID0186"/>
        <s v="ID0193"/>
        <s v="ID0236"/>
        <s v="ID0298"/>
        <s v="ID0320"/>
        <s v="ID0410"/>
        <s v="ID0431"/>
        <s v="ID0456"/>
        <s v="ID0465"/>
        <s v="ID0557"/>
        <s v="ID0632"/>
        <s v="ID0875"/>
        <s v="ID0970"/>
        <s v="ID1144"/>
        <s v="ID1191"/>
        <s v="ID1211"/>
        <s v="ID1215"/>
        <s v="ID1365"/>
        <s v="ID1375"/>
        <s v="ID1410"/>
        <s v="ID1459"/>
        <s v="ID1616"/>
        <s v="ID1705"/>
        <s v="ID1754"/>
        <s v="ID1755"/>
        <s v="ID1839"/>
        <s v="ID1849"/>
        <s v="ID1870"/>
        <s v="ID0459"/>
        <s v="ID0962"/>
        <s v="ID1639"/>
        <s v="ID1885"/>
        <s v="ID1156"/>
        <s v="ID0121"/>
        <s v="ID0190"/>
        <s v="ID0315"/>
        <s v="ID1168"/>
        <s v="ID1560"/>
        <s v="ID1673"/>
        <s v="ID1189"/>
        <s v="ID0075"/>
        <s v="ID1476"/>
        <s v="ID1628"/>
        <s v="ID0162"/>
        <s v="ID0003"/>
        <s v="ID0044"/>
        <s v="ID0113"/>
        <s v="ID1436"/>
        <s v="ID0974"/>
        <s v="ID1426"/>
        <s v="ID1415"/>
        <s v="ID0529"/>
        <s v="ID1369"/>
        <s v="ID0107"/>
        <s v="ID1367"/>
        <s v="ID0049"/>
        <s v="ID0957"/>
        <s v="ID1822"/>
        <s v="ID1134"/>
        <s v="ID0518"/>
        <s v="ID0051"/>
        <s v="ID0071"/>
        <s v="ID0099"/>
        <s v="ID0144"/>
        <s v="ID0953"/>
        <s v="ID1840"/>
        <s v="ID1725"/>
        <s v="ID1835"/>
        <s v="ID1685"/>
        <s v="ID1796"/>
        <s v="ID0674"/>
        <s v="ID0118"/>
        <s v="ID1440"/>
        <s v="ID0355"/>
        <s v="ID0413"/>
        <s v="ID0417"/>
        <s v="ID1194"/>
        <s v="ID1244"/>
        <s v="ID1700"/>
        <s v="ID0506"/>
        <s v="ID1053"/>
        <s v="ID0033"/>
        <s v="ID0409"/>
        <s v="ID1111"/>
        <s v="ID1153"/>
        <s v="ID1552"/>
        <s v="ID1577"/>
        <s v="ID1895"/>
        <s v="ID0062"/>
        <s v="ID0349"/>
        <s v="ID1666"/>
        <s v="ID1051"/>
        <s v="ID0163"/>
        <s v="ID0274"/>
        <s v="ID0319"/>
        <s v="ID0390"/>
        <s v="ID0490"/>
        <s v="ID0547"/>
        <s v="ID0857"/>
        <s v="ID1250"/>
        <s v="ID1408"/>
        <s v="ID1504"/>
        <s v="ID1610"/>
        <s v="ID1630"/>
        <s v="ID1674"/>
        <s v="ID0064"/>
        <s v="ID1322"/>
        <s v="ID0642"/>
        <s v="ID0005"/>
        <s v="ID0133"/>
        <s v="ID0266"/>
        <s v="ID0517"/>
        <s v="ID0560"/>
        <s v="ID1287"/>
        <s v="ID1642"/>
        <s v="ID1708"/>
        <s v="ID1872"/>
        <s v="ID1205"/>
        <s v="ID1206"/>
        <s v="ID1246"/>
        <s v="ID0445"/>
        <s v="ID0951"/>
        <s v="ID1495"/>
        <s v="ID0830"/>
        <s v="ID0990"/>
        <s v="ID0142"/>
        <s v="ID0304"/>
        <s v="ID0350"/>
        <s v="ID0643"/>
        <s v="ID1854"/>
        <s v="ID1927"/>
        <s v="ID0234"/>
        <s v="ID0253"/>
        <s v="ID1770"/>
        <s v="ID1177"/>
        <s v="ID1333"/>
        <s v="ID0499"/>
        <s v="ID0104"/>
        <s v="ID0120"/>
        <s v="ID0405"/>
        <s v="ID0414"/>
        <s v="ID0462"/>
        <s v="ID0481"/>
        <s v="ID0683"/>
        <s v="ID1593"/>
        <s v="ID0415"/>
        <s v="ID1196"/>
        <s v="ID0460"/>
        <s v="ID0203"/>
        <s v="ID0259"/>
        <s v="ID0447"/>
        <s v="ID0977"/>
        <s v="ID1056"/>
        <s v="ID1253"/>
        <s v="ID0159"/>
        <s v="ID1358"/>
        <s v="ID1699"/>
        <s v="ID0882"/>
        <s v="ID1096"/>
        <s v="ID1109"/>
        <s v="ID1256"/>
        <s v="ID1368"/>
        <s v="ID1182"/>
        <s v="ID0047"/>
        <s v="ID1175"/>
        <s v="ID1813"/>
        <s v="ID1814"/>
        <s v="ID1677"/>
        <s v="ID1181"/>
        <s v="ID1169"/>
        <s v="ID0020"/>
        <s v="ID0599"/>
        <s v="ID0604"/>
        <s v="ID0690"/>
        <s v="ID1070"/>
        <s v="ID1088"/>
        <s v="ID1624"/>
        <s v="ID1493"/>
        <s v="ID0150"/>
        <s v="ID0539"/>
        <s v="ID1185"/>
        <s v="ID0069"/>
        <s v="ID0080"/>
        <s v="ID0112"/>
        <s v="ID0123"/>
        <s v="ID0210"/>
        <s v="ID0227"/>
        <s v="ID0242"/>
        <s v="ID0295"/>
        <s v="ID0334"/>
        <s v="ID0392"/>
        <s v="ID0451"/>
        <s v="ID0471"/>
        <s v="ID0487"/>
        <s v="ID0537"/>
        <s v="ID0550"/>
        <s v="ID0583"/>
        <s v="ID0624"/>
        <s v="ID0869"/>
        <s v="ID1282"/>
        <s v="ID1378"/>
        <s v="ID1416"/>
        <s v="ID1425"/>
        <s v="ID1581"/>
        <s v="ID1603"/>
        <s v="ID1605"/>
        <s v="ID1847"/>
        <s v="ID1920"/>
        <s v="ID1307"/>
        <s v="ID1346"/>
        <s v="ID1703"/>
        <s v="ID1228"/>
        <s v="ID0138"/>
        <s v="ID1531"/>
        <s v="ID1644"/>
        <s v="ID1784"/>
        <s v="ID0014"/>
        <s v="ID1406"/>
        <s v="ID1422"/>
        <s v="ID1672"/>
        <s v="ID1274"/>
        <s v="ID0291"/>
        <s v="ID0801"/>
        <s v="ID1681"/>
        <s v="ID0066"/>
        <s v="ID1541"/>
        <s v="ID0960"/>
        <s v="ID0004"/>
        <s v="ID1186"/>
        <s v="ID0774"/>
        <s v="ID0115"/>
        <s v="ID0383"/>
        <s v="ID0808"/>
        <s v="ID1857"/>
        <s v="ID1858"/>
        <s v="ID1900"/>
        <s v="ID1911"/>
        <s v="ID0251"/>
        <s v="ID0369"/>
        <s v="ID0082"/>
        <s v="ID0207"/>
        <s v="ID1079"/>
        <s v="ID1097"/>
        <s v="ID1101"/>
        <s v="ID1149"/>
        <s v="ID1243"/>
        <s v="ID1349"/>
        <s v="ID1550"/>
        <s v="ID1100"/>
        <s v="ID0326"/>
        <s v="ID0388"/>
        <s v="ID0400"/>
        <s v="ID0173"/>
        <s v="ID1931"/>
        <s v="ID1569"/>
        <s v="ID1216"/>
        <s v="ID0281"/>
        <s v="ID0384"/>
        <s v="ID0540"/>
        <s v="ID1891"/>
        <s v="ID1921"/>
        <s v="ID0395"/>
        <s v="ID1411"/>
        <s v="ID0325"/>
        <s v="ID0800"/>
        <s v="ID1141"/>
        <s v="ID1233"/>
        <s v="ID0972"/>
        <s v="ID0574"/>
        <s v="ID0489"/>
        <s v="ID1548"/>
        <s v="ID0777"/>
        <s v="ID1704"/>
        <s v="ID1302"/>
        <s v="ID1030"/>
        <s v="ID0018"/>
        <s v="ID0132"/>
        <s v="ID0145"/>
        <s v="ID0219"/>
        <s v="ID0296"/>
        <s v="ID0338"/>
        <s v="ID0463"/>
        <s v="ID0549"/>
        <s v="ID0567"/>
        <s v="ID0582"/>
        <s v="ID0600"/>
        <s v="ID0601"/>
        <s v="ID1006"/>
        <s v="ID1276"/>
        <s v="ID1421"/>
        <s v="ID1496"/>
        <s v="ID1521"/>
        <s v="ID1527"/>
        <s v="ID1701"/>
        <s v="ID1740"/>
        <s v="ID1808"/>
        <s v="ID1896"/>
        <s v="ID0473"/>
        <s v="ID1120"/>
        <s v="ID1158"/>
        <s v="ID1081"/>
        <s v="ID0109"/>
        <s v="ID1238"/>
        <s v="ID0494"/>
        <s v="ID0131"/>
        <s v="ID0228"/>
        <s v="ID0354"/>
        <s v="ID0262"/>
        <s v="ID0387"/>
        <s v="ID1062"/>
        <s v="ID0009"/>
        <s v="ID0127"/>
        <s v="ID0389"/>
        <s v="ID1392"/>
        <s v="ID1589"/>
        <s v="ID1040"/>
        <s v="ID0971"/>
        <s v="ID1351"/>
        <s v="ID0860"/>
        <s v="ID0293"/>
        <s v="ID1270"/>
        <s v="ID0212"/>
        <s v="ID0545"/>
        <s v="ID0888"/>
        <s v="ID1898"/>
        <s v="ID1135"/>
        <s v="ID1500"/>
        <s v="ID1362"/>
        <s v="ID1729"/>
        <s v="ID1786"/>
        <s v="ID1787"/>
        <s v="ID1827"/>
        <s v="ID0216"/>
        <s v="ID1037"/>
        <s v="ID0933"/>
        <s v="ID1480"/>
        <s v="ID1618"/>
        <s v="ID1712"/>
        <s v="ID0373"/>
        <s v="ID1691"/>
        <s v="ID1789"/>
        <s v="ID0006"/>
        <s v="ID1880"/>
        <s v="ID0218"/>
        <s v="ID0182"/>
        <s v="ID0090"/>
        <s v="ID0303"/>
        <s v="ID0028"/>
        <s v="ID1344"/>
        <s v="ID1458"/>
        <s v="ID0031"/>
        <s v="ID0060"/>
        <s v="ID0214"/>
        <s v="ID0312"/>
        <s v="ID0768"/>
        <s v="ID1575"/>
        <s v="ID1055"/>
        <s v="ID1232"/>
        <s v="ID1340"/>
        <s v="ID0124"/>
        <s v="ID0712"/>
        <s v="ID0895"/>
        <s v="ID0184"/>
        <s v="ID1252"/>
        <s v="ID0590"/>
        <s v="ID0785"/>
        <s v="ID0322"/>
        <s v="ID0737"/>
        <s v="ID1145"/>
        <s v="ID1878"/>
        <s v="ID0961"/>
        <s v="ID1231"/>
        <s v="ID0025"/>
        <s v="ID0089"/>
        <s v="ID0098"/>
        <s v="ID0139"/>
        <s v="ID0180"/>
        <s v="ID0185"/>
        <s v="ID0254"/>
        <s v="ID0272"/>
        <s v="ID0280"/>
        <s v="ID0310"/>
        <s v="ID0401"/>
        <s v="ID0495"/>
        <s v="ID0831"/>
        <s v="ID0858"/>
        <s v="ID0867"/>
        <s v="ID1220"/>
        <s v="ID1265"/>
        <s v="ID1405"/>
        <s v="ID1409"/>
        <s v="ID1419"/>
        <s v="ID1566"/>
        <s v="ID1767"/>
        <s v="ID1794"/>
        <s v="ID1841"/>
        <s v="ID1851"/>
        <s v="ID1930"/>
        <s v="ID1461"/>
        <s v="ID0464"/>
        <s v="ID1118"/>
        <s v="ID1241"/>
        <s v="ID1472"/>
        <s v="ID1562"/>
        <s v="ID1905"/>
        <s v="ID1366"/>
        <s v="ID1800"/>
        <s v="ID1389"/>
        <s v="ID0631"/>
        <s v="ID1873"/>
        <s v="ID1143"/>
        <s v="ID1298"/>
        <s v="ID1239"/>
        <s v="ID0849"/>
        <s v="ID1671"/>
        <s v="ID0059"/>
        <s v="ID0572"/>
        <s v="ID1530"/>
        <s v="ID1611"/>
        <s v="ID0114"/>
        <s v="ID0755"/>
        <s v="ID1017"/>
        <s v="ID1850"/>
        <s v="ID0154"/>
        <s v="ID0663"/>
        <s v="ID1404"/>
        <s v="ID0892"/>
        <s v="ID0917"/>
        <s v="ID1093"/>
        <s v="ID1148"/>
        <s v="ID1315"/>
        <s v="ID0784"/>
        <s v="ID1635"/>
        <s v="ID0914"/>
        <s v="ID1310"/>
        <s v="ID0988"/>
        <s v="ID0284"/>
        <s v="ID0594"/>
        <s v="ID0129"/>
        <s v="ID0752"/>
        <s v="ID0952"/>
        <s v="ID0092"/>
        <s v="ID0106"/>
        <s v="ID0302"/>
        <s v="ID1380"/>
        <s v="ID1741"/>
        <s v="ID1899"/>
        <s v="ID1613"/>
        <s v="ID1714"/>
        <s v="ID1783"/>
        <s v="ID1609"/>
        <s v="ID0368"/>
        <s v="ID0731"/>
        <s v="ID1277"/>
        <s v="ID0416"/>
        <s v="ID0862"/>
        <s v="ID0151"/>
        <s v="ID0558"/>
        <s v="ID0562"/>
        <s v="ID0704"/>
        <s v="ID1152"/>
        <s v="ID1664"/>
        <s v="ID0996"/>
        <s v="ID0747"/>
        <s v="ID0261"/>
        <s v="ID1546"/>
        <s v="ID0404"/>
        <s v="ID0803"/>
        <s v="ID1615"/>
        <s v="ID1797"/>
        <s v="ID1798"/>
        <s v="ID0689"/>
        <s v="ID0074"/>
        <s v="ID1828"/>
        <s v="ID0575"/>
        <s v="ID1373"/>
        <s v="ID1617"/>
        <s v="ID1127"/>
        <s v="ID1882"/>
        <s v="ID1460"/>
        <s v="ID0205"/>
        <s v="ID0617"/>
        <s v="ID1612"/>
        <s v="ID0856"/>
        <s v="ID1505"/>
        <s v="ID0311"/>
        <s v="ID0555"/>
        <s v="ID1083"/>
        <s v="ID1257"/>
        <s v="ID1607"/>
        <s v="ID1863"/>
        <s v="ID0086"/>
        <s v="ID0722"/>
        <s v="ID1750"/>
        <s v="ID1665"/>
        <s v="ID1571"/>
        <s v="ID0255"/>
        <s v="ID0299"/>
        <s v="ID1678"/>
        <s v="ID0053"/>
        <s v="ID1323"/>
        <s v="ID0826"/>
        <s v="ID1592"/>
        <s v="ID0767"/>
        <s v="ID1853"/>
        <s v="ID0402"/>
        <s v="ID0842"/>
        <s v="ID1273"/>
        <s v="ID1567"/>
        <s v="ID0827"/>
        <s v="ID0941"/>
        <s v="ID1781"/>
        <s v="ID1162"/>
        <s v="ID1545"/>
        <s v="ID0429"/>
        <s v="ID1453"/>
        <s v="ID0039"/>
        <s v="ID0428"/>
        <s v="ID0478"/>
        <s v="ID0612"/>
        <s v="ID1747"/>
        <s v="ID1763"/>
        <s v="ID1059"/>
        <s v="ID0179"/>
        <s v="ID0341"/>
        <s v="ID1855"/>
        <s v="ID1758"/>
        <s v="ID1071"/>
        <s v="ID1345"/>
        <s v="ID0057"/>
        <s v="ID1279"/>
        <s v="ID0920"/>
        <s v="ID0412"/>
        <s v="ID1038"/>
        <s v="ID1180"/>
        <s v="ID0192"/>
        <s v="ID1183"/>
        <s v="ID0265"/>
        <s v="ID0564"/>
        <s v="ID0287"/>
        <s v="ID0213"/>
        <s v="ID1470"/>
        <s v="ID0286"/>
        <s v="ID1304"/>
        <s v="ID1512"/>
        <s v="ID1171"/>
        <s v="ID1598"/>
        <s v="ID1689"/>
        <s v="ID0877"/>
        <s v="ID0921"/>
        <s v="ID0081"/>
        <s v="ID0513"/>
        <s v="ID0883"/>
        <s v="ID1208"/>
        <s v="ID0252"/>
        <s v="ID0362"/>
        <s v="ID1437"/>
        <s v="ID1487"/>
        <s v="ID1726"/>
        <s v="ID1886"/>
        <s v="ID1908"/>
        <s v="ID0313"/>
        <s v="ID1861"/>
        <s v="ID1549"/>
        <s v="ID1072"/>
        <s v="ID1829"/>
        <s v="ID1187"/>
        <s v="ID0119"/>
        <s v="ID0812"/>
        <s v="ID0762"/>
        <s v="ID0931"/>
        <s v="ID0943"/>
        <s v="ID0479"/>
        <s v="ID1848"/>
        <s v="ID0670"/>
        <s v="ID1336"/>
        <s v="ID0671"/>
        <s v="ID0096"/>
        <s v="ID0430"/>
        <s v="ID1377"/>
        <s v="ID1438"/>
        <s v="ID1133"/>
        <s v="ID0165"/>
        <s v="ID0911"/>
        <s v="ID1779"/>
        <s v="ID0502"/>
        <s v="ID1209"/>
        <s v="ID0168"/>
        <s v="ID0379"/>
        <s v="ID0578"/>
        <s v="ID0288"/>
        <s v="ID1722"/>
        <s v="ID0330"/>
        <s v="ID1526"/>
        <s v="ID1759"/>
        <s v="ID0657"/>
        <s v="ID0238"/>
        <s v="ID0770"/>
        <s v="ID0845"/>
        <s v="ID0896"/>
        <s v="ID0999"/>
        <s v="ID1054"/>
        <s v="ID1068"/>
        <s v="ID1084"/>
        <s v="ID1110"/>
        <s v="ID1318"/>
        <s v="ID1342"/>
        <s v="ID1836"/>
        <s v="ID1774"/>
        <s v="ID1190"/>
        <s v="ID0103"/>
        <s v="ID0619"/>
        <s v="ID1929"/>
        <s v="ID1846"/>
        <s v="ID0938"/>
        <s v="ID0796"/>
        <s v="ID0688"/>
        <s v="ID1466"/>
        <s v="ID1471"/>
        <s v="ID1057"/>
        <s v="ID1760"/>
        <s v="ID0975"/>
        <s v="ID1823"/>
        <s v="ID0763"/>
        <s v="ID1831"/>
        <s v="ID0250"/>
        <s v="ID0279"/>
        <s v="ID0474"/>
        <s v="ID0491"/>
        <s v="ID0753"/>
        <s v="ID1399"/>
        <s v="ID1455"/>
        <s v="ID1606"/>
        <s v="ID1918"/>
        <s v="ID1019"/>
        <s v="ID0950"/>
        <s v="ID0740"/>
        <s v="ID0834"/>
        <s v="ID0175"/>
        <s v="ID0443"/>
        <s v="ID1203"/>
        <s v="ID0105"/>
        <s v="ID0035"/>
        <s v="ID0411"/>
        <s v="ID0772"/>
        <s v="ID1201"/>
        <s v="ID0929"/>
        <s v="ID0507"/>
        <s v="ID0797"/>
        <s v="ID1446"/>
        <s v="ID0992"/>
        <s v="ID1128"/>
        <s v="ID1200"/>
        <s v="ID1119"/>
        <s v="ID0913"/>
        <s v="ID0833"/>
        <s v="ID0940"/>
        <s v="ID1192"/>
        <s v="ID0546"/>
        <s v="ID1343"/>
        <s v="ID0371"/>
        <s v="ID1011"/>
        <s v="ID1033"/>
        <s v="ID1288"/>
        <s v="ID1506"/>
        <s v="ID1064"/>
        <s v="ID0079"/>
        <s v="ID1772"/>
        <s v="ID0023"/>
        <s v="ID0321"/>
        <s v="ID0732"/>
        <s v="ID0837"/>
        <s v="ID0850"/>
        <s v="ID0899"/>
        <s v="ID0936"/>
        <s v="ID1004"/>
        <s v="ID1041"/>
        <s v="ID1224"/>
        <s v="ID1284"/>
        <s v="ID1457"/>
        <s v="ID1468"/>
        <s v="ID1551"/>
        <s v="ID1595"/>
        <s v="ID1641"/>
        <s v="ID1647"/>
        <s v="ID1833"/>
        <s v="ID1864"/>
        <s v="ID1579"/>
        <s v="ID0398"/>
        <s v="ID0680"/>
        <s v="ID0660"/>
        <s v="ID1752"/>
        <s v="ID0662"/>
        <s v="ID0908"/>
        <s v="ID0865"/>
        <s v="ID1868"/>
        <s v="ID0029"/>
        <s v="ID0454"/>
        <s v="ID0839"/>
        <s v="ID1130"/>
        <s v="ID1210"/>
        <s v="ID1285"/>
        <s v="ID1451"/>
        <s v="ID1834"/>
        <s v="ID0749"/>
        <s v="ID0786"/>
        <s v="ID0301"/>
        <s v="ID1573"/>
        <s v="ID1491"/>
        <s v="ID0561"/>
        <s v="ID0903"/>
        <s v="ID0821"/>
        <s v="ID0155"/>
        <s v="ID1165"/>
        <s v="ID0240"/>
        <s v="ID1001"/>
        <s v="ID1146"/>
        <s v="ID0616"/>
        <s v="ID0805"/>
        <s v="ID0900"/>
        <s v="ID1574"/>
        <s v="ID0593"/>
        <s v="ID0002"/>
        <s v="ID0521"/>
        <s v="ID0658"/>
        <s v="ID0744"/>
        <s v="ID0967"/>
        <s v="ID1016"/>
        <s v="ID1623"/>
        <s v="ID1832"/>
        <s v="ID0673"/>
        <s v="ID0714"/>
        <s v="ID1291"/>
        <s v="ID1646"/>
        <s v="ID1499"/>
        <s v="ID0385"/>
        <s v="ID0076"/>
        <s v="ID0285"/>
        <s v="ID1570"/>
        <s v="ID0765"/>
        <s v="ID1060"/>
        <s v="ID0042"/>
        <s v="ID1557"/>
        <s v="ID1720"/>
        <s v="ID0046"/>
        <s v="ID0136"/>
        <s v="ID0457"/>
        <s v="ID0650"/>
        <s v="ID0700"/>
        <s v="ID0735"/>
        <s v="ID1756"/>
        <s v="ID1757"/>
        <s v="ID0282"/>
        <s v="ID0012"/>
        <s v="ID1292"/>
        <s v="ID1433"/>
        <s v="ID1812"/>
        <s v="ID0912"/>
        <s v="ID0615"/>
        <s v="ID1580"/>
        <s v="ID0188"/>
        <s v="ID1815"/>
        <s v="ID0021"/>
        <s v="ID0776"/>
        <s v="ID1316"/>
        <s v="ID1155"/>
        <s v="ID0393"/>
        <s v="ID1217"/>
        <s v="ID1423"/>
        <s v="ID1907"/>
        <s v="ID0013"/>
        <s v="ID0810"/>
        <s v="ID1621"/>
        <s v="ID0342"/>
        <s v="ID0686"/>
        <s v="ID0838"/>
        <s v="ID1667"/>
        <s v="ID0500"/>
        <s v="ID0630"/>
        <s v="ID0705"/>
        <s v="ID0718"/>
        <s v="ID0884"/>
        <s v="ID1478"/>
        <s v="ID1157"/>
        <s v="ID1295"/>
        <s v="ID0761"/>
        <s v="ID0928"/>
        <s v="ID0937"/>
        <s v="ID1007"/>
        <s v="ID1049"/>
        <s v="ID1225"/>
        <s v="ID1565"/>
        <s v="ID1862"/>
        <s v="ID1881"/>
        <s v="ID0958"/>
        <s v="ID0010"/>
        <s v="ID1116"/>
        <s v="ID1629"/>
        <s v="ID0997"/>
        <s v="ID0511"/>
        <s v="ID0476"/>
        <s v="ID0307"/>
        <s v="ID1058"/>
        <s v="ID1648"/>
        <s v="ID1780"/>
        <s v="ID0424"/>
        <s v="ID1052"/>
        <s v="ID1535"/>
        <s v="ID0130"/>
        <s v="ID1297"/>
        <s v="ID0391"/>
        <s v="ID0863"/>
        <s v="ID0715"/>
        <s v="ID0878"/>
        <s v="ID0008"/>
        <s v="ID0825"/>
        <s v="ID0048"/>
        <s v="ID1680"/>
        <s v="ID1280"/>
        <s v="ID1329"/>
        <s v="ID0814"/>
        <s v="ID0851"/>
        <s v="ID1010"/>
        <s v="ID1507"/>
        <s v="ID1597"/>
        <s v="ID0692"/>
        <s v="ID1353"/>
        <s v="ID1261"/>
        <s v="ID0348"/>
        <s v="ID1015"/>
        <s v="ID0713"/>
        <s v="ID0782"/>
        <s v="ID0386"/>
        <s v="ID1467"/>
        <s v="ID1793"/>
        <s v="ID1866"/>
        <s v="ID1576"/>
        <s v="ID0756"/>
        <s v="ID1670"/>
        <s v="ID0316"/>
        <s v="ID1027"/>
        <s v="ID0328"/>
        <s v="ID1028"/>
        <s v="ID0030"/>
        <s v="ID0508"/>
        <s v="ID0526"/>
        <s v="ID0638"/>
        <s v="ID0646"/>
        <s v="ID0706"/>
        <s v="ID0729"/>
        <s v="ID0736"/>
        <s v="ID0741"/>
        <s v="ID0802"/>
        <s v="ID0823"/>
        <s v="ID0835"/>
        <s v="ID0836"/>
        <s v="ID0885"/>
        <s v="ID0907"/>
        <s v="ID0925"/>
        <s v="ID0948"/>
        <s v="ID0949"/>
        <s v="ID1042"/>
        <s v="ID1091"/>
        <s v="ID1113"/>
        <s v="ID1299"/>
        <s v="ID1319"/>
        <s v="ID1341"/>
        <s v="ID1452"/>
        <s v="ID1717"/>
        <s v="ID1877"/>
        <s v="ID1308"/>
        <s v="ID0675"/>
        <s v="ID0781"/>
        <s v="ID1024"/>
        <s v="ID1510"/>
        <s v="ID0707"/>
        <s v="ID0745"/>
        <s v="ID0789"/>
        <s v="ID0905"/>
        <s v="ID1140"/>
        <s v="ID1326"/>
        <s v="ID1602"/>
        <s v="ID1604"/>
        <s v="ID1653"/>
        <s v="ID1657"/>
        <s v="ID1735"/>
        <s v="ID0628"/>
        <s v="ID1711"/>
        <s v="ID0890"/>
        <s v="ID1533"/>
        <s v="ID1811"/>
        <s v="ID0276"/>
        <s v="ID0019"/>
        <s v="ID0832"/>
        <s v="ID0855"/>
        <s v="ID1719"/>
        <s v="ID1003"/>
        <s v="ID0382"/>
        <s v="ID0861"/>
        <s v="ID1195"/>
        <s v="ID1524"/>
        <s v="ID0727"/>
        <s v="ID1513"/>
        <s v="ID1477"/>
        <s v="ID0934"/>
        <s v="ID1063"/>
        <s v="ID1633"/>
        <s v="ID0816"/>
        <s v="ID0759"/>
        <s v="ID0780"/>
        <s v="ID1229"/>
        <s v="ID1327"/>
        <s v="ID1328"/>
        <s v="ID0817"/>
        <s v="ID0036"/>
        <s v="ID0085"/>
        <s v="ID0170"/>
        <s v="ID0221"/>
        <s v="ID0377"/>
        <s v="ID0452"/>
        <s v="ID0510"/>
        <s v="ID0548"/>
        <s v="ID0716"/>
        <s v="ID0717"/>
        <s v="ID0891"/>
        <s v="ID0898"/>
        <s v="ID1000"/>
        <s v="ID1095"/>
        <s v="ID1161"/>
        <s v="ID1172"/>
        <s v="ID1214"/>
        <s v="ID1278"/>
        <s v="ID1309"/>
        <s v="ID1339"/>
        <s v="ID1454"/>
        <s v="ID1532"/>
        <s v="ID1572"/>
        <s v="ID1661"/>
        <s v="ID1716"/>
        <s v="ID1727"/>
        <s v="ID1777"/>
        <s v="ID0672"/>
        <s v="ID1173"/>
        <s v="ID1045"/>
        <s v="ID0915"/>
        <s v="ID1163"/>
        <s v="ID0225"/>
        <s v="ID0372"/>
        <s v="ID0651"/>
        <s v="ID0666"/>
        <s v="ID0709"/>
        <s v="ID0730"/>
        <s v="ID0779"/>
        <s v="ID0946"/>
        <s v="ID1202"/>
        <s v="ID1450"/>
        <s v="ID1790"/>
        <s v="ID0436"/>
        <s v="ID0423"/>
        <s v="ID1044"/>
        <s v="ID1859"/>
        <s v="ID0509"/>
        <s v="ID0622"/>
        <s v="ID1917"/>
        <s v="ID1718"/>
        <s v="ID0258"/>
        <s v="ID0679"/>
        <s v="ID0294"/>
        <s v="ID0544"/>
        <s v="ID0710"/>
        <s v="ID0792"/>
        <s v="ID0807"/>
        <s v="ID1023"/>
        <s v="ID1179"/>
        <s v="ID1223"/>
        <s v="ID1363"/>
        <s v="ID1686"/>
        <s v="ID1820"/>
        <s v="ID0757"/>
        <s v="ID0959"/>
        <s v="ID1294"/>
        <s v="ID1539"/>
        <s v="ID0648"/>
        <s v="ID1094"/>
        <s v="ID1075"/>
        <s v="ID0652"/>
        <s v="ID0271"/>
        <s v="ID1837"/>
        <s v="ID0056"/>
        <s v="ID0455"/>
        <s v="ID1734"/>
        <s v="ID0160"/>
        <s v="ID0613"/>
        <s v="ID1035"/>
        <s v="ID1909"/>
        <s v="ID0739"/>
        <s v="ID1061"/>
        <s v="ID1020"/>
        <s v="ID1260"/>
        <s v="ID1494"/>
        <s v="ID1080"/>
        <s v="ID1193"/>
        <s v="ID0040"/>
        <s v="ID0336"/>
        <s v="ID0407"/>
        <s v="ID0598"/>
        <s v="ID0645"/>
        <s v="ID0711"/>
        <s v="ID0724"/>
        <s v="ID0788"/>
        <s v="ID0889"/>
        <s v="ID0894"/>
        <s v="ID1031"/>
        <s v="ID1131"/>
        <s v="ID1139"/>
        <s v="ID1234"/>
        <s v="ID1290"/>
        <s v="ID1463"/>
        <s v="ID1627"/>
        <s v="ID1702"/>
        <s v="ID1801"/>
        <s v="ID1883"/>
        <s v="ID0693"/>
        <s v="ID1074"/>
        <s v="ID1625"/>
        <s v="ID0728"/>
        <s v="ID0611"/>
        <s v="ID0694"/>
        <s v="ID1540"/>
        <s v="ID1077"/>
        <s v="ID1845"/>
        <s v="ID0799"/>
        <s v="ID0720"/>
        <s v="ID0434"/>
        <s v="ID1347"/>
        <s v="ID0352"/>
        <s v="ID0702"/>
        <s v="ID0703"/>
        <s v="ID1640"/>
        <s v="ID1018"/>
        <s v="ID0032"/>
        <s v="ID0340"/>
        <s v="ID0751"/>
        <s v="ID0828"/>
        <s v="ID1281"/>
        <s v="ID1314"/>
        <s v="ID1465"/>
        <s v="ID1588"/>
        <s v="ID1736"/>
        <s v="ID1876"/>
        <s v="ID0541"/>
        <s v="ID0222"/>
        <s v="ID1013"/>
        <s v="ID1184"/>
        <s v="ID1301"/>
        <s v="ID1879"/>
        <s v="ID1894"/>
        <s v="ID1651"/>
        <s v="ID1732"/>
        <s v="ID0841"/>
        <s v="ID0577"/>
        <s v="ID0492"/>
        <s v="ID0750"/>
        <s v="ID1039"/>
        <s v="ID1160"/>
        <s v="ID1601"/>
        <s v="ID1151"/>
        <s v="ID0141"/>
        <s v="ID0001"/>
        <s v="ID0667"/>
        <s v="ID0676"/>
        <s v="ID1462"/>
        <s v="ID1632"/>
        <s v="ID1663"/>
        <s v="ID1578"/>
        <s v="ID1324"/>
        <s v="ID0654"/>
        <s v="ID0406"/>
        <s v="ID0442"/>
        <s v="ID0639"/>
        <s v="ID0644"/>
        <s v="ID0664"/>
        <s v="ID0691"/>
        <s v="ID0701"/>
        <s v="ID0773"/>
        <s v="ID0881"/>
        <s v="ID0919"/>
        <s v="ID1032"/>
        <s v="ID1069"/>
        <s v="ID1114"/>
        <s v="ID1230"/>
        <s v="ID1289"/>
        <s v="ID1338"/>
        <s v="ID1448"/>
        <s v="ID1658"/>
        <s v="ID1771"/>
        <s v="ID1350"/>
        <s v="ID0467"/>
        <s v="ID1136"/>
        <s v="ID1067"/>
        <s v="ID1245"/>
        <s v="ID0738"/>
        <s v="ID0864"/>
        <s v="ID0448"/>
        <s v="ID0847"/>
        <s v="ID1497"/>
        <s v="ID1887"/>
        <s v="ID1892"/>
        <s v="ID1912"/>
        <s v="ID1818"/>
        <s v="ID0698"/>
        <s v="ID1503"/>
        <s v="ID0267"/>
        <s v="ID1914"/>
        <s v="ID0669"/>
        <s v="ID0201"/>
        <s v="ID1334"/>
        <s v="ID1034"/>
        <s v="ID1860"/>
        <s v="ID0742"/>
        <s v="ID1212"/>
        <s v="ID1819"/>
        <s v="ID0684"/>
        <s v="ID1745"/>
        <s v="ID0324"/>
        <s v="ID0872"/>
        <s v="ID1591"/>
        <s v="ID1048"/>
        <s v="ID1123"/>
        <s v="ID0886"/>
        <s v="ID0678"/>
        <s v="ID0696"/>
        <s v="ID0726"/>
        <s v="ID1078"/>
        <s v="ID1090"/>
        <s v="ID1207"/>
        <s v="ID1360"/>
        <s v="ID1390"/>
        <s v="ID1464"/>
        <s v="ID1590"/>
        <s v="ID1903"/>
        <s v="ID1916"/>
        <s v="ID1221"/>
        <s v="ID1447"/>
        <s v="ID0054"/>
        <s v="ID1124"/>
        <s v="ID0576"/>
        <s v="ID0427"/>
        <s v="ID0603"/>
        <s v="ID0754"/>
        <s v="ID0760"/>
        <s v="ID0787"/>
        <s v="ID0813"/>
        <s v="ID1089"/>
        <s v="ID1099"/>
        <s v="ID1660"/>
        <s v="ID0629"/>
        <s v="ID0197"/>
        <s v="ID0668"/>
        <s v="ID1474"/>
        <s v="ID1645"/>
        <s v="ID0758"/>
        <s v="ID0625"/>
        <s v="ID0647"/>
        <s v="ID0653"/>
        <s v="ID1479"/>
        <s v="ID1902"/>
        <s v="ID0901"/>
        <s v="ID0682"/>
        <s v="ID0775"/>
        <s v="ID0347"/>
        <s v="ID1036"/>
        <s v="ID1125"/>
        <s v="ID1311"/>
        <s v="ID0771"/>
        <s v="ID0998"/>
        <s v="ID1330"/>
        <s v="ID1795"/>
        <s v="ID0230"/>
        <s v="ID0420"/>
        <s v="ID0497"/>
        <s v="ID0636"/>
        <s v="ID0665"/>
        <s v="ID0846"/>
        <s v="ID0848"/>
        <s v="ID1046"/>
        <s v="ID1065"/>
        <s v="ID1066"/>
        <s v="ID1142"/>
        <s v="ID1178"/>
        <s v="ID1313"/>
        <s v="ID1469"/>
        <s v="ID1536"/>
        <s v="ID1687"/>
        <s v="ID1105"/>
        <s v="ID0939"/>
        <s v="ID0202"/>
        <s v="ID1683"/>
        <s v="ID1652"/>
        <s v="ID0172"/>
        <s v="ID0178"/>
        <s v="ID0297"/>
        <s v="ID0699"/>
        <s v="ID0719"/>
        <s v="ID0733"/>
        <s v="ID0904"/>
        <s v="ID0924"/>
        <s v="ID1005"/>
        <s v="ID1047"/>
        <s v="ID1112"/>
        <s v="ID1547"/>
        <s v="ID1753"/>
        <s v="ID1924"/>
        <s v="ID1481"/>
        <s v="ID1026"/>
        <s v="ID0809"/>
        <s v="ID1792"/>
        <s v="ID0695"/>
        <s v="ID0859"/>
        <s v="ID1317"/>
        <s v="ID1904"/>
        <s v="ID0661"/>
        <s v="ID0621"/>
        <s v="ID1132"/>
        <s v="ID0649"/>
        <s v="ID0697"/>
        <s v="ID0794"/>
        <s v="ID1721"/>
        <s v="ID1785"/>
        <s v="ID0093"/>
        <s v="ID0687"/>
        <s v="ID0818"/>
        <s v="ID0879"/>
        <s v="ID0923"/>
        <s v="ID1082"/>
        <s v="ID1773"/>
        <s v="ID1791"/>
        <s v="ID1050"/>
        <s v="ID0469"/>
        <s v="ID1649"/>
        <s v="ID0723"/>
        <s v="ID0685"/>
        <s v="ID0708"/>
        <s v="ID0766"/>
        <s v="ID0897"/>
        <s v="ID1029"/>
        <s v="ID0659"/>
        <s v="ID0783"/>
        <s v="ID1014"/>
        <s v="ID1154"/>
      </sharedItems>
    </cacheField>
    <cacheField name="Timestamp" numFmtId="164">
      <sharedItems containsSemiMixedTypes="0" containsNonDate="0" containsDate="1" containsString="0" minDate="2012-05-25T03:11:32" maxDate="2012-06-21T04:46:24"/>
    </cacheField>
    <cacheField name="Your Salary" numFmtId="0">
      <sharedItems containsMixedTypes="1" containsNumber="1" minValue="1.8" maxValue="10500000"/>
    </cacheField>
    <cacheField name="clean Salary (in local currency)" numFmtId="0">
      <sharedItems containsSemiMixedTypes="0" containsString="0" containsNumber="1" containsInteger="1" minValue="2400" maxValue="48000000"/>
    </cacheField>
    <cacheField name="Currency" numFmtId="0">
      <sharedItems count="36">
        <s v="CAD"/>
        <s v="USD"/>
        <s v="GBP"/>
        <s v="EUR"/>
        <s v="AUD"/>
        <s v="INR"/>
        <s v="BRL"/>
        <s v="CHF"/>
        <s v="NZD"/>
        <s v="ZAR"/>
        <s v="DKK"/>
        <s v="SAR"/>
        <s v="SGD"/>
        <s v="SEK"/>
        <s v="NOK"/>
        <s v="AED"/>
        <s v="KENYA"/>
        <s v="JPY"/>
        <s v="MYR"/>
        <s v="COSTARICAN"/>
        <s v="PKR"/>
        <s v="EGYPT"/>
        <s v="RON"/>
        <s v="PLN"/>
        <s v="BDT"/>
        <s v="PHP"/>
        <s v="DOP"/>
        <s v="CNY"/>
        <s v="MAD"/>
        <s v="NAIRA"/>
        <s v="MXN"/>
        <s v="MUR"/>
        <s v="MONGOLIAN"/>
        <s v="IDR"/>
        <s v="ETB"/>
        <s v="LKR"/>
      </sharedItems>
    </cacheField>
    <cacheField name="Salary in USD" numFmtId="0">
      <sharedItems containsSemiMixedTypes="0" containsString="0" containsNumber="1" minValue="1783.166904422254" maxValue="1229201.9037879086"/>
    </cacheField>
    <cacheField name="Your Job Title" numFmtId="0">
      <sharedItems/>
    </cacheField>
    <cacheField name="Job Type" numFmtId="0">
      <sharedItems count="10">
        <s v="Accountant"/>
        <s v="Manager"/>
        <s v="Specialist"/>
        <s v="CXO or Top Mgmt."/>
        <s v="Reporting"/>
        <s v="Consultant"/>
        <s v="Analyst"/>
        <s v="Engineer"/>
        <s v="Controller"/>
        <s v="Misc."/>
      </sharedItems>
    </cacheField>
    <cacheField name="Where do you work" numFmtId="0">
      <sharedItems/>
    </cacheField>
    <cacheField name="clean Country" numFmtId="0">
      <sharedItems count="107">
        <s v="Canada"/>
        <s v="USA"/>
        <s v="UK"/>
        <s v="Netherlands"/>
        <s v="Europe"/>
        <s v="Brazil"/>
        <s v="Australia"/>
        <s v="India"/>
        <s v="Germany"/>
        <s v="Lesotho"/>
        <s v="Israel"/>
        <s v="Switzerland"/>
        <s v="New Zealand"/>
        <s v="Thailand"/>
        <s v="South Africa"/>
        <s v="Spain"/>
        <s v="Norway"/>
        <s v="Singapore"/>
        <s v="CEE"/>
        <s v="Japan"/>
        <s v="Denmark"/>
        <s v="Oman"/>
        <s v="Mexico"/>
        <s v="Russia"/>
        <s v="Sweden"/>
        <s v="UAE"/>
        <s v="Uganda"/>
        <s v="Indonesia"/>
        <s v="Poland"/>
        <s v="Central America"/>
        <s v="Croatia"/>
        <s v="Finland"/>
        <s v="Ireland"/>
        <s v="Philippines"/>
        <s v="Saudi Arabia"/>
        <s v="Sri Lanka"/>
        <s v="France"/>
        <s v="Bermuda"/>
        <s v="Somalia"/>
        <s v="italy"/>
        <s v="Panama"/>
        <s v="Portugal"/>
        <s v="Qatar"/>
        <s v="Turkey"/>
        <s v="Dubai"/>
        <s v="Kenya"/>
        <s v="Austria"/>
        <s v="Kuwait"/>
        <s v="Self-employed"/>
        <s v="Belgium"/>
        <s v="Pakistan"/>
        <s v="Greece"/>
        <s v="Iceland"/>
        <s v="Hungary"/>
        <s v="Zimbabwe"/>
        <s v="Azerbaijan"/>
        <s v="Czech Republic"/>
        <s v="Malaysia"/>
        <s v="Uruguay"/>
        <s v="iran"/>
        <s v="Romania"/>
        <s v="Costa Rica"/>
        <s v="Libya"/>
        <s v="Argentina"/>
        <s v="Colombia"/>
        <s v="Mozambique"/>
        <s v="Arabian Gulf"/>
        <s v="Albania"/>
        <s v="Myanmar"/>
        <s v="Hong Kong"/>
        <s v="Paraguay"/>
        <s v="Zambia"/>
        <s v="Egypt"/>
        <s v="Slovenia"/>
        <s v="China"/>
        <s v="Nigeria"/>
        <s v="Ghana"/>
        <s v="Bangladesh"/>
        <s v="Peru"/>
        <s v="Kuwait "/>
        <s v="Republica Dominicana"/>
        <s v="Lithuania"/>
        <s v="Ukraine"/>
        <s v="Bulgaria"/>
        <s v="Morocco"/>
        <s v="Montenegro"/>
        <s v="Slovakia"/>
        <s v="Asia"/>
        <s v="Estonia"/>
        <s v="MYS"/>
        <s v="Tunisia"/>
        <s v="Vietnam"/>
        <s v="Bolivia"/>
        <s v="Mauritius"/>
        <s v="Baltic"/>
        <s v="Mongolia"/>
        <s v="Dominican Republic"/>
        <s v="Armenia"/>
        <s v="Guyana"/>
        <s v="Republic of Georgia"/>
        <s v="Aruba"/>
        <s v="Bhutan"/>
        <s v="Latin America"/>
        <s v="Cambodia"/>
        <s v="Ethiopia"/>
        <s v="Brasil" u="1"/>
        <s v="Viet Nam" u="1"/>
      </sharedItems>
    </cacheField>
    <cacheField name="How many hours of a day you work on Excel" numFmtId="0">
      <sharedItems count="5">
        <s v="4 to 6 hours a day"/>
        <s v="1 or 2 hours a day"/>
        <s v="All the 8 hours baby, all the 8!"/>
        <s v="2 to 3 hours per day"/>
        <s v="Excel ?!? What Excel?"/>
      </sharedItems>
    </cacheField>
    <cacheField name="Years of Experience" numFmtId="0">
      <sharedItems containsMixedTypes="1" containsNumber="1" minValue="0" maxValue="40" count="57">
        <s v="Unknown"/>
        <n v="30"/>
        <n v="10"/>
        <n v="20"/>
        <n v="32"/>
        <n v="15"/>
        <n v="27"/>
        <n v="6"/>
        <n v="25"/>
        <n v="8"/>
        <n v="18"/>
        <n v="17"/>
        <n v="5"/>
        <n v="12"/>
        <n v="14"/>
        <n v="5.5"/>
        <n v="22"/>
        <n v="7"/>
        <n v="3"/>
        <n v="2"/>
        <n v="40"/>
        <n v="35"/>
        <n v="16"/>
        <n v="29"/>
        <n v="1"/>
        <n v="4"/>
        <n v="11"/>
        <n v="2.5"/>
        <n v="13"/>
        <n v="9"/>
        <n v="21"/>
        <n v="1.5"/>
        <n v="23"/>
        <n v="34"/>
        <n v="26"/>
        <n v="0.5"/>
        <n v="3.5"/>
        <n v="4.5"/>
        <n v="0"/>
        <n v="5.6"/>
        <n v="1.1000000000000001"/>
        <n v="33"/>
        <n v="4.5999999999999996"/>
        <n v="6.5"/>
        <n v="8.5"/>
        <n v="0.3"/>
        <n v="28"/>
        <n v="36"/>
        <n v="2.4"/>
        <n v="7.9"/>
        <n v="0.6"/>
        <n v="0.8"/>
        <n v="7.3"/>
        <n v="6.4"/>
        <n v="0.1"/>
        <n v="1.6"/>
        <n v="19"/>
      </sharedItems>
    </cacheField>
    <cacheField name="Salary Range" numFmtId="0">
      <sharedItems containsMixedTypes="1" containsNumber="1" containsInteger="1" minValue="0" maxValue="19" count="40">
        <s v="19 | 237500 - higher"/>
        <s v="18 | 225000 - 237500"/>
        <s v="17 | 212500 - 225000"/>
        <s v="16 | 200000 - 212500"/>
        <s v="15 | 187500 - 200000"/>
        <s v="14 | 175000 - 187500"/>
        <s v="13 | 162500 - 175000"/>
        <s v="12 | 150000 - 162500"/>
        <s v="11 | 137500 - 150000"/>
        <s v="10 | 125000 - 137500"/>
        <s v="09 | 112500 - 125000"/>
        <s v="08 | 100000 - 112500"/>
        <s v="07 | 87500 - 100000"/>
        <s v="06 | 75000 - 87500"/>
        <s v="05 | 62500 - 75000"/>
        <s v="04 | 50000 - 62500"/>
        <s v="03 | 37500 - 50000"/>
        <s v="02 | 25000 - 37500"/>
        <s v="01 | 12500 - 25000"/>
        <s v="00 | 0 - 12500"/>
        <n v="0" u="1"/>
        <n v="13" u="1"/>
        <n v="5" u="1"/>
        <n v="14" u="1"/>
        <n v="15" u="1"/>
        <n v="2" u="1"/>
        <n v="6" u="1"/>
        <n v="16" u="1"/>
        <n v="17" u="1"/>
        <n v="18" u="1"/>
        <n v="19" u="1"/>
        <n v="7" u="1"/>
        <n v="1" u="1"/>
        <n v="3" u="1"/>
        <n v="8" u="1"/>
        <n v="9" u="1"/>
        <n v="10" u="1"/>
        <n v="11" u="1"/>
        <n v="4" u="1"/>
        <n v="12" u="1"/>
      </sharedItems>
    </cacheField>
    <cacheField name="Into range Scatterplot" numFmtId="0">
      <sharedItems containsMixedTypes="1" containsNumber="1" minValue="1783.166904422254" maxValue="200000" count="681">
        <s v="x"/>
        <n v="200000"/>
        <n v="194000"/>
        <n v="192000"/>
        <n v="188000"/>
        <n v="186983.12521814698"/>
        <n v="184207.91865378313"/>
        <n v="177600"/>
        <n v="176585.52201983347"/>
        <n v="173384.64158844808"/>
        <n v="170000"/>
        <n v="169000"/>
        <n v="168285.09330643489"/>
        <n v="160271.25018698312"/>
        <n v="160000"/>
        <n v="159105.90639881117"/>
        <n v="158085.99674240855"/>
        <n v="157617.8272067284"/>
        <n v="157337.8436848523"/>
        <n v="155000"/>
        <n v="152986.44846039536"/>
        <n v="150000"/>
        <n v="149907.13380100971"/>
        <n v="148284.35006969364"/>
        <n v="148102.22862117883"/>
        <n v="147886.90017838217"/>
        <n v="145000"/>
        <n v="143565.85684888897"/>
        <n v="140000"/>
        <n v="138000"/>
        <n v="137500"/>
        <n v="136000"/>
        <n v="135000"/>
        <n v="132588.25533234264"/>
        <n v="131770.4440860638"/>
        <n v="131675.52225194403"/>
        <n v="130000"/>
        <n v="128000"/>
        <n v="127500"/>
        <n v="127488.70705032947"/>
        <n v="127039.94389916077"/>
        <n v="126094.26176538273"/>
        <n v="125000"/>
        <n v="124518.08349331544"/>
        <n v="122941.90522124816"/>
        <n v="122389.15876831629"/>
        <n v="120000"/>
        <n v="118213.37040504631"/>
        <n v="118000"/>
        <n v="116637.19213297902"/>
        <n v="115061.01386091174"/>
        <n v="115000"/>
        <n v="114335.9495092447"/>
        <n v="114000"/>
        <n v="112190.06220428993"/>
        <n v="112000"/>
        <n v="111680"/>
        <n v="111000"/>
        <n v="110332.47904470989"/>
        <n v="110000"/>
        <n v="109729.60187662003"/>
        <n v="109130.33323508203"/>
        <n v="109000"/>
        <n v="108169.76753333595"/>
        <n v="108160"/>
        <n v="108110.42357867939"/>
        <n v="108000"/>
        <n v="107000"/>
        <n v="106815.148267971"/>
        <n v="106000"/>
        <n v="105219.68296424497"/>
        <n v="105000"/>
        <n v="104172.75399731184"/>
        <n v="104030.78495306884"/>
        <n v="104027.76595644075"/>
        <n v="104000"/>
        <n v="103000"/>
        <n v="102542.54233725216"/>
        <n v="102451.58768437347"/>
        <n v="102000"/>
        <n v="101990.96564026357"/>
        <n v="101206.40684944032"/>
        <n v="100800"/>
        <n v="100614.72928405051"/>
        <n v="100000"/>
        <n v="99299.231140238902"/>
        <n v="99147"/>
        <n v="99000"/>
        <n v="98336.152303032693"/>
        <n v="98000"/>
        <n v="97000"/>
        <n v="96891.417358250401"/>
        <n v="96230"/>
        <n v="96000"/>
        <n v="95871.50770184776"/>
        <n v="95856"/>
        <n v="95279.957924370581"/>
        <n v="95000"/>
        <n v="94570.696324037053"/>
        <n v="93831.688389042494"/>
        <n v="92994.518051969761"/>
        <n v="92500"/>
        <n v="92000"/>
        <n v="91791.869076237213"/>
        <n v="91468.759607395754"/>
        <n v="91418.339779902482"/>
        <n v="91000"/>
        <n v="90469.260118790073"/>
        <n v="90198.36016840415"/>
        <n v="90000"/>
        <n v="89944.280280605832"/>
        <n v="89000"/>
        <n v="88927.960729412545"/>
        <n v="88502.537072729421"/>
        <n v="88000"/>
        <n v="87734.690296543267"/>
        <n v="87712.230450626681"/>
        <n v="87456"/>
        <n v="87000"/>
        <n v="86692.320794224041"/>
        <n v="86689.804963700633"/>
        <n v="86093.301341305123"/>
        <n v="86000"/>
        <n v="85672.4111378214"/>
        <n v="85552.452503638444"/>
        <n v="85333.333333333328"/>
        <n v="85087"/>
        <n v="85000"/>
        <n v="84000"/>
        <n v="83846.362973446114"/>
        <n v="83033.071372504521"/>
        <n v="83000"/>
        <n v="82888.5550559455"/>
        <n v="82575.963534454509"/>
        <n v="82300"/>
        <n v="82000"/>
        <n v="81600"/>
        <n v="81592.772512210868"/>
        <n v="81000"/>
        <n v="80442"/>
        <n v="80289.244544269619"/>
        <n v="80135.625093491559"/>
        <n v="80000"/>
        <n v="79552.953199405587"/>
        <n v="79000"/>
        <n v="78808.913603364199"/>
        <n v="78764.765217479682"/>
        <n v="78668.921842426149"/>
        <n v="78533.043543002947"/>
        <n v="78000"/>
        <n v="77819.106783521114"/>
        <n v="77500"/>
        <n v="77000"/>
        <n v="76906.906752939132"/>
        <n v="76702.198796365497"/>
        <n v="76600"/>
        <n v="76223.981237173866"/>
        <n v="76223.966339496474"/>
        <n v="76000"/>
        <n v="75770.868892469181"/>
        <n v="75656.557059229643"/>
        <n v="75473.31457379504"/>
        <n v="75010"/>
        <n v="75000"/>
        <n v="74461"/>
        <n v="74300"/>
        <n v="74000"/>
        <n v="73752.11422727452"/>
        <n v="73500"/>
        <n v="73000"/>
        <n v="72768.752704244194"/>
        <n v="72600"/>
        <n v="72571.80269935554"/>
        <n v="72500"/>
        <n v="72412.768022521646"/>
        <n v="72000"/>
        <n v="71500"/>
        <n v="71393.675948184507"/>
        <n v="71243.257897441246"/>
        <n v="71231.666749770273"/>
        <n v="71000"/>
        <n v="70970"/>
        <n v="70928.022243027779"/>
        <n v="70802.029658183528"/>
        <n v="70000"/>
        <n v="69960"/>
        <n v="69871.969144538423"/>
        <n v="69353.856635379227"/>
        <n v="69213.140283018583"/>
        <n v="69000"/>
        <n v="68954.520184280962"/>
        <n v="68835.306612122877"/>
        <n v="68000"/>
        <n v="67794.987956419791"/>
        <n v="67775.665698893223"/>
        <n v="67700.452577525488"/>
        <n v="67360.264327577388"/>
        <n v="67000"/>
        <n v="66500"/>
        <n v="66294.12766617132"/>
        <n v="66199.48742682593"/>
        <n v="66000"/>
        <n v="65889.291743537498"/>
        <n v="65616.131023916547"/>
        <n v="65250"/>
        <n v="65000"/>
        <n v="64901.860520001574"/>
        <n v="64500"/>
        <n v="64300"/>
        <n v="64254.308353366054"/>
        <n v="64000"/>
        <n v="63918.498996971248"/>
        <n v="63835.220018725006"/>
        <n v="63807.047488395103"/>
        <n v="63586"/>
        <n v="63519.971949580387"/>
        <n v="63234.398696963413"/>
        <n v="63047.130882691366"/>
        <n v="63000"/>
        <n v="62564.631571458704"/>
        <n v="62500"/>
        <n v="62400"/>
        <n v="62249.572510588783"/>
        <n v="62000"/>
        <n v="61614.372791092981"/>
        <n v="61194.579384158147"/>
        <n v="61000"/>
        <n v="60968.414427880263"/>
        <n v="60800"/>
        <n v="60000"/>
        <n v="59894.774338556796"/>
        <n v="59819.107020370408"/>
        <n v="59106.685202523156"/>
        <n v="59001.691381819612"/>
        <n v="59000"/>
        <n v="58799.349940520107"/>
        <n v="58460.842544152933"/>
        <n v="58318.59606648951"/>
        <n v="58000"/>
        <n v="57875.729234188344"/>
        <n v="57726.886552389187"/>
        <n v="57678"/>
        <n v="57600"/>
        <n v="57530.506930455871"/>
        <n v="57500"/>
        <n v="57400"/>
        <n v="57167.974754622352"/>
        <n v="57000"/>
        <n v="56742.417794422225"/>
        <n v="56628.754645950656"/>
        <n v="56600"/>
        <n v="56400"/>
        <n v="56160"/>
        <n v="56095.031102144967"/>
        <n v="56000"/>
        <n v="55954.328658388586"/>
        <n v="55500"/>
        <n v="55262.375596134938"/>
        <n v="55166.239522354947"/>
        <n v="55068.245289698301"/>
        <n v="55000"/>
        <n v="54627.175876639136"/>
        <n v="54084.883766667976"/>
        <n v="54000"/>
        <n v="53590.061250287661"/>
        <n v="53423.750062327701"/>
        <n v="53356.776437647524"/>
        <n v="53035.30213293706"/>
        <n v="53000"/>
        <n v="52801.972114254015"/>
        <n v="52500"/>
        <n v="52118.160720607324"/>
        <n v="52086.37699865592"/>
        <n v="52013.882978220376"/>
        <n v="52000"/>
        <n v="51613"/>
        <n v="51497.005988023957"/>
        <n v="51134.799197576998"/>
        <n v="51000"/>
        <n v="50995.482820131787"/>
        <n v="50846"/>
        <n v="50831.74927416991"/>
        <n v="50815.977559664309"/>
        <n v="50700"/>
        <n v="50694.322109187968"/>
        <n v="50437.70470615309"/>
        <n v="50307.817784067665"/>
        <n v="50064.150455673145"/>
        <n v="50000"/>
        <n v="49975.573163729154"/>
        <n v="49500"/>
        <n v="49443.946165553374"/>
        <n v="49200"/>
        <n v="49168.076151516347"/>
        <n v="49153.119414418252"/>
        <n v="49000"/>
        <n v="48955.663507326513"/>
        <n v="48861.526434085805"/>
        <n v="48500"/>
        <n v="48275.178681681093"/>
        <n v="48073.437298052166"/>
        <n v="48000"/>
        <n v="47700"/>
        <n v="47500"/>
        <n v="47285.348162018527"/>
        <n v="47004.779242689488"/>
        <n v="47000"/>
        <n v="46584"/>
        <n v="46359"/>
        <n v="46325"/>
        <n v="46300.583387350678"/>
        <n v="46000"/>
        <n v="45880"/>
        <n v="45734.379803697877"/>
        <n v="45709.169889951241"/>
        <n v="45616"/>
        <n v="45393.934235537781"/>
        <n v="45234.630059395036"/>
        <n v="45000"/>
        <n v="44921.080753917595"/>
        <n v="44654.095718350931"/>
        <n v="44519.791718606422"/>
        <n v="44463.980364706273"/>
        <n v="44391.484854502989"/>
        <n v="44383.603963142654"/>
        <n v="44251.268536364711"/>
        <n v="44200"/>
        <n v="44132.991617883956"/>
        <n v="44000"/>
        <n v="43867.345148271634"/>
        <n v="43856.11522531334"/>
        <n v="43828.780645210471"/>
        <n v="43600"/>
        <n v="43200"/>
        <n v="43000"/>
        <n v="42739.000049862167"/>
        <n v="42558.381206218859"/>
        <n v="42556.81334581667"/>
        <n v="42307"/>
        <n v="42140"/>
        <n v="42000"/>
        <n v="41932"/>
        <n v="41923.181486723057"/>
        <n v="41768.724209783031"/>
        <n v="41731"/>
        <n v="41712.231189497601"/>
        <n v="41600"/>
        <n v="41406"/>
        <n v="41301.183967273726"/>
        <n v="41160.941823328096"/>
        <n v="41000"/>
        <n v="40980.635073749385"/>
        <n v="40958.208381117904"/>
        <n v="40700"/>
        <n v="40586.590505732565"/>
        <n v="40414"/>
        <n v="40067.812546745779"/>
        <n v="40000"/>
        <n v="39879.404680246938"/>
        <n v="39404.456801682099"/>
        <n v="39355.495879248076"/>
        <n v="39334.460921213074"/>
        <n v="39000"/>
        <n v="38666"/>
        <n v="38111.983169748237"/>
        <n v="38000"/>
        <n v="37900"/>
        <n v="37828.278529614821"/>
        <n v="37612.869087708088"/>
        <n v="37500"/>
        <n v="37440"/>
        <n v="37000"/>
        <n v="36500"/>
        <n v="36400"/>
        <n v="36252.100257547536"/>
        <n v="36206.384011260823"/>
        <n v="36000"/>
        <n v="35571.184291765021"/>
        <n v="35500"/>
        <n v="35401.014829091764"/>
        <n v="35148.775467100437"/>
        <n v="35063.024516168378"/>
        <n v="35000"/>
        <n v="34675.92198548025"/>
        <n v="34417.653306061438"/>
        <n v="34357.533974522659"/>
        <n v="34191.200039889729"/>
        <n v="34000"/>
        <n v="33900"/>
        <n v="33887.832849446611"/>
        <n v="33600"/>
        <n v="33500"/>
        <n v="33420"/>
        <n v="33250"/>
        <n v="33099.743713412965"/>
        <n v="33000"/>
        <n v="32884"/>
        <n v="32666.305522511171"/>
        <n v="32311.654577379326"/>
        <n v="32187.34988380854"/>
        <n v="32054.250037396621"/>
        <n v="32000"/>
        <n v="31523.565441345683"/>
        <n v="31330"/>
        <n v="31250"/>
        <n v="31200"/>
        <n v="31000"/>
        <n v="30500"/>
        <n v="30489.586535798586"/>
        <n v="30273.458368652366"/>
        <n v="30232"/>
        <n v="30000"/>
        <n v="29261.227167098674"/>
        <n v="29159.298033244755"/>
        <n v="29000"/>
        <n v="28995"/>
        <n v="28492.66669990811"/>
        <n v="28371.208897211112"/>
        <n v="28353.650809742252"/>
        <n v="28310.79811950968"/>
        <n v="28109.627547434993"/>
        <n v="28000"/>
        <n v="27840"/>
        <n v="27600"/>
        <n v="27500"/>
        <n v="27221.92126875931"/>
        <n v="27000"/>
        <n v="26795.030625143831"/>
        <n v="26711.875031163851"/>
        <n v="26691.183012544854"/>
        <n v="26678.388218823762"/>
        <n v="26400"/>
        <n v="26043.18849932796"/>
        <n v="26000"/>
        <n v="25849.323661903458"/>
        <n v="25560"/>
        <n v="25407.988779832154"/>
        <n v="25000"/>
        <n v="24931.083362419595"/>
        <n v="24864"/>
        <n v="24588.381044249632"/>
        <n v="24391.669228638868"/>
        <n v="24000"/>
        <n v="23642.674081009263"/>
        <n v="23150.291693675339"/>
        <n v="23000"/>
        <n v="22880"/>
        <n v="22867.189901848938"/>
        <n v="22438.012440857987"/>
        <n v="22000"/>
        <n v="21903.737525554359"/>
        <n v="21500"/>
        <n v="21369.500024931083"/>
        <n v="21342.710575059013"/>
        <n v="21228.177433598263"/>
        <n v="21000"/>
        <n v="20640"/>
        <n v="20571"/>
        <n v="20514.720023933838"/>
        <n v="20479.104190558952"/>
        <n v="20400"/>
        <n v="20326.391023865726"/>
        <n v="20122.945856810104"/>
        <n v="20000"/>
        <n v="19831.432821021317"/>
        <n v="19818.231248269083"/>
        <n v="19588.708356186824"/>
        <n v="19200"/>
        <n v="19068"/>
        <n v="19055.991584874118"/>
        <n v="19008.034062397041"/>
        <n v="19000"/>
        <n v="18987"/>
        <n v="18698.312521814696"/>
        <n v="18499.860539512854"/>
        <n v="18060"/>
        <n v="18018.883790212141"/>
        <n v="18000"/>
        <n v="17807.916687442568"/>
        <n v="17728"/>
        <n v="17598.017290051986"/>
        <n v="17067.637625607145"/>
        <n v="16917.52085307044"/>
        <n v="16800"/>
        <n v="16350"/>
        <n v="16337.518501630093"/>
        <n v="16110"/>
        <n v="16027.125018698311"/>
        <n v="16000"/>
        <n v="15840"/>
        <n v="15761.782720672842"/>
        <n v="15600"/>
        <n v="15500"/>
        <n v="15404.364569961488"/>
        <n v="15244.793267899293"/>
        <n v="15206.427249917633"/>
        <n v="15190.15293438851"/>
        <n v="15136.729184326183"/>
        <n v="15092.18020692008"/>
        <n v="15000"/>
        <n v="14960"/>
        <n v="14630.613583549337"/>
        <n v="14500"/>
        <n v="14400"/>
        <n v="14246.333349954055"/>
        <n v="14000"/>
        <n v="13801.135432767991"/>
        <n v="13800"/>
        <n v="13745.704467353951"/>
        <n v="13636"/>
        <n v="13603.016099449767"/>
        <n v="13500"/>
        <n v="13355.937515581925"/>
        <n v="13338.129598894484"/>
        <n v="13100"/>
        <n v="13000"/>
        <n v="12821.700014958649"/>
        <n v="12608.005014709339"/>
        <n v="12500"/>
        <n v="12465.541681209797"/>
        <n v="12326.656394453004"/>
        <n v="12227.430201752599"/>
        <n v="12192.177986291113"/>
        <n v="12109.383347460946"/>
        <n v="12000"/>
        <n v="11800"/>
        <n v="11753.225013712095"/>
        <n v="11575.14584683767"/>
        <n v="11539.530013462785"/>
        <n v="11518.711713336908"/>
        <n v="11404.820437438224"/>
        <n v="11400"/>
        <n v="11397.066679963244"/>
        <n v="11325.835013213473"/>
        <n v="11040.908346214392"/>
        <n v="11000"/>
        <n v="10956.982885192734"/>
        <n v="10898.445012714852"/>
        <n v="10809.503829551191"/>
        <n v="10800"/>
        <n v="10684.750012465542"/>
        <n v="10239.552095279476"/>
        <n v="10200"/>
        <n v="10150.512511842264"/>
        <n v="10000"/>
        <n v="9972.4333449678379"/>
        <n v="9956.1219482708348"/>
        <n v="9794.354178093412"/>
        <n v="9705.3145946561999"/>
        <n v="9616.275011218986"/>
        <n v="9600"/>
        <n v="9545.0433444692171"/>
        <n v="9509.8988293070688"/>
        <n v="9490.1984044603923"/>
        <n v="9438.1958443445619"/>
        <n v="9376.2513877177607"/>
        <n v="9188.8850107203652"/>
        <n v="9171.0323574730355"/>
        <n v="9146.5655463031271"/>
        <n v="9000"/>
        <n v="8975.1900104710548"/>
        <n v="8903.9583437212841"/>
        <n v="8738"/>
        <n v="8725"/>
        <n v="8700"/>
        <n v="8654.6475100970874"/>
        <n v="8600"/>
        <n v="8547.8000099724322"/>
        <n v="8500"/>
        <n v="8476.5683432226633"/>
        <n v="8400"/>
        <n v="8369.7208430980063"/>
        <n v="8013.5625093491553"/>
        <n v="8000"/>
        <n v="7960"/>
        <n v="7799.8675090998449"/>
        <n v="7693.0200089751897"/>
        <n v="7600"/>
        <n v="7568.3645921630914"/>
        <n v="7500"/>
        <n v="7497.1329254133216"/>
        <n v="7479.3250087258784"/>
        <n v="7301.2458418514525"/>
        <n v="7265.630008476568"/>
        <n v="7265"/>
        <n v="7261.724659606657"/>
        <n v="7200"/>
        <n v="7123.1666749770275"/>
        <n v="7000"/>
        <n v="6945.0875081026015"/>
        <n v="6767.0083412281756"/>
        <n v="6720"/>
        <n v="6713.584591165848"/>
        <n v="6677.9687577909626"/>
        <n v="6629"/>
        <n v="6600"/>
        <n v="6588.9291743537506"/>
        <n v="6545"/>
        <n v="6499.8895909165376"/>
        <n v="6410.8500074793246"/>
        <n v="6368.453230079479"/>
        <n v="6232.7708406048987"/>
        <n v="6054.6916737304728"/>
        <n v="6000"/>
        <n v="5983.4600069807029"/>
        <n v="5846"/>
        <n v="5800"/>
        <n v="5787.5729234188348"/>
        <n v="5698.5333399816218"/>
        <n v="5689.2125418690484"/>
        <n v="5591.6858398569666"/>
        <n v="5400"/>
        <n v="5342.3750062327708"/>
        <n v="5320"/>
        <n v="5300"/>
        <n v="5250"/>
        <n v="5120.2912876821438"/>
        <n v="5100"/>
        <n v="5082.6943786459069"/>
        <n v="5022"/>
        <n v="5000"/>
        <n v="4986.216672483919"/>
        <n v="4957.7240057840108"/>
        <n v="4950.6008391090336"/>
        <n v="4914.9850057341491"/>
        <n v="4897.177089046706"/>
        <n v="4840.0244548604041"/>
        <n v="4808.137505609493"/>
        <n v="4800"/>
        <n v="4630.058338735068"/>
        <n v="4594.4425053601826"/>
        <n v="4545"/>
        <n v="4500"/>
        <n v="4487.5950052355274"/>
        <n v="4457.9172610556352"/>
        <n v="4451.9791718606421"/>
        <n v="4400"/>
        <n v="4356"/>
        <n v="4320"/>
        <n v="4314.929445034084"/>
        <n v="4285"/>
        <n v="4273.9000049862161"/>
        <n v="4200"/>
        <n v="4149.2445881741187"/>
        <n v="4095.8208381117906"/>
        <n v="4019"/>
        <n v="4006.7812546745777"/>
        <n v="4000"/>
        <n v="3982.448779308334"/>
        <n v="3917.7416712373652"/>
        <n v="3800"/>
        <n v="3739.6625043629392"/>
        <n v="3650.6229209257262"/>
        <n v="3632.815004238284"/>
        <n v="3600"/>
        <n v="3561.5833374885137"/>
        <n v="3500"/>
        <n v="3480"/>
        <n v="3419.1200039889732"/>
        <n v="3360"/>
        <n v="3205.4250037396623"/>
        <n v="3200"/>
        <n v="3184.2266150397395"/>
        <n v="3027.3458368652364"/>
        <n v="3000"/>
        <n v="2953.8461538461538"/>
        <n v="2938.3062534280239"/>
        <n v="2849.2666699908109"/>
        <n v="2675.675098121621"/>
        <n v="2671.1875031163854"/>
        <n v="2564.3400029917298"/>
        <n v="2493.1083362419595"/>
        <n v="2400"/>
        <n v="2225.989585930321"/>
        <n v="2165.2740982270229"/>
        <n v="2136.9500024931081"/>
        <n v="2122.8177433598262"/>
        <n v="1910.5359690238436"/>
        <n v="1805.7739622442759"/>
        <n v="1783.166904422254"/>
        <s v="√"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883">
  <r>
    <x v="0"/>
    <d v="2012-05-26T03:17:19"/>
    <n v="1250000"/>
    <n v="1250000"/>
    <x v="0"/>
    <n v="1229201.9037879086"/>
    <s v="Account Executive"/>
    <x v="0"/>
    <s v="Canada"/>
    <x v="0"/>
    <x v="0"/>
    <x v="0"/>
    <x v="0"/>
    <x v="0"/>
  </r>
  <r>
    <x v="1"/>
    <d v="2012-05-26T00:54:28"/>
    <n v="400000"/>
    <n v="400000"/>
    <x v="1"/>
    <n v="400000"/>
    <s v="program manager"/>
    <x v="1"/>
    <s v="USA"/>
    <x v="1"/>
    <x v="1"/>
    <x v="0"/>
    <x v="0"/>
    <x v="0"/>
  </r>
  <r>
    <x v="2"/>
    <d v="2012-05-26T01:27:03"/>
    <n v="400000"/>
    <n v="400000"/>
    <x v="1"/>
    <n v="400000"/>
    <s v="Financial Specialist"/>
    <x v="2"/>
    <s v="USA"/>
    <x v="1"/>
    <x v="2"/>
    <x v="0"/>
    <x v="0"/>
    <x v="0"/>
  </r>
  <r>
    <x v="3"/>
    <d v="2012-05-26T07:44:04"/>
    <n v="300000"/>
    <n v="300000"/>
    <x v="1"/>
    <n v="300000"/>
    <s v="CEO"/>
    <x v="3"/>
    <s v="USA"/>
    <x v="1"/>
    <x v="3"/>
    <x v="1"/>
    <x v="0"/>
    <x v="0"/>
  </r>
  <r>
    <x v="4"/>
    <d v="2012-05-26T03:37:33"/>
    <n v="190000"/>
    <n v="190000"/>
    <x v="2"/>
    <n v="299473.87169278396"/>
    <s v="Managing Partner"/>
    <x v="3"/>
    <s v="UK"/>
    <x v="2"/>
    <x v="0"/>
    <x v="0"/>
    <x v="0"/>
    <x v="0"/>
  </r>
  <r>
    <x v="5"/>
    <d v="2012-05-28T07:46:28"/>
    <n v="260000"/>
    <n v="260000"/>
    <x v="1"/>
    <n v="260000"/>
    <s v="CFO"/>
    <x v="3"/>
    <s v="USA"/>
    <x v="1"/>
    <x v="3"/>
    <x v="2"/>
    <x v="0"/>
    <x v="0"/>
  </r>
  <r>
    <x v="6"/>
    <d v="2012-05-26T01:23:50"/>
    <n v="200000"/>
    <n v="200000"/>
    <x v="3"/>
    <n v="254079.88779832155"/>
    <s v="consultant bi"/>
    <x v="4"/>
    <s v="The netherlands"/>
    <x v="3"/>
    <x v="2"/>
    <x v="0"/>
    <x v="0"/>
    <x v="0"/>
  </r>
  <r>
    <x v="7"/>
    <d v="2012-05-26T02:22:17"/>
    <s v="250000 to 270000"/>
    <n v="250000"/>
    <x v="1"/>
    <n v="250000"/>
    <s v="consultant"/>
    <x v="5"/>
    <s v="USA"/>
    <x v="1"/>
    <x v="2"/>
    <x v="0"/>
    <x v="0"/>
    <x v="0"/>
  </r>
  <r>
    <x v="8"/>
    <d v="2012-05-31T02:37:09"/>
    <n v="250000"/>
    <n v="250000"/>
    <x v="1"/>
    <n v="250000"/>
    <s v="consultant"/>
    <x v="5"/>
    <s v="USA"/>
    <x v="1"/>
    <x v="2"/>
    <x v="3"/>
    <x v="0"/>
    <x v="0"/>
  </r>
  <r>
    <x v="9"/>
    <d v="2012-05-26T10:59:10"/>
    <n v="250000"/>
    <n v="250000"/>
    <x v="0"/>
    <n v="245840.3807575817"/>
    <s v="Business Analyst"/>
    <x v="6"/>
    <s v="Canada"/>
    <x v="0"/>
    <x v="0"/>
    <x v="4"/>
    <x v="0"/>
    <x v="0"/>
  </r>
  <r>
    <x v="10"/>
    <d v="2012-05-30T20:26:10"/>
    <n v="146633"/>
    <n v="146633"/>
    <x v="2"/>
    <n v="231119.74856804207"/>
    <s v="Senior Planning Engineer"/>
    <x v="7"/>
    <s v="UK"/>
    <x v="2"/>
    <x v="3"/>
    <x v="2"/>
    <x v="1"/>
    <x v="0"/>
  </r>
  <r>
    <x v="11"/>
    <d v="2012-05-29T22:04:09"/>
    <n v="180000"/>
    <n v="180000"/>
    <x v="3"/>
    <n v="228671.89901848941"/>
    <s v="MIS Controller"/>
    <x v="8"/>
    <s v="Europe"/>
    <x v="4"/>
    <x v="0"/>
    <x v="5"/>
    <x v="1"/>
    <x v="0"/>
  </r>
  <r>
    <x v="12"/>
    <d v="2012-06-04T10:23:27"/>
    <n v="225000"/>
    <n v="225000"/>
    <x v="1"/>
    <n v="225000"/>
    <s v="SVP of Acquisitions"/>
    <x v="3"/>
    <s v="USA"/>
    <x v="1"/>
    <x v="0"/>
    <x v="5"/>
    <x v="1"/>
    <x v="0"/>
  </r>
  <r>
    <x v="13"/>
    <d v="2012-05-26T01:52:01"/>
    <s v="2207,00"/>
    <n v="220700"/>
    <x v="1"/>
    <n v="220700"/>
    <s v="consultant"/>
    <x v="5"/>
    <s v="Brazil"/>
    <x v="5"/>
    <x v="2"/>
    <x v="0"/>
    <x v="2"/>
    <x v="0"/>
  </r>
  <r>
    <x v="14"/>
    <d v="2012-05-26T05:07:30"/>
    <n v="140000"/>
    <n v="140000"/>
    <x v="2"/>
    <n v="220664.95808941979"/>
    <s v="vba specialist"/>
    <x v="2"/>
    <s v="UK"/>
    <x v="2"/>
    <x v="2"/>
    <x v="0"/>
    <x v="2"/>
    <x v="0"/>
  </r>
  <r>
    <x v="15"/>
    <d v="2012-06-13T03:23:05"/>
    <s v="$214,000  USD"/>
    <n v="214000"/>
    <x v="1"/>
    <n v="214000"/>
    <s v="Assistant Corporate Controller"/>
    <x v="8"/>
    <s v="USA"/>
    <x v="1"/>
    <x v="2"/>
    <x v="3"/>
    <x v="2"/>
    <x v="0"/>
  </r>
  <r>
    <x v="16"/>
    <d v="2012-05-28T07:28:07"/>
    <s v="AUD$200,000"/>
    <n v="200000"/>
    <x v="4"/>
    <n v="203981.93128052715"/>
    <s v="Corporate Finance Manager"/>
    <x v="1"/>
    <s v="Australia"/>
    <x v="6"/>
    <x v="0"/>
    <x v="5"/>
    <x v="3"/>
    <x v="0"/>
  </r>
  <r>
    <x v="17"/>
    <d v="2012-05-26T04:48:54"/>
    <n v="200000"/>
    <n v="200000"/>
    <x v="1"/>
    <n v="200000"/>
    <s v="COO"/>
    <x v="3"/>
    <s v="USA"/>
    <x v="1"/>
    <x v="3"/>
    <x v="0"/>
    <x v="3"/>
    <x v="1"/>
  </r>
  <r>
    <x v="18"/>
    <d v="2012-05-26T01:52:04"/>
    <n v="194000"/>
    <n v="194000"/>
    <x v="1"/>
    <n v="194000"/>
    <s v="director"/>
    <x v="3"/>
    <s v="USA"/>
    <x v="1"/>
    <x v="3"/>
    <x v="0"/>
    <x v="4"/>
    <x v="2"/>
  </r>
  <r>
    <x v="19"/>
    <d v="2012-05-29T11:51:35"/>
    <n v="192000"/>
    <n v="192000"/>
    <x v="1"/>
    <n v="192000"/>
    <s v="Publisher"/>
    <x v="3"/>
    <s v="USA"/>
    <x v="1"/>
    <x v="2"/>
    <x v="6"/>
    <x v="4"/>
    <x v="3"/>
  </r>
  <r>
    <x v="20"/>
    <d v="2012-05-26T06:10:08"/>
    <n v="188000"/>
    <n v="188000"/>
    <x v="1"/>
    <n v="188000"/>
    <s v="Director, Supply Chain Operations"/>
    <x v="3"/>
    <s v="USA"/>
    <x v="1"/>
    <x v="1"/>
    <x v="3"/>
    <x v="4"/>
    <x v="4"/>
  </r>
  <r>
    <x v="21"/>
    <d v="2012-05-26T12:23:14"/>
    <n v="10500000"/>
    <n v="10500000"/>
    <x v="5"/>
    <n v="186983.12521814698"/>
    <s v="MANAGER"/>
    <x v="1"/>
    <s v="India"/>
    <x v="7"/>
    <x v="3"/>
    <x v="2"/>
    <x v="5"/>
    <x v="5"/>
  </r>
  <r>
    <x v="22"/>
    <d v="2012-05-25T03:33:51"/>
    <n v="145000"/>
    <n v="145000"/>
    <x v="3"/>
    <n v="184207.91865378313"/>
    <s v="senior project manager"/>
    <x v="1"/>
    <s v="Germany"/>
    <x v="8"/>
    <x v="1"/>
    <x v="0"/>
    <x v="5"/>
    <x v="6"/>
  </r>
  <r>
    <x v="23"/>
    <d v="2012-06-01T18:58:42"/>
    <n v="177600"/>
    <n v="177600"/>
    <x v="1"/>
    <n v="177600"/>
    <s v="Accountant"/>
    <x v="0"/>
    <s v="Lesotho"/>
    <x v="9"/>
    <x v="0"/>
    <x v="7"/>
    <x v="5"/>
    <x v="7"/>
  </r>
  <r>
    <x v="24"/>
    <d v="2012-05-29T15:36:42"/>
    <n v="139000"/>
    <n v="139000"/>
    <x v="3"/>
    <n v="176585.52201983347"/>
    <s v="NAF Support Manager"/>
    <x v="1"/>
    <s v="Germany"/>
    <x v="8"/>
    <x v="1"/>
    <x v="8"/>
    <x v="5"/>
    <x v="8"/>
  </r>
  <r>
    <x v="25"/>
    <d v="2012-05-26T11:30:39"/>
    <s v="A$170000"/>
    <n v="170000"/>
    <x v="4"/>
    <n v="173384.64158844808"/>
    <s v="senior business analyst"/>
    <x v="6"/>
    <s v="Australia"/>
    <x v="6"/>
    <x v="2"/>
    <x v="2"/>
    <x v="6"/>
    <x v="9"/>
  </r>
  <r>
    <x v="26"/>
    <d v="2012-05-28T10:42:08"/>
    <n v="170000"/>
    <n v="170000"/>
    <x v="4"/>
    <n v="173384.64158844808"/>
    <s v="Business Consultant"/>
    <x v="5"/>
    <s v="Australia"/>
    <x v="6"/>
    <x v="3"/>
    <x v="9"/>
    <x v="6"/>
    <x v="9"/>
  </r>
  <r>
    <x v="27"/>
    <d v="2012-05-26T01:42:53"/>
    <s v="170000 usd"/>
    <n v="170000"/>
    <x v="1"/>
    <n v="170000"/>
    <s v="RS"/>
    <x v="6"/>
    <s v="UK"/>
    <x v="2"/>
    <x v="4"/>
    <x v="0"/>
    <x v="6"/>
    <x v="10"/>
  </r>
  <r>
    <x v="28"/>
    <d v="2012-05-31T05:31:54"/>
    <n v="170000"/>
    <n v="170000"/>
    <x v="1"/>
    <n v="170000"/>
    <s v="CFO"/>
    <x v="3"/>
    <s v="USA"/>
    <x v="1"/>
    <x v="3"/>
    <x v="10"/>
    <x v="6"/>
    <x v="10"/>
  </r>
  <r>
    <x v="29"/>
    <d v="2012-05-26T03:23:51"/>
    <s v="US$169,000"/>
    <n v="169000"/>
    <x v="1"/>
    <n v="169000"/>
    <s v="Category Director (Marketing)"/>
    <x v="3"/>
    <s v="USA"/>
    <x v="1"/>
    <x v="3"/>
    <x v="0"/>
    <x v="6"/>
    <x v="11"/>
  </r>
  <r>
    <x v="30"/>
    <d v="2012-05-30T20:42:47"/>
    <s v="AUD 165000"/>
    <n v="165000"/>
    <x v="4"/>
    <n v="168285.09330643489"/>
    <s v="Engineer"/>
    <x v="7"/>
    <s v="Australia"/>
    <x v="6"/>
    <x v="3"/>
    <x v="11"/>
    <x v="6"/>
    <x v="12"/>
  </r>
  <r>
    <x v="31"/>
    <d v="2012-05-26T01:54:28"/>
    <n v="9000000"/>
    <n v="9000000"/>
    <x v="5"/>
    <n v="160271.25018698312"/>
    <s v="Financial Analyst"/>
    <x v="6"/>
    <s v="India"/>
    <x v="7"/>
    <x v="0"/>
    <x v="0"/>
    <x v="7"/>
    <x v="13"/>
  </r>
  <r>
    <x v="32"/>
    <d v="2012-05-26T09:51:47"/>
    <n v="160000"/>
    <n v="160000"/>
    <x v="1"/>
    <n v="160000"/>
    <s v="Director, Analytics"/>
    <x v="6"/>
    <s v="USA"/>
    <x v="1"/>
    <x v="0"/>
    <x v="12"/>
    <x v="7"/>
    <x v="14"/>
  </r>
  <r>
    <x v="33"/>
    <d v="2012-06-12T15:09:22"/>
    <n v="156000"/>
    <n v="156000"/>
    <x v="4"/>
    <n v="159105.90639881117"/>
    <s v="Senior Associate Engineer"/>
    <x v="7"/>
    <s v="Australia"/>
    <x v="6"/>
    <x v="3"/>
    <x v="13"/>
    <x v="7"/>
    <x v="15"/>
  </r>
  <r>
    <x v="34"/>
    <d v="2012-05-26T06:47:00"/>
    <s v="AUD $155,000"/>
    <n v="155000"/>
    <x v="4"/>
    <n v="158085.99674240855"/>
    <s v="Finance Manager Business Services"/>
    <x v="1"/>
    <s v="Australia"/>
    <x v="6"/>
    <x v="0"/>
    <x v="3"/>
    <x v="7"/>
    <x v="16"/>
  </r>
  <r>
    <x v="35"/>
    <d v="2012-05-25T23:18:45"/>
    <n v="100000"/>
    <n v="100000"/>
    <x v="2"/>
    <n v="157617.8272067284"/>
    <s v="Analyst"/>
    <x v="6"/>
    <s v="UK"/>
    <x v="2"/>
    <x v="3"/>
    <x v="0"/>
    <x v="7"/>
    <x v="17"/>
  </r>
  <r>
    <x v="36"/>
    <d v="2012-05-27T00:19:04"/>
    <n v="100000"/>
    <n v="100000"/>
    <x v="2"/>
    <n v="157617.8272067284"/>
    <s v="Financial Controller"/>
    <x v="8"/>
    <s v="UK"/>
    <x v="2"/>
    <x v="3"/>
    <x v="3"/>
    <x v="7"/>
    <x v="17"/>
  </r>
  <r>
    <x v="37"/>
    <d v="2012-05-26T01:41:53"/>
    <n v="160000"/>
    <n v="160000"/>
    <x v="0"/>
    <n v="157337.8436848523"/>
    <s v="Consultant"/>
    <x v="5"/>
    <s v="Canada"/>
    <x v="0"/>
    <x v="3"/>
    <x v="0"/>
    <x v="7"/>
    <x v="18"/>
  </r>
  <r>
    <x v="38"/>
    <d v="2012-06-04T09:49:44"/>
    <n v="155000"/>
    <n v="155000"/>
    <x v="1"/>
    <n v="155000"/>
    <s v="Consulting Practice Manager"/>
    <x v="1"/>
    <s v="USA"/>
    <x v="1"/>
    <x v="1"/>
    <x v="14"/>
    <x v="7"/>
    <x v="19"/>
  </r>
  <r>
    <x v="39"/>
    <d v="2012-05-29T03:16:02"/>
    <n v="150000"/>
    <n v="150000"/>
    <x v="4"/>
    <n v="152986.44846039536"/>
    <s v="Analyst"/>
    <x v="6"/>
    <s v="Australia"/>
    <x v="6"/>
    <x v="3"/>
    <x v="2"/>
    <x v="7"/>
    <x v="20"/>
  </r>
  <r>
    <x v="40"/>
    <d v="2012-05-29T18:35:31"/>
    <s v="A$150000"/>
    <n v="150000"/>
    <x v="4"/>
    <n v="152986.44846039536"/>
    <s v="Bus Analyst"/>
    <x v="6"/>
    <s v="Australia"/>
    <x v="6"/>
    <x v="1"/>
    <x v="15"/>
    <x v="7"/>
    <x v="20"/>
  </r>
  <r>
    <x v="41"/>
    <d v="2012-05-26T01:33:45"/>
    <n v="150000"/>
    <n v="150000"/>
    <x v="1"/>
    <n v="150000"/>
    <s v="project manager, project finance consultant"/>
    <x v="1"/>
    <s v="Israel"/>
    <x v="10"/>
    <x v="0"/>
    <x v="0"/>
    <x v="7"/>
    <x v="21"/>
  </r>
  <r>
    <x v="42"/>
    <d v="2012-05-28T05:12:38"/>
    <n v="150000"/>
    <n v="150000"/>
    <x v="1"/>
    <n v="150000"/>
    <s v="Software Tester"/>
    <x v="6"/>
    <s v="Switzerland"/>
    <x v="11"/>
    <x v="1"/>
    <x v="3"/>
    <x v="7"/>
    <x v="21"/>
  </r>
  <r>
    <x v="43"/>
    <d v="2012-05-25T05:07:31"/>
    <n v="150000"/>
    <n v="150000"/>
    <x v="1"/>
    <n v="150000"/>
    <s v="Portfolio Manager"/>
    <x v="1"/>
    <s v="USA"/>
    <x v="1"/>
    <x v="3"/>
    <x v="0"/>
    <x v="7"/>
    <x v="21"/>
  </r>
  <r>
    <x v="44"/>
    <d v="2012-05-26T00:00:52"/>
    <n v="150000"/>
    <n v="150000"/>
    <x v="1"/>
    <n v="150000"/>
    <s v="Director"/>
    <x v="3"/>
    <s v="USA"/>
    <x v="1"/>
    <x v="2"/>
    <x v="0"/>
    <x v="7"/>
    <x v="21"/>
  </r>
  <r>
    <x v="45"/>
    <d v="2012-05-26T01:33:03"/>
    <n v="150000"/>
    <n v="150000"/>
    <x v="1"/>
    <n v="150000"/>
    <s v="financial planning"/>
    <x v="0"/>
    <s v="USA"/>
    <x v="1"/>
    <x v="2"/>
    <x v="0"/>
    <x v="7"/>
    <x v="21"/>
  </r>
  <r>
    <x v="46"/>
    <d v="2012-05-26T03:14:44"/>
    <n v="150000"/>
    <n v="150000"/>
    <x v="1"/>
    <n v="150000"/>
    <s v="CFO"/>
    <x v="3"/>
    <s v="USA"/>
    <x v="1"/>
    <x v="3"/>
    <x v="0"/>
    <x v="7"/>
    <x v="21"/>
  </r>
  <r>
    <x v="47"/>
    <d v="2012-05-26T04:26:10"/>
    <s v="$150000pa"/>
    <n v="150000"/>
    <x v="1"/>
    <n v="150000"/>
    <s v="Consultant"/>
    <x v="5"/>
    <s v="USA"/>
    <x v="1"/>
    <x v="2"/>
    <x v="0"/>
    <x v="7"/>
    <x v="21"/>
  </r>
  <r>
    <x v="48"/>
    <d v="2012-05-26T07:23:11"/>
    <n v="150000"/>
    <n v="150000"/>
    <x v="1"/>
    <n v="150000"/>
    <s v="CFO"/>
    <x v="3"/>
    <s v="USA"/>
    <x v="1"/>
    <x v="0"/>
    <x v="16"/>
    <x v="7"/>
    <x v="21"/>
  </r>
  <r>
    <x v="49"/>
    <d v="2012-05-27T21:21:41"/>
    <n v="150000"/>
    <n v="150000"/>
    <x v="1"/>
    <n v="150000"/>
    <s v="Controller"/>
    <x v="8"/>
    <s v="USA"/>
    <x v="1"/>
    <x v="0"/>
    <x v="8"/>
    <x v="7"/>
    <x v="21"/>
  </r>
  <r>
    <x v="50"/>
    <d v="2012-05-29T22:02:31"/>
    <n v="150000"/>
    <n v="150000"/>
    <x v="1"/>
    <n v="150000"/>
    <s v="VP, Business Management"/>
    <x v="1"/>
    <s v="USA"/>
    <x v="1"/>
    <x v="3"/>
    <x v="1"/>
    <x v="7"/>
    <x v="21"/>
  </r>
  <r>
    <x v="51"/>
    <d v="2012-05-29T23:39:13"/>
    <n v="150000"/>
    <n v="150000"/>
    <x v="1"/>
    <n v="150000"/>
    <s v="Senior Analyst"/>
    <x v="6"/>
    <s v="USA"/>
    <x v="1"/>
    <x v="3"/>
    <x v="1"/>
    <x v="7"/>
    <x v="21"/>
  </r>
  <r>
    <x v="52"/>
    <d v="2012-05-30T16:55:51"/>
    <n v="118000"/>
    <n v="118000"/>
    <x v="3"/>
    <n v="149907.13380100971"/>
    <s v="Support"/>
    <x v="6"/>
    <s v="EU"/>
    <x v="4"/>
    <x v="0"/>
    <x v="17"/>
    <x v="8"/>
    <x v="22"/>
  </r>
  <r>
    <x v="53"/>
    <d v="2012-05-26T22:45:14"/>
    <s v="R$3.000,00"/>
    <n v="300000"/>
    <x v="6"/>
    <n v="148284.35006969364"/>
    <s v="Market Intelligence Analyst"/>
    <x v="6"/>
    <s v="Brazil"/>
    <x v="5"/>
    <x v="2"/>
    <x v="18"/>
    <x v="8"/>
    <x v="23"/>
  </r>
  <r>
    <x v="54"/>
    <d v="2012-06-08T22:48:39"/>
    <s v="CHF140000"/>
    <n v="140000"/>
    <x v="7"/>
    <n v="148102.22862117883"/>
    <s v="Projektleiter"/>
    <x v="1"/>
    <s v="Switzerland"/>
    <x v="11"/>
    <x v="3"/>
    <x v="7"/>
    <x v="8"/>
    <x v="24"/>
  </r>
  <r>
    <x v="55"/>
    <d v="2012-06-12T20:47:33"/>
    <s v="aud145000"/>
    <n v="145000"/>
    <x v="4"/>
    <n v="147886.90017838217"/>
    <s v="Financial controller"/>
    <x v="8"/>
    <s v="Australia"/>
    <x v="6"/>
    <x v="3"/>
    <x v="5"/>
    <x v="8"/>
    <x v="25"/>
  </r>
  <r>
    <x v="56"/>
    <d v="2012-05-26T00:47:57"/>
    <n v="145000"/>
    <n v="145000"/>
    <x v="1"/>
    <n v="145000"/>
    <s v="Financialcontroller"/>
    <x v="8"/>
    <s v="Switzerland"/>
    <x v="11"/>
    <x v="2"/>
    <x v="0"/>
    <x v="8"/>
    <x v="26"/>
  </r>
  <r>
    <x v="57"/>
    <d v="2012-05-31T07:17:36"/>
    <n v="145000"/>
    <n v="145000"/>
    <x v="1"/>
    <n v="145000"/>
    <s v="Associate"/>
    <x v="6"/>
    <s v="USA"/>
    <x v="1"/>
    <x v="0"/>
    <x v="7"/>
    <x v="8"/>
    <x v="26"/>
  </r>
  <r>
    <x v="58"/>
    <d v="2012-05-28T10:21:58"/>
    <s v="NZD 180000"/>
    <n v="180000"/>
    <x v="8"/>
    <n v="143565.85684888897"/>
    <s v="Commercial Manager"/>
    <x v="1"/>
    <s v="New Zealand"/>
    <x v="12"/>
    <x v="0"/>
    <x v="8"/>
    <x v="8"/>
    <x v="27"/>
  </r>
  <r>
    <x v="59"/>
    <d v="2012-05-26T01:03:54"/>
    <n v="140000"/>
    <n v="140000"/>
    <x v="1"/>
    <n v="140000"/>
    <s v="Manager"/>
    <x v="1"/>
    <s v="USA"/>
    <x v="1"/>
    <x v="0"/>
    <x v="0"/>
    <x v="8"/>
    <x v="28"/>
  </r>
  <r>
    <x v="60"/>
    <d v="2012-05-26T06:20:38"/>
    <n v="140000"/>
    <n v="140000"/>
    <x v="1"/>
    <n v="140000"/>
    <s v="controller"/>
    <x v="8"/>
    <s v="USA"/>
    <x v="1"/>
    <x v="3"/>
    <x v="2"/>
    <x v="8"/>
    <x v="28"/>
  </r>
  <r>
    <x v="61"/>
    <d v="2012-05-29T13:15:17"/>
    <n v="140000"/>
    <n v="140000"/>
    <x v="1"/>
    <n v="140000"/>
    <s v="Senior Accountant"/>
    <x v="0"/>
    <s v="USA"/>
    <x v="1"/>
    <x v="0"/>
    <x v="13"/>
    <x v="8"/>
    <x v="28"/>
  </r>
  <r>
    <x v="62"/>
    <d v="2012-06-02T19:14:35"/>
    <n v="140000"/>
    <n v="140000"/>
    <x v="1"/>
    <n v="140000"/>
    <s v="sr manager"/>
    <x v="1"/>
    <s v="USA"/>
    <x v="1"/>
    <x v="0"/>
    <x v="13"/>
    <x v="8"/>
    <x v="28"/>
  </r>
  <r>
    <x v="63"/>
    <d v="2012-05-26T00:57:52"/>
    <s v="US$ 138K"/>
    <n v="138000"/>
    <x v="1"/>
    <n v="138000"/>
    <s v="Project engineer"/>
    <x v="7"/>
    <s v="Thailand"/>
    <x v="13"/>
    <x v="0"/>
    <x v="0"/>
    <x v="8"/>
    <x v="29"/>
  </r>
  <r>
    <x v="64"/>
    <d v="2012-05-26T01:28:37"/>
    <n v="137500"/>
    <n v="137500"/>
    <x v="1"/>
    <n v="137500"/>
    <s v="director of analytics"/>
    <x v="6"/>
    <s v="USA"/>
    <x v="1"/>
    <x v="0"/>
    <x v="0"/>
    <x v="8"/>
    <x v="30"/>
  </r>
  <r>
    <x v="65"/>
    <d v="2012-05-29T22:24:28"/>
    <n v="136000"/>
    <n v="136000"/>
    <x v="1"/>
    <n v="136000"/>
    <s v="Manager FP and A"/>
    <x v="1"/>
    <s v="USA"/>
    <x v="1"/>
    <x v="0"/>
    <x v="2"/>
    <x v="9"/>
    <x v="31"/>
  </r>
  <r>
    <x v="66"/>
    <d v="2012-05-26T01:35:02"/>
    <n v="135000"/>
    <n v="135000"/>
    <x v="1"/>
    <n v="135000"/>
    <s v="Manager of Trade Investment &amp; Analysis"/>
    <x v="1"/>
    <s v="USA"/>
    <x v="1"/>
    <x v="2"/>
    <x v="0"/>
    <x v="9"/>
    <x v="32"/>
  </r>
  <r>
    <x v="67"/>
    <d v="2012-05-27T07:19:14"/>
    <n v="135000"/>
    <n v="135000"/>
    <x v="1"/>
    <n v="135000"/>
    <s v="Director, P&amp;A"/>
    <x v="3"/>
    <s v="USA"/>
    <x v="1"/>
    <x v="0"/>
    <x v="8"/>
    <x v="9"/>
    <x v="32"/>
  </r>
  <r>
    <x v="68"/>
    <d v="2012-05-28T01:47:29"/>
    <n v="135000"/>
    <n v="135000"/>
    <x v="1"/>
    <n v="135000"/>
    <s v="Marketing Insights Manager"/>
    <x v="1"/>
    <s v="USA"/>
    <x v="1"/>
    <x v="2"/>
    <x v="5"/>
    <x v="9"/>
    <x v="32"/>
  </r>
  <r>
    <x v="69"/>
    <d v="2012-05-26T07:32:19"/>
    <n v="130000"/>
    <n v="130000"/>
    <x v="4"/>
    <n v="132588.25533234264"/>
    <s v="Accountant"/>
    <x v="0"/>
    <s v="Australia"/>
    <x v="6"/>
    <x v="3"/>
    <x v="6"/>
    <x v="9"/>
    <x v="33"/>
  </r>
  <r>
    <x v="70"/>
    <d v="2012-06-07T08:36:51"/>
    <n v="134000"/>
    <n v="134000"/>
    <x v="0"/>
    <n v="131770.4440860638"/>
    <s v="Senior Production Accountant"/>
    <x v="0"/>
    <s v="Canada"/>
    <x v="0"/>
    <x v="2"/>
    <x v="3"/>
    <x v="9"/>
    <x v="34"/>
  </r>
  <r>
    <x v="71"/>
    <d v="2012-05-26T03:27:56"/>
    <s v="Zar 1080000"/>
    <n v="1080000"/>
    <x v="9"/>
    <n v="131675.52225194403"/>
    <s v="Finance manager"/>
    <x v="1"/>
    <s v="South africa"/>
    <x v="14"/>
    <x v="3"/>
    <x v="0"/>
    <x v="9"/>
    <x v="35"/>
  </r>
  <r>
    <x v="72"/>
    <d v="2012-05-26T15:01:00"/>
    <s v="USD130000"/>
    <n v="130000"/>
    <x v="1"/>
    <n v="130000"/>
    <s v="Modeller"/>
    <x v="1"/>
    <s v="Australia"/>
    <x v="6"/>
    <x v="0"/>
    <x v="18"/>
    <x v="9"/>
    <x v="36"/>
  </r>
  <r>
    <x v="73"/>
    <d v="2012-05-26T01:06:31"/>
    <n v="130000"/>
    <n v="130000"/>
    <x v="1"/>
    <n v="130000"/>
    <s v="Senior Project Manager"/>
    <x v="1"/>
    <s v="USA"/>
    <x v="1"/>
    <x v="0"/>
    <x v="0"/>
    <x v="9"/>
    <x v="36"/>
  </r>
  <r>
    <x v="74"/>
    <d v="2012-05-26T01:40:51"/>
    <n v="130000"/>
    <n v="130000"/>
    <x v="1"/>
    <n v="130000"/>
    <s v="Sr Staff Engineer"/>
    <x v="7"/>
    <s v="USA"/>
    <x v="1"/>
    <x v="0"/>
    <x v="0"/>
    <x v="9"/>
    <x v="36"/>
  </r>
  <r>
    <x v="75"/>
    <d v="2012-05-26T01:50:30"/>
    <n v="130000"/>
    <n v="130000"/>
    <x v="1"/>
    <n v="130000"/>
    <s v="Project Manager"/>
    <x v="1"/>
    <s v="USA"/>
    <x v="1"/>
    <x v="3"/>
    <x v="0"/>
    <x v="9"/>
    <x v="36"/>
  </r>
  <r>
    <x v="76"/>
    <d v="2012-05-29T22:47:10"/>
    <n v="130000"/>
    <n v="130000"/>
    <x v="1"/>
    <n v="130000"/>
    <s v="Manager"/>
    <x v="1"/>
    <s v="USA"/>
    <x v="1"/>
    <x v="1"/>
    <x v="8"/>
    <x v="9"/>
    <x v="36"/>
  </r>
  <r>
    <x v="77"/>
    <d v="2012-05-26T00:42:08"/>
    <n v="128000"/>
    <n v="128000"/>
    <x v="1"/>
    <n v="128000"/>
    <s v="Actuary"/>
    <x v="1"/>
    <s v="USA"/>
    <x v="1"/>
    <x v="2"/>
    <x v="0"/>
    <x v="9"/>
    <x v="37"/>
  </r>
  <r>
    <x v="78"/>
    <d v="2012-05-31T05:23:58"/>
    <n v="127500"/>
    <n v="127500"/>
    <x v="1"/>
    <n v="127500"/>
    <s v="SVP"/>
    <x v="3"/>
    <s v="USA"/>
    <x v="1"/>
    <x v="2"/>
    <x v="16"/>
    <x v="9"/>
    <x v="38"/>
  </r>
  <r>
    <x v="79"/>
    <d v="2012-05-28T07:29:43"/>
    <n v="125000"/>
    <n v="125000"/>
    <x v="4"/>
    <n v="127488.70705032947"/>
    <s v="Director, Informatics"/>
    <x v="3"/>
    <s v="Australia"/>
    <x v="6"/>
    <x v="0"/>
    <x v="5"/>
    <x v="9"/>
    <x v="39"/>
  </r>
  <r>
    <x v="80"/>
    <d v="2012-05-30T17:04:53"/>
    <s v="$AUD 125,000 +"/>
    <n v="125000"/>
    <x v="4"/>
    <n v="127488.70705032947"/>
    <s v="Financial Application Developer"/>
    <x v="0"/>
    <s v="Australia"/>
    <x v="6"/>
    <x v="0"/>
    <x v="17"/>
    <x v="9"/>
    <x v="39"/>
  </r>
  <r>
    <x v="81"/>
    <d v="2012-05-28T18:38:06"/>
    <n v="100000"/>
    <n v="100000"/>
    <x v="3"/>
    <n v="127039.94389916077"/>
    <s v="Finance Director"/>
    <x v="3"/>
    <s v="Spain"/>
    <x v="15"/>
    <x v="1"/>
    <x v="3"/>
    <x v="9"/>
    <x v="40"/>
  </r>
  <r>
    <x v="82"/>
    <d v="2012-05-27T16:10:04"/>
    <n v="80000"/>
    <n v="80000"/>
    <x v="2"/>
    <n v="126094.26176538273"/>
    <s v="Financial Modeller"/>
    <x v="0"/>
    <s v="UK"/>
    <x v="2"/>
    <x v="0"/>
    <x v="2"/>
    <x v="9"/>
    <x v="41"/>
  </r>
  <r>
    <x v="83"/>
    <d v="2012-05-28T15:42:04"/>
    <n v="80000"/>
    <n v="80000"/>
    <x v="2"/>
    <n v="126094.26176538273"/>
    <s v="Manufacturing consultant"/>
    <x v="5"/>
    <s v="UK"/>
    <x v="2"/>
    <x v="0"/>
    <x v="2"/>
    <x v="9"/>
    <x v="41"/>
  </r>
  <r>
    <x v="84"/>
    <d v="2012-05-28T22:39:09"/>
    <s v="Â£80000"/>
    <n v="80000"/>
    <x v="2"/>
    <n v="126094.26176538273"/>
    <s v="Financial Controller"/>
    <x v="8"/>
    <s v="UK"/>
    <x v="2"/>
    <x v="0"/>
    <x v="5"/>
    <x v="9"/>
    <x v="41"/>
  </r>
  <r>
    <x v="85"/>
    <d v="2012-06-01T19:57:45"/>
    <s v="Â£80000"/>
    <n v="80000"/>
    <x v="2"/>
    <n v="126094.26176538273"/>
    <s v="Owner of Business Improvement Consultancy"/>
    <x v="5"/>
    <s v="UK"/>
    <x v="2"/>
    <x v="0"/>
    <x v="13"/>
    <x v="9"/>
    <x v="41"/>
  </r>
  <r>
    <x v="86"/>
    <d v="2012-05-27T08:07:40"/>
    <s v="125 $"/>
    <n v="125000"/>
    <x v="1"/>
    <n v="125000"/>
    <s v="Project controls manager"/>
    <x v="1"/>
    <s v="Norway"/>
    <x v="16"/>
    <x v="0"/>
    <x v="7"/>
    <x v="9"/>
    <x v="42"/>
  </r>
  <r>
    <x v="87"/>
    <d v="2012-05-27T13:29:52"/>
    <s v="$125000 / a excl bonus"/>
    <n v="125000"/>
    <x v="1"/>
    <n v="125000"/>
    <s v="Commercial Director"/>
    <x v="3"/>
    <s v="South africa"/>
    <x v="14"/>
    <x v="0"/>
    <x v="3"/>
    <x v="9"/>
    <x v="42"/>
  </r>
  <r>
    <x v="88"/>
    <d v="2012-05-26T00:39:36"/>
    <n v="125000"/>
    <n v="125000"/>
    <x v="1"/>
    <n v="125000"/>
    <s v="Director of Marketing"/>
    <x v="3"/>
    <s v="USA"/>
    <x v="1"/>
    <x v="0"/>
    <x v="0"/>
    <x v="9"/>
    <x v="42"/>
  </r>
  <r>
    <x v="89"/>
    <d v="2012-05-26T01:25:30"/>
    <n v="125000"/>
    <n v="125000"/>
    <x v="1"/>
    <n v="125000"/>
    <s v="Finance, Manager "/>
    <x v="1"/>
    <s v="USA"/>
    <x v="1"/>
    <x v="0"/>
    <x v="0"/>
    <x v="9"/>
    <x v="42"/>
  </r>
  <r>
    <x v="90"/>
    <d v="2012-05-26T03:06:16"/>
    <n v="125000"/>
    <n v="125000"/>
    <x v="1"/>
    <n v="125000"/>
    <s v="Prod Mgr"/>
    <x v="1"/>
    <s v="USA"/>
    <x v="1"/>
    <x v="3"/>
    <x v="0"/>
    <x v="9"/>
    <x v="42"/>
  </r>
  <r>
    <x v="91"/>
    <d v="2012-05-26T11:31:08"/>
    <n v="125000"/>
    <n v="125000"/>
    <x v="1"/>
    <n v="125000"/>
    <s v="Analyst"/>
    <x v="6"/>
    <s v="USA"/>
    <x v="1"/>
    <x v="3"/>
    <x v="3"/>
    <x v="9"/>
    <x v="42"/>
  </r>
  <r>
    <x v="92"/>
    <d v="2012-05-28T08:48:56"/>
    <n v="125000"/>
    <n v="125000"/>
    <x v="1"/>
    <n v="125000"/>
    <s v="VP, Operational Analytics"/>
    <x v="3"/>
    <s v="USA"/>
    <x v="1"/>
    <x v="0"/>
    <x v="2"/>
    <x v="9"/>
    <x v="42"/>
  </r>
  <r>
    <x v="93"/>
    <d v="2012-05-29T18:38:51"/>
    <n v="125000"/>
    <n v="125000"/>
    <x v="1"/>
    <n v="125000"/>
    <s v="Vice President of Performance Management"/>
    <x v="1"/>
    <s v="USA"/>
    <x v="1"/>
    <x v="0"/>
    <x v="19"/>
    <x v="9"/>
    <x v="42"/>
  </r>
  <r>
    <x v="94"/>
    <d v="2012-05-29T19:12:19"/>
    <n v="125000"/>
    <n v="125000"/>
    <x v="1"/>
    <n v="125000"/>
    <s v="Finance Manager"/>
    <x v="1"/>
    <s v="USA"/>
    <x v="1"/>
    <x v="0"/>
    <x v="8"/>
    <x v="9"/>
    <x v="42"/>
  </r>
  <r>
    <x v="95"/>
    <d v="2012-05-31T22:05:03"/>
    <n v="125000"/>
    <n v="125000"/>
    <x v="1"/>
    <n v="125000"/>
    <s v="Consultant"/>
    <x v="5"/>
    <s v="USA"/>
    <x v="1"/>
    <x v="2"/>
    <x v="9"/>
    <x v="9"/>
    <x v="42"/>
  </r>
  <r>
    <x v="96"/>
    <d v="2012-06-10T12:31:48"/>
    <n v="125000"/>
    <n v="125000"/>
    <x v="1"/>
    <n v="125000"/>
    <s v="project manager"/>
    <x v="1"/>
    <s v="USA"/>
    <x v="1"/>
    <x v="2"/>
    <x v="2"/>
    <x v="9"/>
    <x v="42"/>
  </r>
  <r>
    <x v="97"/>
    <d v="2012-05-28T16:21:27"/>
    <n v="79000"/>
    <n v="79000"/>
    <x v="2"/>
    <n v="124518.08349331544"/>
    <s v="Market Analyst"/>
    <x v="6"/>
    <s v="UK"/>
    <x v="2"/>
    <x v="3"/>
    <x v="14"/>
    <x v="10"/>
    <x v="43"/>
  </r>
  <r>
    <x v="98"/>
    <d v="2012-05-26T04:20:17"/>
    <n v="78000"/>
    <n v="78000"/>
    <x v="2"/>
    <n v="122941.90522124816"/>
    <s v="Associate"/>
    <x v="6"/>
    <s v="UK"/>
    <x v="2"/>
    <x v="1"/>
    <x v="0"/>
    <x v="10"/>
    <x v="44"/>
  </r>
  <r>
    <x v="99"/>
    <d v="2012-05-28T08:41:13"/>
    <n v="120000"/>
    <n v="120000"/>
    <x v="4"/>
    <n v="122389.15876831629"/>
    <s v="analyst"/>
    <x v="6"/>
    <s v="Australia"/>
    <x v="6"/>
    <x v="0"/>
    <x v="19"/>
    <x v="10"/>
    <x v="45"/>
  </r>
  <r>
    <x v="100"/>
    <d v="2012-05-28T09:26:10"/>
    <n v="120000"/>
    <n v="120000"/>
    <x v="4"/>
    <n v="122389.15876831629"/>
    <s v="HSLP Data Analyst"/>
    <x v="6"/>
    <s v="Australia"/>
    <x v="6"/>
    <x v="0"/>
    <x v="12"/>
    <x v="10"/>
    <x v="45"/>
  </r>
  <r>
    <x v="101"/>
    <d v="2012-06-01T10:55:27"/>
    <s v="AU $120000"/>
    <n v="120000"/>
    <x v="4"/>
    <n v="122389.15876831629"/>
    <s v="Reporting Analyst"/>
    <x v="6"/>
    <s v="Australia"/>
    <x v="6"/>
    <x v="3"/>
    <x v="12"/>
    <x v="10"/>
    <x v="45"/>
  </r>
  <r>
    <x v="102"/>
    <d v="2012-06-19T07:59:00"/>
    <n v="120000"/>
    <n v="120000"/>
    <x v="4"/>
    <n v="122389.15876831629"/>
    <s v="Manager"/>
    <x v="1"/>
    <s v="Australia"/>
    <x v="6"/>
    <x v="1"/>
    <x v="9"/>
    <x v="10"/>
    <x v="45"/>
  </r>
  <r>
    <x v="103"/>
    <d v="2012-05-26T05:18:12"/>
    <s v="120k"/>
    <n v="120000"/>
    <x v="1"/>
    <n v="120000"/>
    <s v="manager"/>
    <x v="1"/>
    <s v="nz"/>
    <x v="12"/>
    <x v="3"/>
    <x v="0"/>
    <x v="10"/>
    <x v="46"/>
  </r>
  <r>
    <x v="104"/>
    <d v="2012-05-29T08:25:51"/>
    <s v="120,000  US$"/>
    <n v="120000"/>
    <x v="1"/>
    <n v="120000"/>
    <s v="Consultant - Process Improvement"/>
    <x v="5"/>
    <s v="Singapore"/>
    <x v="17"/>
    <x v="1"/>
    <x v="12"/>
    <x v="10"/>
    <x v="46"/>
  </r>
  <r>
    <x v="105"/>
    <d v="2012-05-26T00:05:45"/>
    <n v="120000"/>
    <n v="120000"/>
    <x v="1"/>
    <n v="120000"/>
    <s v="Manager, Forecasts &amp; Budgets"/>
    <x v="1"/>
    <s v="USA"/>
    <x v="1"/>
    <x v="0"/>
    <x v="0"/>
    <x v="10"/>
    <x v="46"/>
  </r>
  <r>
    <x v="106"/>
    <d v="2012-05-26T02:39:56"/>
    <n v="120000"/>
    <n v="120000"/>
    <x v="1"/>
    <n v="120000"/>
    <s v="Director"/>
    <x v="3"/>
    <s v="USA"/>
    <x v="1"/>
    <x v="1"/>
    <x v="0"/>
    <x v="10"/>
    <x v="46"/>
  </r>
  <r>
    <x v="107"/>
    <d v="2012-05-26T05:48:10"/>
    <n v="120000"/>
    <n v="120000"/>
    <x v="1"/>
    <n v="120000"/>
    <s v="Director"/>
    <x v="3"/>
    <s v="USA"/>
    <x v="1"/>
    <x v="0"/>
    <x v="0"/>
    <x v="10"/>
    <x v="46"/>
  </r>
  <r>
    <x v="108"/>
    <d v="2012-05-26T08:08:43"/>
    <n v="120000"/>
    <n v="120000"/>
    <x v="1"/>
    <n v="120000"/>
    <s v="Sr. Analyst"/>
    <x v="6"/>
    <s v="USA"/>
    <x v="1"/>
    <x v="2"/>
    <x v="17"/>
    <x v="10"/>
    <x v="46"/>
  </r>
  <r>
    <x v="109"/>
    <d v="2012-05-29T21:42:44"/>
    <n v="120000"/>
    <n v="120000"/>
    <x v="1"/>
    <n v="120000"/>
    <s v="Finance Manager"/>
    <x v="1"/>
    <s v="USA"/>
    <x v="1"/>
    <x v="3"/>
    <x v="12"/>
    <x v="10"/>
    <x v="46"/>
  </r>
  <r>
    <x v="110"/>
    <d v="2012-05-30T00:25:43"/>
    <n v="120000"/>
    <n v="120000"/>
    <x v="1"/>
    <n v="120000"/>
    <s v="Finance Manager"/>
    <x v="1"/>
    <s v="USA"/>
    <x v="1"/>
    <x v="3"/>
    <x v="2"/>
    <x v="10"/>
    <x v="46"/>
  </r>
  <r>
    <x v="111"/>
    <d v="2012-06-13T06:19:24"/>
    <n v="120000"/>
    <n v="120000"/>
    <x v="1"/>
    <n v="120000"/>
    <s v="Financial Modeler"/>
    <x v="0"/>
    <s v="USA"/>
    <x v="1"/>
    <x v="0"/>
    <x v="3"/>
    <x v="10"/>
    <x v="46"/>
  </r>
  <r>
    <x v="112"/>
    <d v="2012-05-28T17:02:43"/>
    <n v="75000"/>
    <n v="75000"/>
    <x v="2"/>
    <n v="118213.37040504631"/>
    <s v="Management Consultant"/>
    <x v="1"/>
    <s v="UK"/>
    <x v="2"/>
    <x v="3"/>
    <x v="2"/>
    <x v="10"/>
    <x v="47"/>
  </r>
  <r>
    <x v="113"/>
    <d v="2012-05-29T03:51:28"/>
    <n v="75000"/>
    <n v="75000"/>
    <x v="2"/>
    <n v="118213.37040504631"/>
    <s v="Finance Manager"/>
    <x v="1"/>
    <s v="UK"/>
    <x v="2"/>
    <x v="0"/>
    <x v="3"/>
    <x v="10"/>
    <x v="47"/>
  </r>
  <r>
    <x v="114"/>
    <d v="2012-06-14T12:27:30"/>
    <n v="118000"/>
    <n v="118000"/>
    <x v="1"/>
    <n v="118000"/>
    <s v="AVP"/>
    <x v="3"/>
    <s v="USA"/>
    <x v="1"/>
    <x v="0"/>
    <x v="7"/>
    <x v="10"/>
    <x v="48"/>
  </r>
  <r>
    <x v="115"/>
    <d v="2012-05-26T16:10:08"/>
    <n v="74000"/>
    <n v="74000"/>
    <x v="2"/>
    <n v="116637.19213297902"/>
    <s v="Corporate Finance Manager"/>
    <x v="1"/>
    <s v="UK"/>
    <x v="2"/>
    <x v="0"/>
    <x v="12"/>
    <x v="10"/>
    <x v="49"/>
  </r>
  <r>
    <x v="116"/>
    <d v="2012-05-26T05:23:20"/>
    <s v="73,000 GBP"/>
    <n v="73000"/>
    <x v="2"/>
    <n v="115061.01386091174"/>
    <s v="Finance Manager"/>
    <x v="1"/>
    <s v="UK"/>
    <x v="2"/>
    <x v="0"/>
    <x v="0"/>
    <x v="10"/>
    <x v="50"/>
  </r>
  <r>
    <x v="117"/>
    <d v="2012-06-07T20:48:04"/>
    <s v="Â£73000"/>
    <n v="73000"/>
    <x v="2"/>
    <n v="115061.01386091174"/>
    <s v="Financial Controller"/>
    <x v="8"/>
    <s v="UK"/>
    <x v="2"/>
    <x v="0"/>
    <x v="9"/>
    <x v="10"/>
    <x v="50"/>
  </r>
  <r>
    <x v="118"/>
    <d v="2012-05-26T02:17:38"/>
    <s v="US$115000"/>
    <n v="115000"/>
    <x v="1"/>
    <n v="115000"/>
    <s v="Consultant"/>
    <x v="5"/>
    <s v="USA"/>
    <x v="1"/>
    <x v="3"/>
    <x v="0"/>
    <x v="10"/>
    <x v="51"/>
  </r>
  <r>
    <x v="119"/>
    <d v="2012-05-26T07:50:50"/>
    <n v="115000"/>
    <n v="115000"/>
    <x v="1"/>
    <n v="115000"/>
    <s v="Mgr Op Excellence"/>
    <x v="1"/>
    <s v="USA"/>
    <x v="1"/>
    <x v="0"/>
    <x v="5"/>
    <x v="10"/>
    <x v="51"/>
  </r>
  <r>
    <x v="120"/>
    <d v="2012-05-27T08:55:36"/>
    <n v="115000"/>
    <n v="115000"/>
    <x v="1"/>
    <n v="115000"/>
    <s v="Principal Financial Analyst"/>
    <x v="6"/>
    <s v="USA"/>
    <x v="1"/>
    <x v="0"/>
    <x v="2"/>
    <x v="10"/>
    <x v="51"/>
  </r>
  <r>
    <x v="121"/>
    <d v="2012-06-20T05:03:44"/>
    <n v="115000"/>
    <n v="115000"/>
    <x v="1"/>
    <n v="115000"/>
    <s v="Business Analyst"/>
    <x v="6"/>
    <s v="USA"/>
    <x v="1"/>
    <x v="2"/>
    <x v="5"/>
    <x v="10"/>
    <x v="51"/>
  </r>
  <r>
    <x v="122"/>
    <d v="2012-05-28T19:25:35"/>
    <n v="90000"/>
    <n v="90000"/>
    <x v="3"/>
    <n v="114335.9495092447"/>
    <s v="Management Information Manager"/>
    <x v="1"/>
    <s v="Continental Europe"/>
    <x v="18"/>
    <x v="3"/>
    <x v="3"/>
    <x v="10"/>
    <x v="52"/>
  </r>
  <r>
    <x v="123"/>
    <d v="2012-06-15T20:50:49"/>
    <s v="EUR 90000"/>
    <n v="90000"/>
    <x v="3"/>
    <n v="114335.9495092447"/>
    <s v="Controller"/>
    <x v="8"/>
    <s v="mainland Europe (Euro zone)"/>
    <x v="4"/>
    <x v="3"/>
    <x v="3"/>
    <x v="10"/>
    <x v="52"/>
  </r>
  <r>
    <x v="124"/>
    <d v="2012-05-26T00:59:09"/>
    <n v="114000"/>
    <n v="114000"/>
    <x v="1"/>
    <n v="114000"/>
    <s v="Director"/>
    <x v="3"/>
    <s v="USA"/>
    <x v="1"/>
    <x v="3"/>
    <x v="0"/>
    <x v="10"/>
    <x v="53"/>
  </r>
  <r>
    <x v="125"/>
    <d v="2012-05-28T07:59:49"/>
    <n v="110000"/>
    <n v="110000"/>
    <x v="4"/>
    <n v="112190.06220428993"/>
    <s v="Sustainability Strategy Advisor"/>
    <x v="1"/>
    <s v="Australia"/>
    <x v="6"/>
    <x v="3"/>
    <x v="9"/>
    <x v="11"/>
    <x v="54"/>
  </r>
  <r>
    <x v="126"/>
    <d v="2012-05-29T08:41:14"/>
    <n v="110000"/>
    <n v="110000"/>
    <x v="4"/>
    <n v="112190.06220428993"/>
    <s v="Analyst"/>
    <x v="6"/>
    <s v="Australia"/>
    <x v="6"/>
    <x v="3"/>
    <x v="17"/>
    <x v="11"/>
    <x v="54"/>
  </r>
  <r>
    <x v="127"/>
    <d v="2012-06-15T18:13:12"/>
    <n v="112000"/>
    <n v="112000"/>
    <x v="1"/>
    <n v="112000"/>
    <s v="manager"/>
    <x v="1"/>
    <s v="USA"/>
    <x v="1"/>
    <x v="3"/>
    <x v="9"/>
    <x v="11"/>
    <x v="55"/>
  </r>
  <r>
    <x v="128"/>
    <d v="2012-05-26T00:49:59"/>
    <n v="111680"/>
    <n v="111680"/>
    <x v="1"/>
    <n v="111680"/>
    <s v="Director of Analytics"/>
    <x v="6"/>
    <s v="USA"/>
    <x v="1"/>
    <x v="3"/>
    <x v="0"/>
    <x v="11"/>
    <x v="56"/>
  </r>
  <r>
    <x v="129"/>
    <d v="2012-05-26T05:46:42"/>
    <n v="111000"/>
    <n v="111000"/>
    <x v="1"/>
    <n v="111000"/>
    <s v="Senior Financial Analyst"/>
    <x v="6"/>
    <s v="Japan"/>
    <x v="19"/>
    <x v="2"/>
    <x v="0"/>
    <x v="11"/>
    <x v="57"/>
  </r>
  <r>
    <x v="130"/>
    <d v="2012-05-30T02:22:59"/>
    <n v="111000"/>
    <n v="111000"/>
    <x v="1"/>
    <n v="111000"/>
    <s v="Project Manager - Finance"/>
    <x v="1"/>
    <s v="USA"/>
    <x v="1"/>
    <x v="3"/>
    <x v="2"/>
    <x v="11"/>
    <x v="57"/>
  </r>
  <r>
    <x v="131"/>
    <d v="2012-05-26T00:43:03"/>
    <n v="70000"/>
    <n v="70000"/>
    <x v="2"/>
    <n v="110332.47904470989"/>
    <s v="Project Manager"/>
    <x v="1"/>
    <s v="UK"/>
    <x v="2"/>
    <x v="3"/>
    <x v="0"/>
    <x v="11"/>
    <x v="58"/>
  </r>
  <r>
    <x v="132"/>
    <d v="2012-05-29T18:05:50"/>
    <s v="Â£70000"/>
    <n v="70000"/>
    <x v="2"/>
    <n v="110332.47904470989"/>
    <s v="Consultant"/>
    <x v="5"/>
    <s v="UK"/>
    <x v="2"/>
    <x v="0"/>
    <x v="5"/>
    <x v="11"/>
    <x v="58"/>
  </r>
  <r>
    <x v="133"/>
    <d v="2012-05-26T03:25:57"/>
    <n v="110000"/>
    <n v="110000"/>
    <x v="1"/>
    <n v="110000"/>
    <s v="Senior consultant accounting"/>
    <x v="0"/>
    <s v="Norway"/>
    <x v="16"/>
    <x v="3"/>
    <x v="0"/>
    <x v="11"/>
    <x v="59"/>
  </r>
  <r>
    <x v="134"/>
    <d v="2012-05-31T21:47:37"/>
    <n v="110000"/>
    <n v="110000"/>
    <x v="1"/>
    <n v="110000"/>
    <s v="Business Controller"/>
    <x v="8"/>
    <s v="Norway"/>
    <x v="16"/>
    <x v="2"/>
    <x v="12"/>
    <x v="11"/>
    <x v="59"/>
  </r>
  <r>
    <x v="135"/>
    <d v="2012-05-26T00:15:17"/>
    <n v="110000"/>
    <n v="110000"/>
    <x v="1"/>
    <n v="110000"/>
    <s v="Senior Scheduling Engineer"/>
    <x v="7"/>
    <s v="USA"/>
    <x v="1"/>
    <x v="3"/>
    <x v="0"/>
    <x v="11"/>
    <x v="59"/>
  </r>
  <r>
    <x v="136"/>
    <d v="2012-05-29T19:08:37"/>
    <n v="110000"/>
    <n v="110000"/>
    <x v="1"/>
    <n v="110000"/>
    <s v="Business Analytics Associate"/>
    <x v="6"/>
    <s v="USA"/>
    <x v="1"/>
    <x v="1"/>
    <x v="2"/>
    <x v="11"/>
    <x v="59"/>
  </r>
  <r>
    <x v="137"/>
    <d v="2012-06-20T02:31:52"/>
    <n v="110000"/>
    <n v="110000"/>
    <x v="1"/>
    <n v="110000"/>
    <s v="Vice President - Finance"/>
    <x v="3"/>
    <s v="USA"/>
    <x v="1"/>
    <x v="0"/>
    <x v="2"/>
    <x v="11"/>
    <x v="59"/>
  </r>
  <r>
    <x v="138"/>
    <d v="2012-05-26T21:24:39"/>
    <s v="ZAR900,000"/>
    <n v="900000"/>
    <x v="9"/>
    <n v="109729.60187662003"/>
    <s v="Business Analyst"/>
    <x v="6"/>
    <s v="South africa"/>
    <x v="14"/>
    <x v="2"/>
    <x v="20"/>
    <x v="11"/>
    <x v="60"/>
  </r>
  <r>
    <x v="139"/>
    <d v="2012-05-28T08:35:32"/>
    <s v="A$107000"/>
    <n v="107000"/>
    <x v="4"/>
    <n v="109130.33323508203"/>
    <s v="Management Accountant"/>
    <x v="1"/>
    <s v="Australia"/>
    <x v="6"/>
    <x v="0"/>
    <x v="21"/>
    <x v="11"/>
    <x v="61"/>
  </r>
  <r>
    <x v="140"/>
    <d v="2012-05-30T19:04:44"/>
    <n v="109000"/>
    <n v="109000"/>
    <x v="1"/>
    <n v="109000"/>
    <s v="Mgr Technology"/>
    <x v="1"/>
    <s v="USA"/>
    <x v="1"/>
    <x v="0"/>
    <x v="5"/>
    <x v="11"/>
    <x v="62"/>
  </r>
  <r>
    <x v="141"/>
    <d v="2012-05-26T02:48:32"/>
    <n v="110000"/>
    <n v="110000"/>
    <x v="0"/>
    <n v="108169.76753333595"/>
    <s v="Continuos improvment"/>
    <x v="8"/>
    <s v="Canad"/>
    <x v="0"/>
    <x v="3"/>
    <x v="0"/>
    <x v="11"/>
    <x v="63"/>
  </r>
  <r>
    <x v="142"/>
    <d v="2012-05-26T00:54:16"/>
    <n v="108160"/>
    <n v="108160"/>
    <x v="1"/>
    <n v="108160"/>
    <s v="Sr. Financial Analyst"/>
    <x v="6"/>
    <s v="USA"/>
    <x v="1"/>
    <x v="0"/>
    <x v="0"/>
    <x v="11"/>
    <x v="64"/>
  </r>
  <r>
    <x v="143"/>
    <d v="2012-05-26T07:57:04"/>
    <n v="106000"/>
    <n v="106000"/>
    <x v="4"/>
    <n v="108110.42357867939"/>
    <s v="Pricing and Strategy Specialist"/>
    <x v="2"/>
    <s v="Australia"/>
    <x v="6"/>
    <x v="0"/>
    <x v="22"/>
    <x v="11"/>
    <x v="65"/>
  </r>
  <r>
    <x v="144"/>
    <d v="2012-05-26T03:48:42"/>
    <s v="USD 108,000"/>
    <n v="108000"/>
    <x v="1"/>
    <n v="108000"/>
    <s v="Manager"/>
    <x v="1"/>
    <s v="Norway"/>
    <x v="16"/>
    <x v="0"/>
    <x v="0"/>
    <x v="11"/>
    <x v="66"/>
  </r>
  <r>
    <x v="145"/>
    <d v="2012-05-26T01:31:58"/>
    <n v="108000"/>
    <n v="108000"/>
    <x v="1"/>
    <n v="108000"/>
    <s v="Database Architect"/>
    <x v="1"/>
    <s v="USA"/>
    <x v="1"/>
    <x v="3"/>
    <x v="0"/>
    <x v="11"/>
    <x v="66"/>
  </r>
  <r>
    <x v="146"/>
    <d v="2012-05-26T08:43:07"/>
    <n v="108000"/>
    <n v="108000"/>
    <x v="1"/>
    <n v="108000"/>
    <s v="Technology consultant "/>
    <x v="5"/>
    <s v="USA"/>
    <x v="1"/>
    <x v="3"/>
    <x v="17"/>
    <x v="11"/>
    <x v="66"/>
  </r>
  <r>
    <x v="147"/>
    <d v="2012-05-25T04:10:11"/>
    <n v="107000"/>
    <n v="107000"/>
    <x v="1"/>
    <n v="107000"/>
    <s v="Business Development"/>
    <x v="1"/>
    <s v="Switzerland"/>
    <x v="11"/>
    <x v="0"/>
    <x v="0"/>
    <x v="11"/>
    <x v="67"/>
  </r>
  <r>
    <x v="148"/>
    <d v="2012-05-29T08:59:41"/>
    <n v="107000"/>
    <n v="107000"/>
    <x v="1"/>
    <n v="107000"/>
    <s v="Certified Public Accountant"/>
    <x v="0"/>
    <s v="USA"/>
    <x v="1"/>
    <x v="0"/>
    <x v="13"/>
    <x v="11"/>
    <x v="67"/>
  </r>
  <r>
    <x v="149"/>
    <d v="2012-05-30T00:34:53"/>
    <n v="107000"/>
    <n v="107000"/>
    <x v="1"/>
    <n v="107000"/>
    <s v="Tax Manager"/>
    <x v="1"/>
    <s v="USA"/>
    <x v="1"/>
    <x v="2"/>
    <x v="23"/>
    <x v="11"/>
    <x v="67"/>
  </r>
  <r>
    <x v="150"/>
    <d v="2012-05-29T00:26:21"/>
    <s v="DKK 625000"/>
    <n v="625000"/>
    <x v="10"/>
    <n v="106815.148267971"/>
    <s v="Manager Business Controlling"/>
    <x v="1"/>
    <s v="Denmark"/>
    <x v="20"/>
    <x v="0"/>
    <x v="8"/>
    <x v="11"/>
    <x v="68"/>
  </r>
  <r>
    <x v="151"/>
    <d v="2012-06-03T04:42:54"/>
    <n v="106000"/>
    <n v="106000"/>
    <x v="1"/>
    <n v="106000"/>
    <s v="IT Developer"/>
    <x v="6"/>
    <s v="Denmark"/>
    <x v="20"/>
    <x v="1"/>
    <x v="17"/>
    <x v="11"/>
    <x v="69"/>
  </r>
  <r>
    <x v="152"/>
    <d v="2012-05-26T00:47:50"/>
    <n v="107000"/>
    <n v="107000"/>
    <x v="0"/>
    <n v="105219.68296424497"/>
    <s v="Manager, Asset Optimization"/>
    <x v="1"/>
    <s v="Canada"/>
    <x v="0"/>
    <x v="3"/>
    <x v="0"/>
    <x v="11"/>
    <x v="70"/>
  </r>
  <r>
    <x v="153"/>
    <d v="2012-05-26T13:01:44"/>
    <n v="105000"/>
    <n v="105000"/>
    <x v="1"/>
    <n v="105000"/>
    <s v="Senior Consultant"/>
    <x v="5"/>
    <s v="USA"/>
    <x v="1"/>
    <x v="3"/>
    <x v="5"/>
    <x v="11"/>
    <x v="71"/>
  </r>
  <r>
    <x v="154"/>
    <d v="2012-05-27T21:49:55"/>
    <n v="105000"/>
    <n v="105000"/>
    <x v="1"/>
    <n v="105000"/>
    <s v="business analyst"/>
    <x v="6"/>
    <s v="USA"/>
    <x v="1"/>
    <x v="0"/>
    <x v="3"/>
    <x v="11"/>
    <x v="71"/>
  </r>
  <r>
    <x v="155"/>
    <d v="2012-05-29T18:55:20"/>
    <n v="105000"/>
    <n v="105000"/>
    <x v="1"/>
    <n v="105000"/>
    <s v="Director of Technology"/>
    <x v="3"/>
    <s v="USA"/>
    <x v="1"/>
    <x v="1"/>
    <x v="5"/>
    <x v="11"/>
    <x v="71"/>
  </r>
  <r>
    <x v="156"/>
    <d v="2012-05-31T10:37:38"/>
    <n v="105000"/>
    <n v="105000"/>
    <x v="1"/>
    <n v="105000"/>
    <s v="Business Banker"/>
    <x v="1"/>
    <s v="USA"/>
    <x v="1"/>
    <x v="1"/>
    <x v="1"/>
    <x v="11"/>
    <x v="71"/>
  </r>
  <r>
    <x v="157"/>
    <d v="2012-05-28T23:25:32"/>
    <s v="82.000 Euro (pre-tax)"/>
    <n v="82000"/>
    <x v="3"/>
    <n v="104172.75399731184"/>
    <s v="Finance Project Manager"/>
    <x v="1"/>
    <s v="Netherlands"/>
    <x v="3"/>
    <x v="2"/>
    <x v="8"/>
    <x v="11"/>
    <x v="72"/>
  </r>
  <r>
    <x v="158"/>
    <d v="2012-05-26T07:48:29"/>
    <n v="102000"/>
    <n v="102000"/>
    <x v="4"/>
    <n v="104030.78495306884"/>
    <s v="coordinator lismore regional airport"/>
    <x v="1"/>
    <s v="Australia"/>
    <x v="6"/>
    <x v="1"/>
    <x v="2"/>
    <x v="11"/>
    <x v="73"/>
  </r>
  <r>
    <x v="159"/>
    <d v="2012-05-26T02:18:03"/>
    <s v="Â£66000"/>
    <n v="66000"/>
    <x v="2"/>
    <n v="104027.76595644075"/>
    <s v="IT Project Manager, EMEA"/>
    <x v="1"/>
    <s v="UK"/>
    <x v="2"/>
    <x v="1"/>
    <x v="0"/>
    <x v="11"/>
    <x v="74"/>
  </r>
  <r>
    <x v="160"/>
    <d v="2012-05-26T00:43:49"/>
    <n v="104000"/>
    <n v="104000"/>
    <x v="1"/>
    <n v="104000"/>
    <s v="Finance Director"/>
    <x v="3"/>
    <s v="USA"/>
    <x v="1"/>
    <x v="3"/>
    <x v="0"/>
    <x v="11"/>
    <x v="75"/>
  </r>
  <r>
    <x v="161"/>
    <d v="2012-05-26T04:44:26"/>
    <n v="104000"/>
    <n v="104000"/>
    <x v="1"/>
    <n v="104000"/>
    <s v="Vice President, Analyst"/>
    <x v="6"/>
    <s v="USA"/>
    <x v="1"/>
    <x v="0"/>
    <x v="0"/>
    <x v="11"/>
    <x v="75"/>
  </r>
  <r>
    <x v="162"/>
    <d v="2012-05-26T01:09:32"/>
    <n v="103000"/>
    <n v="103000"/>
    <x v="1"/>
    <n v="103000"/>
    <s v="VP / Credit Administrator"/>
    <x v="3"/>
    <s v="USA"/>
    <x v="1"/>
    <x v="3"/>
    <x v="0"/>
    <x v="11"/>
    <x v="76"/>
  </r>
  <r>
    <x v="163"/>
    <d v="2012-05-29T21:25:03"/>
    <n v="103000"/>
    <n v="103000"/>
    <x v="1"/>
    <n v="103000"/>
    <s v="Controller"/>
    <x v="8"/>
    <s v="USA"/>
    <x v="1"/>
    <x v="0"/>
    <x v="16"/>
    <x v="11"/>
    <x v="76"/>
  </r>
  <r>
    <x v="164"/>
    <d v="2012-06-18T05:42:18"/>
    <n v="600000"/>
    <n v="600000"/>
    <x v="10"/>
    <n v="102542.54233725216"/>
    <s v="Engineer"/>
    <x v="7"/>
    <s v="DK"/>
    <x v="20"/>
    <x v="3"/>
    <x v="3"/>
    <x v="11"/>
    <x v="77"/>
  </r>
  <r>
    <x v="165"/>
    <d v="2012-05-26T02:33:10"/>
    <s v="Â£65000"/>
    <n v="65000"/>
    <x v="2"/>
    <n v="102451.58768437347"/>
    <s v="Financial Controller"/>
    <x v="8"/>
    <s v="UK"/>
    <x v="2"/>
    <x v="3"/>
    <x v="0"/>
    <x v="11"/>
    <x v="78"/>
  </r>
  <r>
    <x v="166"/>
    <d v="2012-05-26T16:16:39"/>
    <n v="65000"/>
    <n v="65000"/>
    <x v="2"/>
    <n v="102451.58768437347"/>
    <s v="compliance manager"/>
    <x v="1"/>
    <s v="UK"/>
    <x v="2"/>
    <x v="0"/>
    <x v="5"/>
    <x v="11"/>
    <x v="78"/>
  </r>
  <r>
    <x v="167"/>
    <d v="2012-05-27T17:17:24"/>
    <s v="Â£65000"/>
    <n v="65000"/>
    <x v="2"/>
    <n v="102451.58768437347"/>
    <s v="Manager"/>
    <x v="1"/>
    <s v="UK"/>
    <x v="2"/>
    <x v="1"/>
    <x v="5"/>
    <x v="11"/>
    <x v="78"/>
  </r>
  <r>
    <x v="168"/>
    <d v="2012-05-30T10:57:38"/>
    <n v="8500"/>
    <n v="102000"/>
    <x v="1"/>
    <n v="102000"/>
    <s v="Sales Analyst"/>
    <x v="6"/>
    <s v="USA"/>
    <x v="1"/>
    <x v="0"/>
    <x v="12"/>
    <x v="11"/>
    <x v="79"/>
  </r>
  <r>
    <x v="169"/>
    <d v="2012-05-25T22:59:05"/>
    <s v="$AUD100000"/>
    <n v="100000"/>
    <x v="4"/>
    <n v="101990.96564026357"/>
    <s v="technical trainer"/>
    <x v="1"/>
    <s v="Australia"/>
    <x v="6"/>
    <x v="0"/>
    <x v="0"/>
    <x v="11"/>
    <x v="80"/>
  </r>
  <r>
    <x v="170"/>
    <d v="2012-05-26T09:52:22"/>
    <n v="100000"/>
    <n v="100000"/>
    <x v="4"/>
    <n v="101990.96564026357"/>
    <s v="Purchasing Manager"/>
    <x v="1"/>
    <s v="Australia"/>
    <x v="6"/>
    <x v="3"/>
    <x v="3"/>
    <x v="11"/>
    <x v="80"/>
  </r>
  <r>
    <x v="171"/>
    <d v="2012-05-26T11:05:45"/>
    <n v="100000"/>
    <n v="100000"/>
    <x v="4"/>
    <n v="101990.96564026357"/>
    <s v="Business Analyst"/>
    <x v="6"/>
    <s v="Australia"/>
    <x v="6"/>
    <x v="2"/>
    <x v="24"/>
    <x v="11"/>
    <x v="80"/>
  </r>
  <r>
    <x v="172"/>
    <d v="2012-05-26T13:03:58"/>
    <n v="100000"/>
    <n v="100000"/>
    <x v="4"/>
    <n v="101990.96564026357"/>
    <s v="principal developer"/>
    <x v="1"/>
    <s v="Australia"/>
    <x v="6"/>
    <x v="1"/>
    <x v="3"/>
    <x v="11"/>
    <x v="80"/>
  </r>
  <r>
    <x v="173"/>
    <d v="2012-05-28T06:35:50"/>
    <n v="100000"/>
    <n v="100000"/>
    <x v="4"/>
    <n v="101990.96564026357"/>
    <s v="Senior Consultant"/>
    <x v="5"/>
    <s v="Australia"/>
    <x v="6"/>
    <x v="2"/>
    <x v="7"/>
    <x v="11"/>
    <x v="80"/>
  </r>
  <r>
    <x v="174"/>
    <d v="2012-05-28T09:21:56"/>
    <n v="100000"/>
    <n v="100000"/>
    <x v="4"/>
    <n v="101990.96564026357"/>
    <s v="Reporting Analyst"/>
    <x v="6"/>
    <s v="Australia"/>
    <x v="6"/>
    <x v="0"/>
    <x v="3"/>
    <x v="11"/>
    <x v="80"/>
  </r>
  <r>
    <x v="175"/>
    <d v="2012-05-29T09:25:31"/>
    <n v="100000"/>
    <n v="100000"/>
    <x v="4"/>
    <n v="101990.96564026357"/>
    <s v="Contractor/Consultant"/>
    <x v="5"/>
    <s v="Australia"/>
    <x v="6"/>
    <x v="0"/>
    <x v="5"/>
    <x v="11"/>
    <x v="80"/>
  </r>
  <r>
    <x v="176"/>
    <d v="2012-05-29T18:55:18"/>
    <n v="100000"/>
    <n v="100000"/>
    <x v="4"/>
    <n v="101990.96564026357"/>
    <s v="Principal advisor"/>
    <x v="5"/>
    <s v="Australia"/>
    <x v="6"/>
    <x v="1"/>
    <x v="1"/>
    <x v="11"/>
    <x v="80"/>
  </r>
  <r>
    <x v="177"/>
    <d v="2012-06-01T07:22:36"/>
    <n v="100000"/>
    <n v="100000"/>
    <x v="4"/>
    <n v="101990.96564026357"/>
    <s v="Management Accountant"/>
    <x v="1"/>
    <s v="Australia"/>
    <x v="6"/>
    <x v="0"/>
    <x v="3"/>
    <x v="11"/>
    <x v="80"/>
  </r>
  <r>
    <x v="178"/>
    <d v="2012-05-27T18:19:31"/>
    <n v="64210.1"/>
    <n v="64210"/>
    <x v="2"/>
    <n v="101206.40684944032"/>
    <s v="HR Advisor - Systems &amp; MI"/>
    <x v="5"/>
    <s v="UK"/>
    <x v="2"/>
    <x v="0"/>
    <x v="22"/>
    <x v="11"/>
    <x v="81"/>
  </r>
  <r>
    <x v="179"/>
    <d v="2012-06-20T20:58:23"/>
    <n v="8400"/>
    <n v="100800"/>
    <x v="1"/>
    <n v="100800"/>
    <s v="AVP"/>
    <x v="3"/>
    <s v="Oman"/>
    <x v="21"/>
    <x v="0"/>
    <x v="25"/>
    <x v="11"/>
    <x v="82"/>
  </r>
  <r>
    <x v="180"/>
    <d v="2012-06-01T08:06:34"/>
    <s v="5.65 lac per annum"/>
    <n v="5650000"/>
    <x v="5"/>
    <n v="100614.72928405051"/>
    <s v="MIS"/>
    <x v="4"/>
    <s v="India"/>
    <x v="7"/>
    <x v="3"/>
    <x v="7"/>
    <x v="11"/>
    <x v="83"/>
  </r>
  <r>
    <x v="181"/>
    <d v="2012-05-25T06:04:57"/>
    <s v="100000 USD"/>
    <n v="100000"/>
    <x v="1"/>
    <n v="100000"/>
    <s v="Seinor Financial Analyst"/>
    <x v="6"/>
    <s v="Germany"/>
    <x v="8"/>
    <x v="2"/>
    <x v="0"/>
    <x v="11"/>
    <x v="84"/>
  </r>
  <r>
    <x v="182"/>
    <d v="2012-05-27T13:52:53"/>
    <s v="100,000 usd"/>
    <n v="100000"/>
    <x v="1"/>
    <n v="100000"/>
    <s v="Director"/>
    <x v="3"/>
    <s v="MÃ©xico"/>
    <x v="22"/>
    <x v="2"/>
    <x v="2"/>
    <x v="11"/>
    <x v="84"/>
  </r>
  <r>
    <x v="183"/>
    <d v="2012-05-29T02:26:28"/>
    <s v="100000 USD"/>
    <n v="100000"/>
    <x v="1"/>
    <n v="100000"/>
    <s v="Controller"/>
    <x v="8"/>
    <s v="Norway"/>
    <x v="16"/>
    <x v="0"/>
    <x v="13"/>
    <x v="11"/>
    <x v="84"/>
  </r>
  <r>
    <x v="184"/>
    <d v="2012-06-06T21:18:51"/>
    <n v="100000"/>
    <n v="100000"/>
    <x v="1"/>
    <n v="100000"/>
    <s v="financial analyst (real estate)"/>
    <x v="6"/>
    <s v="Russia"/>
    <x v="23"/>
    <x v="2"/>
    <x v="7"/>
    <x v="11"/>
    <x v="84"/>
  </r>
  <r>
    <x v="185"/>
    <d v="2012-05-25T07:47:00"/>
    <n v="100000"/>
    <n v="100000"/>
    <x v="1"/>
    <n v="100000"/>
    <s v="Mngr MI"/>
    <x v="1"/>
    <s v="RSA"/>
    <x v="14"/>
    <x v="0"/>
    <x v="0"/>
    <x v="11"/>
    <x v="84"/>
  </r>
  <r>
    <x v="186"/>
    <d v="2012-05-29T21:29:36"/>
    <n v="100000"/>
    <n v="100000"/>
    <x v="1"/>
    <n v="100000"/>
    <s v="Vice Head of Dpt in Education"/>
    <x v="3"/>
    <s v="Sweden"/>
    <x v="24"/>
    <x v="3"/>
    <x v="3"/>
    <x v="11"/>
    <x v="84"/>
  </r>
  <r>
    <x v="187"/>
    <d v="2012-06-17T04:02:00"/>
    <s v="US$100,000"/>
    <n v="100000"/>
    <x v="1"/>
    <n v="100000"/>
    <s v="Senior Manager MIS"/>
    <x v="1"/>
    <s v="UAE"/>
    <x v="25"/>
    <x v="2"/>
    <x v="5"/>
    <x v="11"/>
    <x v="84"/>
  </r>
  <r>
    <x v="188"/>
    <d v="2012-05-29T13:58:30"/>
    <s v="US$ 100,000"/>
    <n v="100000"/>
    <x v="1"/>
    <n v="100000"/>
    <s v="Business Analyst"/>
    <x v="6"/>
    <s v="Uganda"/>
    <x v="26"/>
    <x v="0"/>
    <x v="11"/>
    <x v="11"/>
    <x v="84"/>
  </r>
  <r>
    <x v="189"/>
    <d v="2012-05-26T01:38:51"/>
    <s v="100,000 US$ equiv"/>
    <n v="100000"/>
    <x v="1"/>
    <n v="100000"/>
    <s v="Senior Data Analyst"/>
    <x v="6"/>
    <s v="UK"/>
    <x v="2"/>
    <x v="0"/>
    <x v="0"/>
    <x v="11"/>
    <x v="84"/>
  </r>
  <r>
    <x v="190"/>
    <d v="2012-05-26T00:45:49"/>
    <n v="100000"/>
    <n v="100000"/>
    <x v="1"/>
    <n v="100000"/>
    <s v="COST ACCOUNTANT"/>
    <x v="0"/>
    <s v="USA"/>
    <x v="1"/>
    <x v="2"/>
    <x v="0"/>
    <x v="11"/>
    <x v="84"/>
  </r>
  <r>
    <x v="191"/>
    <d v="2012-05-26T00:53:42"/>
    <n v="100000"/>
    <n v="100000"/>
    <x v="1"/>
    <n v="100000"/>
    <s v="Strategic Sourcing Manager"/>
    <x v="1"/>
    <s v="USA"/>
    <x v="1"/>
    <x v="2"/>
    <x v="0"/>
    <x v="11"/>
    <x v="84"/>
  </r>
  <r>
    <x v="192"/>
    <d v="2012-05-26T00:55:06"/>
    <n v="100000"/>
    <n v="100000"/>
    <x v="1"/>
    <n v="100000"/>
    <s v="Director of Finance"/>
    <x v="3"/>
    <s v="USA"/>
    <x v="1"/>
    <x v="0"/>
    <x v="0"/>
    <x v="11"/>
    <x v="84"/>
  </r>
  <r>
    <x v="193"/>
    <d v="2012-05-26T02:04:01"/>
    <n v="100000"/>
    <n v="100000"/>
    <x v="1"/>
    <n v="100000"/>
    <s v="Sales Operations Analyst"/>
    <x v="6"/>
    <s v="USA"/>
    <x v="1"/>
    <x v="2"/>
    <x v="0"/>
    <x v="11"/>
    <x v="84"/>
  </r>
  <r>
    <x v="194"/>
    <d v="2012-05-26T04:05:08"/>
    <n v="100000"/>
    <n v="100000"/>
    <x v="1"/>
    <n v="100000"/>
    <s v="Analyst"/>
    <x v="6"/>
    <s v="USA"/>
    <x v="1"/>
    <x v="0"/>
    <x v="0"/>
    <x v="11"/>
    <x v="84"/>
  </r>
  <r>
    <x v="195"/>
    <d v="2012-05-26T04:41:20"/>
    <n v="100000"/>
    <n v="100000"/>
    <x v="1"/>
    <n v="100000"/>
    <s v="Director"/>
    <x v="3"/>
    <s v="USA"/>
    <x v="1"/>
    <x v="3"/>
    <x v="0"/>
    <x v="11"/>
    <x v="84"/>
  </r>
  <r>
    <x v="196"/>
    <d v="2012-05-26T23:04:02"/>
    <n v="100000"/>
    <n v="100000"/>
    <x v="1"/>
    <n v="100000"/>
    <s v="director"/>
    <x v="3"/>
    <s v="USA"/>
    <x v="1"/>
    <x v="0"/>
    <x v="2"/>
    <x v="11"/>
    <x v="84"/>
  </r>
  <r>
    <x v="197"/>
    <d v="2012-05-29T01:44:03"/>
    <n v="100000"/>
    <n v="100000"/>
    <x v="1"/>
    <n v="100000"/>
    <s v="Finance Manager"/>
    <x v="1"/>
    <s v="USA"/>
    <x v="1"/>
    <x v="0"/>
    <x v="26"/>
    <x v="11"/>
    <x v="84"/>
  </r>
  <r>
    <x v="198"/>
    <d v="2012-05-29T20:20:21"/>
    <s v="$100,000 US"/>
    <n v="100000"/>
    <x v="1"/>
    <n v="100000"/>
    <s v="Senior Financial Analyst"/>
    <x v="6"/>
    <s v="USA"/>
    <x v="1"/>
    <x v="0"/>
    <x v="24"/>
    <x v="11"/>
    <x v="84"/>
  </r>
  <r>
    <x v="199"/>
    <d v="2012-06-03T12:27:07"/>
    <n v="100000"/>
    <n v="100000"/>
    <x v="1"/>
    <n v="100000"/>
    <s v="Consultant"/>
    <x v="5"/>
    <s v="USA"/>
    <x v="1"/>
    <x v="3"/>
    <x v="25"/>
    <x v="11"/>
    <x v="84"/>
  </r>
  <r>
    <x v="200"/>
    <d v="2012-06-12T00:26:07"/>
    <n v="100000"/>
    <n v="100000"/>
    <x v="1"/>
    <n v="100000"/>
    <s v="analyst"/>
    <x v="6"/>
    <s v="USA"/>
    <x v="1"/>
    <x v="2"/>
    <x v="13"/>
    <x v="11"/>
    <x v="84"/>
  </r>
  <r>
    <x v="201"/>
    <d v="2012-05-28T15:44:12"/>
    <s v="Â£63000"/>
    <n v="63000"/>
    <x v="2"/>
    <n v="99299.231140238902"/>
    <s v="Business Improvement Specialist"/>
    <x v="2"/>
    <s v="UK"/>
    <x v="2"/>
    <x v="3"/>
    <x v="24"/>
    <x v="12"/>
    <x v="85"/>
  </r>
  <r>
    <x v="202"/>
    <d v="2012-05-26T02:02:02"/>
    <s v="99147 $"/>
    <n v="99147"/>
    <x v="1"/>
    <n v="99147"/>
    <s v="Chief Specialist of Economics &amp; Planning"/>
    <x v="2"/>
    <s v="Russia"/>
    <x v="23"/>
    <x v="0"/>
    <x v="0"/>
    <x v="12"/>
    <x v="86"/>
  </r>
  <r>
    <x v="203"/>
    <d v="2012-05-26T00:52:37"/>
    <s v="US$ 99000"/>
    <n v="99000"/>
    <x v="1"/>
    <n v="99000"/>
    <s v="Business Controller"/>
    <x v="8"/>
    <s v="USA"/>
    <x v="1"/>
    <x v="0"/>
    <x v="0"/>
    <x v="12"/>
    <x v="87"/>
  </r>
  <r>
    <x v="204"/>
    <d v="2012-05-26T01:10:55"/>
    <n v="99000"/>
    <n v="99000"/>
    <x v="1"/>
    <n v="99000"/>
    <s v="Business Analyst"/>
    <x v="6"/>
    <s v="USA"/>
    <x v="1"/>
    <x v="3"/>
    <x v="0"/>
    <x v="12"/>
    <x v="87"/>
  </r>
  <r>
    <x v="205"/>
    <d v="2012-05-26T01:02:10"/>
    <n v="100000"/>
    <n v="100000"/>
    <x v="0"/>
    <n v="98336.152303032693"/>
    <s v="retail buyer"/>
    <x v="1"/>
    <s v="Canada"/>
    <x v="0"/>
    <x v="3"/>
    <x v="0"/>
    <x v="12"/>
    <x v="88"/>
  </r>
  <r>
    <x v="206"/>
    <d v="2012-05-26T20:27:19"/>
    <n v="100000"/>
    <n v="100000"/>
    <x v="0"/>
    <n v="98336.152303032693"/>
    <s v="VP Infrastructure"/>
    <x v="3"/>
    <s v="Canada"/>
    <x v="0"/>
    <x v="0"/>
    <x v="12"/>
    <x v="12"/>
    <x v="88"/>
  </r>
  <r>
    <x v="207"/>
    <d v="2012-05-27T02:33:22"/>
    <n v="100000"/>
    <n v="100000"/>
    <x v="0"/>
    <n v="98336.152303032693"/>
    <s v="Marketing Manager"/>
    <x v="1"/>
    <s v="Canada"/>
    <x v="0"/>
    <x v="3"/>
    <x v="2"/>
    <x v="12"/>
    <x v="88"/>
  </r>
  <r>
    <x v="208"/>
    <d v="2012-05-27T06:37:13"/>
    <n v="98000"/>
    <n v="98000"/>
    <x v="1"/>
    <n v="98000"/>
    <s v="supply chain manager"/>
    <x v="1"/>
    <s v="indonesia"/>
    <x v="27"/>
    <x v="3"/>
    <x v="14"/>
    <x v="12"/>
    <x v="89"/>
  </r>
  <r>
    <x v="209"/>
    <d v="2012-05-26T01:17:57"/>
    <n v="97000"/>
    <n v="97000"/>
    <x v="1"/>
    <n v="97000"/>
    <s v="business analyst"/>
    <x v="6"/>
    <s v="USA"/>
    <x v="1"/>
    <x v="2"/>
    <x v="0"/>
    <x v="12"/>
    <x v="90"/>
  </r>
  <r>
    <x v="210"/>
    <d v="2012-05-29T21:46:28"/>
    <s v="97,000 USD"/>
    <n v="97000"/>
    <x v="1"/>
    <n v="97000"/>
    <s v="Sr. Manager of Finance"/>
    <x v="1"/>
    <s v="USA"/>
    <x v="1"/>
    <x v="0"/>
    <x v="14"/>
    <x v="12"/>
    <x v="90"/>
  </r>
  <r>
    <x v="211"/>
    <d v="2012-05-26T17:31:56"/>
    <s v="95000 AUD"/>
    <n v="95000"/>
    <x v="4"/>
    <n v="96891.417358250401"/>
    <s v="Data Analyst - Report Writer"/>
    <x v="6"/>
    <s v="Australia"/>
    <x v="6"/>
    <x v="3"/>
    <x v="26"/>
    <x v="12"/>
    <x v="91"/>
  </r>
  <r>
    <x v="212"/>
    <d v="2012-05-27T20:18:50"/>
    <s v="95000 AUD"/>
    <n v="95000"/>
    <x v="4"/>
    <n v="96891.417358250401"/>
    <s v="Senior Marketing Analyst"/>
    <x v="6"/>
    <s v="Australia"/>
    <x v="6"/>
    <x v="1"/>
    <x v="17"/>
    <x v="12"/>
    <x v="91"/>
  </r>
  <r>
    <x v="213"/>
    <d v="2012-05-28T05:48:56"/>
    <n v="95000"/>
    <n v="95000"/>
    <x v="4"/>
    <n v="96891.417358250401"/>
    <s v="financial analyst"/>
    <x v="6"/>
    <s v="Australia"/>
    <x v="6"/>
    <x v="3"/>
    <x v="3"/>
    <x v="12"/>
    <x v="91"/>
  </r>
  <r>
    <x v="214"/>
    <d v="2012-05-30T10:11:19"/>
    <n v="96230"/>
    <n v="96230"/>
    <x v="1"/>
    <n v="96230"/>
    <s v="Manager, Data Management"/>
    <x v="1"/>
    <s v="USA"/>
    <x v="1"/>
    <x v="0"/>
    <x v="10"/>
    <x v="12"/>
    <x v="92"/>
  </r>
  <r>
    <x v="215"/>
    <d v="2012-05-26T20:50:07"/>
    <n v="96000"/>
    <n v="96000"/>
    <x v="1"/>
    <n v="96000"/>
    <s v="MIS Executive"/>
    <x v="4"/>
    <s v="India"/>
    <x v="7"/>
    <x v="2"/>
    <x v="9"/>
    <x v="12"/>
    <x v="93"/>
  </r>
  <r>
    <x v="216"/>
    <d v="2012-05-26T01:04:13"/>
    <s v="US$ 96k"/>
    <n v="96000"/>
    <x v="1"/>
    <n v="96000"/>
    <s v="Freellance"/>
    <x v="5"/>
    <s v="Poland"/>
    <x v="28"/>
    <x v="3"/>
    <x v="0"/>
    <x v="12"/>
    <x v="93"/>
  </r>
  <r>
    <x v="217"/>
    <d v="2012-05-25T04:24:12"/>
    <n v="96000"/>
    <n v="96000"/>
    <x v="1"/>
    <n v="96000"/>
    <s v="Analyst"/>
    <x v="6"/>
    <s v="USA"/>
    <x v="1"/>
    <x v="3"/>
    <x v="0"/>
    <x v="12"/>
    <x v="93"/>
  </r>
  <r>
    <x v="218"/>
    <d v="2012-05-26T00:44:59"/>
    <n v="96000"/>
    <n v="96000"/>
    <x v="1"/>
    <n v="96000"/>
    <s v="Specialist - Finance Planning and Analysis"/>
    <x v="6"/>
    <s v="USA"/>
    <x v="1"/>
    <x v="0"/>
    <x v="0"/>
    <x v="12"/>
    <x v="93"/>
  </r>
  <r>
    <x v="219"/>
    <d v="2012-05-26T00:51:59"/>
    <n v="96000"/>
    <n v="96000"/>
    <x v="1"/>
    <n v="96000"/>
    <s v="Business Process Specialist"/>
    <x v="2"/>
    <s v="USA"/>
    <x v="1"/>
    <x v="3"/>
    <x v="0"/>
    <x v="12"/>
    <x v="93"/>
  </r>
  <r>
    <x v="220"/>
    <d v="2012-05-28T08:26:43"/>
    <n v="94000"/>
    <n v="94000"/>
    <x v="4"/>
    <n v="95871.50770184776"/>
    <s v="Business Analyst"/>
    <x v="6"/>
    <s v="Australia"/>
    <x v="6"/>
    <x v="3"/>
    <x v="27"/>
    <x v="12"/>
    <x v="94"/>
  </r>
  <r>
    <x v="221"/>
    <d v="2012-05-28T10:41:38"/>
    <n v="94000"/>
    <n v="94000"/>
    <x v="4"/>
    <n v="95871.50770184776"/>
    <s v="Principal Analyst"/>
    <x v="6"/>
    <s v="Australia"/>
    <x v="6"/>
    <x v="3"/>
    <x v="14"/>
    <x v="12"/>
    <x v="94"/>
  </r>
  <r>
    <x v="222"/>
    <d v="2012-05-29T00:47:17"/>
    <n v="95856"/>
    <n v="95856"/>
    <x v="1"/>
    <n v="95856"/>
    <s v="Analyst"/>
    <x v="6"/>
    <s v="USA"/>
    <x v="1"/>
    <x v="3"/>
    <x v="28"/>
    <x v="12"/>
    <x v="95"/>
  </r>
  <r>
    <x v="223"/>
    <d v="2012-05-28T02:25:13"/>
    <n v="75000"/>
    <n v="75000"/>
    <x v="3"/>
    <n v="95279.957924370581"/>
    <s v="Risk analyst"/>
    <x v="6"/>
    <s v="Netherlands"/>
    <x v="3"/>
    <x v="0"/>
    <x v="25"/>
    <x v="12"/>
    <x v="96"/>
  </r>
  <r>
    <x v="224"/>
    <d v="2012-05-29T16:31:06"/>
    <n v="75000"/>
    <n v="75000"/>
    <x v="3"/>
    <n v="95279.957924370581"/>
    <s v="Financial Analyst"/>
    <x v="6"/>
    <s v="Netherlands"/>
    <x v="3"/>
    <x v="2"/>
    <x v="22"/>
    <x v="12"/>
    <x v="96"/>
  </r>
  <r>
    <x v="225"/>
    <d v="2012-05-26T06:46:03"/>
    <s v="95000 USD"/>
    <n v="95000"/>
    <x v="1"/>
    <n v="95000"/>
    <s v="Business Analyst"/>
    <x v="6"/>
    <s v="Australia"/>
    <x v="6"/>
    <x v="3"/>
    <x v="26"/>
    <x v="12"/>
    <x v="97"/>
  </r>
  <r>
    <x v="226"/>
    <d v="2012-05-26T05:18:27"/>
    <s v="US$95K"/>
    <n v="95000"/>
    <x v="1"/>
    <n v="95000"/>
    <s v="Director of Supply Chain"/>
    <x v="3"/>
    <s v="Central America"/>
    <x v="29"/>
    <x v="3"/>
    <x v="0"/>
    <x v="12"/>
    <x v="97"/>
  </r>
  <r>
    <x v="227"/>
    <d v="2012-05-26T00:40:20"/>
    <n v="95000"/>
    <n v="95000"/>
    <x v="1"/>
    <n v="95000"/>
    <s v="CFO"/>
    <x v="3"/>
    <s v="USA"/>
    <x v="1"/>
    <x v="0"/>
    <x v="0"/>
    <x v="12"/>
    <x v="97"/>
  </r>
  <r>
    <x v="228"/>
    <d v="2012-05-26T00:59:27"/>
    <n v="95000"/>
    <n v="95000"/>
    <x v="1"/>
    <n v="95000"/>
    <s v="VP - Procurment"/>
    <x v="3"/>
    <s v="USA"/>
    <x v="1"/>
    <x v="0"/>
    <x v="0"/>
    <x v="12"/>
    <x v="97"/>
  </r>
  <r>
    <x v="229"/>
    <d v="2012-05-26T01:38:06"/>
    <n v="95000"/>
    <n v="95000"/>
    <x v="1"/>
    <n v="95000"/>
    <s v="Senior Financial Analyst"/>
    <x v="6"/>
    <s v="USA"/>
    <x v="1"/>
    <x v="0"/>
    <x v="0"/>
    <x v="12"/>
    <x v="97"/>
  </r>
  <r>
    <x v="230"/>
    <d v="2012-05-26T01:58:42"/>
    <n v="95000"/>
    <n v="95000"/>
    <x v="1"/>
    <n v="95000"/>
    <s v="Senior Financial Analyst"/>
    <x v="6"/>
    <s v="USA"/>
    <x v="1"/>
    <x v="2"/>
    <x v="0"/>
    <x v="12"/>
    <x v="97"/>
  </r>
  <r>
    <x v="231"/>
    <d v="2012-05-26T05:04:49"/>
    <n v="95000"/>
    <n v="95000"/>
    <x v="1"/>
    <n v="95000"/>
    <s v="Process Design Consultant"/>
    <x v="5"/>
    <s v="USA"/>
    <x v="1"/>
    <x v="0"/>
    <x v="0"/>
    <x v="12"/>
    <x v="97"/>
  </r>
  <r>
    <x v="232"/>
    <d v="2012-05-26T11:05:58"/>
    <n v="95000"/>
    <n v="95000"/>
    <x v="1"/>
    <n v="95000"/>
    <s v="Program Manager"/>
    <x v="1"/>
    <s v="USA"/>
    <x v="1"/>
    <x v="1"/>
    <x v="2"/>
    <x v="12"/>
    <x v="97"/>
  </r>
  <r>
    <x v="233"/>
    <d v="2012-05-26T22:22:58"/>
    <n v="95000"/>
    <n v="95000"/>
    <x v="1"/>
    <n v="95000"/>
    <s v="Business Analyst"/>
    <x v="6"/>
    <s v="USA"/>
    <x v="1"/>
    <x v="3"/>
    <x v="28"/>
    <x v="12"/>
    <x v="97"/>
  </r>
  <r>
    <x v="234"/>
    <d v="2012-05-29T20:53:43"/>
    <n v="95000"/>
    <n v="95000"/>
    <x v="1"/>
    <n v="95000"/>
    <s v="Cost Analyst"/>
    <x v="6"/>
    <s v="USA"/>
    <x v="1"/>
    <x v="3"/>
    <x v="17"/>
    <x v="12"/>
    <x v="97"/>
  </r>
  <r>
    <x v="235"/>
    <d v="2012-05-29T22:35:17"/>
    <n v="95000"/>
    <n v="95000"/>
    <x v="1"/>
    <n v="95000"/>
    <s v="Stress Engineer"/>
    <x v="7"/>
    <s v="USA"/>
    <x v="1"/>
    <x v="0"/>
    <x v="14"/>
    <x v="12"/>
    <x v="97"/>
  </r>
  <r>
    <x v="236"/>
    <d v="2012-05-31T01:50:26"/>
    <n v="95000"/>
    <n v="95000"/>
    <x v="1"/>
    <n v="95000"/>
    <s v="Sr Financial Analyst"/>
    <x v="6"/>
    <s v="USA"/>
    <x v="1"/>
    <x v="0"/>
    <x v="5"/>
    <x v="12"/>
    <x v="97"/>
  </r>
  <r>
    <x v="237"/>
    <d v="2012-05-26T01:07:18"/>
    <s v="Â£60000"/>
    <n v="60000"/>
    <x v="2"/>
    <n v="94570.696324037053"/>
    <s v="Decision Analyst &amp; Modeller"/>
    <x v="6"/>
    <s v="UK"/>
    <x v="2"/>
    <x v="2"/>
    <x v="0"/>
    <x v="12"/>
    <x v="98"/>
  </r>
  <r>
    <x v="238"/>
    <d v="2012-05-26T01:58:19"/>
    <s v="Â£60000"/>
    <n v="60000"/>
    <x v="2"/>
    <n v="94570.696324037053"/>
    <s v="Managing Director"/>
    <x v="3"/>
    <s v="UK"/>
    <x v="2"/>
    <x v="3"/>
    <x v="0"/>
    <x v="12"/>
    <x v="98"/>
  </r>
  <r>
    <x v="239"/>
    <d v="2012-05-26T02:53:48"/>
    <s v="Â£60000"/>
    <n v="60000"/>
    <x v="2"/>
    <n v="94570.696324037053"/>
    <s v="Excel Consultant"/>
    <x v="5"/>
    <s v="UK"/>
    <x v="2"/>
    <x v="0"/>
    <x v="0"/>
    <x v="12"/>
    <x v="98"/>
  </r>
  <r>
    <x v="240"/>
    <d v="2012-05-29T21:48:13"/>
    <s v="60000 $"/>
    <n v="60000"/>
    <x v="2"/>
    <n v="94570.696324037053"/>
    <s v="Analyst"/>
    <x v="6"/>
    <s v="UK"/>
    <x v="2"/>
    <x v="0"/>
    <x v="17"/>
    <x v="12"/>
    <x v="98"/>
  </r>
  <r>
    <x v="241"/>
    <d v="2012-06-03T02:06:44"/>
    <s v="Â£60000"/>
    <n v="60000"/>
    <x v="2"/>
    <n v="94570.696324037053"/>
    <s v="Data Analyst"/>
    <x v="6"/>
    <s v="UK"/>
    <x v="2"/>
    <x v="0"/>
    <x v="12"/>
    <x v="12"/>
    <x v="98"/>
  </r>
  <r>
    <x v="242"/>
    <d v="2012-05-28T09:12:27"/>
    <n v="92000"/>
    <n v="92000"/>
    <x v="4"/>
    <n v="93831.688389042494"/>
    <s v="Finance analyst"/>
    <x v="6"/>
    <s v="Australia"/>
    <x v="6"/>
    <x v="2"/>
    <x v="7"/>
    <x v="12"/>
    <x v="99"/>
  </r>
  <r>
    <x v="243"/>
    <d v="2012-05-26T03:30:42"/>
    <s v="GB Sterling 59k"/>
    <n v="59000"/>
    <x v="2"/>
    <n v="92994.518051969761"/>
    <s v="Health and safety advisor"/>
    <x v="5"/>
    <s v="UK"/>
    <x v="2"/>
    <x v="3"/>
    <x v="0"/>
    <x v="12"/>
    <x v="100"/>
  </r>
  <r>
    <x v="244"/>
    <d v="2012-05-27T03:06:02"/>
    <n v="92500"/>
    <n v="92500"/>
    <x v="1"/>
    <n v="92500"/>
    <s v="Dir of Analytics"/>
    <x v="6"/>
    <s v="USA"/>
    <x v="1"/>
    <x v="3"/>
    <x v="5"/>
    <x v="12"/>
    <x v="101"/>
  </r>
  <r>
    <x v="245"/>
    <d v="2012-05-26T00:44:15"/>
    <n v="92000"/>
    <n v="92000"/>
    <x v="1"/>
    <n v="92000"/>
    <s v="Senior Financial &amp; Systems Analyst"/>
    <x v="6"/>
    <s v="USA"/>
    <x v="1"/>
    <x v="0"/>
    <x v="0"/>
    <x v="12"/>
    <x v="102"/>
  </r>
  <r>
    <x v="246"/>
    <d v="2012-05-26T00:49:18"/>
    <n v="92000"/>
    <n v="92000"/>
    <x v="1"/>
    <n v="92000"/>
    <s v="Industrial Engineer (Fed)"/>
    <x v="7"/>
    <s v="USA"/>
    <x v="1"/>
    <x v="0"/>
    <x v="0"/>
    <x v="12"/>
    <x v="102"/>
  </r>
  <r>
    <x v="247"/>
    <d v="2012-05-26T01:31:26"/>
    <n v="92000"/>
    <n v="92000"/>
    <x v="1"/>
    <n v="92000"/>
    <s v="Sales Analytics Manager"/>
    <x v="1"/>
    <s v="USA"/>
    <x v="1"/>
    <x v="0"/>
    <x v="0"/>
    <x v="12"/>
    <x v="102"/>
  </r>
  <r>
    <x v="248"/>
    <d v="2012-05-26T03:21:55"/>
    <n v="92000"/>
    <n v="92000"/>
    <x v="1"/>
    <n v="92000"/>
    <s v="principal engineer"/>
    <x v="7"/>
    <s v="USA"/>
    <x v="1"/>
    <x v="1"/>
    <x v="0"/>
    <x v="12"/>
    <x v="102"/>
  </r>
  <r>
    <x v="249"/>
    <d v="2012-05-30T02:18:02"/>
    <s v="92000 USD"/>
    <n v="92000"/>
    <x v="1"/>
    <n v="92000"/>
    <s v="Controller"/>
    <x v="8"/>
    <s v="USA"/>
    <x v="1"/>
    <x v="3"/>
    <x v="29"/>
    <x v="12"/>
    <x v="102"/>
  </r>
  <r>
    <x v="250"/>
    <d v="2012-06-04T23:00:10"/>
    <n v="92000"/>
    <n v="92000"/>
    <x v="1"/>
    <n v="92000"/>
    <s v="BI director"/>
    <x v="4"/>
    <s v="USA"/>
    <x v="1"/>
    <x v="3"/>
    <x v="13"/>
    <x v="12"/>
    <x v="102"/>
  </r>
  <r>
    <x v="251"/>
    <d v="2012-06-05T22:44:27"/>
    <n v="92000"/>
    <n v="92000"/>
    <x v="1"/>
    <n v="92000"/>
    <s v="Anallyst"/>
    <x v="6"/>
    <s v="USA"/>
    <x v="1"/>
    <x v="0"/>
    <x v="29"/>
    <x v="12"/>
    <x v="102"/>
  </r>
  <r>
    <x v="252"/>
    <d v="2012-05-28T05:51:10"/>
    <s v="AUD90000"/>
    <n v="90000"/>
    <x v="4"/>
    <n v="91791.869076237213"/>
    <s v="Senior Research Analyst"/>
    <x v="6"/>
    <s v="Australia"/>
    <x v="6"/>
    <x v="0"/>
    <x v="28"/>
    <x v="12"/>
    <x v="103"/>
  </r>
  <r>
    <x v="253"/>
    <d v="2012-05-29T08:41:02"/>
    <n v="90000"/>
    <n v="90000"/>
    <x v="4"/>
    <n v="91791.869076237213"/>
    <s v="Business Analyst"/>
    <x v="6"/>
    <s v="Australia"/>
    <x v="6"/>
    <x v="0"/>
    <x v="12"/>
    <x v="12"/>
    <x v="103"/>
  </r>
  <r>
    <x v="254"/>
    <d v="2012-06-10T17:21:08"/>
    <n v="72000"/>
    <n v="72000"/>
    <x v="3"/>
    <n v="91468.759607395754"/>
    <s v="regional sales manager"/>
    <x v="1"/>
    <s v="croatia"/>
    <x v="30"/>
    <x v="1"/>
    <x v="18"/>
    <x v="12"/>
    <x v="104"/>
  </r>
  <r>
    <x v="255"/>
    <d v="2012-05-26T04:01:59"/>
    <n v="58000"/>
    <n v="58000"/>
    <x v="2"/>
    <n v="91418.339779902482"/>
    <s v="Business Modeller"/>
    <x v="1"/>
    <s v="UK"/>
    <x v="2"/>
    <x v="2"/>
    <x v="0"/>
    <x v="12"/>
    <x v="105"/>
  </r>
  <r>
    <x v="256"/>
    <d v="2012-05-28T16:20:52"/>
    <n v="58000"/>
    <n v="58000"/>
    <x v="2"/>
    <n v="91418.339779902482"/>
    <s v="Data analyst"/>
    <x v="6"/>
    <s v="UK"/>
    <x v="2"/>
    <x v="2"/>
    <x v="9"/>
    <x v="12"/>
    <x v="105"/>
  </r>
  <r>
    <x v="257"/>
    <d v="2012-05-26T00:40:31"/>
    <s v="91,000 USD"/>
    <n v="91000"/>
    <x v="1"/>
    <n v="91000"/>
    <s v="Channel Marketing Manager"/>
    <x v="1"/>
    <s v="USA"/>
    <x v="1"/>
    <x v="1"/>
    <x v="0"/>
    <x v="12"/>
    <x v="106"/>
  </r>
  <r>
    <x v="258"/>
    <d v="2012-05-26T00:50:41"/>
    <n v="92000"/>
    <n v="92000"/>
    <x v="0"/>
    <n v="90469.260118790073"/>
    <s v="Consultant - Retail Mkts"/>
    <x v="5"/>
    <s v="Canada"/>
    <x v="0"/>
    <x v="2"/>
    <x v="0"/>
    <x v="12"/>
    <x v="107"/>
  </r>
  <r>
    <x v="259"/>
    <d v="2012-05-29T04:08:45"/>
    <n v="71000"/>
    <n v="71000"/>
    <x v="3"/>
    <n v="90198.36016840415"/>
    <s v="Consultant"/>
    <x v="5"/>
    <s v="Germany"/>
    <x v="8"/>
    <x v="1"/>
    <x v="18"/>
    <x v="12"/>
    <x v="108"/>
  </r>
  <r>
    <x v="260"/>
    <d v="2012-05-25T05:45:01"/>
    <n v="90000"/>
    <n v="90000"/>
    <x v="1"/>
    <n v="90000"/>
    <s v="Scientist"/>
    <x v="9"/>
    <s v="USA"/>
    <x v="1"/>
    <x v="1"/>
    <x v="0"/>
    <x v="12"/>
    <x v="109"/>
  </r>
  <r>
    <x v="261"/>
    <d v="2012-05-26T00:40:46"/>
    <n v="90000"/>
    <n v="90000"/>
    <x v="1"/>
    <n v="90000"/>
    <s v="Product Specialist"/>
    <x v="2"/>
    <s v="USA"/>
    <x v="1"/>
    <x v="0"/>
    <x v="0"/>
    <x v="12"/>
    <x v="109"/>
  </r>
  <r>
    <x v="262"/>
    <d v="2012-05-26T00:45:17"/>
    <s v="90000 USD"/>
    <n v="90000"/>
    <x v="1"/>
    <n v="90000"/>
    <s v="Senior Data Quality Analyst"/>
    <x v="6"/>
    <s v="USA"/>
    <x v="1"/>
    <x v="3"/>
    <x v="0"/>
    <x v="12"/>
    <x v="109"/>
  </r>
  <r>
    <x v="263"/>
    <d v="2012-05-26T00:53:00"/>
    <n v="90000"/>
    <n v="90000"/>
    <x v="1"/>
    <n v="90000"/>
    <s v="Project Manager"/>
    <x v="1"/>
    <s v="USA"/>
    <x v="1"/>
    <x v="3"/>
    <x v="0"/>
    <x v="12"/>
    <x v="109"/>
  </r>
  <r>
    <x v="264"/>
    <d v="2012-05-26T01:03:07"/>
    <n v="90000"/>
    <n v="90000"/>
    <x v="1"/>
    <n v="90000"/>
    <s v="Manager Business Control"/>
    <x v="1"/>
    <s v="USA"/>
    <x v="1"/>
    <x v="0"/>
    <x v="0"/>
    <x v="12"/>
    <x v="109"/>
  </r>
  <r>
    <x v="265"/>
    <d v="2012-05-26T02:19:52"/>
    <n v="90000"/>
    <n v="90000"/>
    <x v="1"/>
    <n v="90000"/>
    <s v="Financial Analyst"/>
    <x v="6"/>
    <s v="USA"/>
    <x v="1"/>
    <x v="2"/>
    <x v="0"/>
    <x v="12"/>
    <x v="109"/>
  </r>
  <r>
    <x v="266"/>
    <d v="2012-05-26T02:34:37"/>
    <n v="90000"/>
    <n v="90000"/>
    <x v="1"/>
    <n v="90000"/>
    <s v="senior analyst"/>
    <x v="6"/>
    <s v="USA"/>
    <x v="1"/>
    <x v="1"/>
    <x v="0"/>
    <x v="12"/>
    <x v="109"/>
  </r>
  <r>
    <x v="267"/>
    <d v="2012-05-26T06:54:40"/>
    <n v="90000"/>
    <n v="90000"/>
    <x v="1"/>
    <n v="90000"/>
    <s v="Sales Operations Supervisor"/>
    <x v="1"/>
    <s v="USA"/>
    <x v="1"/>
    <x v="0"/>
    <x v="7"/>
    <x v="12"/>
    <x v="109"/>
  </r>
  <r>
    <x v="268"/>
    <d v="2012-05-26T07:18:57"/>
    <n v="90000"/>
    <n v="90000"/>
    <x v="1"/>
    <n v="90000"/>
    <s v="Manager"/>
    <x v="1"/>
    <s v="USA"/>
    <x v="1"/>
    <x v="3"/>
    <x v="5"/>
    <x v="12"/>
    <x v="109"/>
  </r>
  <r>
    <x v="269"/>
    <d v="2012-05-26T08:56:13"/>
    <s v="90 k"/>
    <n v="90000"/>
    <x v="1"/>
    <n v="90000"/>
    <s v="Operations"/>
    <x v="1"/>
    <s v="USA"/>
    <x v="1"/>
    <x v="3"/>
    <x v="3"/>
    <x v="12"/>
    <x v="109"/>
  </r>
  <r>
    <x v="270"/>
    <d v="2012-05-28T18:39:19"/>
    <n v="90000"/>
    <n v="90000"/>
    <x v="1"/>
    <n v="90000"/>
    <s v="Performance manager"/>
    <x v="1"/>
    <s v="USA"/>
    <x v="1"/>
    <x v="0"/>
    <x v="12"/>
    <x v="12"/>
    <x v="109"/>
  </r>
  <r>
    <x v="271"/>
    <d v="2012-05-29T01:12:28"/>
    <n v="90000"/>
    <n v="90000"/>
    <x v="1"/>
    <n v="90000"/>
    <s v="Senior Analyst"/>
    <x v="6"/>
    <s v="USA"/>
    <x v="1"/>
    <x v="0"/>
    <x v="1"/>
    <x v="12"/>
    <x v="109"/>
  </r>
  <r>
    <x v="272"/>
    <d v="2012-05-31T23:48:36"/>
    <s v="USD90,000"/>
    <n v="90000"/>
    <x v="1"/>
    <n v="90000"/>
    <s v="Operationsl Regional Manager"/>
    <x v="1"/>
    <s v="USA"/>
    <x v="1"/>
    <x v="0"/>
    <x v="8"/>
    <x v="12"/>
    <x v="109"/>
  </r>
  <r>
    <x v="273"/>
    <d v="2012-06-05T20:43:21"/>
    <n v="90000"/>
    <n v="90000"/>
    <x v="1"/>
    <n v="90000"/>
    <s v="Senior QA Tester"/>
    <x v="6"/>
    <s v="USA"/>
    <x v="1"/>
    <x v="3"/>
    <x v="9"/>
    <x v="12"/>
    <x v="109"/>
  </r>
  <r>
    <x v="274"/>
    <d v="2012-05-26T02:24:24"/>
    <n v="5900"/>
    <n v="70800"/>
    <x v="3"/>
    <n v="89944.280280605832"/>
    <s v="Excel trainer"/>
    <x v="6"/>
    <s v="Finland"/>
    <x v="31"/>
    <x v="2"/>
    <x v="0"/>
    <x v="12"/>
    <x v="110"/>
  </r>
  <r>
    <x v="275"/>
    <d v="2012-05-26T01:49:56"/>
    <n v="89000"/>
    <n v="89000"/>
    <x v="1"/>
    <n v="89000"/>
    <s v="Quality Assurance Officer"/>
    <x v="1"/>
    <s v="USA"/>
    <x v="1"/>
    <x v="0"/>
    <x v="0"/>
    <x v="12"/>
    <x v="111"/>
  </r>
  <r>
    <x v="276"/>
    <d v="2012-05-31T03:07:09"/>
    <n v="89000"/>
    <n v="89000"/>
    <x v="1"/>
    <n v="89000"/>
    <s v="Finance Manager"/>
    <x v="1"/>
    <s v="USA"/>
    <x v="1"/>
    <x v="3"/>
    <x v="2"/>
    <x v="12"/>
    <x v="111"/>
  </r>
  <r>
    <x v="277"/>
    <d v="2012-05-31T08:20:03"/>
    <n v="89000"/>
    <n v="89000"/>
    <x v="1"/>
    <n v="89000"/>
    <s v="BI Analyst"/>
    <x v="6"/>
    <s v="USA"/>
    <x v="1"/>
    <x v="2"/>
    <x v="14"/>
    <x v="12"/>
    <x v="111"/>
  </r>
  <r>
    <x v="278"/>
    <d v="2012-05-31T23:10:44"/>
    <s v="70000 â‚¬"/>
    <n v="70000"/>
    <x v="3"/>
    <n v="88927.960729412545"/>
    <s v="Specialist Learning Technology"/>
    <x v="2"/>
    <s v="Germany"/>
    <x v="8"/>
    <x v="1"/>
    <x v="12"/>
    <x v="12"/>
    <x v="112"/>
  </r>
  <r>
    <x v="279"/>
    <d v="2012-05-28T20:05:20"/>
    <s v="â‚¬70k"/>
    <n v="70000"/>
    <x v="3"/>
    <n v="88927.960729412545"/>
    <s v="Construction Planner"/>
    <x v="5"/>
    <s v="Ireland"/>
    <x v="32"/>
    <x v="3"/>
    <x v="3"/>
    <x v="12"/>
    <x v="112"/>
  </r>
  <r>
    <x v="280"/>
    <d v="2012-05-26T00:48:46"/>
    <n v="90000"/>
    <n v="90000"/>
    <x v="0"/>
    <n v="88502.537072729421"/>
    <s v="Senior Actuarial Analyst"/>
    <x v="6"/>
    <s v="Canada"/>
    <x v="0"/>
    <x v="0"/>
    <x v="0"/>
    <x v="12"/>
    <x v="113"/>
  </r>
  <r>
    <x v="281"/>
    <d v="2012-05-26T00:44:18"/>
    <n v="88000"/>
    <n v="88000"/>
    <x v="1"/>
    <n v="88000"/>
    <s v="project manager - metrics"/>
    <x v="1"/>
    <s v="USA"/>
    <x v="1"/>
    <x v="0"/>
    <x v="0"/>
    <x v="12"/>
    <x v="114"/>
  </r>
  <r>
    <x v="282"/>
    <d v="2012-05-28T23:33:59"/>
    <n v="88000"/>
    <n v="88000"/>
    <x v="1"/>
    <n v="88000"/>
    <s v="Manager, Strategy &amp; Insights"/>
    <x v="1"/>
    <s v="USA"/>
    <x v="1"/>
    <x v="0"/>
    <x v="19"/>
    <x v="12"/>
    <x v="114"/>
  </r>
  <r>
    <x v="283"/>
    <d v="2012-05-29T23:44:26"/>
    <n v="88000"/>
    <n v="88000"/>
    <x v="1"/>
    <n v="88000"/>
    <s v="Manager, Financial Planning &amp; Analysis"/>
    <x v="1"/>
    <s v="USA"/>
    <x v="1"/>
    <x v="0"/>
    <x v="30"/>
    <x v="12"/>
    <x v="114"/>
  </r>
  <r>
    <x v="284"/>
    <d v="2012-06-08T02:27:13"/>
    <n v="88000"/>
    <n v="88000"/>
    <x v="1"/>
    <n v="88000"/>
    <s v="Senior Fiancial Analyst"/>
    <x v="6"/>
    <s v="USA"/>
    <x v="1"/>
    <x v="2"/>
    <x v="2"/>
    <x v="12"/>
    <x v="114"/>
  </r>
  <r>
    <x v="285"/>
    <d v="2012-06-05T10:43:34"/>
    <n v="110000"/>
    <n v="110000"/>
    <x v="8"/>
    <n v="87734.690296543267"/>
    <s v="Enterprise Portfolio Manager"/>
    <x v="1"/>
    <s v="New Zealand"/>
    <x v="12"/>
    <x v="0"/>
    <x v="7"/>
    <x v="12"/>
    <x v="115"/>
  </r>
  <r>
    <x v="286"/>
    <d v="2012-05-30T13:31:35"/>
    <n v="86000"/>
    <n v="86000"/>
    <x v="4"/>
    <n v="87712.230450626681"/>
    <s v="data analyst"/>
    <x v="6"/>
    <s v="Australia"/>
    <x v="6"/>
    <x v="0"/>
    <x v="2"/>
    <x v="12"/>
    <x v="116"/>
  </r>
  <r>
    <x v="287"/>
    <d v="2012-05-27T10:13:27"/>
    <n v="87456"/>
    <n v="87456"/>
    <x v="1"/>
    <n v="87456"/>
    <s v="qa team supervisor "/>
    <x v="1"/>
    <s v="USA"/>
    <x v="1"/>
    <x v="3"/>
    <x v="13"/>
    <x v="13"/>
    <x v="117"/>
  </r>
  <r>
    <x v="288"/>
    <d v="2012-06-12T08:36:15"/>
    <n v="87000"/>
    <n v="87000"/>
    <x v="1"/>
    <n v="87000"/>
    <s v="Ð˜Ð¨ Ð¤Ñ‚Ñ„Ð´Ð½Ñ‹Ðµ"/>
    <x v="9"/>
    <s v="USA"/>
    <x v="1"/>
    <x v="0"/>
    <x v="18"/>
    <x v="13"/>
    <x v="118"/>
  </r>
  <r>
    <x v="289"/>
    <d v="2012-05-25T07:25:12"/>
    <n v="85000"/>
    <n v="85000"/>
    <x v="4"/>
    <n v="86692.320794224041"/>
    <s v="head of data"/>
    <x v="3"/>
    <s v="Australia"/>
    <x v="6"/>
    <x v="0"/>
    <x v="0"/>
    <x v="13"/>
    <x v="119"/>
  </r>
  <r>
    <x v="290"/>
    <d v="2012-05-26T05:28:46"/>
    <n v="85000"/>
    <n v="85000"/>
    <x v="4"/>
    <n v="86692.320794224041"/>
    <s v="Business analyst"/>
    <x v="6"/>
    <s v="Australia"/>
    <x v="6"/>
    <x v="0"/>
    <x v="0"/>
    <x v="13"/>
    <x v="119"/>
  </r>
  <r>
    <x v="291"/>
    <d v="2012-05-26T11:03:02"/>
    <s v="A$85000"/>
    <n v="85000"/>
    <x v="4"/>
    <n v="86692.320794224041"/>
    <s v="Trainer"/>
    <x v="5"/>
    <s v="Australia"/>
    <x v="6"/>
    <x v="1"/>
    <x v="3"/>
    <x v="13"/>
    <x v="119"/>
  </r>
  <r>
    <x v="292"/>
    <d v="2012-05-31T13:25:49"/>
    <s v="85,000 AUD"/>
    <n v="85000"/>
    <x v="4"/>
    <n v="86692.320794224041"/>
    <s v="Demand Planner"/>
    <x v="6"/>
    <s v="Australia"/>
    <x v="6"/>
    <x v="1"/>
    <x v="12"/>
    <x v="13"/>
    <x v="119"/>
  </r>
  <r>
    <x v="293"/>
    <d v="2012-06-01T08:52:31"/>
    <n v="85000"/>
    <n v="85000"/>
    <x v="4"/>
    <n v="86692.320794224041"/>
    <s v="Administrator"/>
    <x v="6"/>
    <s v="Australia"/>
    <x v="6"/>
    <x v="0"/>
    <x v="1"/>
    <x v="13"/>
    <x v="119"/>
  </r>
  <r>
    <x v="294"/>
    <d v="2012-05-26T22:43:11"/>
    <s v="Â£55000"/>
    <n v="55000"/>
    <x v="2"/>
    <n v="86689.804963700633"/>
    <s v="Financial controller"/>
    <x v="8"/>
    <s v="UK"/>
    <x v="2"/>
    <x v="0"/>
    <x v="13"/>
    <x v="13"/>
    <x v="120"/>
  </r>
  <r>
    <x v="295"/>
    <d v="2012-05-28T15:47:46"/>
    <s v="Â£55000"/>
    <n v="55000"/>
    <x v="2"/>
    <n v="86689.804963700633"/>
    <s v="Finance Director"/>
    <x v="3"/>
    <s v="UK"/>
    <x v="2"/>
    <x v="3"/>
    <x v="16"/>
    <x v="13"/>
    <x v="120"/>
  </r>
  <r>
    <x v="296"/>
    <d v="2012-05-26T04:39:11"/>
    <n v="87550"/>
    <n v="87550"/>
    <x v="0"/>
    <n v="86093.301341305123"/>
    <s v="Manager"/>
    <x v="1"/>
    <s v="Canada"/>
    <x v="0"/>
    <x v="0"/>
    <x v="0"/>
    <x v="13"/>
    <x v="121"/>
  </r>
  <r>
    <x v="297"/>
    <d v="2012-06-03T19:40:18"/>
    <n v="86000"/>
    <n v="86000"/>
    <x v="1"/>
    <n v="86000"/>
    <s v="Analyst"/>
    <x v="6"/>
    <s v="Philippines"/>
    <x v="33"/>
    <x v="2"/>
    <x v="18"/>
    <x v="13"/>
    <x v="122"/>
  </r>
  <r>
    <x v="298"/>
    <d v="2012-06-04T13:30:51"/>
    <n v="84000"/>
    <n v="84000"/>
    <x v="4"/>
    <n v="85672.4111378214"/>
    <s v="consultant"/>
    <x v="5"/>
    <s v="Australia"/>
    <x v="6"/>
    <x v="0"/>
    <x v="7"/>
    <x v="13"/>
    <x v="123"/>
  </r>
  <r>
    <x v="299"/>
    <d v="2012-05-26T03:11:44"/>
    <n v="87000"/>
    <n v="87000"/>
    <x v="0"/>
    <n v="85552.452503638444"/>
    <s v="Business Manager"/>
    <x v="1"/>
    <s v="Canada"/>
    <x v="0"/>
    <x v="0"/>
    <x v="0"/>
    <x v="13"/>
    <x v="124"/>
  </r>
  <r>
    <x v="300"/>
    <d v="2012-05-31T16:25:24"/>
    <n v="320000"/>
    <n v="320000"/>
    <x v="11"/>
    <n v="85333.333333333328"/>
    <s v="Merchandise Planning Manager"/>
    <x v="1"/>
    <s v="Saudi Arabia"/>
    <x v="34"/>
    <x v="3"/>
    <x v="5"/>
    <x v="13"/>
    <x v="125"/>
  </r>
  <r>
    <x v="301"/>
    <d v="2012-05-25T07:29:12"/>
    <n v="85087"/>
    <n v="85087"/>
    <x v="1"/>
    <n v="85087"/>
    <s v="Business Systems Analyst"/>
    <x v="6"/>
    <s v="USA"/>
    <x v="1"/>
    <x v="3"/>
    <x v="0"/>
    <x v="13"/>
    <x v="126"/>
  </r>
  <r>
    <x v="302"/>
    <d v="2012-05-28T08:22:44"/>
    <s v="USD 85000.00"/>
    <n v="85000"/>
    <x v="1"/>
    <n v="85000"/>
    <s v="Reporting and DB Analyist"/>
    <x v="4"/>
    <s v="Australia"/>
    <x v="6"/>
    <x v="0"/>
    <x v="9"/>
    <x v="13"/>
    <x v="127"/>
  </r>
  <r>
    <x v="303"/>
    <d v="2012-05-29T11:00:32"/>
    <n v="85000"/>
    <n v="85000"/>
    <x v="1"/>
    <n v="85000"/>
    <s v="manager operation"/>
    <x v="1"/>
    <s v="srilanka"/>
    <x v="35"/>
    <x v="2"/>
    <x v="2"/>
    <x v="13"/>
    <x v="127"/>
  </r>
  <r>
    <x v="304"/>
    <d v="2012-05-26T00:41:35"/>
    <n v="85000"/>
    <n v="85000"/>
    <x v="1"/>
    <n v="85000"/>
    <s v="Financial Controller"/>
    <x v="8"/>
    <s v="UAE"/>
    <x v="25"/>
    <x v="0"/>
    <x v="0"/>
    <x v="13"/>
    <x v="127"/>
  </r>
  <r>
    <x v="305"/>
    <d v="2012-05-25T03:53:22"/>
    <n v="85000"/>
    <n v="85000"/>
    <x v="1"/>
    <n v="85000"/>
    <s v="Project Engineer"/>
    <x v="7"/>
    <s v="USA"/>
    <x v="1"/>
    <x v="1"/>
    <x v="0"/>
    <x v="13"/>
    <x v="127"/>
  </r>
  <r>
    <x v="306"/>
    <d v="2012-05-25T07:20:08"/>
    <n v="85000"/>
    <n v="85000"/>
    <x v="1"/>
    <n v="85000"/>
    <s v="Manager"/>
    <x v="1"/>
    <s v="USA"/>
    <x v="1"/>
    <x v="0"/>
    <x v="0"/>
    <x v="13"/>
    <x v="127"/>
  </r>
  <r>
    <x v="307"/>
    <d v="2012-05-26T00:41:16"/>
    <s v="$85,000+"/>
    <n v="85000"/>
    <x v="1"/>
    <n v="85000"/>
    <s v="Strategic Analyst"/>
    <x v="6"/>
    <s v="USA"/>
    <x v="1"/>
    <x v="0"/>
    <x v="0"/>
    <x v="13"/>
    <x v="127"/>
  </r>
  <r>
    <x v="308"/>
    <d v="2012-05-26T01:23:43"/>
    <n v="85000"/>
    <n v="85000"/>
    <x v="1"/>
    <n v="85000"/>
    <s v="Plant Controller"/>
    <x v="8"/>
    <s v="USA"/>
    <x v="1"/>
    <x v="2"/>
    <x v="0"/>
    <x v="13"/>
    <x v="127"/>
  </r>
  <r>
    <x v="309"/>
    <d v="2012-05-26T01:49:19"/>
    <n v="85000"/>
    <n v="85000"/>
    <x v="1"/>
    <n v="85000"/>
    <s v="Sr. Financial Analyst"/>
    <x v="6"/>
    <s v="USA"/>
    <x v="1"/>
    <x v="0"/>
    <x v="0"/>
    <x v="13"/>
    <x v="127"/>
  </r>
  <r>
    <x v="310"/>
    <d v="2012-05-26T02:05:06"/>
    <n v="85000"/>
    <n v="85000"/>
    <x v="1"/>
    <n v="85000"/>
    <s v="ENGINEER"/>
    <x v="7"/>
    <s v="USA"/>
    <x v="1"/>
    <x v="3"/>
    <x v="0"/>
    <x v="13"/>
    <x v="127"/>
  </r>
  <r>
    <x v="311"/>
    <d v="2012-05-26T21:27:17"/>
    <n v="85000"/>
    <n v="85000"/>
    <x v="1"/>
    <n v="85000"/>
    <s v="Director, IT/Operations"/>
    <x v="3"/>
    <s v="USA"/>
    <x v="1"/>
    <x v="0"/>
    <x v="5"/>
    <x v="13"/>
    <x v="127"/>
  </r>
  <r>
    <x v="312"/>
    <d v="2012-05-27T00:02:45"/>
    <n v="85000"/>
    <n v="85000"/>
    <x v="1"/>
    <n v="85000"/>
    <s v="actuary"/>
    <x v="0"/>
    <s v="USA"/>
    <x v="1"/>
    <x v="2"/>
    <x v="24"/>
    <x v="13"/>
    <x v="127"/>
  </r>
  <r>
    <x v="313"/>
    <d v="2012-05-29T05:08:57"/>
    <s v="85000 USD"/>
    <n v="85000"/>
    <x v="1"/>
    <n v="85000"/>
    <s v="Senior Executive Compensation Analyst "/>
    <x v="6"/>
    <s v="USA"/>
    <x v="1"/>
    <x v="0"/>
    <x v="12"/>
    <x v="13"/>
    <x v="127"/>
  </r>
  <r>
    <x v="314"/>
    <d v="2012-05-29T21:28:07"/>
    <n v="85000"/>
    <n v="85000"/>
    <x v="1"/>
    <n v="85000"/>
    <s v="Senior Analyst"/>
    <x v="6"/>
    <s v="USA"/>
    <x v="1"/>
    <x v="0"/>
    <x v="11"/>
    <x v="13"/>
    <x v="127"/>
  </r>
  <r>
    <x v="315"/>
    <d v="2012-05-29T21:38:10"/>
    <n v="85000"/>
    <n v="85000"/>
    <x v="1"/>
    <n v="85000"/>
    <s v="energy engineer"/>
    <x v="7"/>
    <s v="USA"/>
    <x v="1"/>
    <x v="3"/>
    <x v="8"/>
    <x v="13"/>
    <x v="127"/>
  </r>
  <r>
    <x v="316"/>
    <d v="2012-05-30T19:01:20"/>
    <n v="85000"/>
    <n v="85000"/>
    <x v="1"/>
    <n v="85000"/>
    <s v="sr analyst"/>
    <x v="6"/>
    <s v="USA"/>
    <x v="1"/>
    <x v="0"/>
    <x v="29"/>
    <x v="13"/>
    <x v="127"/>
  </r>
  <r>
    <x v="317"/>
    <d v="2012-06-01T06:53:52"/>
    <n v="85000"/>
    <n v="85000"/>
    <x v="1"/>
    <n v="85000"/>
    <s v="Sr Report Developer"/>
    <x v="4"/>
    <s v="USA"/>
    <x v="1"/>
    <x v="0"/>
    <x v="2"/>
    <x v="13"/>
    <x v="127"/>
  </r>
  <r>
    <x v="318"/>
    <d v="2012-06-02T07:42:02"/>
    <n v="85000"/>
    <n v="85000"/>
    <x v="1"/>
    <n v="85000"/>
    <s v="Senior Accountant"/>
    <x v="0"/>
    <s v="USA"/>
    <x v="1"/>
    <x v="3"/>
    <x v="9"/>
    <x v="13"/>
    <x v="127"/>
  </r>
  <r>
    <x v="319"/>
    <d v="2012-06-04T23:18:41"/>
    <n v="85000"/>
    <n v="85000"/>
    <x v="1"/>
    <n v="85000"/>
    <s v="Sr Manager"/>
    <x v="1"/>
    <s v="USA"/>
    <x v="1"/>
    <x v="2"/>
    <x v="2"/>
    <x v="13"/>
    <x v="127"/>
  </r>
  <r>
    <x v="320"/>
    <d v="2012-06-05T21:33:47"/>
    <n v="85000"/>
    <n v="85000"/>
    <x v="1"/>
    <n v="85000"/>
    <s v="Financial Analyst"/>
    <x v="6"/>
    <s v="USA"/>
    <x v="1"/>
    <x v="0"/>
    <x v="13"/>
    <x v="13"/>
    <x v="127"/>
  </r>
  <r>
    <x v="321"/>
    <d v="2012-06-08T09:46:59"/>
    <n v="85000"/>
    <n v="85000"/>
    <x v="1"/>
    <n v="85000"/>
    <s v="Actuary"/>
    <x v="0"/>
    <s v="USA"/>
    <x v="1"/>
    <x v="0"/>
    <x v="3"/>
    <x v="13"/>
    <x v="127"/>
  </r>
  <r>
    <x v="322"/>
    <d v="2012-06-10T02:20:05"/>
    <n v="85000"/>
    <n v="85000"/>
    <x v="1"/>
    <n v="85000"/>
    <s v="purchasing manager"/>
    <x v="1"/>
    <s v="USA"/>
    <x v="1"/>
    <x v="3"/>
    <x v="5"/>
    <x v="13"/>
    <x v="127"/>
  </r>
  <r>
    <x v="323"/>
    <d v="2012-06-12T12:15:46"/>
    <n v="85000"/>
    <n v="85000"/>
    <x v="1"/>
    <n v="85000"/>
    <s v="Lead Financial Analyst"/>
    <x v="6"/>
    <s v="USA"/>
    <x v="1"/>
    <x v="2"/>
    <x v="18"/>
    <x v="13"/>
    <x v="127"/>
  </r>
  <r>
    <x v="324"/>
    <d v="2012-06-15T02:30:11"/>
    <s v="US$ 85000"/>
    <n v="85000"/>
    <x v="1"/>
    <n v="85000"/>
    <s v="Chief Financial Officer"/>
    <x v="3"/>
    <s v="USA"/>
    <x v="1"/>
    <x v="3"/>
    <x v="5"/>
    <x v="13"/>
    <x v="127"/>
  </r>
  <r>
    <x v="325"/>
    <d v="2012-05-26T03:50:24"/>
    <n v="84000"/>
    <n v="84000"/>
    <x v="1"/>
    <n v="84000"/>
    <s v="Senior Analyst"/>
    <x v="6"/>
    <s v="USA"/>
    <x v="1"/>
    <x v="2"/>
    <x v="0"/>
    <x v="13"/>
    <x v="128"/>
  </r>
  <r>
    <x v="326"/>
    <d v="2012-05-26T15:59:44"/>
    <s v="66000 â‚¬"/>
    <n v="66000"/>
    <x v="3"/>
    <n v="83846.362973446114"/>
    <s v="Logistics Analyst"/>
    <x v="6"/>
    <s v="germany"/>
    <x v="8"/>
    <x v="0"/>
    <x v="17"/>
    <x v="13"/>
    <x v="129"/>
  </r>
  <r>
    <x v="327"/>
    <d v="2012-05-26T01:06:12"/>
    <n v="4390"/>
    <n v="52680"/>
    <x v="2"/>
    <n v="83033.071372504521"/>
    <s v="Excel Consultant"/>
    <x v="5"/>
    <s v="UK"/>
    <x v="2"/>
    <x v="2"/>
    <x v="0"/>
    <x v="13"/>
    <x v="130"/>
  </r>
  <r>
    <x v="328"/>
    <d v="2012-05-29T21:33:42"/>
    <s v="$83000 USD "/>
    <n v="83000"/>
    <x v="1"/>
    <n v="83000"/>
    <s v="Senior Planning Analyst"/>
    <x v="6"/>
    <s v="Canada"/>
    <x v="0"/>
    <x v="0"/>
    <x v="13"/>
    <x v="13"/>
    <x v="131"/>
  </r>
  <r>
    <x v="329"/>
    <d v="2012-06-03T07:16:47"/>
    <s v="485000 DKK"/>
    <n v="485000"/>
    <x v="10"/>
    <n v="82888.5550559455"/>
    <s v="Controller"/>
    <x v="8"/>
    <s v="Denmark"/>
    <x v="20"/>
    <x v="0"/>
    <x v="10"/>
    <x v="13"/>
    <x v="132"/>
  </r>
  <r>
    <x v="330"/>
    <d v="2012-05-26T01:22:48"/>
    <s v="65000 euro"/>
    <n v="65000"/>
    <x v="3"/>
    <n v="82575.963534454509"/>
    <s v="controller"/>
    <x v="8"/>
    <s v="germany"/>
    <x v="8"/>
    <x v="2"/>
    <x v="0"/>
    <x v="13"/>
    <x v="133"/>
  </r>
  <r>
    <x v="331"/>
    <d v="2012-05-26T05:00:21"/>
    <n v="82300"/>
    <n v="82300"/>
    <x v="1"/>
    <n v="82300"/>
    <s v="Manager - Finance"/>
    <x v="1"/>
    <s v="USA"/>
    <x v="1"/>
    <x v="3"/>
    <x v="0"/>
    <x v="13"/>
    <x v="134"/>
  </r>
  <r>
    <x v="332"/>
    <d v="2012-05-29T15:51:21"/>
    <s v="82000 USD"/>
    <n v="82000"/>
    <x v="1"/>
    <n v="82000"/>
    <s v="Consultant"/>
    <x v="5"/>
    <s v="South Africa"/>
    <x v="14"/>
    <x v="0"/>
    <x v="2"/>
    <x v="13"/>
    <x v="135"/>
  </r>
  <r>
    <x v="333"/>
    <d v="2012-05-29T09:15:09"/>
    <n v="82000"/>
    <n v="82000"/>
    <x v="1"/>
    <n v="82000"/>
    <s v="Manager - Marketing Analytics"/>
    <x v="1"/>
    <s v="USA"/>
    <x v="1"/>
    <x v="0"/>
    <x v="2"/>
    <x v="13"/>
    <x v="135"/>
  </r>
  <r>
    <x v="334"/>
    <d v="2012-05-28T22:25:04"/>
    <s v="Â£51,000/$81,600"/>
    <n v="81600"/>
    <x v="1"/>
    <n v="81600"/>
    <s v="Business Analyst - Central Finance"/>
    <x v="6"/>
    <s v="UK"/>
    <x v="2"/>
    <x v="0"/>
    <x v="25"/>
    <x v="13"/>
    <x v="136"/>
  </r>
  <r>
    <x v="335"/>
    <d v="2012-05-28T05:20:41"/>
    <n v="80000"/>
    <n v="80000"/>
    <x v="4"/>
    <n v="81592.772512210868"/>
    <s v="Billing manager"/>
    <x v="1"/>
    <s v="Australia"/>
    <x v="6"/>
    <x v="0"/>
    <x v="8"/>
    <x v="13"/>
    <x v="137"/>
  </r>
  <r>
    <x v="336"/>
    <d v="2012-05-29T06:26:05"/>
    <n v="80000"/>
    <n v="80000"/>
    <x v="4"/>
    <n v="81592.772512210868"/>
    <s v="systems accountant"/>
    <x v="0"/>
    <s v="Australia"/>
    <x v="6"/>
    <x v="0"/>
    <x v="12"/>
    <x v="13"/>
    <x v="137"/>
  </r>
  <r>
    <x v="337"/>
    <d v="2012-06-06T09:31:47"/>
    <n v="80000"/>
    <n v="80000"/>
    <x v="4"/>
    <n v="81592.772512210868"/>
    <s v="PPC Search Specialist"/>
    <x v="2"/>
    <s v="Australia"/>
    <x v="6"/>
    <x v="0"/>
    <x v="12"/>
    <x v="13"/>
    <x v="137"/>
  </r>
  <r>
    <x v="338"/>
    <d v="2012-05-26T00:22:49"/>
    <s v="81,000USD"/>
    <n v="81000"/>
    <x v="1"/>
    <n v="81000"/>
    <s v="Strategy Consultant"/>
    <x v="5"/>
    <s v="UK"/>
    <x v="2"/>
    <x v="0"/>
    <x v="0"/>
    <x v="13"/>
    <x v="138"/>
  </r>
  <r>
    <x v="339"/>
    <d v="2012-05-30T00:50:03"/>
    <n v="81000"/>
    <n v="81000"/>
    <x v="1"/>
    <n v="81000"/>
    <s v="Finance &amp; IT Manager"/>
    <x v="1"/>
    <s v="USA"/>
    <x v="1"/>
    <x v="1"/>
    <x v="13"/>
    <x v="13"/>
    <x v="138"/>
  </r>
  <r>
    <x v="340"/>
    <d v="2012-06-06T05:52:59"/>
    <n v="81000"/>
    <n v="81000"/>
    <x v="1"/>
    <n v="81000"/>
    <s v="Contact Operations Analyst"/>
    <x v="6"/>
    <s v="USA"/>
    <x v="1"/>
    <x v="0"/>
    <x v="7"/>
    <x v="13"/>
    <x v="138"/>
  </r>
  <r>
    <x v="341"/>
    <d v="2012-05-30T01:29:51"/>
    <n v="80442"/>
    <n v="80442"/>
    <x v="1"/>
    <n v="80442"/>
    <s v="Senior Budget Analyst"/>
    <x v="6"/>
    <s v="USA"/>
    <x v="1"/>
    <x v="0"/>
    <x v="22"/>
    <x v="13"/>
    <x v="139"/>
  </r>
  <r>
    <x v="342"/>
    <d v="2012-05-28T00:10:43"/>
    <n v="63200"/>
    <n v="63200"/>
    <x v="3"/>
    <n v="80289.244544269619"/>
    <s v="Consultant"/>
    <x v="5"/>
    <s v="France"/>
    <x v="36"/>
    <x v="0"/>
    <x v="18"/>
    <x v="13"/>
    <x v="140"/>
  </r>
  <r>
    <x v="343"/>
    <d v="2012-05-26T11:45:37"/>
    <s v="4500000 inr/pa"/>
    <n v="4500000"/>
    <x v="5"/>
    <n v="80135.625093491559"/>
    <s v="cmo"/>
    <x v="3"/>
    <s v="India"/>
    <x v="7"/>
    <x v="1"/>
    <x v="7"/>
    <x v="13"/>
    <x v="141"/>
  </r>
  <r>
    <x v="344"/>
    <d v="2012-06-10T02:29:57"/>
    <n v="80000"/>
    <n v="80000"/>
    <x v="1"/>
    <n v="80000"/>
    <s v="Engineer"/>
    <x v="7"/>
    <s v="Brazil"/>
    <x v="5"/>
    <x v="1"/>
    <x v="29"/>
    <x v="13"/>
    <x v="142"/>
  </r>
  <r>
    <x v="345"/>
    <d v="2012-05-29T01:41:00"/>
    <n v="80000"/>
    <n v="80000"/>
    <x v="1"/>
    <n v="80000"/>
    <s v="Snr Business Analyst"/>
    <x v="6"/>
    <s v="Singapore"/>
    <x v="17"/>
    <x v="1"/>
    <x v="7"/>
    <x v="13"/>
    <x v="142"/>
  </r>
  <r>
    <x v="346"/>
    <d v="2012-05-26T00:40:42"/>
    <s v="80k"/>
    <n v="80000"/>
    <x v="1"/>
    <n v="80000"/>
    <s v="financial analyst"/>
    <x v="6"/>
    <s v="USA"/>
    <x v="1"/>
    <x v="0"/>
    <x v="0"/>
    <x v="13"/>
    <x v="142"/>
  </r>
  <r>
    <x v="347"/>
    <d v="2012-05-26T00:42:00"/>
    <n v="80000"/>
    <n v="80000"/>
    <x v="1"/>
    <n v="80000"/>
    <s v="Financial Analyst"/>
    <x v="6"/>
    <s v="USA"/>
    <x v="1"/>
    <x v="0"/>
    <x v="0"/>
    <x v="13"/>
    <x v="142"/>
  </r>
  <r>
    <x v="348"/>
    <d v="2012-05-26T00:44:20"/>
    <n v="80000"/>
    <n v="80000"/>
    <x v="1"/>
    <n v="80000"/>
    <s v="Informatics Research Analyst"/>
    <x v="6"/>
    <s v="USA"/>
    <x v="1"/>
    <x v="3"/>
    <x v="0"/>
    <x v="13"/>
    <x v="142"/>
  </r>
  <r>
    <x v="349"/>
    <d v="2012-05-26T00:48:07"/>
    <n v="80000"/>
    <n v="80000"/>
    <x v="1"/>
    <n v="80000"/>
    <s v="Consultant, HR Services &amp; Governance"/>
    <x v="5"/>
    <s v="USA"/>
    <x v="1"/>
    <x v="0"/>
    <x v="0"/>
    <x v="13"/>
    <x v="142"/>
  </r>
  <r>
    <x v="350"/>
    <d v="2012-05-26T00:50:43"/>
    <n v="80000"/>
    <n v="80000"/>
    <x v="1"/>
    <n v="80000"/>
    <s v="Project Manager (Process Owner)"/>
    <x v="1"/>
    <s v="USA"/>
    <x v="1"/>
    <x v="3"/>
    <x v="0"/>
    <x v="13"/>
    <x v="142"/>
  </r>
  <r>
    <x v="351"/>
    <d v="2012-05-26T00:56:06"/>
    <n v="80000"/>
    <n v="80000"/>
    <x v="1"/>
    <n v="80000"/>
    <s v="Marketing Analyst"/>
    <x v="6"/>
    <s v="USA"/>
    <x v="1"/>
    <x v="0"/>
    <x v="0"/>
    <x v="13"/>
    <x v="142"/>
  </r>
  <r>
    <x v="352"/>
    <d v="2012-05-26T00:58:05"/>
    <n v="80000"/>
    <n v="80000"/>
    <x v="1"/>
    <n v="80000"/>
    <s v="Senior Analyst"/>
    <x v="6"/>
    <s v="USA"/>
    <x v="1"/>
    <x v="0"/>
    <x v="0"/>
    <x v="13"/>
    <x v="142"/>
  </r>
  <r>
    <x v="353"/>
    <d v="2012-05-26T01:03:52"/>
    <n v="80000"/>
    <n v="80000"/>
    <x v="1"/>
    <n v="80000"/>
    <s v="Analyst"/>
    <x v="6"/>
    <s v="USA"/>
    <x v="1"/>
    <x v="0"/>
    <x v="0"/>
    <x v="13"/>
    <x v="142"/>
  </r>
  <r>
    <x v="354"/>
    <d v="2012-05-26T01:10:20"/>
    <n v="80000"/>
    <n v="80000"/>
    <x v="1"/>
    <n v="80000"/>
    <s v="VP"/>
    <x v="3"/>
    <s v="USA"/>
    <x v="1"/>
    <x v="3"/>
    <x v="0"/>
    <x v="13"/>
    <x v="142"/>
  </r>
  <r>
    <x v="355"/>
    <d v="2012-05-26T01:11:54"/>
    <n v="80000"/>
    <n v="80000"/>
    <x v="1"/>
    <n v="80000"/>
    <s v="Enterprise Performance Metrics Manager"/>
    <x v="1"/>
    <s v="USA"/>
    <x v="1"/>
    <x v="3"/>
    <x v="0"/>
    <x v="13"/>
    <x v="142"/>
  </r>
  <r>
    <x v="356"/>
    <d v="2012-05-26T02:46:18"/>
    <n v="80000"/>
    <n v="80000"/>
    <x v="1"/>
    <n v="80000"/>
    <s v="web analyst"/>
    <x v="6"/>
    <s v="USA"/>
    <x v="1"/>
    <x v="0"/>
    <x v="0"/>
    <x v="13"/>
    <x v="142"/>
  </r>
  <r>
    <x v="357"/>
    <d v="2012-05-26T03:03:09"/>
    <n v="80000"/>
    <n v="80000"/>
    <x v="1"/>
    <n v="80000"/>
    <s v="operations tech"/>
    <x v="1"/>
    <s v="USA"/>
    <x v="1"/>
    <x v="1"/>
    <x v="0"/>
    <x v="13"/>
    <x v="142"/>
  </r>
  <r>
    <x v="358"/>
    <d v="2012-05-26T05:44:42"/>
    <s v="80,000 USD"/>
    <n v="80000"/>
    <x v="1"/>
    <n v="80000"/>
    <s v="Cost Analyst"/>
    <x v="6"/>
    <s v="USA"/>
    <x v="1"/>
    <x v="2"/>
    <x v="0"/>
    <x v="13"/>
    <x v="142"/>
  </r>
  <r>
    <x v="359"/>
    <d v="2012-05-26T10:51:05"/>
    <n v="80000"/>
    <n v="80000"/>
    <x v="1"/>
    <n v="80000"/>
    <s v="Sales Controller"/>
    <x v="8"/>
    <s v="USA"/>
    <x v="1"/>
    <x v="0"/>
    <x v="5"/>
    <x v="13"/>
    <x v="142"/>
  </r>
  <r>
    <x v="360"/>
    <d v="2012-05-26T11:37:26"/>
    <n v="80000"/>
    <n v="80000"/>
    <x v="1"/>
    <n v="80000"/>
    <s v="program coordinator - automotive"/>
    <x v="1"/>
    <s v="USA"/>
    <x v="1"/>
    <x v="0"/>
    <x v="9"/>
    <x v="13"/>
    <x v="142"/>
  </r>
  <r>
    <x v="361"/>
    <d v="2012-05-28T23:38:52"/>
    <n v="80000"/>
    <n v="80000"/>
    <x v="1"/>
    <n v="80000"/>
    <s v="Financial/Data Analyst"/>
    <x v="6"/>
    <s v="USA"/>
    <x v="1"/>
    <x v="0"/>
    <x v="7"/>
    <x v="13"/>
    <x v="142"/>
  </r>
  <r>
    <x v="362"/>
    <d v="2012-05-29T13:53:59"/>
    <n v="80000"/>
    <n v="80000"/>
    <x v="1"/>
    <n v="80000"/>
    <s v="Manager"/>
    <x v="1"/>
    <s v="USA"/>
    <x v="1"/>
    <x v="1"/>
    <x v="7"/>
    <x v="13"/>
    <x v="142"/>
  </r>
  <r>
    <x v="363"/>
    <d v="2012-05-29T18:33:08"/>
    <n v="80000"/>
    <n v="80000"/>
    <x v="1"/>
    <n v="80000"/>
    <s v="Developer"/>
    <x v="6"/>
    <s v="USA"/>
    <x v="1"/>
    <x v="1"/>
    <x v="14"/>
    <x v="13"/>
    <x v="142"/>
  </r>
  <r>
    <x v="364"/>
    <d v="2012-05-29T19:52:35"/>
    <s v="$80,000 USD"/>
    <n v="80000"/>
    <x v="1"/>
    <n v="80000"/>
    <s v="Manager of Data Analytics"/>
    <x v="1"/>
    <s v="USA"/>
    <x v="1"/>
    <x v="0"/>
    <x v="2"/>
    <x v="13"/>
    <x v="142"/>
  </r>
  <r>
    <x v="365"/>
    <d v="2012-05-29T22:50:20"/>
    <n v="80000"/>
    <n v="80000"/>
    <x v="1"/>
    <n v="80000"/>
    <s v="Sr Process Consultant"/>
    <x v="5"/>
    <s v="USA"/>
    <x v="1"/>
    <x v="3"/>
    <x v="9"/>
    <x v="13"/>
    <x v="142"/>
  </r>
  <r>
    <x v="366"/>
    <d v="2012-05-30T02:32:17"/>
    <n v="80000"/>
    <n v="80000"/>
    <x v="1"/>
    <n v="80000"/>
    <s v="Senior analyst, ops support"/>
    <x v="6"/>
    <s v="USA"/>
    <x v="1"/>
    <x v="0"/>
    <x v="3"/>
    <x v="13"/>
    <x v="142"/>
  </r>
  <r>
    <x v="367"/>
    <d v="2012-06-05T04:06:09"/>
    <n v="80000"/>
    <n v="80000"/>
    <x v="1"/>
    <n v="80000"/>
    <s v="Data Resource Specialist"/>
    <x v="2"/>
    <s v="USA"/>
    <x v="1"/>
    <x v="3"/>
    <x v="19"/>
    <x v="13"/>
    <x v="142"/>
  </r>
  <r>
    <x v="368"/>
    <d v="2012-06-08T04:51:45"/>
    <n v="80000"/>
    <n v="80000"/>
    <x v="1"/>
    <n v="80000"/>
    <s v="Sales / Finance Manager"/>
    <x v="1"/>
    <s v="USA"/>
    <x v="1"/>
    <x v="0"/>
    <x v="17"/>
    <x v="13"/>
    <x v="142"/>
  </r>
  <r>
    <x v="369"/>
    <d v="2012-06-13T00:23:31"/>
    <n v="80000"/>
    <n v="80000"/>
    <x v="1"/>
    <n v="80000"/>
    <s v="Manager, Operations"/>
    <x v="1"/>
    <s v="USA"/>
    <x v="1"/>
    <x v="0"/>
    <x v="19"/>
    <x v="13"/>
    <x v="142"/>
  </r>
  <r>
    <x v="370"/>
    <d v="2012-06-14T07:16:41"/>
    <n v="80000"/>
    <n v="80000"/>
    <x v="1"/>
    <n v="80000"/>
    <s v="Project Controller"/>
    <x v="8"/>
    <s v="USA"/>
    <x v="1"/>
    <x v="0"/>
    <x v="29"/>
    <x v="13"/>
    <x v="142"/>
  </r>
  <r>
    <x v="371"/>
    <d v="2012-05-26T11:31:52"/>
    <n v="78000"/>
    <n v="78000"/>
    <x v="4"/>
    <n v="79552.953199405587"/>
    <s v="Corporate Accountant"/>
    <x v="0"/>
    <s v="Australia"/>
    <x v="6"/>
    <x v="2"/>
    <x v="25"/>
    <x v="13"/>
    <x v="143"/>
  </r>
  <r>
    <x v="372"/>
    <d v="2012-05-26T01:02:51"/>
    <n v="79000"/>
    <n v="79000"/>
    <x v="1"/>
    <n v="79000"/>
    <s v="Director of Finance and Accounting"/>
    <x v="0"/>
    <s v="USA"/>
    <x v="1"/>
    <x v="3"/>
    <x v="0"/>
    <x v="13"/>
    <x v="144"/>
  </r>
  <r>
    <x v="373"/>
    <d v="2012-05-27T22:22:01"/>
    <s v="50000 GBP"/>
    <n v="50000"/>
    <x v="2"/>
    <n v="78808.913603364199"/>
    <s v="Finance Analyst"/>
    <x v="6"/>
    <s v="UK"/>
    <x v="2"/>
    <x v="2"/>
    <x v="2"/>
    <x v="13"/>
    <x v="145"/>
  </r>
  <r>
    <x v="374"/>
    <d v="2012-05-28T15:21:51"/>
    <s v="Â£50"/>
    <n v="50000"/>
    <x v="2"/>
    <n v="78808.913603364199"/>
    <s v="Production manager"/>
    <x v="1"/>
    <s v="UK"/>
    <x v="2"/>
    <x v="3"/>
    <x v="13"/>
    <x v="13"/>
    <x v="145"/>
  </r>
  <r>
    <x v="375"/>
    <d v="2012-06-05T21:49:10"/>
    <n v="50000"/>
    <n v="50000"/>
    <x v="2"/>
    <n v="78808.913603364199"/>
    <s v="Commercial Director"/>
    <x v="3"/>
    <s v="UK"/>
    <x v="2"/>
    <x v="0"/>
    <x v="2"/>
    <x v="13"/>
    <x v="145"/>
  </r>
  <r>
    <x v="376"/>
    <d v="2012-06-07T15:19:53"/>
    <n v="50000"/>
    <n v="50000"/>
    <x v="2"/>
    <n v="78808.913603364199"/>
    <s v="Research Analyst"/>
    <x v="6"/>
    <s v="UK"/>
    <x v="2"/>
    <x v="3"/>
    <x v="19"/>
    <x v="13"/>
    <x v="145"/>
  </r>
  <r>
    <x v="377"/>
    <d v="2012-06-13T23:32:36"/>
    <n v="50000"/>
    <n v="50000"/>
    <x v="2"/>
    <n v="78808.913603364199"/>
    <s v="Assistant Financial Accountant"/>
    <x v="0"/>
    <s v="UK"/>
    <x v="2"/>
    <x v="3"/>
    <x v="2"/>
    <x v="13"/>
    <x v="145"/>
  </r>
  <r>
    <x v="378"/>
    <d v="2012-05-29T02:43:44"/>
    <s v="62.000 euro"/>
    <n v="62000"/>
    <x v="3"/>
    <n v="78764.765217479682"/>
    <s v="Stafmember"/>
    <x v="6"/>
    <s v="Netherlands"/>
    <x v="3"/>
    <x v="0"/>
    <x v="5"/>
    <x v="13"/>
    <x v="146"/>
  </r>
  <r>
    <x v="379"/>
    <d v="2012-05-29T19:50:25"/>
    <n v="62000"/>
    <n v="62000"/>
    <x v="3"/>
    <n v="78764.765217479682"/>
    <s v="Controller"/>
    <x v="8"/>
    <s v="Netherlands"/>
    <x v="3"/>
    <x v="0"/>
    <x v="5"/>
    <x v="13"/>
    <x v="146"/>
  </r>
  <r>
    <x v="380"/>
    <d v="2012-05-26T01:57:23"/>
    <n v="80000"/>
    <n v="80000"/>
    <x v="0"/>
    <n v="78668.921842426149"/>
    <s v="Senior Business Analyst"/>
    <x v="6"/>
    <s v="Canada"/>
    <x v="0"/>
    <x v="0"/>
    <x v="0"/>
    <x v="13"/>
    <x v="147"/>
  </r>
  <r>
    <x v="381"/>
    <d v="2012-06-01T06:31:49"/>
    <n v="80000"/>
    <n v="80000"/>
    <x v="0"/>
    <n v="78668.921842426149"/>
    <s v="Business Operations Analyst"/>
    <x v="6"/>
    <s v="Canada"/>
    <x v="0"/>
    <x v="0"/>
    <x v="17"/>
    <x v="13"/>
    <x v="147"/>
  </r>
  <r>
    <x v="382"/>
    <d v="2012-05-26T05:50:21"/>
    <n v="77000"/>
    <n v="77000"/>
    <x v="4"/>
    <n v="78533.043543002947"/>
    <s v="Intelligence Analyst"/>
    <x v="6"/>
    <s v="Australia"/>
    <x v="6"/>
    <x v="3"/>
    <x v="0"/>
    <x v="13"/>
    <x v="148"/>
  </r>
  <r>
    <x v="383"/>
    <d v="2012-05-26T00:56:54"/>
    <n v="78000"/>
    <n v="78000"/>
    <x v="1"/>
    <n v="78000"/>
    <s v="Tax Professional"/>
    <x v="0"/>
    <s v="Bermuda"/>
    <x v="37"/>
    <x v="0"/>
    <x v="0"/>
    <x v="13"/>
    <x v="149"/>
  </r>
  <r>
    <x v="384"/>
    <d v="2012-05-26T02:57:32"/>
    <n v="78000"/>
    <n v="78000"/>
    <x v="1"/>
    <n v="78000"/>
    <s v="FinanceManager"/>
    <x v="1"/>
    <s v="Somalia"/>
    <x v="38"/>
    <x v="0"/>
    <x v="0"/>
    <x v="13"/>
    <x v="149"/>
  </r>
  <r>
    <x v="385"/>
    <d v="2012-06-13T03:48:39"/>
    <n v="78000"/>
    <n v="78000"/>
    <x v="1"/>
    <n v="78000"/>
    <s v="Data Integration Engenieer"/>
    <x v="7"/>
    <s v="USA"/>
    <x v="1"/>
    <x v="2"/>
    <x v="12"/>
    <x v="13"/>
    <x v="149"/>
  </r>
  <r>
    <x v="386"/>
    <d v="2012-06-18T14:27:59"/>
    <s v="$AUD 76300"/>
    <n v="76300"/>
    <x v="4"/>
    <n v="77819.106783521114"/>
    <s v="Operations Analyst"/>
    <x v="6"/>
    <s v="Australia"/>
    <x v="6"/>
    <x v="2"/>
    <x v="18"/>
    <x v="13"/>
    <x v="150"/>
  </r>
  <r>
    <x v="387"/>
    <d v="2012-05-29T22:14:19"/>
    <n v="77500"/>
    <n v="77500"/>
    <x v="1"/>
    <n v="77500"/>
    <s v="Sr Financial Analyst"/>
    <x v="6"/>
    <s v="USA"/>
    <x v="1"/>
    <x v="0"/>
    <x v="17"/>
    <x v="13"/>
    <x v="151"/>
  </r>
  <r>
    <x v="388"/>
    <d v="2012-05-26T01:08:42"/>
    <s v="$77,000 USD"/>
    <n v="77000"/>
    <x v="1"/>
    <n v="77000"/>
    <s v="senior accounting coordinator"/>
    <x v="0"/>
    <s v="USA"/>
    <x v="1"/>
    <x v="0"/>
    <x v="0"/>
    <x v="13"/>
    <x v="152"/>
  </r>
  <r>
    <x v="389"/>
    <d v="2012-05-26T04:03:33"/>
    <n v="77000"/>
    <n v="77000"/>
    <x v="1"/>
    <n v="77000"/>
    <s v="Senior Financial Analyst"/>
    <x v="6"/>
    <s v="USA"/>
    <x v="1"/>
    <x v="2"/>
    <x v="0"/>
    <x v="13"/>
    <x v="152"/>
  </r>
  <r>
    <x v="390"/>
    <d v="2012-05-30T01:57:58"/>
    <n v="77000"/>
    <n v="77000"/>
    <x v="1"/>
    <n v="77000"/>
    <s v="Assistant Engineer"/>
    <x v="7"/>
    <s v="USA"/>
    <x v="1"/>
    <x v="0"/>
    <x v="2"/>
    <x v="13"/>
    <x v="152"/>
  </r>
  <r>
    <x v="391"/>
    <d v="2012-05-30T19:42:50"/>
    <n v="77000"/>
    <n v="77000"/>
    <x v="1"/>
    <n v="77000"/>
    <s v="Chemical Engineer"/>
    <x v="7"/>
    <s v="USA"/>
    <x v="1"/>
    <x v="3"/>
    <x v="28"/>
    <x v="13"/>
    <x v="152"/>
  </r>
  <r>
    <x v="392"/>
    <d v="2012-05-29T05:03:26"/>
    <s v="dkk 450000"/>
    <n v="450000"/>
    <x v="10"/>
    <n v="76906.906752939132"/>
    <s v="owner"/>
    <x v="3"/>
    <s v="Denmark"/>
    <x v="20"/>
    <x v="2"/>
    <x v="11"/>
    <x v="13"/>
    <x v="153"/>
  </r>
  <r>
    <x v="393"/>
    <d v="2012-06-12T03:45:25"/>
    <n v="78000"/>
    <n v="78000"/>
    <x v="0"/>
    <n v="76702.198796365497"/>
    <s v="SFA"/>
    <x v="6"/>
    <s v="Canada"/>
    <x v="0"/>
    <x v="2"/>
    <x v="25"/>
    <x v="13"/>
    <x v="154"/>
  </r>
  <r>
    <x v="394"/>
    <d v="2012-05-26T02:33:06"/>
    <n v="76600"/>
    <n v="76600"/>
    <x v="1"/>
    <n v="76600"/>
    <s v="Analyst"/>
    <x v="6"/>
    <s v="USA"/>
    <x v="1"/>
    <x v="3"/>
    <x v="0"/>
    <x v="13"/>
    <x v="155"/>
  </r>
  <r>
    <x v="395"/>
    <d v="2012-05-31T16:30:09"/>
    <n v="48360"/>
    <n v="48360"/>
    <x v="2"/>
    <n v="76223.981237173866"/>
    <s v="pricing manager"/>
    <x v="1"/>
    <s v="UK"/>
    <x v="2"/>
    <x v="2"/>
    <x v="9"/>
    <x v="13"/>
    <x v="156"/>
  </r>
  <r>
    <x v="396"/>
    <d v="2012-06-20T13:05:17"/>
    <s v="60000 EUR"/>
    <n v="60000"/>
    <x v="3"/>
    <n v="76223.966339496474"/>
    <s v="Project Manager"/>
    <x v="1"/>
    <s v="Europe"/>
    <x v="4"/>
    <x v="3"/>
    <x v="3"/>
    <x v="13"/>
    <x v="157"/>
  </r>
  <r>
    <x v="397"/>
    <d v="2012-05-28T17:42:11"/>
    <n v="5000"/>
    <n v="60000"/>
    <x v="3"/>
    <n v="76223.966339496474"/>
    <s v="Development Manager"/>
    <x v="1"/>
    <s v="Finland"/>
    <x v="31"/>
    <x v="1"/>
    <x v="25"/>
    <x v="13"/>
    <x v="157"/>
  </r>
  <r>
    <x v="398"/>
    <d v="2012-06-17T16:01:50"/>
    <n v="60000"/>
    <n v="60000"/>
    <x v="3"/>
    <n v="76223.966339496474"/>
    <s v="pm"/>
    <x v="1"/>
    <s v="Germany"/>
    <x v="8"/>
    <x v="0"/>
    <x v="7"/>
    <x v="13"/>
    <x v="157"/>
  </r>
  <r>
    <x v="399"/>
    <d v="2012-05-30T19:27:35"/>
    <s v="60000 Euros"/>
    <n v="60000"/>
    <x v="3"/>
    <n v="76223.966339496474"/>
    <s v="Sales Analyst"/>
    <x v="6"/>
    <s v="Italy"/>
    <x v="39"/>
    <x v="2"/>
    <x v="14"/>
    <x v="13"/>
    <x v="157"/>
  </r>
  <r>
    <x v="400"/>
    <d v="2012-05-31T16:25:23"/>
    <s v="60K â‚¬"/>
    <n v="60000"/>
    <x v="3"/>
    <n v="76223.966339496474"/>
    <s v="Trade Marketing"/>
    <x v="1"/>
    <s v="NL"/>
    <x v="3"/>
    <x v="3"/>
    <x v="5"/>
    <x v="13"/>
    <x v="157"/>
  </r>
  <r>
    <x v="401"/>
    <d v="2012-05-31T21:45:03"/>
    <s v="60000 EUR"/>
    <n v="60000"/>
    <x v="3"/>
    <n v="76223.966339496474"/>
    <s v="Business Engineer"/>
    <x v="7"/>
    <s v="Netherlands"/>
    <x v="3"/>
    <x v="0"/>
    <x v="17"/>
    <x v="13"/>
    <x v="157"/>
  </r>
  <r>
    <x v="402"/>
    <d v="2012-05-26T01:09:01"/>
    <n v="76000"/>
    <n v="76000"/>
    <x v="1"/>
    <n v="76000"/>
    <s v="Demand Planning Mgr"/>
    <x v="1"/>
    <s v="USA"/>
    <x v="1"/>
    <x v="2"/>
    <x v="0"/>
    <x v="13"/>
    <x v="158"/>
  </r>
  <r>
    <x v="403"/>
    <d v="2012-05-26T04:25:24"/>
    <n v="76000"/>
    <n v="76000"/>
    <x v="1"/>
    <n v="76000"/>
    <s v="Accounting Manager"/>
    <x v="1"/>
    <s v="USA"/>
    <x v="1"/>
    <x v="3"/>
    <x v="0"/>
    <x v="13"/>
    <x v="158"/>
  </r>
  <r>
    <x v="404"/>
    <d v="2012-05-30T20:40:45"/>
    <n v="76000"/>
    <n v="76000"/>
    <x v="1"/>
    <n v="76000"/>
    <s v="Sr. Analyst"/>
    <x v="6"/>
    <s v="USA"/>
    <x v="1"/>
    <x v="2"/>
    <x v="2"/>
    <x v="13"/>
    <x v="158"/>
  </r>
  <r>
    <x v="405"/>
    <d v="2012-05-28T07:00:25"/>
    <n v="95000"/>
    <n v="95000"/>
    <x v="8"/>
    <n v="75770.868892469181"/>
    <s v="Cost Accountant"/>
    <x v="0"/>
    <s v="New Zealand"/>
    <x v="12"/>
    <x v="0"/>
    <x v="3"/>
    <x v="13"/>
    <x v="159"/>
  </r>
  <r>
    <x v="406"/>
    <d v="2012-05-28T16:07:51"/>
    <n v="48000"/>
    <n v="48000"/>
    <x v="2"/>
    <n v="75656.557059229643"/>
    <s v="Business Operations Co-ordinator"/>
    <x v="1"/>
    <s v="UK"/>
    <x v="2"/>
    <x v="3"/>
    <x v="2"/>
    <x v="13"/>
    <x v="160"/>
  </r>
  <r>
    <x v="407"/>
    <d v="2012-05-30T21:45:06"/>
    <n v="74000"/>
    <n v="74000"/>
    <x v="4"/>
    <n v="75473.31457379504"/>
    <s v="operations Administrator"/>
    <x v="6"/>
    <s v="Australia"/>
    <x v="6"/>
    <x v="2"/>
    <x v="3"/>
    <x v="13"/>
    <x v="161"/>
  </r>
  <r>
    <x v="408"/>
    <d v="2012-06-19T19:33:25"/>
    <n v="74000"/>
    <n v="74000"/>
    <x v="4"/>
    <n v="75473.31457379504"/>
    <s v="Systems Analyst"/>
    <x v="6"/>
    <s v="Australia"/>
    <x v="6"/>
    <x v="0"/>
    <x v="9"/>
    <x v="13"/>
    <x v="161"/>
  </r>
  <r>
    <x v="409"/>
    <d v="2012-05-27T15:44:07"/>
    <n v="75010"/>
    <n v="75010"/>
    <x v="1"/>
    <n v="75010"/>
    <s v="Senior Business Analyst"/>
    <x v="6"/>
    <s v="USA"/>
    <x v="1"/>
    <x v="3"/>
    <x v="7"/>
    <x v="13"/>
    <x v="162"/>
  </r>
  <r>
    <x v="410"/>
    <d v="2012-06-01T18:08:07"/>
    <s v="75000 $"/>
    <n v="75000"/>
    <x v="1"/>
    <n v="75000"/>
    <s v="Consultant"/>
    <x v="5"/>
    <s v="Germany"/>
    <x v="8"/>
    <x v="3"/>
    <x v="29"/>
    <x v="13"/>
    <x v="163"/>
  </r>
  <r>
    <x v="411"/>
    <d v="2012-05-25T03:56:40"/>
    <n v="75000"/>
    <n v="75000"/>
    <x v="1"/>
    <n v="75000"/>
    <s v="Sr Project Engineer"/>
    <x v="7"/>
    <s v="USA"/>
    <x v="1"/>
    <x v="2"/>
    <x v="0"/>
    <x v="13"/>
    <x v="163"/>
  </r>
  <r>
    <x v="412"/>
    <d v="2012-05-25T04:32:49"/>
    <n v="75000"/>
    <n v="75000"/>
    <x v="1"/>
    <n v="75000"/>
    <s v="Marketing Director"/>
    <x v="3"/>
    <s v="USA"/>
    <x v="1"/>
    <x v="0"/>
    <x v="0"/>
    <x v="13"/>
    <x v="163"/>
  </r>
  <r>
    <x v="413"/>
    <d v="2012-05-25T22:52:28"/>
    <n v="75000"/>
    <n v="75000"/>
    <x v="1"/>
    <n v="75000"/>
    <s v="Consumer Research Program Manager"/>
    <x v="1"/>
    <s v="USA"/>
    <x v="1"/>
    <x v="2"/>
    <x v="0"/>
    <x v="13"/>
    <x v="163"/>
  </r>
  <r>
    <x v="414"/>
    <d v="2012-05-26T00:40:00"/>
    <n v="75000"/>
    <n v="75000"/>
    <x v="1"/>
    <n v="75000"/>
    <s v="Data Analyst"/>
    <x v="6"/>
    <s v="USA"/>
    <x v="1"/>
    <x v="1"/>
    <x v="0"/>
    <x v="13"/>
    <x v="163"/>
  </r>
  <r>
    <x v="415"/>
    <d v="2012-05-26T00:46:00"/>
    <n v="75000"/>
    <n v="75000"/>
    <x v="1"/>
    <n v="75000"/>
    <s v="Program Analyst"/>
    <x v="6"/>
    <s v="USA"/>
    <x v="1"/>
    <x v="1"/>
    <x v="0"/>
    <x v="13"/>
    <x v="163"/>
  </r>
  <r>
    <x v="416"/>
    <d v="2012-05-26T00:49:21"/>
    <n v="75000"/>
    <n v="75000"/>
    <x v="1"/>
    <n v="75000"/>
    <s v="Informatics specialist"/>
    <x v="2"/>
    <s v="USA"/>
    <x v="1"/>
    <x v="2"/>
    <x v="0"/>
    <x v="13"/>
    <x v="163"/>
  </r>
  <r>
    <x v="417"/>
    <d v="2012-05-26T01:11:12"/>
    <n v="75000"/>
    <n v="75000"/>
    <x v="1"/>
    <n v="75000"/>
    <s v="financial analyst"/>
    <x v="6"/>
    <s v="USA"/>
    <x v="1"/>
    <x v="0"/>
    <x v="0"/>
    <x v="13"/>
    <x v="163"/>
  </r>
  <r>
    <x v="418"/>
    <d v="2012-05-26T01:21:06"/>
    <n v="75000"/>
    <n v="75000"/>
    <x v="1"/>
    <n v="75000"/>
    <s v="FA"/>
    <x v="6"/>
    <s v="USA"/>
    <x v="1"/>
    <x v="0"/>
    <x v="0"/>
    <x v="13"/>
    <x v="163"/>
  </r>
  <r>
    <x v="419"/>
    <d v="2012-05-26T01:44:59"/>
    <n v="75000"/>
    <n v="75000"/>
    <x v="1"/>
    <n v="75000"/>
    <s v="Sr. Financial Analyst"/>
    <x v="6"/>
    <s v="USA"/>
    <x v="1"/>
    <x v="2"/>
    <x v="0"/>
    <x v="13"/>
    <x v="163"/>
  </r>
  <r>
    <x v="420"/>
    <d v="2012-05-26T02:35:11"/>
    <n v="75000"/>
    <n v="75000"/>
    <x v="1"/>
    <n v="75000"/>
    <s v="Financial Analys"/>
    <x v="6"/>
    <s v="USA"/>
    <x v="1"/>
    <x v="0"/>
    <x v="0"/>
    <x v="13"/>
    <x v="163"/>
  </r>
  <r>
    <x v="421"/>
    <d v="2012-05-26T08:01:44"/>
    <n v="75000"/>
    <n v="75000"/>
    <x v="1"/>
    <n v="75000"/>
    <s v="Sr. Human Resources Analyst"/>
    <x v="6"/>
    <s v="USA"/>
    <x v="1"/>
    <x v="3"/>
    <x v="8"/>
    <x v="13"/>
    <x v="163"/>
  </r>
  <r>
    <x v="422"/>
    <d v="2012-05-26T08:45:34"/>
    <n v="75000"/>
    <n v="75000"/>
    <x v="1"/>
    <n v="75000"/>
    <s v="Financial Analyst"/>
    <x v="6"/>
    <s v="USA"/>
    <x v="1"/>
    <x v="0"/>
    <x v="12"/>
    <x v="13"/>
    <x v="163"/>
  </r>
  <r>
    <x v="423"/>
    <d v="2012-05-26T22:49:34"/>
    <n v="75000"/>
    <n v="75000"/>
    <x v="1"/>
    <n v="75000"/>
    <s v="sr financial analyst"/>
    <x v="6"/>
    <s v="USA"/>
    <x v="1"/>
    <x v="3"/>
    <x v="6"/>
    <x v="13"/>
    <x v="163"/>
  </r>
  <r>
    <x v="424"/>
    <d v="2012-05-28T22:36:22"/>
    <n v="75000"/>
    <n v="75000"/>
    <x v="1"/>
    <n v="75000"/>
    <s v="Controller"/>
    <x v="8"/>
    <s v="USA"/>
    <x v="1"/>
    <x v="3"/>
    <x v="3"/>
    <x v="13"/>
    <x v="163"/>
  </r>
  <r>
    <x v="425"/>
    <d v="2012-05-28T23:02:08"/>
    <n v="75000"/>
    <n v="75000"/>
    <x v="1"/>
    <n v="75000"/>
    <s v="Financial Analyst"/>
    <x v="6"/>
    <s v="USA"/>
    <x v="1"/>
    <x v="0"/>
    <x v="13"/>
    <x v="13"/>
    <x v="163"/>
  </r>
  <r>
    <x v="426"/>
    <d v="2012-05-29T19:01:48"/>
    <n v="75000"/>
    <n v="75000"/>
    <x v="1"/>
    <n v="75000"/>
    <s v="Financial Analyst"/>
    <x v="6"/>
    <s v="USA"/>
    <x v="1"/>
    <x v="0"/>
    <x v="17"/>
    <x v="13"/>
    <x v="163"/>
  </r>
  <r>
    <x v="427"/>
    <d v="2012-05-30T01:48:18"/>
    <n v="75000"/>
    <n v="75000"/>
    <x v="1"/>
    <n v="75000"/>
    <s v="HR Cordinator"/>
    <x v="1"/>
    <s v="USA"/>
    <x v="1"/>
    <x v="1"/>
    <x v="29"/>
    <x v="13"/>
    <x v="163"/>
  </r>
  <r>
    <x v="428"/>
    <d v="2012-05-30T10:40:24"/>
    <n v="75000"/>
    <n v="75000"/>
    <x v="1"/>
    <n v="75000"/>
    <s v="Business Analyst"/>
    <x v="6"/>
    <s v="USA"/>
    <x v="1"/>
    <x v="3"/>
    <x v="31"/>
    <x v="13"/>
    <x v="163"/>
  </r>
  <r>
    <x v="429"/>
    <d v="2012-05-31T04:12:19"/>
    <n v="75000"/>
    <n v="75000"/>
    <x v="1"/>
    <n v="75000"/>
    <s v="Financial Analyst"/>
    <x v="6"/>
    <s v="USA"/>
    <x v="1"/>
    <x v="2"/>
    <x v="31"/>
    <x v="13"/>
    <x v="163"/>
  </r>
  <r>
    <x v="430"/>
    <d v="2012-06-05T02:21:01"/>
    <n v="75000"/>
    <n v="75000"/>
    <x v="1"/>
    <n v="75000"/>
    <s v="Accountant"/>
    <x v="0"/>
    <s v="USA"/>
    <x v="1"/>
    <x v="0"/>
    <x v="2"/>
    <x v="13"/>
    <x v="163"/>
  </r>
  <r>
    <x v="431"/>
    <d v="2012-06-05T22:05:10"/>
    <n v="75000"/>
    <n v="75000"/>
    <x v="1"/>
    <n v="75000"/>
    <s v="Directer of Sales Support"/>
    <x v="3"/>
    <s v="USA"/>
    <x v="1"/>
    <x v="3"/>
    <x v="18"/>
    <x v="13"/>
    <x v="163"/>
  </r>
  <r>
    <x v="432"/>
    <d v="2012-06-08T00:21:23"/>
    <n v="75000"/>
    <n v="75000"/>
    <x v="1"/>
    <n v="75000"/>
    <s v="Senior Financial Analyst"/>
    <x v="6"/>
    <s v="USA"/>
    <x v="1"/>
    <x v="2"/>
    <x v="12"/>
    <x v="13"/>
    <x v="163"/>
  </r>
  <r>
    <x v="433"/>
    <d v="2012-06-08T06:42:32"/>
    <n v="75000"/>
    <n v="75000"/>
    <x v="1"/>
    <n v="75000"/>
    <s v="actuary"/>
    <x v="0"/>
    <s v="USA"/>
    <x v="1"/>
    <x v="2"/>
    <x v="24"/>
    <x v="13"/>
    <x v="163"/>
  </r>
  <r>
    <x v="434"/>
    <d v="2012-06-20T00:55:28"/>
    <n v="75000"/>
    <n v="75000"/>
    <x v="1"/>
    <n v="75000"/>
    <s v="Data Analyst"/>
    <x v="6"/>
    <s v="USA"/>
    <x v="1"/>
    <x v="1"/>
    <x v="18"/>
    <x v="13"/>
    <x v="163"/>
  </r>
  <r>
    <x v="435"/>
    <d v="2012-06-11T10:04:43"/>
    <n v="74461"/>
    <n v="74461"/>
    <x v="1"/>
    <n v="74461"/>
    <s v="Scientist III"/>
    <x v="9"/>
    <s v="USA"/>
    <x v="1"/>
    <x v="1"/>
    <x v="29"/>
    <x v="14"/>
    <x v="164"/>
  </r>
  <r>
    <x v="436"/>
    <d v="2012-05-31T01:17:16"/>
    <n v="74300"/>
    <n v="74300"/>
    <x v="1"/>
    <n v="74300"/>
    <s v="Senior Business Research Analyst"/>
    <x v="6"/>
    <s v="USA"/>
    <x v="1"/>
    <x v="0"/>
    <x v="18"/>
    <x v="14"/>
    <x v="165"/>
  </r>
  <r>
    <x v="437"/>
    <d v="2012-05-26T00:40:41"/>
    <n v="74000"/>
    <n v="74000"/>
    <x v="1"/>
    <n v="74000"/>
    <s v="Senior Consultant"/>
    <x v="5"/>
    <s v="USA"/>
    <x v="1"/>
    <x v="0"/>
    <x v="0"/>
    <x v="14"/>
    <x v="166"/>
  </r>
  <r>
    <x v="438"/>
    <d v="2012-05-26T02:53:29"/>
    <n v="74000"/>
    <n v="74000"/>
    <x v="1"/>
    <n v="74000"/>
    <s v="Engineer"/>
    <x v="7"/>
    <s v="USA"/>
    <x v="1"/>
    <x v="0"/>
    <x v="0"/>
    <x v="14"/>
    <x v="166"/>
  </r>
  <r>
    <x v="439"/>
    <d v="2012-05-29T00:36:21"/>
    <n v="74000"/>
    <n v="74000"/>
    <x v="1"/>
    <n v="74000"/>
    <s v="marketing specialist"/>
    <x v="2"/>
    <s v="USA"/>
    <x v="1"/>
    <x v="0"/>
    <x v="2"/>
    <x v="14"/>
    <x v="166"/>
  </r>
  <r>
    <x v="440"/>
    <d v="2012-05-26T01:42:31"/>
    <n v="75000"/>
    <n v="75000"/>
    <x v="0"/>
    <n v="73752.11422727452"/>
    <s v="web marketing analyst"/>
    <x v="6"/>
    <s v="canada"/>
    <x v="0"/>
    <x v="0"/>
    <x v="0"/>
    <x v="14"/>
    <x v="167"/>
  </r>
  <r>
    <x v="441"/>
    <d v="2012-05-29T22:13:08"/>
    <n v="73500"/>
    <n v="73500"/>
    <x v="1"/>
    <n v="73500"/>
    <s v="Senior Underwriting Analyst"/>
    <x v="6"/>
    <s v="USA"/>
    <x v="1"/>
    <x v="2"/>
    <x v="7"/>
    <x v="14"/>
    <x v="168"/>
  </r>
  <r>
    <x v="442"/>
    <d v="2012-05-26T01:02:21"/>
    <n v="73000"/>
    <n v="73000"/>
    <x v="1"/>
    <n v="73000"/>
    <s v="Financial Analyst"/>
    <x v="6"/>
    <s v="USA"/>
    <x v="1"/>
    <x v="0"/>
    <x v="0"/>
    <x v="14"/>
    <x v="169"/>
  </r>
  <r>
    <x v="443"/>
    <d v="2012-05-26T01:08:04"/>
    <n v="73000"/>
    <n v="73000"/>
    <x v="1"/>
    <n v="73000"/>
    <s v="Sr. Global marketing Specialist"/>
    <x v="2"/>
    <s v="USA"/>
    <x v="1"/>
    <x v="0"/>
    <x v="0"/>
    <x v="14"/>
    <x v="169"/>
  </r>
  <r>
    <x v="444"/>
    <d v="2012-06-06T03:14:56"/>
    <n v="73000"/>
    <n v="73000"/>
    <x v="1"/>
    <n v="73000"/>
    <s v="process coordinator"/>
    <x v="1"/>
    <s v="USA"/>
    <x v="1"/>
    <x v="3"/>
    <x v="7"/>
    <x v="14"/>
    <x v="169"/>
  </r>
  <r>
    <x v="445"/>
    <d v="2012-05-31T22:06:59"/>
    <n v="74000"/>
    <n v="74000"/>
    <x v="0"/>
    <n v="72768.752704244194"/>
    <s v="Operations Analyst"/>
    <x v="6"/>
    <s v="Canada"/>
    <x v="0"/>
    <x v="0"/>
    <x v="2"/>
    <x v="14"/>
    <x v="170"/>
  </r>
  <r>
    <x v="446"/>
    <d v="2012-05-26T04:40:36"/>
    <n v="72600"/>
    <n v="72600"/>
    <x v="1"/>
    <n v="72600"/>
    <s v="Accounting Operations Manager"/>
    <x v="1"/>
    <s v="USA"/>
    <x v="1"/>
    <x v="3"/>
    <x v="0"/>
    <x v="14"/>
    <x v="171"/>
  </r>
  <r>
    <x v="447"/>
    <d v="2012-05-28T12:15:53"/>
    <s v="SGD92,000"/>
    <n v="92000"/>
    <x v="12"/>
    <n v="72571.80269935554"/>
    <s v="Finance Manager"/>
    <x v="1"/>
    <s v="Singapore"/>
    <x v="17"/>
    <x v="2"/>
    <x v="5"/>
    <x v="14"/>
    <x v="172"/>
  </r>
  <r>
    <x v="448"/>
    <d v="2012-05-26T00:57:44"/>
    <n v="72500"/>
    <n v="72500"/>
    <x v="1"/>
    <n v="72500"/>
    <s v="Assistant Controller"/>
    <x v="8"/>
    <s v="USA"/>
    <x v="1"/>
    <x v="0"/>
    <x v="0"/>
    <x v="14"/>
    <x v="173"/>
  </r>
  <r>
    <x v="449"/>
    <d v="2012-05-26T01:42:27"/>
    <n v="72500"/>
    <n v="72500"/>
    <x v="1"/>
    <n v="72500"/>
    <s v="Transportation Engineer"/>
    <x v="7"/>
    <s v="USA"/>
    <x v="1"/>
    <x v="3"/>
    <x v="0"/>
    <x v="14"/>
    <x v="173"/>
  </r>
  <r>
    <x v="450"/>
    <d v="2012-05-28T16:35:19"/>
    <n v="57000"/>
    <n v="57000"/>
    <x v="3"/>
    <n v="72412.768022521646"/>
    <s v="Spare Part Coordinator"/>
    <x v="1"/>
    <s v="Norway"/>
    <x v="16"/>
    <x v="1"/>
    <x v="5"/>
    <x v="14"/>
    <x v="174"/>
  </r>
  <r>
    <x v="451"/>
    <d v="2012-05-29T05:11:03"/>
    <s v="USD72000"/>
    <n v="72000"/>
    <x v="1"/>
    <n v="72000"/>
    <s v="Markets Adviser"/>
    <x v="5"/>
    <s v="New Zealand"/>
    <x v="12"/>
    <x v="3"/>
    <x v="2"/>
    <x v="14"/>
    <x v="175"/>
  </r>
  <r>
    <x v="452"/>
    <d v="2012-05-26T05:13:03"/>
    <n v="72000"/>
    <n v="72000"/>
    <x v="1"/>
    <n v="72000"/>
    <s v="Analytical Department Director "/>
    <x v="6"/>
    <s v="Russia"/>
    <x v="23"/>
    <x v="3"/>
    <x v="0"/>
    <x v="14"/>
    <x v="175"/>
  </r>
  <r>
    <x v="453"/>
    <d v="2012-05-26T02:19:48"/>
    <n v="72000"/>
    <n v="72000"/>
    <x v="1"/>
    <n v="72000"/>
    <s v="IS Director"/>
    <x v="3"/>
    <s v="USA"/>
    <x v="1"/>
    <x v="0"/>
    <x v="0"/>
    <x v="14"/>
    <x v="175"/>
  </r>
  <r>
    <x v="454"/>
    <d v="2012-05-26T02:37:50"/>
    <n v="72000"/>
    <n v="72000"/>
    <x v="1"/>
    <n v="72000"/>
    <s v="Sr. Information Systems Analyst"/>
    <x v="6"/>
    <s v="USA"/>
    <x v="1"/>
    <x v="3"/>
    <x v="0"/>
    <x v="14"/>
    <x v="175"/>
  </r>
  <r>
    <x v="455"/>
    <d v="2012-05-30T01:15:32"/>
    <n v="72000"/>
    <n v="72000"/>
    <x v="1"/>
    <n v="72000"/>
    <s v="Manager"/>
    <x v="1"/>
    <s v="USA"/>
    <x v="1"/>
    <x v="1"/>
    <x v="3"/>
    <x v="14"/>
    <x v="175"/>
  </r>
  <r>
    <x v="456"/>
    <d v="2012-05-30T02:18:30"/>
    <n v="72000"/>
    <n v="72000"/>
    <x v="1"/>
    <n v="72000"/>
    <s v="sr. senior analyst"/>
    <x v="6"/>
    <s v="USA"/>
    <x v="1"/>
    <x v="2"/>
    <x v="2"/>
    <x v="14"/>
    <x v="175"/>
  </r>
  <r>
    <x v="457"/>
    <d v="2012-06-09T01:47:30"/>
    <n v="72000"/>
    <n v="72000"/>
    <x v="1"/>
    <n v="72000"/>
    <s v="Consultant"/>
    <x v="5"/>
    <s v="USA"/>
    <x v="1"/>
    <x v="3"/>
    <x v="28"/>
    <x v="14"/>
    <x v="175"/>
  </r>
  <r>
    <x v="458"/>
    <d v="2012-06-15T22:36:45"/>
    <n v="72000"/>
    <n v="72000"/>
    <x v="1"/>
    <n v="72000"/>
    <s v="HR Supervisor"/>
    <x v="1"/>
    <s v="USA"/>
    <x v="1"/>
    <x v="0"/>
    <x v="2"/>
    <x v="14"/>
    <x v="175"/>
  </r>
  <r>
    <x v="459"/>
    <d v="2012-05-31T23:08:12"/>
    <n v="71500"/>
    <n v="71500"/>
    <x v="1"/>
    <n v="71500"/>
    <s v="Management Reporting Analyst"/>
    <x v="6"/>
    <s v="USA"/>
    <x v="1"/>
    <x v="0"/>
    <x v="12"/>
    <x v="14"/>
    <x v="176"/>
  </r>
  <r>
    <x v="460"/>
    <d v="2012-06-08T23:20:36"/>
    <n v="71500"/>
    <n v="71500"/>
    <x v="1"/>
    <n v="71500"/>
    <s v="Pricing Manager"/>
    <x v="1"/>
    <s v="USA"/>
    <x v="1"/>
    <x v="2"/>
    <x v="26"/>
    <x v="14"/>
    <x v="176"/>
  </r>
  <r>
    <x v="461"/>
    <d v="2012-05-25T05:18:48"/>
    <n v="70000"/>
    <n v="70000"/>
    <x v="4"/>
    <n v="71393.675948184507"/>
    <s v="consultant"/>
    <x v="5"/>
    <s v="Australia"/>
    <x v="6"/>
    <x v="3"/>
    <x v="0"/>
    <x v="14"/>
    <x v="177"/>
  </r>
  <r>
    <x v="462"/>
    <d v="2012-05-28T08:03:10"/>
    <s v="AUD$70,000"/>
    <n v="70000"/>
    <x v="4"/>
    <n v="71393.675948184507"/>
    <s v="Business Development"/>
    <x v="1"/>
    <s v="Australia"/>
    <x v="6"/>
    <x v="0"/>
    <x v="17"/>
    <x v="14"/>
    <x v="177"/>
  </r>
  <r>
    <x v="463"/>
    <d v="2012-05-28T11:33:05"/>
    <s v="AUD$70,000"/>
    <n v="70000"/>
    <x v="4"/>
    <n v="71393.675948184507"/>
    <s v="Director"/>
    <x v="3"/>
    <s v="Australia"/>
    <x v="6"/>
    <x v="2"/>
    <x v="19"/>
    <x v="14"/>
    <x v="177"/>
  </r>
  <r>
    <x v="464"/>
    <d v="2012-05-30T09:42:01"/>
    <n v="70000"/>
    <n v="70000"/>
    <x v="4"/>
    <n v="71393.675948184507"/>
    <s v="Assistant Accountant"/>
    <x v="0"/>
    <s v="Australia"/>
    <x v="6"/>
    <x v="3"/>
    <x v="12"/>
    <x v="14"/>
    <x v="177"/>
  </r>
  <r>
    <x v="465"/>
    <d v="2012-05-28T17:18:47"/>
    <s v="GBP Â£45200"/>
    <n v="45200"/>
    <x v="2"/>
    <n v="71243.257897441246"/>
    <s v="Clinical audit manager"/>
    <x v="1"/>
    <s v="UK"/>
    <x v="2"/>
    <x v="3"/>
    <x v="12"/>
    <x v="14"/>
    <x v="178"/>
  </r>
  <r>
    <x v="466"/>
    <d v="2012-05-26T02:40:39"/>
    <s v="INR 40L"/>
    <n v="4000000"/>
    <x v="5"/>
    <n v="71231.666749770273"/>
    <s v="Sr Mgr Finance"/>
    <x v="0"/>
    <s v="India"/>
    <x v="7"/>
    <x v="2"/>
    <x v="0"/>
    <x v="14"/>
    <x v="179"/>
  </r>
  <r>
    <x v="467"/>
    <d v="2012-05-26T11:40:34"/>
    <s v="4000000 INR"/>
    <n v="4000000"/>
    <x v="5"/>
    <n v="71231.666749770273"/>
    <s v="Senior Executive"/>
    <x v="1"/>
    <s v="India"/>
    <x v="7"/>
    <x v="0"/>
    <x v="31"/>
    <x v="14"/>
    <x v="179"/>
  </r>
  <r>
    <x v="468"/>
    <d v="2012-05-31T00:46:55"/>
    <s v="4.00 lac"/>
    <n v="4000000"/>
    <x v="5"/>
    <n v="71231.666749770273"/>
    <s v="Operational Specialist"/>
    <x v="2"/>
    <s v="India"/>
    <x v="7"/>
    <x v="2"/>
    <x v="12"/>
    <x v="14"/>
    <x v="179"/>
  </r>
  <r>
    <x v="469"/>
    <d v="2012-05-26T00:43:07"/>
    <n v="71000"/>
    <n v="71000"/>
    <x v="1"/>
    <n v="71000"/>
    <s v="Market Research Analyst"/>
    <x v="6"/>
    <s v="USA"/>
    <x v="1"/>
    <x v="0"/>
    <x v="0"/>
    <x v="14"/>
    <x v="180"/>
  </r>
  <r>
    <x v="470"/>
    <d v="2012-05-31T21:06:45"/>
    <n v="70970"/>
    <n v="70970"/>
    <x v="1"/>
    <n v="70970"/>
    <s v="Sr. Risk Analyst"/>
    <x v="6"/>
    <s v="USA"/>
    <x v="1"/>
    <x v="0"/>
    <x v="11"/>
    <x v="14"/>
    <x v="181"/>
  </r>
  <r>
    <x v="471"/>
    <d v="2012-05-26T01:01:03"/>
    <n v="45000"/>
    <n v="45000"/>
    <x v="2"/>
    <n v="70928.022243027779"/>
    <s v="Procurement manager"/>
    <x v="1"/>
    <s v="UK"/>
    <x v="2"/>
    <x v="3"/>
    <x v="0"/>
    <x v="14"/>
    <x v="182"/>
  </r>
  <r>
    <x v="472"/>
    <d v="2012-05-28T17:05:07"/>
    <s v="Â£45000"/>
    <n v="45000"/>
    <x v="2"/>
    <n v="70928.022243027779"/>
    <s v="Assistant Director - Performance Information"/>
    <x v="3"/>
    <s v="UK"/>
    <x v="2"/>
    <x v="0"/>
    <x v="9"/>
    <x v="14"/>
    <x v="182"/>
  </r>
  <r>
    <x v="473"/>
    <d v="2012-05-29T16:39:11"/>
    <s v="Â£45000"/>
    <n v="45000"/>
    <x v="2"/>
    <n v="70928.022243027779"/>
    <s v="Senior Consultant"/>
    <x v="5"/>
    <s v="UK"/>
    <x v="2"/>
    <x v="3"/>
    <x v="25"/>
    <x v="14"/>
    <x v="182"/>
  </r>
  <r>
    <x v="474"/>
    <d v="2012-05-29T19:54:38"/>
    <s v="Â£45000"/>
    <n v="45000"/>
    <x v="2"/>
    <n v="70928.022243027779"/>
    <s v="Management Accountant"/>
    <x v="1"/>
    <s v="UK"/>
    <x v="2"/>
    <x v="3"/>
    <x v="5"/>
    <x v="14"/>
    <x v="182"/>
  </r>
  <r>
    <x v="475"/>
    <d v="2012-06-05T19:37:13"/>
    <s v="Â£45000"/>
    <n v="45000"/>
    <x v="2"/>
    <n v="70928.022243027779"/>
    <s v="Data Analyst"/>
    <x v="6"/>
    <s v="UK"/>
    <x v="2"/>
    <x v="2"/>
    <x v="12"/>
    <x v="14"/>
    <x v="182"/>
  </r>
  <r>
    <x v="476"/>
    <d v="2012-06-08T20:47:58"/>
    <n v="45000"/>
    <n v="45000"/>
    <x v="2"/>
    <n v="70928.022243027779"/>
    <s v="bUSINESS aNALYST"/>
    <x v="6"/>
    <s v="UK"/>
    <x v="2"/>
    <x v="2"/>
    <x v="3"/>
    <x v="14"/>
    <x v="182"/>
  </r>
  <r>
    <x v="477"/>
    <d v="2012-05-26T02:06:56"/>
    <n v="72000"/>
    <n v="72000"/>
    <x v="0"/>
    <n v="70802.029658183528"/>
    <s v="Controller"/>
    <x v="8"/>
    <s v="Canada"/>
    <x v="0"/>
    <x v="0"/>
    <x v="0"/>
    <x v="14"/>
    <x v="183"/>
  </r>
  <r>
    <x v="478"/>
    <d v="2012-05-26T00:41:43"/>
    <n v="70000"/>
    <n v="70000"/>
    <x v="1"/>
    <n v="70000"/>
    <s v="Sr. Acct"/>
    <x v="0"/>
    <s v="USA"/>
    <x v="1"/>
    <x v="2"/>
    <x v="0"/>
    <x v="14"/>
    <x v="184"/>
  </r>
  <r>
    <x v="479"/>
    <d v="2012-05-26T00:50:15"/>
    <n v="70000"/>
    <n v="70000"/>
    <x v="1"/>
    <n v="70000"/>
    <s v="Project Speciast"/>
    <x v="1"/>
    <s v="USA"/>
    <x v="1"/>
    <x v="0"/>
    <x v="0"/>
    <x v="14"/>
    <x v="184"/>
  </r>
  <r>
    <x v="480"/>
    <d v="2012-05-26T00:52:25"/>
    <n v="70000"/>
    <n v="70000"/>
    <x v="1"/>
    <n v="70000"/>
    <s v="Sr Financial Analyst"/>
    <x v="6"/>
    <s v="USA"/>
    <x v="1"/>
    <x v="0"/>
    <x v="0"/>
    <x v="14"/>
    <x v="184"/>
  </r>
  <r>
    <x v="481"/>
    <d v="2012-05-26T01:03:28"/>
    <n v="70000"/>
    <n v="70000"/>
    <x v="1"/>
    <n v="70000"/>
    <s v="Manager Pricing"/>
    <x v="1"/>
    <s v="USA"/>
    <x v="1"/>
    <x v="3"/>
    <x v="0"/>
    <x v="14"/>
    <x v="184"/>
  </r>
  <r>
    <x v="482"/>
    <d v="2012-05-26T01:15:05"/>
    <n v="70000"/>
    <n v="70000"/>
    <x v="1"/>
    <n v="70000"/>
    <s v="Engineering Tech Sr."/>
    <x v="7"/>
    <s v="USA"/>
    <x v="1"/>
    <x v="2"/>
    <x v="0"/>
    <x v="14"/>
    <x v="184"/>
  </r>
  <r>
    <x v="483"/>
    <d v="2012-05-26T01:26:52"/>
    <n v="70000"/>
    <n v="70000"/>
    <x v="1"/>
    <n v="70000"/>
    <s v="Analyst"/>
    <x v="6"/>
    <s v="USA"/>
    <x v="1"/>
    <x v="3"/>
    <x v="0"/>
    <x v="14"/>
    <x v="184"/>
  </r>
  <r>
    <x v="484"/>
    <d v="2012-05-26T02:03:45"/>
    <n v="70000"/>
    <n v="70000"/>
    <x v="1"/>
    <n v="70000"/>
    <s v="Management Ananlyst"/>
    <x v="1"/>
    <s v="USA"/>
    <x v="1"/>
    <x v="0"/>
    <x v="0"/>
    <x v="14"/>
    <x v="184"/>
  </r>
  <r>
    <x v="485"/>
    <d v="2012-05-26T03:15:04"/>
    <n v="70000"/>
    <n v="70000"/>
    <x v="1"/>
    <n v="70000"/>
    <s v="Analyst"/>
    <x v="6"/>
    <s v="USA"/>
    <x v="1"/>
    <x v="0"/>
    <x v="0"/>
    <x v="14"/>
    <x v="184"/>
  </r>
  <r>
    <x v="486"/>
    <d v="2012-05-26T04:34:41"/>
    <n v="70000"/>
    <n v="70000"/>
    <x v="1"/>
    <n v="70000"/>
    <s v="Metrics Analyst"/>
    <x v="6"/>
    <s v="USA"/>
    <x v="1"/>
    <x v="2"/>
    <x v="0"/>
    <x v="14"/>
    <x v="184"/>
  </r>
  <r>
    <x v="487"/>
    <d v="2012-05-26T07:53:13"/>
    <n v="70000"/>
    <n v="70000"/>
    <x v="1"/>
    <n v="70000"/>
    <s v="Financial Analyst"/>
    <x v="6"/>
    <s v="USA"/>
    <x v="1"/>
    <x v="0"/>
    <x v="18"/>
    <x v="14"/>
    <x v="184"/>
  </r>
  <r>
    <x v="488"/>
    <d v="2012-05-26T09:36:28"/>
    <n v="70000"/>
    <n v="70000"/>
    <x v="1"/>
    <n v="70000"/>
    <s v="Program/Mgt Analyst"/>
    <x v="6"/>
    <s v="USA"/>
    <x v="1"/>
    <x v="3"/>
    <x v="10"/>
    <x v="14"/>
    <x v="184"/>
  </r>
  <r>
    <x v="489"/>
    <d v="2012-05-27T09:17:47"/>
    <n v="70000"/>
    <n v="70000"/>
    <x v="1"/>
    <n v="70000"/>
    <s v="Financial Analyst"/>
    <x v="6"/>
    <s v="USA"/>
    <x v="1"/>
    <x v="2"/>
    <x v="5"/>
    <x v="14"/>
    <x v="184"/>
  </r>
  <r>
    <x v="490"/>
    <d v="2012-05-28T00:17:26"/>
    <n v="70000"/>
    <n v="70000"/>
    <x v="1"/>
    <n v="70000"/>
    <s v="Client Manager"/>
    <x v="1"/>
    <s v="USA"/>
    <x v="1"/>
    <x v="0"/>
    <x v="25"/>
    <x v="14"/>
    <x v="184"/>
  </r>
  <r>
    <x v="491"/>
    <d v="2012-05-29T07:46:56"/>
    <n v="70000"/>
    <n v="70000"/>
    <x v="1"/>
    <n v="70000"/>
    <s v="Develope"/>
    <x v="6"/>
    <s v="USA"/>
    <x v="1"/>
    <x v="1"/>
    <x v="7"/>
    <x v="14"/>
    <x v="184"/>
  </r>
  <r>
    <x v="492"/>
    <d v="2012-05-29T10:08:21"/>
    <n v="70000"/>
    <n v="70000"/>
    <x v="1"/>
    <n v="70000"/>
    <s v="Project Manager"/>
    <x v="1"/>
    <s v="USA"/>
    <x v="1"/>
    <x v="0"/>
    <x v="9"/>
    <x v="14"/>
    <x v="184"/>
  </r>
  <r>
    <x v="493"/>
    <d v="2012-06-04T04:31:53"/>
    <n v="70000"/>
    <n v="70000"/>
    <x v="1"/>
    <n v="70000"/>
    <s v="Sr financial analyst"/>
    <x v="6"/>
    <s v="USA"/>
    <x v="1"/>
    <x v="0"/>
    <x v="29"/>
    <x v="14"/>
    <x v="184"/>
  </r>
  <r>
    <x v="494"/>
    <d v="2012-06-13T01:56:23"/>
    <n v="70000"/>
    <n v="70000"/>
    <x v="1"/>
    <n v="70000"/>
    <s v="business analyst"/>
    <x v="6"/>
    <s v="USA"/>
    <x v="1"/>
    <x v="3"/>
    <x v="12"/>
    <x v="14"/>
    <x v="184"/>
  </r>
  <r>
    <x v="495"/>
    <d v="2012-06-21T04:46:24"/>
    <n v="70000"/>
    <n v="70000"/>
    <x v="1"/>
    <n v="70000"/>
    <s v="Administrative Coordinator"/>
    <x v="6"/>
    <s v="USA"/>
    <x v="1"/>
    <x v="0"/>
    <x v="2"/>
    <x v="14"/>
    <x v="184"/>
  </r>
  <r>
    <x v="496"/>
    <d v="2012-05-29T21:44:00"/>
    <n v="69960"/>
    <n v="69960"/>
    <x v="1"/>
    <n v="69960"/>
    <s v="Measurement &amp; Verification Engineer"/>
    <x v="7"/>
    <s v="USA"/>
    <x v="1"/>
    <x v="3"/>
    <x v="16"/>
    <x v="14"/>
    <x v="185"/>
  </r>
  <r>
    <x v="497"/>
    <d v="2012-05-26T18:38:41"/>
    <n v="55000"/>
    <n v="55000"/>
    <x v="3"/>
    <n v="69871.969144538423"/>
    <s v="CFO"/>
    <x v="3"/>
    <s v="italy"/>
    <x v="39"/>
    <x v="3"/>
    <x v="10"/>
    <x v="14"/>
    <x v="186"/>
  </r>
  <r>
    <x v="498"/>
    <d v="2012-05-26T06:24:03"/>
    <n v="55000"/>
    <n v="55000"/>
    <x v="3"/>
    <n v="69871.969144538423"/>
    <s v="Business analyst"/>
    <x v="6"/>
    <s v="Netherlands"/>
    <x v="3"/>
    <x v="2"/>
    <x v="7"/>
    <x v="14"/>
    <x v="186"/>
  </r>
  <r>
    <x v="499"/>
    <d v="2012-05-31T21:05:02"/>
    <s v="55000 EUR"/>
    <n v="55000"/>
    <x v="3"/>
    <n v="69871.969144538423"/>
    <s v="Risk Officer"/>
    <x v="1"/>
    <s v="The Netherlands"/>
    <x v="3"/>
    <x v="1"/>
    <x v="12"/>
    <x v="14"/>
    <x v="186"/>
  </r>
  <r>
    <x v="500"/>
    <d v="2012-05-29T13:59:14"/>
    <n v="68000"/>
    <n v="68000"/>
    <x v="4"/>
    <n v="69353.856635379227"/>
    <s v="Project Support Officer"/>
    <x v="1"/>
    <s v="Australia"/>
    <x v="6"/>
    <x v="0"/>
    <x v="2"/>
    <x v="14"/>
    <x v="187"/>
  </r>
  <r>
    <x v="501"/>
    <d v="2012-05-28T16:26:14"/>
    <n v="43912.03"/>
    <n v="43912"/>
    <x v="2"/>
    <n v="69213.140283018583"/>
    <s v="Senior Data Analyst"/>
    <x v="6"/>
    <s v="UK"/>
    <x v="2"/>
    <x v="2"/>
    <x v="18"/>
    <x v="14"/>
    <x v="188"/>
  </r>
  <r>
    <x v="502"/>
    <d v="2012-05-25T05:10:29"/>
    <n v="69000"/>
    <n v="69000"/>
    <x v="1"/>
    <n v="69000"/>
    <s v="Design Engineer"/>
    <x v="7"/>
    <s v="USA"/>
    <x v="1"/>
    <x v="0"/>
    <x v="0"/>
    <x v="14"/>
    <x v="189"/>
  </r>
  <r>
    <x v="503"/>
    <d v="2012-05-26T00:44:22"/>
    <n v="69000"/>
    <n v="69000"/>
    <x v="1"/>
    <n v="69000"/>
    <s v="Business Technical Consultant"/>
    <x v="5"/>
    <s v="USA"/>
    <x v="1"/>
    <x v="0"/>
    <x v="0"/>
    <x v="14"/>
    <x v="189"/>
  </r>
  <r>
    <x v="504"/>
    <d v="2012-05-28T21:17:04"/>
    <n v="69000"/>
    <n v="69000"/>
    <x v="1"/>
    <n v="69000"/>
    <s v="Financial Analysist"/>
    <x v="6"/>
    <s v="USA"/>
    <x v="1"/>
    <x v="3"/>
    <x v="3"/>
    <x v="14"/>
    <x v="189"/>
  </r>
  <r>
    <x v="505"/>
    <d v="2012-05-29T09:38:14"/>
    <n v="69000"/>
    <n v="69000"/>
    <x v="1"/>
    <n v="69000"/>
    <s v="master scheduler"/>
    <x v="8"/>
    <s v="USA"/>
    <x v="1"/>
    <x v="0"/>
    <x v="3"/>
    <x v="14"/>
    <x v="189"/>
  </r>
  <r>
    <x v="506"/>
    <d v="2012-06-08T03:23:20"/>
    <n v="69000"/>
    <n v="69000"/>
    <x v="1"/>
    <n v="69000"/>
    <s v="Business Analyst II"/>
    <x v="6"/>
    <s v="USA"/>
    <x v="1"/>
    <x v="2"/>
    <x v="5"/>
    <x v="14"/>
    <x v="189"/>
  </r>
  <r>
    <x v="507"/>
    <d v="2012-05-26T01:46:24"/>
    <s v="480 000 SEK / 70000 US$"/>
    <n v="480000"/>
    <x v="13"/>
    <n v="68954.520184280962"/>
    <s v="IT consultant"/>
    <x v="5"/>
    <s v="Sweden"/>
    <x v="24"/>
    <x v="1"/>
    <x v="0"/>
    <x v="14"/>
    <x v="190"/>
  </r>
  <r>
    <x v="508"/>
    <d v="2012-05-25T05:30:39"/>
    <n v="70000"/>
    <n v="70000"/>
    <x v="0"/>
    <n v="68835.306612122877"/>
    <s v="Product Engineer"/>
    <x v="7"/>
    <s v="Canada"/>
    <x v="0"/>
    <x v="3"/>
    <x v="0"/>
    <x v="14"/>
    <x v="191"/>
  </r>
  <r>
    <x v="509"/>
    <d v="2012-05-26T00:43:17"/>
    <n v="70000"/>
    <n v="70000"/>
    <x v="0"/>
    <n v="68835.306612122877"/>
    <s v="project manager"/>
    <x v="1"/>
    <s v="canada"/>
    <x v="0"/>
    <x v="0"/>
    <x v="0"/>
    <x v="14"/>
    <x v="191"/>
  </r>
  <r>
    <x v="510"/>
    <d v="2012-05-26T03:09:49"/>
    <s v="CDN $70,000"/>
    <n v="70000"/>
    <x v="0"/>
    <n v="68835.306612122877"/>
    <s v="Program Manager"/>
    <x v="1"/>
    <s v="Canada"/>
    <x v="0"/>
    <x v="1"/>
    <x v="0"/>
    <x v="14"/>
    <x v="191"/>
  </r>
  <r>
    <x v="511"/>
    <d v="2012-06-07T09:25:45"/>
    <n v="70000"/>
    <n v="70000"/>
    <x v="0"/>
    <n v="68835.306612122877"/>
    <s v="Financial Analyst"/>
    <x v="6"/>
    <s v="Canada"/>
    <x v="0"/>
    <x v="2"/>
    <x v="19"/>
    <x v="14"/>
    <x v="191"/>
  </r>
  <r>
    <x v="512"/>
    <d v="2012-05-25T07:11:09"/>
    <n v="68000"/>
    <n v="68000"/>
    <x v="1"/>
    <n v="68000"/>
    <s v="Engineering Data Analyst"/>
    <x v="6"/>
    <s v="USA"/>
    <x v="1"/>
    <x v="2"/>
    <x v="0"/>
    <x v="14"/>
    <x v="192"/>
  </r>
  <r>
    <x v="513"/>
    <d v="2012-05-26T01:17:56"/>
    <n v="68000"/>
    <n v="68000"/>
    <x v="1"/>
    <n v="68000"/>
    <s v="management accountant"/>
    <x v="1"/>
    <s v="USA"/>
    <x v="1"/>
    <x v="2"/>
    <x v="0"/>
    <x v="14"/>
    <x v="192"/>
  </r>
  <r>
    <x v="514"/>
    <d v="2012-05-26T01:43:48"/>
    <n v="68000"/>
    <n v="68000"/>
    <x v="1"/>
    <n v="68000"/>
    <s v="Project Manager"/>
    <x v="1"/>
    <s v="USA"/>
    <x v="1"/>
    <x v="3"/>
    <x v="0"/>
    <x v="14"/>
    <x v="192"/>
  </r>
  <r>
    <x v="515"/>
    <d v="2012-06-02T06:43:25"/>
    <n v="68000"/>
    <n v="68000"/>
    <x v="1"/>
    <n v="68000"/>
    <s v="Supply Chain Analyst"/>
    <x v="6"/>
    <s v="USA"/>
    <x v="1"/>
    <x v="0"/>
    <x v="13"/>
    <x v="14"/>
    <x v="192"/>
  </r>
  <r>
    <x v="516"/>
    <d v="2012-06-08T00:01:49"/>
    <n v="68000"/>
    <n v="68000"/>
    <x v="1"/>
    <n v="68000"/>
    <s v="Tax Associate"/>
    <x v="6"/>
    <s v="USA"/>
    <x v="1"/>
    <x v="0"/>
    <x v="27"/>
    <x v="14"/>
    <x v="192"/>
  </r>
  <r>
    <x v="517"/>
    <d v="2012-05-26T14:51:02"/>
    <n v="85000"/>
    <n v="85000"/>
    <x v="8"/>
    <n v="67794.987956419791"/>
    <s v="Systems Manager"/>
    <x v="1"/>
    <s v="New Zealand"/>
    <x v="12"/>
    <x v="0"/>
    <x v="5"/>
    <x v="14"/>
    <x v="193"/>
  </r>
  <r>
    <x v="518"/>
    <d v="2012-05-26T00:58:22"/>
    <n v="43000"/>
    <n v="43000"/>
    <x v="2"/>
    <n v="67775.665698893223"/>
    <s v="ServiceDesk Supervisor"/>
    <x v="1"/>
    <s v="UK"/>
    <x v="2"/>
    <x v="3"/>
    <x v="0"/>
    <x v="14"/>
    <x v="194"/>
  </r>
  <r>
    <x v="519"/>
    <d v="2012-05-26T01:49:55"/>
    <n v="43000"/>
    <n v="43000"/>
    <x v="2"/>
    <n v="67775.665698893223"/>
    <s v="Commercial Manager"/>
    <x v="1"/>
    <s v="UK"/>
    <x v="2"/>
    <x v="0"/>
    <x v="0"/>
    <x v="14"/>
    <x v="194"/>
  </r>
  <r>
    <x v="520"/>
    <d v="2012-05-28T22:45:49"/>
    <s v="Â£43000"/>
    <n v="43000"/>
    <x v="2"/>
    <n v="67775.665698893223"/>
    <s v="Head of Finance"/>
    <x v="0"/>
    <s v="UK"/>
    <x v="2"/>
    <x v="2"/>
    <x v="5"/>
    <x v="14"/>
    <x v="194"/>
  </r>
  <r>
    <x v="521"/>
    <d v="2012-05-29T05:47:34"/>
    <s v="GBP 43,000"/>
    <n v="43000"/>
    <x v="2"/>
    <n v="67775.665698893223"/>
    <s v="Financial Controller"/>
    <x v="8"/>
    <s v="UK"/>
    <x v="2"/>
    <x v="0"/>
    <x v="8"/>
    <x v="14"/>
    <x v="194"/>
  </r>
  <r>
    <x v="522"/>
    <d v="2012-06-05T21:07:16"/>
    <s v="400 000 NOK"/>
    <n v="400000"/>
    <x v="14"/>
    <n v="67700.452577525488"/>
    <s v="Economic analyst"/>
    <x v="6"/>
    <s v="Norway"/>
    <x v="16"/>
    <x v="2"/>
    <x v="12"/>
    <x v="14"/>
    <x v="195"/>
  </r>
  <r>
    <x v="523"/>
    <d v="2012-05-26T04:00:21"/>
    <n v="68500"/>
    <n v="68500"/>
    <x v="0"/>
    <n v="67360.264327577388"/>
    <s v="Financial Analyst"/>
    <x v="6"/>
    <s v="Canada"/>
    <x v="0"/>
    <x v="0"/>
    <x v="0"/>
    <x v="14"/>
    <x v="196"/>
  </r>
  <r>
    <x v="524"/>
    <d v="2012-05-26T00:41:32"/>
    <n v="67000"/>
    <n v="67000"/>
    <x v="1"/>
    <n v="67000"/>
    <s v="Operations Cost Analyst"/>
    <x v="6"/>
    <s v="USA"/>
    <x v="1"/>
    <x v="0"/>
    <x v="0"/>
    <x v="14"/>
    <x v="197"/>
  </r>
  <r>
    <x v="525"/>
    <d v="2012-05-26T00:48:48"/>
    <n v="67000"/>
    <n v="67000"/>
    <x v="1"/>
    <n v="67000"/>
    <s v="B.I. Data Analyst II"/>
    <x v="6"/>
    <s v="USA"/>
    <x v="1"/>
    <x v="0"/>
    <x v="0"/>
    <x v="14"/>
    <x v="197"/>
  </r>
  <r>
    <x v="526"/>
    <d v="2012-05-26T00:52:21"/>
    <n v="67000"/>
    <n v="67000"/>
    <x v="1"/>
    <n v="67000"/>
    <s v="Financial Analyst"/>
    <x v="6"/>
    <s v="USA"/>
    <x v="1"/>
    <x v="0"/>
    <x v="0"/>
    <x v="14"/>
    <x v="197"/>
  </r>
  <r>
    <x v="527"/>
    <d v="2012-05-26T01:22:56"/>
    <n v="67000"/>
    <n v="67000"/>
    <x v="1"/>
    <n v="67000"/>
    <s v="HR Analyst"/>
    <x v="6"/>
    <s v="USA"/>
    <x v="1"/>
    <x v="0"/>
    <x v="0"/>
    <x v="14"/>
    <x v="197"/>
  </r>
  <r>
    <x v="528"/>
    <d v="2012-05-26T05:46:02"/>
    <n v="67000"/>
    <n v="67000"/>
    <x v="1"/>
    <n v="67000"/>
    <s v="Management Analyst"/>
    <x v="6"/>
    <s v="USA"/>
    <x v="1"/>
    <x v="0"/>
    <x v="0"/>
    <x v="14"/>
    <x v="197"/>
  </r>
  <r>
    <x v="529"/>
    <d v="2012-05-30T12:12:38"/>
    <n v="67000"/>
    <n v="67000"/>
    <x v="1"/>
    <n v="67000"/>
    <s v="accounting systems manager "/>
    <x v="1"/>
    <s v="USA"/>
    <x v="1"/>
    <x v="3"/>
    <x v="3"/>
    <x v="14"/>
    <x v="197"/>
  </r>
  <r>
    <x v="530"/>
    <d v="2012-06-08T21:00:25"/>
    <n v="67000"/>
    <n v="67000"/>
    <x v="1"/>
    <n v="67000"/>
    <s v="Manager"/>
    <x v="1"/>
    <s v="USA"/>
    <x v="1"/>
    <x v="0"/>
    <x v="22"/>
    <x v="14"/>
    <x v="197"/>
  </r>
  <r>
    <x v="531"/>
    <d v="2012-06-08T23:46:11"/>
    <n v="67000"/>
    <n v="67000"/>
    <x v="1"/>
    <n v="67000"/>
    <s v="Manager"/>
    <x v="1"/>
    <s v="USA"/>
    <x v="1"/>
    <x v="4"/>
    <x v="7"/>
    <x v="14"/>
    <x v="197"/>
  </r>
  <r>
    <x v="532"/>
    <d v="2012-06-15T23:50:11"/>
    <n v="67000"/>
    <n v="67000"/>
    <x v="1"/>
    <n v="67000"/>
    <s v="Sales Compensation Analyst"/>
    <x v="6"/>
    <s v="USA"/>
    <x v="1"/>
    <x v="0"/>
    <x v="7"/>
    <x v="14"/>
    <x v="197"/>
  </r>
  <r>
    <x v="533"/>
    <d v="2012-05-26T00:45:46"/>
    <n v="66500"/>
    <n v="66500"/>
    <x v="1"/>
    <n v="66500"/>
    <s v="Sr Business Analyst"/>
    <x v="6"/>
    <s v="USA"/>
    <x v="1"/>
    <x v="2"/>
    <x v="0"/>
    <x v="14"/>
    <x v="198"/>
  </r>
  <r>
    <x v="534"/>
    <d v="2012-05-26T21:00:40"/>
    <s v="Aud 65000"/>
    <n v="65000"/>
    <x v="4"/>
    <n v="66294.12766617132"/>
    <s v="Market analyst"/>
    <x v="6"/>
    <s v="Australia"/>
    <x v="6"/>
    <x v="2"/>
    <x v="2"/>
    <x v="14"/>
    <x v="199"/>
  </r>
  <r>
    <x v="535"/>
    <d v="2012-05-28T06:25:36"/>
    <s v="AU$65"/>
    <n v="65000"/>
    <x v="4"/>
    <n v="66294.12766617132"/>
    <s v="Business Support "/>
    <x v="1"/>
    <s v="Australia"/>
    <x v="6"/>
    <x v="3"/>
    <x v="12"/>
    <x v="14"/>
    <x v="199"/>
  </r>
  <r>
    <x v="536"/>
    <d v="2012-05-28T07:33:29"/>
    <n v="65000"/>
    <n v="65000"/>
    <x v="4"/>
    <n v="66294.12766617132"/>
    <s v="Data Analyst"/>
    <x v="6"/>
    <s v="Australia"/>
    <x v="6"/>
    <x v="0"/>
    <x v="25"/>
    <x v="14"/>
    <x v="199"/>
  </r>
  <r>
    <x v="537"/>
    <d v="2012-06-04T18:03:21"/>
    <n v="42000"/>
    <n v="42000"/>
    <x v="2"/>
    <n v="66199.48742682593"/>
    <s v="Management Accountant"/>
    <x v="1"/>
    <s v="UK"/>
    <x v="2"/>
    <x v="0"/>
    <x v="32"/>
    <x v="14"/>
    <x v="200"/>
  </r>
  <r>
    <x v="538"/>
    <d v="2012-05-26T00:41:03"/>
    <n v="66000"/>
    <n v="66000"/>
    <x v="1"/>
    <n v="66000"/>
    <s v="Analyst"/>
    <x v="6"/>
    <s v="USA"/>
    <x v="1"/>
    <x v="3"/>
    <x v="0"/>
    <x v="14"/>
    <x v="201"/>
  </r>
  <r>
    <x v="539"/>
    <d v="2012-05-30T22:32:21"/>
    <n v="66000"/>
    <n v="66000"/>
    <x v="1"/>
    <n v="66000"/>
    <s v="Director of Business Analytics"/>
    <x v="6"/>
    <s v="USA"/>
    <x v="1"/>
    <x v="0"/>
    <x v="19"/>
    <x v="14"/>
    <x v="201"/>
  </r>
  <r>
    <x v="540"/>
    <d v="2012-06-03T04:14:45"/>
    <s v="Rs. 3.70 lacs"/>
    <n v="3700000"/>
    <x v="5"/>
    <n v="65889.291743537498"/>
    <s v="Senior Officer"/>
    <x v="1"/>
    <s v="India"/>
    <x v="7"/>
    <x v="2"/>
    <x v="25"/>
    <x v="14"/>
    <x v="202"/>
  </r>
  <r>
    <x v="541"/>
    <d v="2012-05-25T03:43:45"/>
    <s v="â‚¬ 51650"/>
    <n v="51650"/>
    <x v="3"/>
    <n v="65616.131023916547"/>
    <s v="Training Specialist"/>
    <x v="2"/>
    <s v="Ireland"/>
    <x v="32"/>
    <x v="3"/>
    <x v="0"/>
    <x v="14"/>
    <x v="203"/>
  </r>
  <r>
    <x v="542"/>
    <d v="2012-05-26T01:02:04"/>
    <n v="65250"/>
    <n v="65250"/>
    <x v="1"/>
    <n v="65250"/>
    <s v="Accountant"/>
    <x v="0"/>
    <s v="USA"/>
    <x v="1"/>
    <x v="0"/>
    <x v="0"/>
    <x v="14"/>
    <x v="204"/>
  </r>
  <r>
    <x v="543"/>
    <d v="2012-05-26T00:42:11"/>
    <n v="65000"/>
    <n v="65000"/>
    <x v="1"/>
    <n v="65000"/>
    <s v="sr accountant"/>
    <x v="0"/>
    <s v="USA"/>
    <x v="1"/>
    <x v="2"/>
    <x v="0"/>
    <x v="14"/>
    <x v="205"/>
  </r>
  <r>
    <x v="544"/>
    <d v="2012-05-26T00:45:00"/>
    <n v="65000"/>
    <n v="65000"/>
    <x v="1"/>
    <n v="65000"/>
    <s v="Sr Accountant"/>
    <x v="0"/>
    <s v="USA"/>
    <x v="1"/>
    <x v="2"/>
    <x v="0"/>
    <x v="14"/>
    <x v="205"/>
  </r>
  <r>
    <x v="545"/>
    <d v="2012-05-26T00:59:03"/>
    <n v="65000"/>
    <n v="65000"/>
    <x v="1"/>
    <n v="65000"/>
    <s v="Sr. Strategic Development Specialist"/>
    <x v="2"/>
    <s v="USA"/>
    <x v="1"/>
    <x v="3"/>
    <x v="0"/>
    <x v="14"/>
    <x v="205"/>
  </r>
  <r>
    <x v="546"/>
    <d v="2012-05-26T01:18:49"/>
    <n v="65000"/>
    <n v="65000"/>
    <x v="1"/>
    <n v="65000"/>
    <s v="Software Support"/>
    <x v="6"/>
    <s v="USA"/>
    <x v="1"/>
    <x v="0"/>
    <x v="0"/>
    <x v="14"/>
    <x v="205"/>
  </r>
  <r>
    <x v="547"/>
    <d v="2012-05-26T01:30:39"/>
    <n v="65000"/>
    <n v="65000"/>
    <x v="1"/>
    <n v="65000"/>
    <s v="business analyst"/>
    <x v="6"/>
    <s v="USA"/>
    <x v="1"/>
    <x v="2"/>
    <x v="0"/>
    <x v="14"/>
    <x v="205"/>
  </r>
  <r>
    <x v="548"/>
    <d v="2012-05-26T02:38:34"/>
    <n v="65000"/>
    <n v="65000"/>
    <x v="1"/>
    <n v="65000"/>
    <s v="Senior Claims Analyst"/>
    <x v="6"/>
    <s v="USA"/>
    <x v="1"/>
    <x v="0"/>
    <x v="0"/>
    <x v="14"/>
    <x v="205"/>
  </r>
  <r>
    <x v="549"/>
    <d v="2012-05-26T03:32:13"/>
    <n v="65000"/>
    <n v="65000"/>
    <x v="1"/>
    <n v="65000"/>
    <s v="Business Systems Analyst"/>
    <x v="6"/>
    <s v="USA"/>
    <x v="1"/>
    <x v="3"/>
    <x v="0"/>
    <x v="14"/>
    <x v="205"/>
  </r>
  <r>
    <x v="550"/>
    <d v="2012-05-26T04:18:15"/>
    <n v="65000"/>
    <n v="65000"/>
    <x v="1"/>
    <n v="65000"/>
    <s v="Retail Store Manager"/>
    <x v="1"/>
    <s v="USA"/>
    <x v="1"/>
    <x v="2"/>
    <x v="0"/>
    <x v="14"/>
    <x v="205"/>
  </r>
  <r>
    <x v="551"/>
    <d v="2012-05-26T08:05:39"/>
    <n v="65000"/>
    <n v="65000"/>
    <x v="1"/>
    <n v="65000"/>
    <s v="Data Analyst"/>
    <x v="6"/>
    <s v="USA"/>
    <x v="1"/>
    <x v="0"/>
    <x v="18"/>
    <x v="14"/>
    <x v="205"/>
  </r>
  <r>
    <x v="552"/>
    <d v="2012-05-26T09:28:50"/>
    <n v="65000"/>
    <n v="65000"/>
    <x v="1"/>
    <n v="65000"/>
    <s v="Helicopter Mechanic"/>
    <x v="6"/>
    <s v="USA"/>
    <x v="1"/>
    <x v="3"/>
    <x v="11"/>
    <x v="14"/>
    <x v="205"/>
  </r>
  <r>
    <x v="553"/>
    <d v="2012-05-26T20:19:36"/>
    <n v="65000"/>
    <n v="65000"/>
    <x v="1"/>
    <n v="65000"/>
    <s v="security analyst"/>
    <x v="6"/>
    <s v="USA"/>
    <x v="1"/>
    <x v="3"/>
    <x v="2"/>
    <x v="14"/>
    <x v="205"/>
  </r>
  <r>
    <x v="554"/>
    <d v="2012-05-27T04:40:33"/>
    <n v="65000"/>
    <n v="65000"/>
    <x v="1"/>
    <n v="65000"/>
    <s v="Security Access Governance Analyst"/>
    <x v="6"/>
    <s v="USA"/>
    <x v="1"/>
    <x v="1"/>
    <x v="9"/>
    <x v="14"/>
    <x v="205"/>
  </r>
  <r>
    <x v="555"/>
    <d v="2012-05-28T12:26:42"/>
    <n v="65000"/>
    <n v="65000"/>
    <x v="1"/>
    <n v="65000"/>
    <s v="Controller"/>
    <x v="8"/>
    <s v="USA"/>
    <x v="1"/>
    <x v="0"/>
    <x v="29"/>
    <x v="14"/>
    <x v="205"/>
  </r>
  <r>
    <x v="556"/>
    <d v="2012-05-29T22:50:16"/>
    <n v="65000"/>
    <n v="65000"/>
    <x v="1"/>
    <n v="65000"/>
    <s v="eeo analyst"/>
    <x v="6"/>
    <s v="USA"/>
    <x v="1"/>
    <x v="3"/>
    <x v="2"/>
    <x v="14"/>
    <x v="205"/>
  </r>
  <r>
    <x v="557"/>
    <d v="2012-05-29T23:09:29"/>
    <n v="65000"/>
    <n v="65000"/>
    <x v="1"/>
    <n v="65000"/>
    <s v="Data Analyst"/>
    <x v="6"/>
    <s v="USA"/>
    <x v="1"/>
    <x v="2"/>
    <x v="14"/>
    <x v="14"/>
    <x v="205"/>
  </r>
  <r>
    <x v="558"/>
    <d v="2012-06-05T21:59:40"/>
    <n v="65000"/>
    <n v="65000"/>
    <x v="1"/>
    <n v="65000"/>
    <s v="Business Analyst"/>
    <x v="6"/>
    <s v="USA"/>
    <x v="1"/>
    <x v="0"/>
    <x v="9"/>
    <x v="14"/>
    <x v="205"/>
  </r>
  <r>
    <x v="559"/>
    <d v="2012-06-06T02:17:14"/>
    <n v="65000"/>
    <n v="65000"/>
    <x v="1"/>
    <n v="65000"/>
    <s v="Actuarial Analyst"/>
    <x v="6"/>
    <s v="USA"/>
    <x v="1"/>
    <x v="2"/>
    <x v="25"/>
    <x v="14"/>
    <x v="205"/>
  </r>
  <r>
    <x v="560"/>
    <d v="2012-06-09T01:15:44"/>
    <n v="65000"/>
    <n v="65000"/>
    <x v="1"/>
    <n v="65000"/>
    <s v="Compliance Officer"/>
    <x v="1"/>
    <s v="USA"/>
    <x v="1"/>
    <x v="0"/>
    <x v="19"/>
    <x v="14"/>
    <x v="205"/>
  </r>
  <r>
    <x v="561"/>
    <d v="2012-06-12T02:43:17"/>
    <s v="$65,000 US"/>
    <n v="65000"/>
    <x v="1"/>
    <n v="65000"/>
    <s v="Sr Financial Systems Analyst"/>
    <x v="6"/>
    <s v="USA"/>
    <x v="1"/>
    <x v="0"/>
    <x v="14"/>
    <x v="14"/>
    <x v="205"/>
  </r>
  <r>
    <x v="562"/>
    <d v="2012-06-12T02:59:16"/>
    <n v="65000"/>
    <n v="65000"/>
    <x v="1"/>
    <n v="65000"/>
    <s v="Data Analyst"/>
    <x v="6"/>
    <s v="USA"/>
    <x v="1"/>
    <x v="3"/>
    <x v="2"/>
    <x v="14"/>
    <x v="205"/>
  </r>
  <r>
    <x v="563"/>
    <d v="2012-06-12T03:32:27"/>
    <n v="65000"/>
    <n v="65000"/>
    <x v="1"/>
    <n v="65000"/>
    <s v="Assistant Controller"/>
    <x v="8"/>
    <s v="USA"/>
    <x v="1"/>
    <x v="3"/>
    <x v="28"/>
    <x v="14"/>
    <x v="205"/>
  </r>
  <r>
    <x v="564"/>
    <d v="2012-05-26T20:16:28"/>
    <s v="CA$66000"/>
    <n v="66000"/>
    <x v="0"/>
    <n v="64901.860520001574"/>
    <s v="Programmer-analyst"/>
    <x v="6"/>
    <s v="Canada"/>
    <x v="0"/>
    <x v="3"/>
    <x v="3"/>
    <x v="14"/>
    <x v="206"/>
  </r>
  <r>
    <x v="565"/>
    <d v="2012-05-30T00:02:08"/>
    <n v="64500"/>
    <n v="64500"/>
    <x v="1"/>
    <n v="64500"/>
    <s v="Lead Budget/Financial Analyst"/>
    <x v="6"/>
    <s v="USA"/>
    <x v="1"/>
    <x v="0"/>
    <x v="28"/>
    <x v="14"/>
    <x v="207"/>
  </r>
  <r>
    <x v="566"/>
    <d v="2012-05-31T02:24:37"/>
    <n v="64300"/>
    <n v="64300"/>
    <x v="1"/>
    <n v="64300"/>
    <s v="Financial Analst"/>
    <x v="0"/>
    <s v="USA"/>
    <x v="1"/>
    <x v="0"/>
    <x v="5"/>
    <x v="14"/>
    <x v="208"/>
  </r>
  <r>
    <x v="567"/>
    <d v="2012-06-17T13:26:38"/>
    <s v="AUD63000"/>
    <n v="63000"/>
    <x v="4"/>
    <n v="64254.308353366054"/>
    <s v="Financial Modelling adviser"/>
    <x v="0"/>
    <s v="Australia"/>
    <x v="6"/>
    <x v="2"/>
    <x v="18"/>
    <x v="14"/>
    <x v="209"/>
  </r>
  <r>
    <x v="568"/>
    <d v="2012-05-30T20:19:51"/>
    <n v="64000"/>
    <n v="64000"/>
    <x v="1"/>
    <n v="64000"/>
    <s v="Program Manager"/>
    <x v="1"/>
    <s v="USA"/>
    <x v="1"/>
    <x v="3"/>
    <x v="13"/>
    <x v="14"/>
    <x v="210"/>
  </r>
  <r>
    <x v="569"/>
    <d v="2012-05-26T01:03:34"/>
    <n v="65000"/>
    <n v="65000"/>
    <x v="0"/>
    <n v="63918.498996971248"/>
    <s v="Insurance Manager"/>
    <x v="1"/>
    <s v="Canada"/>
    <x v="0"/>
    <x v="0"/>
    <x v="0"/>
    <x v="14"/>
    <x v="211"/>
  </r>
  <r>
    <x v="570"/>
    <d v="2012-05-26T01:32:14"/>
    <s v="CAD 65000"/>
    <n v="65000"/>
    <x v="0"/>
    <n v="63918.498996971248"/>
    <s v="Product developer"/>
    <x v="1"/>
    <s v="CANADA"/>
    <x v="0"/>
    <x v="3"/>
    <x v="0"/>
    <x v="14"/>
    <x v="211"/>
  </r>
  <r>
    <x v="571"/>
    <d v="2012-05-28T22:35:56"/>
    <s v="CAD$65000"/>
    <n v="65000"/>
    <x v="0"/>
    <n v="63918.498996971248"/>
    <s v="IT Analyst (Reporting)"/>
    <x v="6"/>
    <s v="Canada"/>
    <x v="0"/>
    <x v="0"/>
    <x v="3"/>
    <x v="14"/>
    <x v="211"/>
  </r>
  <r>
    <x v="572"/>
    <d v="2012-05-29T07:52:56"/>
    <n v="65000"/>
    <n v="65000"/>
    <x v="0"/>
    <n v="63918.498996971248"/>
    <s v="it manager"/>
    <x v="1"/>
    <s v="Canada"/>
    <x v="0"/>
    <x v="3"/>
    <x v="5"/>
    <x v="14"/>
    <x v="211"/>
  </r>
  <r>
    <x v="573"/>
    <d v="2012-05-28T15:59:46"/>
    <n v="40500"/>
    <n v="40500"/>
    <x v="2"/>
    <n v="63835.220018725006"/>
    <s v="Policy, Performance and Research Officer"/>
    <x v="1"/>
    <s v="UK"/>
    <x v="2"/>
    <x v="3"/>
    <x v="8"/>
    <x v="14"/>
    <x v="212"/>
  </r>
  <r>
    <x v="574"/>
    <d v="2012-05-26T06:47:59"/>
    <s v="NZ $80,000"/>
    <n v="80000"/>
    <x v="8"/>
    <n v="63807.047488395103"/>
    <s v="Accountant/Analyst"/>
    <x v="6"/>
    <s v="New Zealand"/>
    <x v="12"/>
    <x v="0"/>
    <x v="32"/>
    <x v="14"/>
    <x v="213"/>
  </r>
  <r>
    <x v="575"/>
    <d v="2012-05-29T16:55:43"/>
    <n v="80000"/>
    <n v="80000"/>
    <x v="8"/>
    <n v="63807.047488395103"/>
    <s v="accountant"/>
    <x v="0"/>
    <s v="new zealand"/>
    <x v="12"/>
    <x v="2"/>
    <x v="5"/>
    <x v="14"/>
    <x v="213"/>
  </r>
  <r>
    <x v="576"/>
    <d v="2012-05-26T02:10:35"/>
    <n v="63586.95"/>
    <n v="63586"/>
    <x v="1"/>
    <n v="63586"/>
    <s v="Senior Purchasing Officer"/>
    <x v="1"/>
    <s v="United Arab Emriate"/>
    <x v="25"/>
    <x v="3"/>
    <x v="0"/>
    <x v="14"/>
    <x v="214"/>
  </r>
  <r>
    <x v="577"/>
    <d v="2012-05-26T08:30:00"/>
    <s v="â‚¬ 50000"/>
    <n v="50000"/>
    <x v="3"/>
    <n v="63519.971949580387"/>
    <s v="Analyst"/>
    <x v="6"/>
    <s v="Germany"/>
    <x v="8"/>
    <x v="3"/>
    <x v="25"/>
    <x v="14"/>
    <x v="215"/>
  </r>
  <r>
    <x v="578"/>
    <d v="2012-05-26T00:54:14"/>
    <s v="â‚¬ 50000"/>
    <n v="50000"/>
    <x v="3"/>
    <n v="63519.971949580387"/>
    <s v="Data Analyst"/>
    <x v="6"/>
    <s v="Ireland"/>
    <x v="32"/>
    <x v="0"/>
    <x v="0"/>
    <x v="14"/>
    <x v="215"/>
  </r>
  <r>
    <x v="579"/>
    <d v="2012-05-31T00:36:30"/>
    <n v="50000"/>
    <n v="50000"/>
    <x v="3"/>
    <n v="63519.971949580387"/>
    <s v="accountant"/>
    <x v="0"/>
    <s v="italy"/>
    <x v="39"/>
    <x v="2"/>
    <x v="5"/>
    <x v="14"/>
    <x v="215"/>
  </r>
  <r>
    <x v="580"/>
    <d v="2012-06-02T01:29:04"/>
    <s v="â‚¬ 50k"/>
    <n v="50000"/>
    <x v="3"/>
    <n v="63519.971949580387"/>
    <s v="Controller"/>
    <x v="8"/>
    <s v="Netherlands"/>
    <x v="3"/>
    <x v="0"/>
    <x v="2"/>
    <x v="14"/>
    <x v="215"/>
  </r>
  <r>
    <x v="581"/>
    <d v="2012-05-26T05:52:47"/>
    <n v="50000"/>
    <n v="50000"/>
    <x v="3"/>
    <n v="63519.971949580387"/>
    <s v="Proyect Manager"/>
    <x v="1"/>
    <s v="Panama"/>
    <x v="40"/>
    <x v="3"/>
    <x v="0"/>
    <x v="14"/>
    <x v="215"/>
  </r>
  <r>
    <x v="582"/>
    <d v="2012-05-28T17:42:57"/>
    <n v="50000"/>
    <n v="50000"/>
    <x v="3"/>
    <n v="63519.971949580387"/>
    <s v="Network Enginer"/>
    <x v="7"/>
    <s v="Portugal"/>
    <x v="41"/>
    <x v="3"/>
    <x v="14"/>
    <x v="14"/>
    <x v="215"/>
  </r>
  <r>
    <x v="583"/>
    <d v="2012-05-28T07:39:22"/>
    <n v="62000"/>
    <n v="62000"/>
    <x v="4"/>
    <n v="63234.398696963413"/>
    <s v="Business Analyst"/>
    <x v="6"/>
    <s v="Australia"/>
    <x v="6"/>
    <x v="0"/>
    <x v="18"/>
    <x v="14"/>
    <x v="216"/>
  </r>
  <r>
    <x v="584"/>
    <d v="2012-05-25T06:07:15"/>
    <n v="40000"/>
    <n v="40000"/>
    <x v="2"/>
    <n v="63047.130882691366"/>
    <s v="Senior Accountant"/>
    <x v="0"/>
    <s v="UK"/>
    <x v="2"/>
    <x v="0"/>
    <x v="0"/>
    <x v="14"/>
    <x v="217"/>
  </r>
  <r>
    <x v="585"/>
    <d v="2012-05-28T16:34:48"/>
    <s v="Â£40000"/>
    <n v="40000"/>
    <x v="2"/>
    <n v="63047.130882691366"/>
    <s v="Buyer"/>
    <x v="1"/>
    <s v="UK"/>
    <x v="2"/>
    <x v="1"/>
    <x v="3"/>
    <x v="14"/>
    <x v="217"/>
  </r>
  <r>
    <x v="586"/>
    <d v="2012-06-05T06:51:36"/>
    <s v="Â£40000"/>
    <n v="40000"/>
    <x v="2"/>
    <n v="63047.130882691366"/>
    <s v="Technical Specialist"/>
    <x v="2"/>
    <s v="UK"/>
    <x v="2"/>
    <x v="3"/>
    <x v="8"/>
    <x v="14"/>
    <x v="217"/>
  </r>
  <r>
    <x v="587"/>
    <d v="2012-06-06T21:20:38"/>
    <n v="40000"/>
    <n v="40000"/>
    <x v="2"/>
    <n v="63047.130882691366"/>
    <s v="project manager"/>
    <x v="1"/>
    <s v="UK"/>
    <x v="2"/>
    <x v="0"/>
    <x v="5"/>
    <x v="14"/>
    <x v="217"/>
  </r>
  <r>
    <x v="588"/>
    <d v="2012-06-07T17:13:42"/>
    <n v="40000"/>
    <n v="40000"/>
    <x v="2"/>
    <n v="63047.130882691366"/>
    <s v="Analyst"/>
    <x v="6"/>
    <s v="UK"/>
    <x v="2"/>
    <x v="0"/>
    <x v="12"/>
    <x v="14"/>
    <x v="217"/>
  </r>
  <r>
    <x v="589"/>
    <d v="2012-05-26T01:38:06"/>
    <s v="63000 USD"/>
    <n v="63000"/>
    <x v="1"/>
    <n v="63000"/>
    <s v="Sales Analyst"/>
    <x v="6"/>
    <s v="USA"/>
    <x v="1"/>
    <x v="2"/>
    <x v="0"/>
    <x v="14"/>
    <x v="218"/>
  </r>
  <r>
    <x v="590"/>
    <d v="2012-05-29T06:24:36"/>
    <n v="63000"/>
    <n v="63000"/>
    <x v="1"/>
    <n v="63000"/>
    <s v="Senior Staff Accountant"/>
    <x v="0"/>
    <s v="USA"/>
    <x v="1"/>
    <x v="2"/>
    <x v="22"/>
    <x v="14"/>
    <x v="218"/>
  </r>
  <r>
    <x v="591"/>
    <d v="2012-06-12T06:36:12"/>
    <n v="63000"/>
    <n v="63000"/>
    <x v="1"/>
    <n v="63000"/>
    <s v="Sales Analyst"/>
    <x v="6"/>
    <s v="USA"/>
    <x v="1"/>
    <x v="2"/>
    <x v="2"/>
    <x v="14"/>
    <x v="218"/>
  </r>
  <r>
    <x v="592"/>
    <d v="2012-06-16T06:17:53"/>
    <n v="63000"/>
    <n v="63000"/>
    <x v="1"/>
    <n v="63000"/>
    <s v="Marketing Database Analyst"/>
    <x v="6"/>
    <s v="USA"/>
    <x v="1"/>
    <x v="0"/>
    <x v="7"/>
    <x v="14"/>
    <x v="218"/>
  </r>
  <r>
    <x v="593"/>
    <d v="2012-06-16T08:10:59"/>
    <s v="63000 USD"/>
    <n v="63000"/>
    <x v="1"/>
    <n v="63000"/>
    <s v="Financial Analyst"/>
    <x v="6"/>
    <s v="USA"/>
    <x v="1"/>
    <x v="2"/>
    <x v="24"/>
    <x v="14"/>
    <x v="218"/>
  </r>
  <r>
    <x v="594"/>
    <d v="2012-05-26T04:50:21"/>
    <s v="EUR 49248"/>
    <n v="49248"/>
    <x v="3"/>
    <n v="62564.631571458704"/>
    <s v="Financial Advisor"/>
    <x v="0"/>
    <s v="Netherlands"/>
    <x v="3"/>
    <x v="2"/>
    <x v="0"/>
    <x v="14"/>
    <x v="219"/>
  </r>
  <r>
    <x v="595"/>
    <d v="2012-05-26T01:45:50"/>
    <s v="62500.00 USD"/>
    <n v="62500"/>
    <x v="1"/>
    <n v="62500"/>
    <s v="Director of Payroll"/>
    <x v="3"/>
    <s v="USA"/>
    <x v="1"/>
    <x v="2"/>
    <x v="0"/>
    <x v="14"/>
    <x v="220"/>
  </r>
  <r>
    <x v="596"/>
    <d v="2012-05-26T01:08:19"/>
    <n v="62400"/>
    <n v="62400"/>
    <x v="1"/>
    <n v="62400"/>
    <s v="financial accountant"/>
    <x v="0"/>
    <s v="USA"/>
    <x v="1"/>
    <x v="2"/>
    <x v="0"/>
    <x v="15"/>
    <x v="221"/>
  </r>
  <r>
    <x v="597"/>
    <d v="2012-05-25T06:49:25"/>
    <n v="49000"/>
    <n v="49000"/>
    <x v="3"/>
    <n v="62249.572510588783"/>
    <s v="Project leader"/>
    <x v="1"/>
    <s v="France"/>
    <x v="36"/>
    <x v="3"/>
    <x v="0"/>
    <x v="15"/>
    <x v="222"/>
  </r>
  <r>
    <x v="598"/>
    <d v="2012-05-27T12:32:45"/>
    <s v="62000 USD"/>
    <n v="62000"/>
    <x v="1"/>
    <n v="62000"/>
    <s v="Deputy Manager Finance"/>
    <x v="1"/>
    <s v="Qatar"/>
    <x v="42"/>
    <x v="2"/>
    <x v="26"/>
    <x v="15"/>
    <x v="223"/>
  </r>
  <r>
    <x v="599"/>
    <d v="2012-05-25T06:15:42"/>
    <n v="62000"/>
    <n v="62000"/>
    <x v="1"/>
    <n v="62000"/>
    <s v="Analyst"/>
    <x v="6"/>
    <s v="USA"/>
    <x v="1"/>
    <x v="0"/>
    <x v="0"/>
    <x v="15"/>
    <x v="223"/>
  </r>
  <r>
    <x v="600"/>
    <d v="2012-05-26T17:08:09"/>
    <n v="62000"/>
    <n v="62000"/>
    <x v="1"/>
    <n v="62000"/>
    <s v="System Analyst "/>
    <x v="6"/>
    <s v="USA"/>
    <x v="1"/>
    <x v="3"/>
    <x v="3"/>
    <x v="15"/>
    <x v="223"/>
  </r>
  <r>
    <x v="601"/>
    <d v="2012-05-29T21:54:33"/>
    <n v="62000"/>
    <n v="62000"/>
    <x v="1"/>
    <n v="62000"/>
    <s v="Measurement Specialist"/>
    <x v="2"/>
    <s v="USA"/>
    <x v="1"/>
    <x v="2"/>
    <x v="8"/>
    <x v="15"/>
    <x v="223"/>
  </r>
  <r>
    <x v="602"/>
    <d v="2012-05-31T06:13:42"/>
    <n v="62000"/>
    <n v="62000"/>
    <x v="1"/>
    <n v="62000"/>
    <s v="info analyst"/>
    <x v="6"/>
    <s v="USA"/>
    <x v="1"/>
    <x v="2"/>
    <x v="6"/>
    <x v="15"/>
    <x v="223"/>
  </r>
  <r>
    <x v="603"/>
    <d v="2012-06-02T03:23:09"/>
    <n v="62000"/>
    <n v="62000"/>
    <x v="1"/>
    <n v="62000"/>
    <s v="Financial Analyst"/>
    <x v="6"/>
    <s v="USA"/>
    <x v="1"/>
    <x v="3"/>
    <x v="12"/>
    <x v="15"/>
    <x v="223"/>
  </r>
  <r>
    <x v="604"/>
    <d v="2012-06-05T19:14:04"/>
    <n v="62000"/>
    <n v="62000"/>
    <x v="1"/>
    <n v="62000"/>
    <s v="Quality Engineer"/>
    <x v="7"/>
    <s v="USA"/>
    <x v="1"/>
    <x v="3"/>
    <x v="13"/>
    <x v="15"/>
    <x v="223"/>
  </r>
  <r>
    <x v="605"/>
    <d v="2012-06-19T21:06:16"/>
    <n v="62000"/>
    <n v="62000"/>
    <x v="1"/>
    <n v="62000"/>
    <s v="Analyst"/>
    <x v="6"/>
    <s v="USA"/>
    <x v="1"/>
    <x v="0"/>
    <x v="25"/>
    <x v="15"/>
    <x v="223"/>
  </r>
  <r>
    <x v="606"/>
    <d v="2012-05-29T14:59:11"/>
    <s v="â‚¬ 48500"/>
    <n v="48500"/>
    <x v="3"/>
    <n v="61614.372791092981"/>
    <s v="Information analyst"/>
    <x v="6"/>
    <s v="Netherlands"/>
    <x v="3"/>
    <x v="0"/>
    <x v="9"/>
    <x v="15"/>
    <x v="224"/>
  </r>
  <r>
    <x v="607"/>
    <d v="2012-05-26T05:15:54"/>
    <n v="60000"/>
    <n v="60000"/>
    <x v="4"/>
    <n v="61194.579384158147"/>
    <s v="Analyst"/>
    <x v="6"/>
    <s v="Australia"/>
    <x v="6"/>
    <x v="3"/>
    <x v="0"/>
    <x v="15"/>
    <x v="225"/>
  </r>
  <r>
    <x v="608"/>
    <d v="2012-06-07T20:10:41"/>
    <n v="60000"/>
    <n v="60000"/>
    <x v="4"/>
    <n v="61194.579384158147"/>
    <s v="business analyst"/>
    <x v="6"/>
    <s v="Australia"/>
    <x v="6"/>
    <x v="3"/>
    <x v="18"/>
    <x v="15"/>
    <x v="225"/>
  </r>
  <r>
    <x v="609"/>
    <d v="2012-05-25T07:15:12"/>
    <n v="61000"/>
    <n v="61000"/>
    <x v="1"/>
    <n v="61000"/>
    <s v="Coordinator Of Costa and Buget"/>
    <x v="1"/>
    <s v="Brasil"/>
    <x v="5"/>
    <x v="2"/>
    <x v="0"/>
    <x v="15"/>
    <x v="226"/>
  </r>
  <r>
    <x v="610"/>
    <d v="2012-05-26T01:32:08"/>
    <n v="61000"/>
    <n v="61000"/>
    <x v="1"/>
    <n v="61000"/>
    <s v="Data Analyst"/>
    <x v="6"/>
    <s v="USA"/>
    <x v="1"/>
    <x v="1"/>
    <x v="0"/>
    <x v="15"/>
    <x v="226"/>
  </r>
  <r>
    <x v="611"/>
    <d v="2012-05-26T04:33:27"/>
    <n v="61000"/>
    <n v="61000"/>
    <x v="1"/>
    <n v="61000"/>
    <s v="Senior Accountant"/>
    <x v="0"/>
    <s v="USA"/>
    <x v="1"/>
    <x v="0"/>
    <x v="0"/>
    <x v="15"/>
    <x v="226"/>
  </r>
  <r>
    <x v="612"/>
    <d v="2012-05-26T10:31:42"/>
    <n v="61000"/>
    <n v="61000"/>
    <x v="1"/>
    <n v="61000"/>
    <s v="Sales ops"/>
    <x v="1"/>
    <s v="USA"/>
    <x v="1"/>
    <x v="0"/>
    <x v="12"/>
    <x v="15"/>
    <x v="226"/>
  </r>
  <r>
    <x v="613"/>
    <d v="2012-05-29T00:00:21"/>
    <n v="61000"/>
    <n v="61000"/>
    <x v="1"/>
    <n v="61000"/>
    <s v="Financial Analyst"/>
    <x v="6"/>
    <s v="USA"/>
    <x v="1"/>
    <x v="0"/>
    <x v="31"/>
    <x v="15"/>
    <x v="226"/>
  </r>
  <r>
    <x v="614"/>
    <d v="2012-05-30T01:52:33"/>
    <n v="61000"/>
    <n v="61000"/>
    <x v="1"/>
    <n v="61000"/>
    <s v="Treasury Analyst"/>
    <x v="6"/>
    <s v="USA"/>
    <x v="1"/>
    <x v="0"/>
    <x v="13"/>
    <x v="15"/>
    <x v="226"/>
  </r>
  <r>
    <x v="615"/>
    <d v="2012-05-30T04:13:50"/>
    <n v="61000"/>
    <n v="61000"/>
    <x v="1"/>
    <n v="61000"/>
    <s v="Accounting manager"/>
    <x v="1"/>
    <s v="USA"/>
    <x v="1"/>
    <x v="3"/>
    <x v="8"/>
    <x v="15"/>
    <x v="226"/>
  </r>
  <r>
    <x v="616"/>
    <d v="2012-05-30T22:31:35"/>
    <s v="61K"/>
    <n v="61000"/>
    <x v="1"/>
    <n v="61000"/>
    <s v="Financial Analyst"/>
    <x v="6"/>
    <s v="USA"/>
    <x v="1"/>
    <x v="0"/>
    <x v="12"/>
    <x v="15"/>
    <x v="226"/>
  </r>
  <r>
    <x v="617"/>
    <d v="2012-05-26T00:43:34"/>
    <s v="$62,000 CND"/>
    <n v="62000"/>
    <x v="0"/>
    <n v="60968.414427880263"/>
    <s v="Process Technician"/>
    <x v="6"/>
    <s v="Canada"/>
    <x v="0"/>
    <x v="3"/>
    <x v="0"/>
    <x v="15"/>
    <x v="227"/>
  </r>
  <r>
    <x v="618"/>
    <d v="2012-05-29T22:18:48"/>
    <n v="60800"/>
    <n v="60800"/>
    <x v="1"/>
    <n v="60800"/>
    <s v="Data Integrity &amp; Reporting Tool Analyst"/>
    <x v="6"/>
    <s v="USA"/>
    <x v="1"/>
    <x v="2"/>
    <x v="2"/>
    <x v="15"/>
    <x v="228"/>
  </r>
  <r>
    <x v="619"/>
    <d v="2012-05-25T23:15:34"/>
    <s v="US $60,000"/>
    <n v="60000"/>
    <x v="1"/>
    <n v="60000"/>
    <s v="Statistical Analyst"/>
    <x v="6"/>
    <s v="Canada"/>
    <x v="0"/>
    <x v="1"/>
    <x v="0"/>
    <x v="15"/>
    <x v="229"/>
  </r>
  <r>
    <x v="620"/>
    <d v="2012-06-19T01:49:49"/>
    <s v="60k usd"/>
    <n v="60000"/>
    <x v="1"/>
    <n v="60000"/>
    <s v="buyer"/>
    <x v="1"/>
    <s v="Canada"/>
    <x v="0"/>
    <x v="3"/>
    <x v="2"/>
    <x v="15"/>
    <x v="229"/>
  </r>
  <r>
    <x v="621"/>
    <d v="2012-05-29T17:09:02"/>
    <s v="60000 USD p.a."/>
    <n v="60000"/>
    <x v="1"/>
    <n v="60000"/>
    <s v="Controlling Manager"/>
    <x v="1"/>
    <s v="CEE"/>
    <x v="18"/>
    <x v="2"/>
    <x v="3"/>
    <x v="15"/>
    <x v="229"/>
  </r>
  <r>
    <x v="622"/>
    <d v="2012-05-28T13:40:58"/>
    <s v="USD 60000"/>
    <n v="60000"/>
    <x v="1"/>
    <n v="60000"/>
    <s v="Excel Developer"/>
    <x v="5"/>
    <s v="Finland"/>
    <x v="31"/>
    <x v="2"/>
    <x v="12"/>
    <x v="15"/>
    <x v="229"/>
  </r>
  <r>
    <x v="623"/>
    <d v="2012-05-28T17:17:39"/>
    <n v="60000"/>
    <n v="60000"/>
    <x v="1"/>
    <n v="60000"/>
    <s v="manager"/>
    <x v="1"/>
    <s v="India"/>
    <x v="7"/>
    <x v="2"/>
    <x v="14"/>
    <x v="15"/>
    <x v="229"/>
  </r>
  <r>
    <x v="624"/>
    <d v="2012-06-02T22:38:56"/>
    <n v="60000"/>
    <n v="60000"/>
    <x v="1"/>
    <n v="60000"/>
    <s v="Head of Business"/>
    <x v="1"/>
    <s v="Indonesia"/>
    <x v="27"/>
    <x v="3"/>
    <x v="22"/>
    <x v="15"/>
    <x v="229"/>
  </r>
  <r>
    <x v="625"/>
    <d v="2012-05-26T15:24:32"/>
    <n v="5000"/>
    <n v="60000"/>
    <x v="1"/>
    <n v="60000"/>
    <s v="Manager"/>
    <x v="1"/>
    <s v="Russia"/>
    <x v="23"/>
    <x v="0"/>
    <x v="2"/>
    <x v="15"/>
    <x v="229"/>
  </r>
  <r>
    <x v="626"/>
    <d v="2012-05-27T16:10:27"/>
    <n v="60000"/>
    <n v="60000"/>
    <x v="1"/>
    <n v="60000"/>
    <s v="Cost accountant"/>
    <x v="0"/>
    <s v="Singapore"/>
    <x v="17"/>
    <x v="2"/>
    <x v="2"/>
    <x v="15"/>
    <x v="229"/>
  </r>
  <r>
    <x v="627"/>
    <d v="2012-05-27T22:58:39"/>
    <n v="60000"/>
    <n v="60000"/>
    <x v="1"/>
    <n v="60000"/>
    <s v="Consultant"/>
    <x v="5"/>
    <s v="Singapore"/>
    <x v="17"/>
    <x v="0"/>
    <x v="12"/>
    <x v="15"/>
    <x v="229"/>
  </r>
  <r>
    <x v="628"/>
    <d v="2012-05-30T18:51:57"/>
    <n v="60000"/>
    <n v="60000"/>
    <x v="1"/>
    <n v="60000"/>
    <s v="sales&amp;marketing"/>
    <x v="6"/>
    <s v="turkey"/>
    <x v="43"/>
    <x v="3"/>
    <x v="2"/>
    <x v="15"/>
    <x v="229"/>
  </r>
  <r>
    <x v="629"/>
    <d v="2012-05-26T22:02:53"/>
    <n v="5000"/>
    <n v="60000"/>
    <x v="1"/>
    <n v="60000"/>
    <s v="Audit Manager"/>
    <x v="1"/>
    <s v="UAE"/>
    <x v="25"/>
    <x v="3"/>
    <x v="5"/>
    <x v="15"/>
    <x v="229"/>
  </r>
  <r>
    <x v="630"/>
    <d v="2012-06-14T14:08:58"/>
    <n v="5000"/>
    <n v="60000"/>
    <x v="1"/>
    <n v="60000"/>
    <s v="Analyst"/>
    <x v="6"/>
    <s v="UAE"/>
    <x v="25"/>
    <x v="0"/>
    <x v="12"/>
    <x v="15"/>
    <x v="229"/>
  </r>
  <r>
    <x v="631"/>
    <d v="2012-05-25T04:45:01"/>
    <n v="60000"/>
    <n v="60000"/>
    <x v="1"/>
    <n v="60000"/>
    <s v="Analyst II"/>
    <x v="6"/>
    <s v="USA"/>
    <x v="1"/>
    <x v="2"/>
    <x v="0"/>
    <x v="15"/>
    <x v="229"/>
  </r>
  <r>
    <x v="632"/>
    <d v="2012-05-26T00:47:42"/>
    <n v="60000"/>
    <n v="60000"/>
    <x v="1"/>
    <n v="60000"/>
    <s v="Telecom Technician"/>
    <x v="6"/>
    <s v="USA"/>
    <x v="1"/>
    <x v="0"/>
    <x v="0"/>
    <x v="15"/>
    <x v="229"/>
  </r>
  <r>
    <x v="633"/>
    <d v="2012-05-26T00:50:38"/>
    <n v="60000"/>
    <n v="60000"/>
    <x v="1"/>
    <n v="60000"/>
    <s v="Senior Staff Accountant"/>
    <x v="0"/>
    <s v="USA"/>
    <x v="1"/>
    <x v="0"/>
    <x v="0"/>
    <x v="15"/>
    <x v="229"/>
  </r>
  <r>
    <x v="634"/>
    <d v="2012-05-26T00:51:55"/>
    <n v="60000"/>
    <n v="60000"/>
    <x v="1"/>
    <n v="60000"/>
    <s v="Accounting/Financial Analyst"/>
    <x v="6"/>
    <s v="USA"/>
    <x v="1"/>
    <x v="0"/>
    <x v="0"/>
    <x v="15"/>
    <x v="229"/>
  </r>
  <r>
    <x v="635"/>
    <d v="2012-05-26T01:01:32"/>
    <n v="60000"/>
    <n v="60000"/>
    <x v="1"/>
    <n v="60000"/>
    <s v="Energy Analyst"/>
    <x v="6"/>
    <s v="USA"/>
    <x v="1"/>
    <x v="0"/>
    <x v="0"/>
    <x v="15"/>
    <x v="229"/>
  </r>
  <r>
    <x v="636"/>
    <d v="2012-05-26T01:20:01"/>
    <n v="60000"/>
    <n v="60000"/>
    <x v="1"/>
    <n v="60000"/>
    <s v="IS Manager"/>
    <x v="1"/>
    <s v="USA"/>
    <x v="1"/>
    <x v="2"/>
    <x v="0"/>
    <x v="15"/>
    <x v="229"/>
  </r>
  <r>
    <x v="637"/>
    <d v="2012-05-26T01:27:29"/>
    <n v="60000"/>
    <n v="60000"/>
    <x v="1"/>
    <n v="60000"/>
    <s v="Management Analyst"/>
    <x v="6"/>
    <s v="USA"/>
    <x v="1"/>
    <x v="0"/>
    <x v="0"/>
    <x v="15"/>
    <x v="229"/>
  </r>
  <r>
    <x v="638"/>
    <d v="2012-05-26T02:12:58"/>
    <n v="60000"/>
    <n v="60000"/>
    <x v="1"/>
    <n v="60000"/>
    <s v="Sr financial analyst "/>
    <x v="6"/>
    <s v="USA"/>
    <x v="1"/>
    <x v="0"/>
    <x v="0"/>
    <x v="15"/>
    <x v="229"/>
  </r>
  <r>
    <x v="639"/>
    <d v="2012-05-26T02:33:00"/>
    <n v="60000"/>
    <n v="60000"/>
    <x v="1"/>
    <n v="60000"/>
    <s v="Planner"/>
    <x v="1"/>
    <s v="USA"/>
    <x v="1"/>
    <x v="0"/>
    <x v="0"/>
    <x v="15"/>
    <x v="229"/>
  </r>
  <r>
    <x v="640"/>
    <d v="2012-05-26T03:01:42"/>
    <n v="60000"/>
    <n v="60000"/>
    <x v="1"/>
    <n v="60000"/>
    <s v="Finalcial Reporting Analyst"/>
    <x v="6"/>
    <s v="USA"/>
    <x v="1"/>
    <x v="2"/>
    <x v="0"/>
    <x v="15"/>
    <x v="229"/>
  </r>
  <r>
    <x v="641"/>
    <d v="2012-05-26T03:09:43"/>
    <n v="60000"/>
    <n v="60000"/>
    <x v="1"/>
    <n v="60000"/>
    <s v="Business intelligence manager"/>
    <x v="1"/>
    <s v="USA"/>
    <x v="1"/>
    <x v="2"/>
    <x v="0"/>
    <x v="15"/>
    <x v="229"/>
  </r>
  <r>
    <x v="642"/>
    <d v="2012-05-26T05:50:23"/>
    <n v="60000"/>
    <n v="60000"/>
    <x v="1"/>
    <n v="60000"/>
    <s v="Marketing Specialist"/>
    <x v="2"/>
    <s v="USA"/>
    <x v="1"/>
    <x v="1"/>
    <x v="0"/>
    <x v="15"/>
    <x v="229"/>
  </r>
  <r>
    <x v="643"/>
    <d v="2012-05-26T11:26:46"/>
    <n v="60000"/>
    <n v="60000"/>
    <x v="1"/>
    <n v="60000"/>
    <s v="business analyst"/>
    <x v="6"/>
    <s v="USA"/>
    <x v="1"/>
    <x v="0"/>
    <x v="13"/>
    <x v="15"/>
    <x v="229"/>
  </r>
  <r>
    <x v="644"/>
    <d v="2012-05-27T09:49:30"/>
    <n v="5000"/>
    <n v="60000"/>
    <x v="1"/>
    <n v="60000"/>
    <s v="Store keeper"/>
    <x v="6"/>
    <s v="USA"/>
    <x v="1"/>
    <x v="3"/>
    <x v="9"/>
    <x v="15"/>
    <x v="229"/>
  </r>
  <r>
    <x v="645"/>
    <d v="2012-05-28T06:51:54"/>
    <n v="60000"/>
    <n v="60000"/>
    <x v="1"/>
    <n v="60000"/>
    <s v="Sales Manager"/>
    <x v="1"/>
    <s v="USA"/>
    <x v="1"/>
    <x v="3"/>
    <x v="18"/>
    <x v="15"/>
    <x v="229"/>
  </r>
  <r>
    <x v="646"/>
    <d v="2012-05-28T19:19:51"/>
    <n v="5000"/>
    <n v="60000"/>
    <x v="1"/>
    <n v="60000"/>
    <s v="Business Anaylyst"/>
    <x v="6"/>
    <s v="USA"/>
    <x v="1"/>
    <x v="3"/>
    <x v="25"/>
    <x v="15"/>
    <x v="229"/>
  </r>
  <r>
    <x v="647"/>
    <d v="2012-05-28T23:13:24"/>
    <n v="60000"/>
    <n v="60000"/>
    <x v="1"/>
    <n v="60000"/>
    <s v="Quality Management"/>
    <x v="1"/>
    <s v="USA"/>
    <x v="1"/>
    <x v="3"/>
    <x v="2"/>
    <x v="15"/>
    <x v="229"/>
  </r>
  <r>
    <x v="648"/>
    <d v="2012-05-29T00:25:39"/>
    <n v="60000"/>
    <n v="60000"/>
    <x v="1"/>
    <n v="60000"/>
    <s v="Quality Assurance Engineer"/>
    <x v="7"/>
    <s v="USA"/>
    <x v="1"/>
    <x v="1"/>
    <x v="7"/>
    <x v="15"/>
    <x v="229"/>
  </r>
  <r>
    <x v="649"/>
    <d v="2012-05-29T00:29:32"/>
    <n v="60000"/>
    <n v="60000"/>
    <x v="1"/>
    <n v="60000"/>
    <s v="sample manager"/>
    <x v="1"/>
    <s v="USA"/>
    <x v="1"/>
    <x v="0"/>
    <x v="13"/>
    <x v="15"/>
    <x v="229"/>
  </r>
  <r>
    <x v="650"/>
    <d v="2012-05-29T19:23:32"/>
    <n v="60000"/>
    <n v="60000"/>
    <x v="1"/>
    <n v="60000"/>
    <s v="Business Information Analyst"/>
    <x v="6"/>
    <s v="USA"/>
    <x v="1"/>
    <x v="2"/>
    <x v="13"/>
    <x v="15"/>
    <x v="229"/>
  </r>
  <r>
    <x v="651"/>
    <d v="2012-05-29T20:40:12"/>
    <s v="$60,000 USD"/>
    <n v="60000"/>
    <x v="1"/>
    <n v="60000"/>
    <s v="project manager"/>
    <x v="1"/>
    <s v="USA"/>
    <x v="1"/>
    <x v="3"/>
    <x v="3"/>
    <x v="15"/>
    <x v="229"/>
  </r>
  <r>
    <x v="652"/>
    <d v="2012-05-29T23:21:25"/>
    <n v="60000"/>
    <n v="60000"/>
    <x v="1"/>
    <n v="60000"/>
    <s v="business analyst"/>
    <x v="6"/>
    <s v="USA"/>
    <x v="1"/>
    <x v="0"/>
    <x v="5"/>
    <x v="15"/>
    <x v="229"/>
  </r>
  <r>
    <x v="653"/>
    <d v="2012-05-30T13:41:41"/>
    <n v="60000"/>
    <n v="60000"/>
    <x v="1"/>
    <n v="60000"/>
    <s v="Business Intelligence Supervisor"/>
    <x v="1"/>
    <s v="USA"/>
    <x v="1"/>
    <x v="3"/>
    <x v="25"/>
    <x v="15"/>
    <x v="229"/>
  </r>
  <r>
    <x v="654"/>
    <d v="2012-06-02T04:49:42"/>
    <n v="60000"/>
    <n v="60000"/>
    <x v="1"/>
    <n v="60000"/>
    <s v="Data Analyst"/>
    <x v="6"/>
    <s v="USA"/>
    <x v="1"/>
    <x v="3"/>
    <x v="24"/>
    <x v="15"/>
    <x v="229"/>
  </r>
  <r>
    <x v="655"/>
    <d v="2012-06-06T02:11:58"/>
    <s v="US$60000"/>
    <n v="60000"/>
    <x v="1"/>
    <n v="60000"/>
    <s v="Analyst"/>
    <x v="6"/>
    <s v="USA"/>
    <x v="1"/>
    <x v="2"/>
    <x v="24"/>
    <x v="15"/>
    <x v="229"/>
  </r>
  <r>
    <x v="656"/>
    <d v="2012-06-08T14:43:05"/>
    <n v="60000"/>
    <n v="60000"/>
    <x v="1"/>
    <n v="60000"/>
    <s v="Project Lead "/>
    <x v="1"/>
    <s v="USA"/>
    <x v="1"/>
    <x v="2"/>
    <x v="19"/>
    <x v="15"/>
    <x v="229"/>
  </r>
  <r>
    <x v="657"/>
    <d v="2012-06-08T14:43:40"/>
    <n v="60000"/>
    <n v="60000"/>
    <x v="1"/>
    <n v="60000"/>
    <s v="Project Lead "/>
    <x v="1"/>
    <s v="USA"/>
    <x v="1"/>
    <x v="2"/>
    <x v="19"/>
    <x v="15"/>
    <x v="229"/>
  </r>
  <r>
    <x v="658"/>
    <d v="2012-06-14T01:55:13"/>
    <n v="60000"/>
    <n v="60000"/>
    <x v="1"/>
    <n v="60000"/>
    <s v="Business Analyst"/>
    <x v="6"/>
    <s v="USA"/>
    <x v="1"/>
    <x v="0"/>
    <x v="5"/>
    <x v="15"/>
    <x v="229"/>
  </r>
  <r>
    <x v="659"/>
    <d v="2012-06-15T01:02:48"/>
    <n v="60000"/>
    <n v="60000"/>
    <x v="1"/>
    <n v="60000"/>
    <s v="Business Analyst"/>
    <x v="6"/>
    <s v="USA"/>
    <x v="1"/>
    <x v="3"/>
    <x v="18"/>
    <x v="15"/>
    <x v="229"/>
  </r>
  <r>
    <x v="660"/>
    <d v="2012-06-15T23:21:00"/>
    <n v="60000"/>
    <n v="60000"/>
    <x v="1"/>
    <n v="60000"/>
    <s v="Marketing Initatities Analyst"/>
    <x v="6"/>
    <s v="USA"/>
    <x v="1"/>
    <x v="2"/>
    <x v="2"/>
    <x v="15"/>
    <x v="229"/>
  </r>
  <r>
    <x v="661"/>
    <d v="2012-05-26T03:03:29"/>
    <s v="Â£38000"/>
    <n v="38000"/>
    <x v="2"/>
    <n v="59894.774338556796"/>
    <s v="Commercial Accountant"/>
    <x v="0"/>
    <s v="UK"/>
    <x v="2"/>
    <x v="0"/>
    <x v="0"/>
    <x v="15"/>
    <x v="230"/>
  </r>
  <r>
    <x v="662"/>
    <d v="2012-05-28T05:09:12"/>
    <s v="NZ$ 75000"/>
    <n v="75000"/>
    <x v="8"/>
    <n v="59819.107020370408"/>
    <s v="Information Analyst"/>
    <x v="6"/>
    <s v="New  Zealand"/>
    <x v="12"/>
    <x v="0"/>
    <x v="2"/>
    <x v="15"/>
    <x v="231"/>
  </r>
  <r>
    <x v="663"/>
    <d v="2012-06-03T09:42:40"/>
    <n v="75000"/>
    <n v="75000"/>
    <x v="8"/>
    <n v="59819.107020370408"/>
    <s v="business support analyst"/>
    <x v="6"/>
    <s v="New zealand"/>
    <x v="12"/>
    <x v="3"/>
    <x v="2"/>
    <x v="15"/>
    <x v="231"/>
  </r>
  <r>
    <x v="664"/>
    <d v="2012-06-17T11:38:53"/>
    <n v="75000"/>
    <n v="75000"/>
    <x v="8"/>
    <n v="59819.107020370408"/>
    <s v="Commercial Accountant"/>
    <x v="0"/>
    <s v="New Zealand"/>
    <x v="12"/>
    <x v="0"/>
    <x v="25"/>
    <x v="15"/>
    <x v="231"/>
  </r>
  <r>
    <x v="665"/>
    <d v="2012-05-28T20:51:37"/>
    <s v="Â£37500"/>
    <n v="37500"/>
    <x v="2"/>
    <n v="59106.685202523156"/>
    <s v="Corporate Finance Executive"/>
    <x v="0"/>
    <s v="UK"/>
    <x v="2"/>
    <x v="3"/>
    <x v="12"/>
    <x v="15"/>
    <x v="232"/>
  </r>
  <r>
    <x v="666"/>
    <d v="2012-05-26T00:41:41"/>
    <n v="60000"/>
    <n v="60000"/>
    <x v="0"/>
    <n v="59001.691381819612"/>
    <s v="Web Developer"/>
    <x v="6"/>
    <s v="Canada"/>
    <x v="0"/>
    <x v="4"/>
    <x v="0"/>
    <x v="15"/>
    <x v="233"/>
  </r>
  <r>
    <x v="667"/>
    <d v="2012-05-26T00:51:00"/>
    <s v="60000 CAD$"/>
    <n v="60000"/>
    <x v="0"/>
    <n v="59001.691381819612"/>
    <s v="Demographer"/>
    <x v="6"/>
    <s v="Canada"/>
    <x v="0"/>
    <x v="3"/>
    <x v="0"/>
    <x v="15"/>
    <x v="233"/>
  </r>
  <r>
    <x v="668"/>
    <d v="2012-05-26T01:26:26"/>
    <n v="60000"/>
    <n v="60000"/>
    <x v="0"/>
    <n v="59001.691381819612"/>
    <s v="Sr. Business Analyst"/>
    <x v="6"/>
    <s v="Canada"/>
    <x v="0"/>
    <x v="2"/>
    <x v="0"/>
    <x v="15"/>
    <x v="233"/>
  </r>
  <r>
    <x v="669"/>
    <d v="2012-05-28T22:36:47"/>
    <n v="59000"/>
    <n v="59000"/>
    <x v="1"/>
    <n v="59000"/>
    <s v="Management Analyst"/>
    <x v="6"/>
    <s v="USA"/>
    <x v="1"/>
    <x v="0"/>
    <x v="14"/>
    <x v="15"/>
    <x v="234"/>
  </r>
  <r>
    <x v="670"/>
    <d v="2012-05-31T22:56:21"/>
    <s v="$59,000 USD"/>
    <n v="59000"/>
    <x v="1"/>
    <n v="59000"/>
    <s v="Operations Manager"/>
    <x v="1"/>
    <s v="USA"/>
    <x v="1"/>
    <x v="0"/>
    <x v="5"/>
    <x v="15"/>
    <x v="234"/>
  </r>
  <r>
    <x v="671"/>
    <d v="2012-06-05T00:22:14"/>
    <n v="59000"/>
    <n v="59000"/>
    <x v="1"/>
    <n v="59000"/>
    <s v="Category Leader"/>
    <x v="1"/>
    <s v="USA"/>
    <x v="1"/>
    <x v="1"/>
    <x v="18"/>
    <x v="15"/>
    <x v="234"/>
  </r>
  <r>
    <x v="672"/>
    <d v="2012-05-28T23:05:03"/>
    <s v="216000 AED"/>
    <n v="216000"/>
    <x v="15"/>
    <n v="58799.349940520107"/>
    <s v="Financial analyst"/>
    <x v="6"/>
    <s v="Dubai"/>
    <x v="44"/>
    <x v="0"/>
    <x v="19"/>
    <x v="15"/>
    <x v="235"/>
  </r>
  <r>
    <x v="673"/>
    <d v="2012-05-25T23:03:00"/>
    <n v="59450"/>
    <n v="59450"/>
    <x v="0"/>
    <n v="58460.842544152933"/>
    <s v="Process Improvement Specialist"/>
    <x v="2"/>
    <s v="Canada"/>
    <x v="0"/>
    <x v="2"/>
    <x v="0"/>
    <x v="15"/>
    <x v="236"/>
  </r>
  <r>
    <x v="674"/>
    <d v="2012-05-30T17:07:47"/>
    <s v="Â£37000"/>
    <n v="37000"/>
    <x v="2"/>
    <n v="58318.59606648951"/>
    <s v="Planning &amp; Scheduling Manager"/>
    <x v="1"/>
    <s v="UK"/>
    <x v="2"/>
    <x v="2"/>
    <x v="3"/>
    <x v="15"/>
    <x v="237"/>
  </r>
  <r>
    <x v="675"/>
    <d v="2012-06-02T20:52:59"/>
    <s v="37000GBP"/>
    <n v="37000"/>
    <x v="2"/>
    <n v="58318.59606648951"/>
    <s v="Technical Web Analyst"/>
    <x v="6"/>
    <s v="UK"/>
    <x v="2"/>
    <x v="0"/>
    <x v="29"/>
    <x v="15"/>
    <x v="237"/>
  </r>
  <r>
    <x v="676"/>
    <d v="2012-05-26T00:46:25"/>
    <n v="58"/>
    <n v="58000"/>
    <x v="1"/>
    <n v="58000"/>
    <s v="Team Lead - Computer Discounts"/>
    <x v="1"/>
    <s v="Canada"/>
    <x v="0"/>
    <x v="1"/>
    <x v="0"/>
    <x v="15"/>
    <x v="238"/>
  </r>
  <r>
    <x v="677"/>
    <d v="2012-05-25T03:16:26"/>
    <n v="58000"/>
    <n v="58000"/>
    <x v="1"/>
    <n v="58000"/>
    <s v="Financial Analyst"/>
    <x v="6"/>
    <s v="USA"/>
    <x v="1"/>
    <x v="2"/>
    <x v="0"/>
    <x v="15"/>
    <x v="238"/>
  </r>
  <r>
    <x v="678"/>
    <d v="2012-05-25T05:35:28"/>
    <n v="58000"/>
    <n v="58000"/>
    <x v="1"/>
    <n v="58000"/>
    <s v="Senior Accountant"/>
    <x v="0"/>
    <s v="USA"/>
    <x v="1"/>
    <x v="0"/>
    <x v="0"/>
    <x v="15"/>
    <x v="238"/>
  </r>
  <r>
    <x v="679"/>
    <d v="2012-05-26T00:41:27"/>
    <s v="$58,000 USD"/>
    <n v="58000"/>
    <x v="1"/>
    <n v="58000"/>
    <s v="Operations Programs Support"/>
    <x v="1"/>
    <s v="USA"/>
    <x v="1"/>
    <x v="0"/>
    <x v="0"/>
    <x v="15"/>
    <x v="238"/>
  </r>
  <r>
    <x v="680"/>
    <d v="2012-05-30T02:35:40"/>
    <s v="Rs 3.25 Lacs"/>
    <n v="3250000"/>
    <x v="5"/>
    <n v="57875.729234188344"/>
    <s v="ISO TS Documentation"/>
    <x v="6"/>
    <s v="India"/>
    <x v="7"/>
    <x v="0"/>
    <x v="15"/>
    <x v="15"/>
    <x v="239"/>
  </r>
  <r>
    <x v="681"/>
    <d v="2012-05-28T07:21:12"/>
    <n v="56600"/>
    <n v="56600"/>
    <x v="4"/>
    <n v="57726.886552389187"/>
    <s v="Operations Coordinator"/>
    <x v="1"/>
    <s v="Australia"/>
    <x v="6"/>
    <x v="3"/>
    <x v="19"/>
    <x v="15"/>
    <x v="240"/>
  </r>
  <r>
    <x v="682"/>
    <d v="2012-05-30T01:25:26"/>
    <n v="57678.400000000001"/>
    <n v="57678"/>
    <x v="1"/>
    <n v="57678"/>
    <s v="Financial Analyst"/>
    <x v="6"/>
    <s v="USA"/>
    <x v="1"/>
    <x v="0"/>
    <x v="19"/>
    <x v="15"/>
    <x v="241"/>
  </r>
  <r>
    <x v="683"/>
    <d v="2012-05-30T00:13:07"/>
    <s v="216000.00 Saudi Riyak"/>
    <n v="216000"/>
    <x v="11"/>
    <n v="57600"/>
    <s v="Senior Electrical Engineer"/>
    <x v="7"/>
    <s v="Saudi Arabia"/>
    <x v="34"/>
    <x v="0"/>
    <x v="3"/>
    <x v="15"/>
    <x v="242"/>
  </r>
  <r>
    <x v="684"/>
    <d v="2012-05-26T04:50:47"/>
    <n v="36500"/>
    <n v="36500"/>
    <x v="2"/>
    <n v="57530.506930455871"/>
    <s v="Production Manager"/>
    <x v="1"/>
    <s v="UK"/>
    <x v="2"/>
    <x v="3"/>
    <x v="0"/>
    <x v="15"/>
    <x v="243"/>
  </r>
  <r>
    <x v="685"/>
    <d v="2012-05-29T19:47:18"/>
    <n v="57500"/>
    <n v="57500"/>
    <x v="1"/>
    <n v="57500"/>
    <s v="Planning Supervisor"/>
    <x v="1"/>
    <s v="USA"/>
    <x v="1"/>
    <x v="0"/>
    <x v="1"/>
    <x v="15"/>
    <x v="244"/>
  </r>
  <r>
    <x v="686"/>
    <d v="2012-05-26T00:41:02"/>
    <n v="57400"/>
    <n v="57400"/>
    <x v="1"/>
    <n v="57400"/>
    <s v="IT Analyst"/>
    <x v="6"/>
    <s v="USA"/>
    <x v="1"/>
    <x v="0"/>
    <x v="0"/>
    <x v="15"/>
    <x v="245"/>
  </r>
  <r>
    <x v="687"/>
    <d v="2012-05-29T19:33:07"/>
    <n v="45000"/>
    <n v="45000"/>
    <x v="3"/>
    <n v="57167.974754622352"/>
    <s v="Junior Controller"/>
    <x v="8"/>
    <s v="Germany"/>
    <x v="8"/>
    <x v="0"/>
    <x v="13"/>
    <x v="15"/>
    <x v="246"/>
  </r>
  <r>
    <x v="688"/>
    <d v="2012-05-25T06:04:42"/>
    <s v="â‚¬ 45"/>
    <n v="45000"/>
    <x v="3"/>
    <n v="57167.974754622352"/>
    <s v="Online Traffic Manager / Web Analist"/>
    <x v="1"/>
    <s v="The Netherlands"/>
    <x v="3"/>
    <x v="0"/>
    <x v="0"/>
    <x v="15"/>
    <x v="246"/>
  </r>
  <r>
    <x v="689"/>
    <d v="2012-05-28T03:34:14"/>
    <n v="45000"/>
    <n v="45000"/>
    <x v="3"/>
    <n v="57167.974754622352"/>
    <s v="data analist"/>
    <x v="6"/>
    <s v="netherlands"/>
    <x v="3"/>
    <x v="3"/>
    <x v="2"/>
    <x v="15"/>
    <x v="246"/>
  </r>
  <r>
    <x v="690"/>
    <d v="2012-06-13T00:37:24"/>
    <s v="â‚¬ 45000"/>
    <n v="45000"/>
    <x v="3"/>
    <n v="57167.974754622352"/>
    <s v="IT Trainer"/>
    <x v="6"/>
    <s v="Netherlands"/>
    <x v="3"/>
    <x v="3"/>
    <x v="14"/>
    <x v="15"/>
    <x v="246"/>
  </r>
  <r>
    <x v="691"/>
    <d v="2012-05-28T18:11:36"/>
    <s v="â‚¬ 45000"/>
    <n v="45000"/>
    <x v="3"/>
    <n v="57167.974754622352"/>
    <s v="Sales Planning"/>
    <x v="1"/>
    <s v="Spain"/>
    <x v="15"/>
    <x v="0"/>
    <x v="14"/>
    <x v="15"/>
    <x v="246"/>
  </r>
  <r>
    <x v="692"/>
    <d v="2012-05-26T04:33:03"/>
    <s v="57000 USD"/>
    <n v="57000"/>
    <x v="1"/>
    <n v="57000"/>
    <s v="project finance manager"/>
    <x v="1"/>
    <s v="israel"/>
    <x v="10"/>
    <x v="0"/>
    <x v="0"/>
    <x v="15"/>
    <x v="247"/>
  </r>
  <r>
    <x v="693"/>
    <d v="2012-05-25T06:05:17"/>
    <n v="57000"/>
    <n v="57000"/>
    <x v="1"/>
    <n v="57000"/>
    <s v="Senior Accounting Supervisor"/>
    <x v="0"/>
    <s v="USA"/>
    <x v="1"/>
    <x v="3"/>
    <x v="0"/>
    <x v="15"/>
    <x v="247"/>
  </r>
  <r>
    <x v="694"/>
    <d v="2012-05-25T22:49:00"/>
    <n v="57000"/>
    <n v="57000"/>
    <x v="1"/>
    <n v="57000"/>
    <s v="sales analyst"/>
    <x v="6"/>
    <s v="USA"/>
    <x v="1"/>
    <x v="0"/>
    <x v="0"/>
    <x v="15"/>
    <x v="247"/>
  </r>
  <r>
    <x v="695"/>
    <d v="2012-05-26T00:40:40"/>
    <n v="57000"/>
    <n v="57000"/>
    <x v="1"/>
    <n v="57000"/>
    <s v="Production Scheduler"/>
    <x v="1"/>
    <s v="USA"/>
    <x v="1"/>
    <x v="0"/>
    <x v="0"/>
    <x v="15"/>
    <x v="247"/>
  </r>
  <r>
    <x v="696"/>
    <d v="2012-05-26T00:44:02"/>
    <n v="57000"/>
    <n v="57000"/>
    <x v="1"/>
    <n v="57000"/>
    <s v="Industrial Engineer"/>
    <x v="7"/>
    <s v="USA"/>
    <x v="1"/>
    <x v="0"/>
    <x v="0"/>
    <x v="15"/>
    <x v="247"/>
  </r>
  <r>
    <x v="697"/>
    <d v="2012-05-28T01:30:29"/>
    <n v="57000"/>
    <n v="57000"/>
    <x v="1"/>
    <n v="57000"/>
    <s v="Construction Engineer"/>
    <x v="7"/>
    <s v="USA"/>
    <x v="1"/>
    <x v="3"/>
    <x v="25"/>
    <x v="15"/>
    <x v="247"/>
  </r>
  <r>
    <x v="698"/>
    <d v="2012-06-14T02:44:43"/>
    <n v="57000"/>
    <n v="57000"/>
    <x v="1"/>
    <n v="57000"/>
    <s v="Staff Accountant"/>
    <x v="0"/>
    <s v="USA"/>
    <x v="1"/>
    <x v="0"/>
    <x v="29"/>
    <x v="15"/>
    <x v="247"/>
  </r>
  <r>
    <x v="699"/>
    <d v="2012-06-06T22:14:27"/>
    <s v="36000stg"/>
    <n v="36000"/>
    <x v="2"/>
    <n v="56742.417794422225"/>
    <s v="contracts officer"/>
    <x v="1"/>
    <s v="UK"/>
    <x v="2"/>
    <x v="1"/>
    <x v="8"/>
    <x v="15"/>
    <x v="248"/>
  </r>
  <r>
    <x v="700"/>
    <d v="2012-06-13T19:33:58"/>
    <s v="36000 British pounds"/>
    <n v="36000"/>
    <x v="2"/>
    <n v="56742.417794422225"/>
    <s v="Senior officer data reporting"/>
    <x v="1"/>
    <s v="UK"/>
    <x v="2"/>
    <x v="2"/>
    <x v="17"/>
    <x v="15"/>
    <x v="248"/>
  </r>
  <r>
    <x v="701"/>
    <d v="2012-06-05T12:42:38"/>
    <s v="NZD$71000"/>
    <n v="71000"/>
    <x v="8"/>
    <n v="56628.754645950656"/>
    <s v="Business Analyst"/>
    <x v="6"/>
    <s v="NZ"/>
    <x v="12"/>
    <x v="2"/>
    <x v="7"/>
    <x v="15"/>
    <x v="249"/>
  </r>
  <r>
    <x v="702"/>
    <d v="2012-06-11T21:52:14"/>
    <n v="56600"/>
    <n v="56600"/>
    <x v="1"/>
    <n v="56600"/>
    <s v="ECommerce Manager"/>
    <x v="1"/>
    <s v="USA"/>
    <x v="1"/>
    <x v="0"/>
    <x v="13"/>
    <x v="15"/>
    <x v="250"/>
  </r>
  <r>
    <x v="703"/>
    <d v="2012-05-26T12:55:09"/>
    <n v="4700"/>
    <n v="56400"/>
    <x v="1"/>
    <n v="56400"/>
    <s v="Finance Manager"/>
    <x v="1"/>
    <s v="UAE"/>
    <x v="25"/>
    <x v="3"/>
    <x v="7"/>
    <x v="15"/>
    <x v="251"/>
  </r>
  <r>
    <x v="704"/>
    <d v="2012-05-26T00:41:35"/>
    <n v="56160"/>
    <n v="56160"/>
    <x v="1"/>
    <n v="56160"/>
    <s v="Utilization Analyst"/>
    <x v="6"/>
    <s v="USA"/>
    <x v="1"/>
    <x v="0"/>
    <x v="0"/>
    <x v="15"/>
    <x v="252"/>
  </r>
  <r>
    <x v="705"/>
    <d v="2012-05-30T08:05:16"/>
    <s v="AUD55,000"/>
    <n v="55000"/>
    <x v="4"/>
    <n v="56095.031102144967"/>
    <s v="PA"/>
    <x v="6"/>
    <s v="Australia"/>
    <x v="6"/>
    <x v="3"/>
    <x v="26"/>
    <x v="15"/>
    <x v="253"/>
  </r>
  <r>
    <x v="706"/>
    <d v="2012-05-26T01:42:07"/>
    <n v="56000"/>
    <n v="56000"/>
    <x v="1"/>
    <n v="56000"/>
    <s v="asset manager"/>
    <x v="1"/>
    <s v="USA"/>
    <x v="1"/>
    <x v="3"/>
    <x v="0"/>
    <x v="15"/>
    <x v="254"/>
  </r>
  <r>
    <x v="707"/>
    <d v="2012-05-26T02:14:29"/>
    <n v="56000"/>
    <n v="56000"/>
    <x v="1"/>
    <n v="56000"/>
    <s v="Staff assistant "/>
    <x v="6"/>
    <s v="USA"/>
    <x v="1"/>
    <x v="0"/>
    <x v="0"/>
    <x v="15"/>
    <x v="254"/>
  </r>
  <r>
    <x v="708"/>
    <d v="2012-05-26T02:17:18"/>
    <n v="56000"/>
    <n v="56000"/>
    <x v="1"/>
    <n v="56000"/>
    <s v="financial management consultant"/>
    <x v="1"/>
    <s v="USA"/>
    <x v="1"/>
    <x v="2"/>
    <x v="0"/>
    <x v="15"/>
    <x v="254"/>
  </r>
  <r>
    <x v="709"/>
    <d v="2012-05-28T23:17:31"/>
    <n v="56000"/>
    <n v="56000"/>
    <x v="1"/>
    <n v="56000"/>
    <s v="Analyst"/>
    <x v="6"/>
    <s v="USA"/>
    <x v="1"/>
    <x v="1"/>
    <x v="19"/>
    <x v="15"/>
    <x v="254"/>
  </r>
  <r>
    <x v="710"/>
    <d v="2012-05-29T04:25:02"/>
    <n v="56000"/>
    <n v="56000"/>
    <x v="1"/>
    <n v="56000"/>
    <s v="Accountant"/>
    <x v="0"/>
    <s v="USA"/>
    <x v="1"/>
    <x v="0"/>
    <x v="24"/>
    <x v="15"/>
    <x v="254"/>
  </r>
  <r>
    <x v="711"/>
    <d v="2012-06-05T23:09:44"/>
    <s v="Â£35500"/>
    <n v="35500"/>
    <x v="2"/>
    <n v="55954.328658388586"/>
    <s v="Assistant Accountant"/>
    <x v="0"/>
    <s v="UK"/>
    <x v="2"/>
    <x v="0"/>
    <x v="9"/>
    <x v="15"/>
    <x v="255"/>
  </r>
  <r>
    <x v="712"/>
    <d v="2012-05-26T04:10:53"/>
    <n v="55500"/>
    <n v="55500"/>
    <x v="1"/>
    <n v="55500"/>
    <s v="Sr QS"/>
    <x v="8"/>
    <s v="UAE"/>
    <x v="25"/>
    <x v="0"/>
    <x v="0"/>
    <x v="15"/>
    <x v="256"/>
  </r>
  <r>
    <x v="713"/>
    <d v="2012-05-28T14:12:50"/>
    <n v="43500"/>
    <n v="43500"/>
    <x v="3"/>
    <n v="55262.375596134938"/>
    <s v="RRHH"/>
    <x v="1"/>
    <s v="SPAIN"/>
    <x v="15"/>
    <x v="3"/>
    <x v="2"/>
    <x v="15"/>
    <x v="257"/>
  </r>
  <r>
    <x v="714"/>
    <d v="2012-05-25T04:58:45"/>
    <s v="Â£35000"/>
    <n v="35000"/>
    <x v="2"/>
    <n v="55166.239522354947"/>
    <s v="Management Information Analyst"/>
    <x v="6"/>
    <s v="UK"/>
    <x v="2"/>
    <x v="2"/>
    <x v="0"/>
    <x v="15"/>
    <x v="258"/>
  </r>
  <r>
    <x v="715"/>
    <d v="2012-05-26T02:11:40"/>
    <s v="Â£35000"/>
    <n v="35000"/>
    <x v="2"/>
    <n v="55166.239522354947"/>
    <s v="Mgmt Accountant"/>
    <x v="0"/>
    <s v="UK"/>
    <x v="2"/>
    <x v="0"/>
    <x v="0"/>
    <x v="15"/>
    <x v="258"/>
  </r>
  <r>
    <x v="716"/>
    <d v="2012-05-28T16:45:32"/>
    <s v="Â£35000"/>
    <n v="35000"/>
    <x v="2"/>
    <n v="55166.239522354947"/>
    <s v="Systems Analyst"/>
    <x v="6"/>
    <s v="UK"/>
    <x v="2"/>
    <x v="3"/>
    <x v="7"/>
    <x v="15"/>
    <x v="258"/>
  </r>
  <r>
    <x v="717"/>
    <d v="2012-05-28T20:35:30"/>
    <s v="Â£35000"/>
    <n v="35000"/>
    <x v="2"/>
    <n v="55166.239522354947"/>
    <s v="MI Analyst"/>
    <x v="6"/>
    <s v="UK"/>
    <x v="2"/>
    <x v="0"/>
    <x v="2"/>
    <x v="15"/>
    <x v="258"/>
  </r>
  <r>
    <x v="718"/>
    <d v="2012-05-31T20:14:20"/>
    <s v="Â£35000"/>
    <n v="35000"/>
    <x v="2"/>
    <n v="55166.239522354947"/>
    <s v="Research Analyst"/>
    <x v="6"/>
    <s v="UK"/>
    <x v="2"/>
    <x v="0"/>
    <x v="18"/>
    <x v="15"/>
    <x v="258"/>
  </r>
  <r>
    <x v="719"/>
    <d v="2012-06-01T05:32:31"/>
    <s v="35000 GBP"/>
    <n v="35000"/>
    <x v="2"/>
    <n v="55166.239522354947"/>
    <s v="finance director"/>
    <x v="3"/>
    <s v="UK"/>
    <x v="2"/>
    <x v="3"/>
    <x v="1"/>
    <x v="15"/>
    <x v="258"/>
  </r>
  <r>
    <x v="720"/>
    <d v="2012-06-18T18:26:47"/>
    <s v="Â£35000"/>
    <n v="35000"/>
    <x v="2"/>
    <n v="55166.239522354947"/>
    <s v="Process Analyst"/>
    <x v="6"/>
    <s v="UK"/>
    <x v="2"/>
    <x v="2"/>
    <x v="33"/>
    <x v="15"/>
    <x v="258"/>
  </r>
  <r>
    <x v="721"/>
    <d v="2012-05-25T07:13:31"/>
    <n v="56000"/>
    <n v="56000"/>
    <x v="0"/>
    <n v="55068.245289698301"/>
    <s v="Sales Analyst"/>
    <x v="6"/>
    <s v="CANADA"/>
    <x v="0"/>
    <x v="2"/>
    <x v="0"/>
    <x v="15"/>
    <x v="259"/>
  </r>
  <r>
    <x v="722"/>
    <d v="2012-05-26T01:40:18"/>
    <n v="56000"/>
    <n v="56000"/>
    <x v="0"/>
    <n v="55068.245289698301"/>
    <s v="Online Analyst"/>
    <x v="6"/>
    <s v="Canada"/>
    <x v="0"/>
    <x v="0"/>
    <x v="0"/>
    <x v="15"/>
    <x v="259"/>
  </r>
  <r>
    <x v="723"/>
    <d v="2012-06-04T21:43:15"/>
    <n v="56000"/>
    <n v="56000"/>
    <x v="0"/>
    <n v="55068.245289698301"/>
    <s v="consultant"/>
    <x v="5"/>
    <s v="Canada"/>
    <x v="0"/>
    <x v="2"/>
    <x v="24"/>
    <x v="15"/>
    <x v="259"/>
  </r>
  <r>
    <x v="724"/>
    <d v="2012-05-28T14:11:34"/>
    <s v="55000 usd"/>
    <n v="55000"/>
    <x v="1"/>
    <n v="55000"/>
    <s v="Economist"/>
    <x v="4"/>
    <s v="Israel"/>
    <x v="10"/>
    <x v="0"/>
    <x v="7"/>
    <x v="15"/>
    <x v="260"/>
  </r>
  <r>
    <x v="725"/>
    <d v="2012-05-26T00:46:29"/>
    <n v="55000"/>
    <n v="55000"/>
    <x v="1"/>
    <n v="55000"/>
    <s v="Change Architect"/>
    <x v="1"/>
    <s v="USA"/>
    <x v="1"/>
    <x v="3"/>
    <x v="0"/>
    <x v="15"/>
    <x v="260"/>
  </r>
  <r>
    <x v="726"/>
    <d v="2012-05-26T01:10:24"/>
    <n v="55000"/>
    <n v="55000"/>
    <x v="1"/>
    <n v="55000"/>
    <s v="data analyst"/>
    <x v="6"/>
    <s v="USA"/>
    <x v="1"/>
    <x v="2"/>
    <x v="0"/>
    <x v="15"/>
    <x v="260"/>
  </r>
  <r>
    <x v="727"/>
    <d v="2012-05-26T01:27:26"/>
    <n v="55"/>
    <n v="55000"/>
    <x v="1"/>
    <n v="55000"/>
    <s v="Business Analyst"/>
    <x v="6"/>
    <s v="USA"/>
    <x v="1"/>
    <x v="0"/>
    <x v="0"/>
    <x v="15"/>
    <x v="260"/>
  </r>
  <r>
    <x v="728"/>
    <d v="2012-05-26T02:00:46"/>
    <n v="55000"/>
    <n v="55000"/>
    <x v="1"/>
    <n v="55000"/>
    <s v="Accountant"/>
    <x v="0"/>
    <s v="USA"/>
    <x v="1"/>
    <x v="0"/>
    <x v="0"/>
    <x v="15"/>
    <x v="260"/>
  </r>
  <r>
    <x v="729"/>
    <d v="2012-05-26T03:33:32"/>
    <n v="55000"/>
    <n v="55000"/>
    <x v="1"/>
    <n v="55000"/>
    <s v="Analyst"/>
    <x v="6"/>
    <s v="USA"/>
    <x v="1"/>
    <x v="3"/>
    <x v="0"/>
    <x v="15"/>
    <x v="260"/>
  </r>
  <r>
    <x v="730"/>
    <d v="2012-05-26T05:31:06"/>
    <n v="55000"/>
    <n v="55000"/>
    <x v="1"/>
    <n v="55000"/>
    <s v="Marketing"/>
    <x v="6"/>
    <s v="USA"/>
    <x v="1"/>
    <x v="3"/>
    <x v="0"/>
    <x v="15"/>
    <x v="260"/>
  </r>
  <r>
    <x v="731"/>
    <d v="2012-05-27T03:25:05"/>
    <n v="55000"/>
    <n v="55000"/>
    <x v="1"/>
    <n v="55000"/>
    <s v="Analyst"/>
    <x v="6"/>
    <s v="USA"/>
    <x v="1"/>
    <x v="0"/>
    <x v="2"/>
    <x v="15"/>
    <x v="260"/>
  </r>
  <r>
    <x v="732"/>
    <d v="2012-05-29T05:21:39"/>
    <n v="55000"/>
    <n v="55000"/>
    <x v="1"/>
    <n v="55000"/>
    <s v="Systems Analyst"/>
    <x v="6"/>
    <s v="USA"/>
    <x v="1"/>
    <x v="1"/>
    <x v="17"/>
    <x v="15"/>
    <x v="260"/>
  </r>
  <r>
    <x v="733"/>
    <d v="2012-05-29T23:13:32"/>
    <n v="55000"/>
    <n v="55000"/>
    <x v="1"/>
    <n v="55000"/>
    <s v="Risk Analyst"/>
    <x v="6"/>
    <s v="USA"/>
    <x v="1"/>
    <x v="2"/>
    <x v="24"/>
    <x v="15"/>
    <x v="260"/>
  </r>
  <r>
    <x v="734"/>
    <d v="2012-05-30T23:01:48"/>
    <n v="55000"/>
    <n v="55000"/>
    <x v="1"/>
    <n v="55000"/>
    <s v="Supplier Manager"/>
    <x v="1"/>
    <s v="USA"/>
    <x v="1"/>
    <x v="3"/>
    <x v="14"/>
    <x v="15"/>
    <x v="260"/>
  </r>
  <r>
    <x v="735"/>
    <d v="2012-06-02T02:24:39"/>
    <n v="55000"/>
    <n v="55000"/>
    <x v="1"/>
    <n v="55000"/>
    <s v="Business Analyst"/>
    <x v="6"/>
    <s v="USA"/>
    <x v="1"/>
    <x v="0"/>
    <x v="19"/>
    <x v="15"/>
    <x v="260"/>
  </r>
  <r>
    <x v="736"/>
    <d v="2012-06-02T22:33:32"/>
    <n v="55000"/>
    <n v="55000"/>
    <x v="1"/>
    <n v="55000"/>
    <s v="Supply Chain Analyst"/>
    <x v="6"/>
    <s v="USA"/>
    <x v="1"/>
    <x v="0"/>
    <x v="24"/>
    <x v="15"/>
    <x v="260"/>
  </r>
  <r>
    <x v="737"/>
    <d v="2012-06-05T02:03:48"/>
    <n v="55000"/>
    <n v="55000"/>
    <x v="1"/>
    <n v="55000"/>
    <s v="Customer Sales Analyst"/>
    <x v="6"/>
    <s v="USA"/>
    <x v="1"/>
    <x v="0"/>
    <x v="5"/>
    <x v="15"/>
    <x v="260"/>
  </r>
  <r>
    <x v="738"/>
    <d v="2012-05-25T07:18:53"/>
    <n v="43000"/>
    <n v="43000"/>
    <x v="3"/>
    <n v="54627.175876639136"/>
    <s v="SAP consultant"/>
    <x v="5"/>
    <s v="FR"/>
    <x v="36"/>
    <x v="0"/>
    <x v="0"/>
    <x v="15"/>
    <x v="261"/>
  </r>
  <r>
    <x v="739"/>
    <d v="2012-05-29T15:38:40"/>
    <s v="43000 EUR"/>
    <n v="43000"/>
    <x v="3"/>
    <n v="54627.175876639136"/>
    <s v="Project manager of IT infrastructure"/>
    <x v="1"/>
    <s v="France"/>
    <x v="36"/>
    <x v="2"/>
    <x v="17"/>
    <x v="15"/>
    <x v="261"/>
  </r>
  <r>
    <x v="740"/>
    <d v="2012-05-26T11:46:20"/>
    <n v="55000"/>
    <n v="55000"/>
    <x v="0"/>
    <n v="54084.883766667976"/>
    <s v="Project coordinator"/>
    <x v="1"/>
    <s v="Canada"/>
    <x v="0"/>
    <x v="0"/>
    <x v="12"/>
    <x v="15"/>
    <x v="262"/>
  </r>
  <r>
    <x v="741"/>
    <d v="2012-05-25T03:27:04"/>
    <n v="54000"/>
    <n v="54000"/>
    <x v="1"/>
    <n v="54000"/>
    <s v="Quality Engineer"/>
    <x v="7"/>
    <s v="USA"/>
    <x v="1"/>
    <x v="2"/>
    <x v="0"/>
    <x v="15"/>
    <x v="263"/>
  </r>
  <r>
    <x v="742"/>
    <d v="2012-05-26T00:42:58"/>
    <n v="54000"/>
    <n v="54000"/>
    <x v="1"/>
    <n v="54000"/>
    <s v="Research Analyst"/>
    <x v="6"/>
    <s v="USA"/>
    <x v="1"/>
    <x v="3"/>
    <x v="0"/>
    <x v="15"/>
    <x v="263"/>
  </r>
  <r>
    <x v="743"/>
    <d v="2012-05-26T01:08:35"/>
    <n v="54000"/>
    <n v="54000"/>
    <x v="1"/>
    <n v="54000"/>
    <s v="Anaylst"/>
    <x v="1"/>
    <s v="USA"/>
    <x v="1"/>
    <x v="2"/>
    <x v="0"/>
    <x v="15"/>
    <x v="263"/>
  </r>
  <r>
    <x v="744"/>
    <d v="2012-05-26T04:27:12"/>
    <n v="54000"/>
    <n v="54000"/>
    <x v="1"/>
    <n v="54000"/>
    <s v="Business Analyst"/>
    <x v="6"/>
    <s v="USA"/>
    <x v="1"/>
    <x v="0"/>
    <x v="0"/>
    <x v="15"/>
    <x v="263"/>
  </r>
  <r>
    <x v="745"/>
    <d v="2012-05-26T05:55:22"/>
    <n v="54000"/>
    <n v="54000"/>
    <x v="1"/>
    <n v="54000"/>
    <s v="IT Specialist"/>
    <x v="2"/>
    <s v="USA"/>
    <x v="1"/>
    <x v="2"/>
    <x v="12"/>
    <x v="15"/>
    <x v="263"/>
  </r>
  <r>
    <x v="746"/>
    <d v="2012-05-29T12:14:02"/>
    <n v="54000"/>
    <n v="54000"/>
    <x v="1"/>
    <n v="54000"/>
    <s v="Resource Planning Analyst"/>
    <x v="6"/>
    <s v="USA"/>
    <x v="1"/>
    <x v="2"/>
    <x v="7"/>
    <x v="15"/>
    <x v="263"/>
  </r>
  <r>
    <x v="747"/>
    <d v="2012-06-03T12:16:15"/>
    <n v="54000"/>
    <n v="54000"/>
    <x v="1"/>
    <n v="54000"/>
    <s v="assistant director of finance"/>
    <x v="3"/>
    <s v="USA"/>
    <x v="1"/>
    <x v="0"/>
    <x v="2"/>
    <x v="15"/>
    <x v="263"/>
  </r>
  <r>
    <x v="748"/>
    <d v="2012-06-06T04:00:52"/>
    <n v="54000"/>
    <n v="54000"/>
    <x v="1"/>
    <n v="54000"/>
    <s v="Energy Analyst"/>
    <x v="6"/>
    <s v="USA"/>
    <x v="1"/>
    <x v="2"/>
    <x v="7"/>
    <x v="15"/>
    <x v="263"/>
  </r>
  <r>
    <x v="749"/>
    <d v="2012-06-16T02:50:49"/>
    <n v="54000"/>
    <n v="54000"/>
    <x v="1"/>
    <n v="54000"/>
    <s v="materials"/>
    <x v="6"/>
    <s v="USA"/>
    <x v="1"/>
    <x v="0"/>
    <x v="10"/>
    <x v="15"/>
    <x v="263"/>
  </r>
  <r>
    <x v="750"/>
    <d v="2012-05-29T00:03:43"/>
    <n v="34000"/>
    <n v="34000"/>
    <x v="2"/>
    <n v="53590.061250287661"/>
    <s v="investment accountant"/>
    <x v="0"/>
    <s v="UK"/>
    <x v="2"/>
    <x v="2"/>
    <x v="2"/>
    <x v="15"/>
    <x v="264"/>
  </r>
  <r>
    <x v="751"/>
    <d v="2012-05-29T00:03:48"/>
    <n v="34000"/>
    <n v="34000"/>
    <x v="2"/>
    <n v="53590.061250287661"/>
    <s v="investment accountant"/>
    <x v="0"/>
    <s v="UK"/>
    <x v="2"/>
    <x v="2"/>
    <x v="2"/>
    <x v="15"/>
    <x v="264"/>
  </r>
  <r>
    <x v="752"/>
    <d v="2012-05-29T04:33:37"/>
    <s v="GBP 34000"/>
    <n v="34000"/>
    <x v="2"/>
    <n v="53590.061250287661"/>
    <s v="Investment Accountant"/>
    <x v="0"/>
    <s v="UK"/>
    <x v="2"/>
    <x v="2"/>
    <x v="2"/>
    <x v="15"/>
    <x v="264"/>
  </r>
  <r>
    <x v="753"/>
    <d v="2012-05-26T02:46:56"/>
    <s v="INR 30,00,000"/>
    <n v="3000000"/>
    <x v="5"/>
    <n v="53423.750062327701"/>
    <s v="Management Consultant"/>
    <x v="1"/>
    <s v="India"/>
    <x v="7"/>
    <x v="0"/>
    <x v="0"/>
    <x v="15"/>
    <x v="265"/>
  </r>
  <r>
    <x v="754"/>
    <d v="2012-05-28T01:17:17"/>
    <s v="42000 â‚¬"/>
    <n v="42000"/>
    <x v="3"/>
    <n v="53356.776437647524"/>
    <s v="Consultant"/>
    <x v="5"/>
    <s v="Germany"/>
    <x v="8"/>
    <x v="3"/>
    <x v="18"/>
    <x v="15"/>
    <x v="266"/>
  </r>
  <r>
    <x v="755"/>
    <d v="2012-05-30T21:07:54"/>
    <n v="42000"/>
    <n v="42000"/>
    <x v="3"/>
    <n v="53356.776437647524"/>
    <s v="Business Intelligence Consultant"/>
    <x v="5"/>
    <s v="Germany"/>
    <x v="8"/>
    <x v="2"/>
    <x v="17"/>
    <x v="15"/>
    <x v="266"/>
  </r>
  <r>
    <x v="756"/>
    <d v="2012-05-26T23:04:53"/>
    <n v="42000"/>
    <n v="42000"/>
    <x v="3"/>
    <n v="53356.776437647524"/>
    <s v="Project Engineer"/>
    <x v="7"/>
    <s v="The Netherlands"/>
    <x v="3"/>
    <x v="0"/>
    <x v="19"/>
    <x v="15"/>
    <x v="266"/>
  </r>
  <r>
    <x v="757"/>
    <d v="2012-05-28T08:47:39"/>
    <s v="AU$52.000"/>
    <n v="52000"/>
    <x v="4"/>
    <n v="53035.30213293706"/>
    <s v="Shipping Administrator"/>
    <x v="6"/>
    <s v="Australia"/>
    <x v="6"/>
    <x v="0"/>
    <x v="25"/>
    <x v="15"/>
    <x v="267"/>
  </r>
  <r>
    <x v="758"/>
    <d v="2012-05-26T00:43:36"/>
    <n v="53000"/>
    <n v="53000"/>
    <x v="1"/>
    <n v="53000"/>
    <s v="Data Analyst"/>
    <x v="6"/>
    <s v="USA"/>
    <x v="1"/>
    <x v="0"/>
    <x v="0"/>
    <x v="15"/>
    <x v="268"/>
  </r>
  <r>
    <x v="759"/>
    <d v="2012-05-26T01:22:45"/>
    <n v="53000"/>
    <n v="53000"/>
    <x v="1"/>
    <n v="53000"/>
    <s v="Data Analyst"/>
    <x v="6"/>
    <s v="USA"/>
    <x v="1"/>
    <x v="0"/>
    <x v="0"/>
    <x v="15"/>
    <x v="268"/>
  </r>
  <r>
    <x v="760"/>
    <d v="2012-05-26T01:40:28"/>
    <n v="53000"/>
    <n v="53000"/>
    <x v="1"/>
    <n v="53000"/>
    <s v="General Manager"/>
    <x v="1"/>
    <s v="USA"/>
    <x v="1"/>
    <x v="3"/>
    <x v="0"/>
    <x v="15"/>
    <x v="268"/>
  </r>
  <r>
    <x v="761"/>
    <d v="2012-05-26T11:47:18"/>
    <n v="53000"/>
    <n v="53000"/>
    <x v="1"/>
    <n v="53000"/>
    <s v="Financial Analyst"/>
    <x v="6"/>
    <s v="USA"/>
    <x v="1"/>
    <x v="0"/>
    <x v="1"/>
    <x v="15"/>
    <x v="268"/>
  </r>
  <r>
    <x v="762"/>
    <d v="2012-06-15T03:51:50"/>
    <s v="Â£33500"/>
    <n v="33500"/>
    <x v="2"/>
    <n v="52801.972114254015"/>
    <s v="Senior Manufacturing Engineer"/>
    <x v="7"/>
    <s v="UK"/>
    <x v="2"/>
    <x v="3"/>
    <x v="17"/>
    <x v="15"/>
    <x v="269"/>
  </r>
  <r>
    <x v="763"/>
    <d v="2012-06-20T14:08:51"/>
    <n v="52500"/>
    <n v="52500"/>
    <x v="1"/>
    <n v="52500"/>
    <s v="Business Analist"/>
    <x v="6"/>
    <s v="south africa"/>
    <x v="14"/>
    <x v="0"/>
    <x v="30"/>
    <x v="15"/>
    <x v="270"/>
  </r>
  <r>
    <x v="764"/>
    <d v="2012-05-26T01:00:51"/>
    <s v="52500.00 USD"/>
    <n v="52500"/>
    <x v="1"/>
    <n v="52500"/>
    <s v="HRIS Analyst"/>
    <x v="6"/>
    <s v="USA"/>
    <x v="1"/>
    <x v="0"/>
    <x v="0"/>
    <x v="15"/>
    <x v="270"/>
  </r>
  <r>
    <x v="765"/>
    <d v="2012-05-26T01:05:18"/>
    <n v="52500"/>
    <n v="52500"/>
    <x v="1"/>
    <n v="52500"/>
    <s v="Analyst"/>
    <x v="6"/>
    <s v="USA"/>
    <x v="1"/>
    <x v="0"/>
    <x v="0"/>
    <x v="15"/>
    <x v="270"/>
  </r>
  <r>
    <x v="766"/>
    <d v="2012-06-09T03:20:15"/>
    <n v="52500"/>
    <n v="52500"/>
    <x v="1"/>
    <n v="52500"/>
    <s v="Data Management Solutions Supervisor"/>
    <x v="1"/>
    <s v="USA"/>
    <x v="1"/>
    <x v="2"/>
    <x v="18"/>
    <x v="15"/>
    <x v="270"/>
  </r>
  <r>
    <x v="767"/>
    <d v="2012-05-28T22:46:37"/>
    <s v="CAD $53,000/-"/>
    <n v="53000"/>
    <x v="0"/>
    <n v="52118.160720607324"/>
    <s v="Data Analyst"/>
    <x v="6"/>
    <s v="Canada"/>
    <x v="0"/>
    <x v="0"/>
    <x v="7"/>
    <x v="15"/>
    <x v="271"/>
  </r>
  <r>
    <x v="768"/>
    <d v="2012-05-29T16:41:19"/>
    <s v="41000 â‚¬"/>
    <n v="41000"/>
    <x v="3"/>
    <n v="52086.37699865592"/>
    <s v="engineer"/>
    <x v="7"/>
    <s v="Spain"/>
    <x v="15"/>
    <x v="0"/>
    <x v="13"/>
    <x v="15"/>
    <x v="272"/>
  </r>
  <r>
    <x v="769"/>
    <d v="2012-05-26T03:52:24"/>
    <n v="33000"/>
    <n v="33000"/>
    <x v="2"/>
    <n v="52013.882978220376"/>
    <s v="LOGISTIC MANAGER"/>
    <x v="1"/>
    <s v="UK"/>
    <x v="2"/>
    <x v="0"/>
    <x v="0"/>
    <x v="15"/>
    <x v="273"/>
  </r>
  <r>
    <x v="770"/>
    <d v="2012-05-26T00:40:50"/>
    <n v="52000"/>
    <n v="52000"/>
    <x v="1"/>
    <n v="52000"/>
    <s v="sr. project coordinator"/>
    <x v="1"/>
    <s v="USA"/>
    <x v="1"/>
    <x v="0"/>
    <x v="0"/>
    <x v="15"/>
    <x v="274"/>
  </r>
  <r>
    <x v="771"/>
    <d v="2012-05-26T00:41:38"/>
    <n v="52000"/>
    <n v="52000"/>
    <x v="1"/>
    <n v="52000"/>
    <s v="Market Analyst"/>
    <x v="6"/>
    <s v="USA"/>
    <x v="1"/>
    <x v="4"/>
    <x v="0"/>
    <x v="15"/>
    <x v="274"/>
  </r>
  <r>
    <x v="772"/>
    <d v="2012-05-26T02:07:49"/>
    <n v="52000"/>
    <n v="52000"/>
    <x v="1"/>
    <n v="52000"/>
    <s v="Data Analyst"/>
    <x v="6"/>
    <s v="USA"/>
    <x v="1"/>
    <x v="0"/>
    <x v="0"/>
    <x v="15"/>
    <x v="274"/>
  </r>
  <r>
    <x v="773"/>
    <d v="2012-05-26T02:14:48"/>
    <n v="52000"/>
    <n v="52000"/>
    <x v="1"/>
    <n v="52000"/>
    <s v="Sr. Accountant"/>
    <x v="0"/>
    <s v="USA"/>
    <x v="1"/>
    <x v="0"/>
    <x v="0"/>
    <x v="15"/>
    <x v="274"/>
  </r>
  <r>
    <x v="774"/>
    <d v="2012-05-26T03:06:37"/>
    <n v="52000"/>
    <n v="52000"/>
    <x v="1"/>
    <n v="52000"/>
    <s v="Graphics/Web Document Designer"/>
    <x v="6"/>
    <s v="USA"/>
    <x v="1"/>
    <x v="3"/>
    <x v="0"/>
    <x v="15"/>
    <x v="274"/>
  </r>
  <r>
    <x v="775"/>
    <d v="2012-05-26T03:22:33"/>
    <n v="52000"/>
    <n v="52000"/>
    <x v="1"/>
    <n v="52000"/>
    <s v="budget analyst"/>
    <x v="6"/>
    <s v="USA"/>
    <x v="1"/>
    <x v="0"/>
    <x v="0"/>
    <x v="15"/>
    <x v="274"/>
  </r>
  <r>
    <x v="776"/>
    <d v="2012-05-26T13:08:39"/>
    <n v="52000"/>
    <n v="52000"/>
    <x v="1"/>
    <n v="52000"/>
    <s v="Maint Sys Support Specialist"/>
    <x v="2"/>
    <s v="USA"/>
    <x v="1"/>
    <x v="0"/>
    <x v="10"/>
    <x v="15"/>
    <x v="274"/>
  </r>
  <r>
    <x v="777"/>
    <d v="2012-06-01T15:39:20"/>
    <s v="U$52,000/annual"/>
    <n v="52000"/>
    <x v="1"/>
    <n v="52000"/>
    <s v="Planner"/>
    <x v="6"/>
    <s v="USA"/>
    <x v="1"/>
    <x v="2"/>
    <x v="12"/>
    <x v="15"/>
    <x v="274"/>
  </r>
  <r>
    <x v="778"/>
    <d v="2012-05-26T02:15:19"/>
    <n v="51613"/>
    <n v="51613"/>
    <x v="1"/>
    <n v="51613"/>
    <s v="Air Planning Analyst"/>
    <x v="6"/>
    <s v="USA"/>
    <x v="1"/>
    <x v="2"/>
    <x v="0"/>
    <x v="15"/>
    <x v="275"/>
  </r>
  <r>
    <x v="779"/>
    <d v="2012-05-28T23:21:02"/>
    <s v="KES 4.3 million"/>
    <n v="4300000"/>
    <x v="16"/>
    <n v="51497.005988023957"/>
    <s v="Finance Manager"/>
    <x v="1"/>
    <s v="Kenya"/>
    <x v="45"/>
    <x v="0"/>
    <x v="29"/>
    <x v="15"/>
    <x v="276"/>
  </r>
  <r>
    <x v="780"/>
    <d v="2012-05-26T03:04:06"/>
    <s v="52,000 Cdn"/>
    <n v="52000"/>
    <x v="0"/>
    <n v="51134.799197576998"/>
    <s v="Office Manager"/>
    <x v="1"/>
    <s v="Canada"/>
    <x v="0"/>
    <x v="0"/>
    <x v="0"/>
    <x v="15"/>
    <x v="277"/>
  </r>
  <r>
    <x v="781"/>
    <d v="2012-05-26T00:53:37"/>
    <n v="51000"/>
    <n v="51000"/>
    <x v="1"/>
    <n v="51000"/>
    <s v="Service Line Coordinator"/>
    <x v="1"/>
    <s v="USA"/>
    <x v="1"/>
    <x v="0"/>
    <x v="0"/>
    <x v="15"/>
    <x v="278"/>
  </r>
  <r>
    <x v="782"/>
    <d v="2012-05-26T01:07:02"/>
    <n v="51000"/>
    <n v="51000"/>
    <x v="1"/>
    <n v="51000"/>
    <s v="Business Data Analyst I"/>
    <x v="6"/>
    <s v="USA"/>
    <x v="1"/>
    <x v="3"/>
    <x v="0"/>
    <x v="15"/>
    <x v="278"/>
  </r>
  <r>
    <x v="783"/>
    <d v="2012-05-26T02:49:24"/>
    <n v="51000"/>
    <n v="51000"/>
    <x v="1"/>
    <n v="51000"/>
    <s v="Direct marketing manager"/>
    <x v="1"/>
    <s v="USA"/>
    <x v="1"/>
    <x v="3"/>
    <x v="0"/>
    <x v="15"/>
    <x v="278"/>
  </r>
  <r>
    <x v="784"/>
    <d v="2012-05-28T07:28:34"/>
    <n v="50000"/>
    <n v="50000"/>
    <x v="4"/>
    <n v="50995.482820131787"/>
    <s v="Operations"/>
    <x v="8"/>
    <s v="Australia"/>
    <x v="6"/>
    <x v="1"/>
    <x v="12"/>
    <x v="15"/>
    <x v="279"/>
  </r>
  <r>
    <x v="785"/>
    <d v="2012-05-28T14:21:27"/>
    <n v="50000"/>
    <n v="50000"/>
    <x v="4"/>
    <n v="50995.482820131787"/>
    <s v="BA"/>
    <x v="6"/>
    <s v="Australia"/>
    <x v="6"/>
    <x v="0"/>
    <x v="25"/>
    <x v="15"/>
    <x v="279"/>
  </r>
  <r>
    <x v="786"/>
    <d v="2012-05-29T06:08:12"/>
    <n v="50846"/>
    <n v="50846"/>
    <x v="1"/>
    <n v="50846"/>
    <s v="Program &amp; Policy Analyst-Advanced"/>
    <x v="6"/>
    <s v="USA"/>
    <x v="1"/>
    <x v="0"/>
    <x v="8"/>
    <x v="15"/>
    <x v="280"/>
  </r>
  <r>
    <x v="787"/>
    <d v="2012-05-26T00:45:51"/>
    <s v="Â£32250"/>
    <n v="32250"/>
    <x v="2"/>
    <n v="50831.74927416991"/>
    <s v="project Support"/>
    <x v="1"/>
    <s v="UK"/>
    <x v="2"/>
    <x v="0"/>
    <x v="0"/>
    <x v="15"/>
    <x v="281"/>
  </r>
  <r>
    <x v="788"/>
    <d v="2012-05-29T19:01:05"/>
    <n v="40000"/>
    <n v="40000"/>
    <x v="3"/>
    <n v="50815.977559664309"/>
    <s v="officer"/>
    <x v="1"/>
    <s v="Austria"/>
    <x v="46"/>
    <x v="0"/>
    <x v="3"/>
    <x v="15"/>
    <x v="282"/>
  </r>
  <r>
    <x v="789"/>
    <d v="2012-06-05T22:50:20"/>
    <n v="40000"/>
    <n v="40000"/>
    <x v="3"/>
    <n v="50815.977559664309"/>
    <s v="Financial Analyst"/>
    <x v="6"/>
    <s v="Germany"/>
    <x v="8"/>
    <x v="3"/>
    <x v="18"/>
    <x v="15"/>
    <x v="282"/>
  </r>
  <r>
    <x v="790"/>
    <d v="2012-05-27T12:37:02"/>
    <n v="40000"/>
    <n v="40000"/>
    <x v="3"/>
    <n v="50815.977559664309"/>
    <s v="Medical information analist"/>
    <x v="6"/>
    <s v="Netherlands"/>
    <x v="3"/>
    <x v="0"/>
    <x v="25"/>
    <x v="15"/>
    <x v="282"/>
  </r>
  <r>
    <x v="791"/>
    <d v="2012-05-28T16:05:43"/>
    <s v="40000 euro"/>
    <n v="40000"/>
    <x v="3"/>
    <n v="50815.977559664309"/>
    <s v="Accounting analyst"/>
    <x v="6"/>
    <s v="Netherlands"/>
    <x v="3"/>
    <x v="0"/>
    <x v="18"/>
    <x v="15"/>
    <x v="282"/>
  </r>
  <r>
    <x v="792"/>
    <d v="2012-05-28T16:41:27"/>
    <n v="40000"/>
    <n v="40000"/>
    <x v="3"/>
    <n v="50815.977559664309"/>
    <s v="Actuary"/>
    <x v="0"/>
    <s v="Portugal"/>
    <x v="41"/>
    <x v="3"/>
    <x v="2"/>
    <x v="15"/>
    <x v="282"/>
  </r>
  <r>
    <x v="793"/>
    <d v="2012-05-29T07:21:41"/>
    <n v="50700"/>
    <n v="50700"/>
    <x v="1"/>
    <n v="50700"/>
    <s v="Sr. Systems Analyst"/>
    <x v="6"/>
    <s v="Brazil"/>
    <x v="5"/>
    <x v="1"/>
    <x v="5"/>
    <x v="15"/>
    <x v="283"/>
  </r>
  <r>
    <x v="794"/>
    <d v="2012-05-29T19:39:35"/>
    <s v="4000000 JPY"/>
    <n v="4000000"/>
    <x v="17"/>
    <n v="50694.322109187968"/>
    <s v="System Analyst (Configuration Mgmt)"/>
    <x v="6"/>
    <s v="Japan"/>
    <x v="19"/>
    <x v="0"/>
    <x v="9"/>
    <x v="15"/>
    <x v="284"/>
  </r>
  <r>
    <x v="795"/>
    <d v="2012-05-28T22:52:19"/>
    <s v="GBPÂ£32000"/>
    <n v="32000"/>
    <x v="2"/>
    <n v="50437.70470615309"/>
    <s v="Performance Analyst"/>
    <x v="6"/>
    <s v="Canada"/>
    <x v="0"/>
    <x v="0"/>
    <x v="29"/>
    <x v="15"/>
    <x v="285"/>
  </r>
  <r>
    <x v="796"/>
    <d v="2012-05-25T05:47:10"/>
    <n v="32000"/>
    <n v="32000"/>
    <x v="2"/>
    <n v="50437.70470615309"/>
    <s v="Senior intelligence analyst"/>
    <x v="6"/>
    <s v="UK"/>
    <x v="2"/>
    <x v="0"/>
    <x v="0"/>
    <x v="15"/>
    <x v="285"/>
  </r>
  <r>
    <x v="797"/>
    <d v="2012-05-28T22:44:48"/>
    <s v="Â£32000"/>
    <n v="32000"/>
    <x v="2"/>
    <n v="50437.70470615309"/>
    <s v="Service Analyst"/>
    <x v="6"/>
    <s v="UK"/>
    <x v="2"/>
    <x v="0"/>
    <x v="25"/>
    <x v="15"/>
    <x v="285"/>
  </r>
  <r>
    <x v="798"/>
    <d v="2012-06-12T18:09:58"/>
    <s v="Â£32000"/>
    <n v="32000"/>
    <x v="2"/>
    <n v="50437.70470615309"/>
    <s v="Business Analyst"/>
    <x v="6"/>
    <s v="UK"/>
    <x v="2"/>
    <x v="0"/>
    <x v="3"/>
    <x v="15"/>
    <x v="285"/>
  </r>
  <r>
    <x v="799"/>
    <d v="2012-06-12T18:28:39"/>
    <n v="32000"/>
    <n v="32000"/>
    <x v="2"/>
    <n v="50437.70470615309"/>
    <s v="Financial Analyst"/>
    <x v="6"/>
    <s v="UK"/>
    <x v="2"/>
    <x v="2"/>
    <x v="24"/>
    <x v="15"/>
    <x v="285"/>
  </r>
  <r>
    <x v="800"/>
    <d v="2012-06-05T03:50:02"/>
    <n v="3300"/>
    <n v="39600"/>
    <x v="3"/>
    <n v="50307.817784067665"/>
    <s v="Maintenance Manager"/>
    <x v="1"/>
    <s v="Europe"/>
    <x v="4"/>
    <x v="1"/>
    <x v="12"/>
    <x v="15"/>
    <x v="286"/>
  </r>
  <r>
    <x v="801"/>
    <d v="2012-05-28T22:51:27"/>
    <n v="31763"/>
    <n v="31763"/>
    <x v="2"/>
    <n v="50064.150455673145"/>
    <s v="Network Administrator"/>
    <x v="6"/>
    <s v="UK"/>
    <x v="2"/>
    <x v="3"/>
    <x v="19"/>
    <x v="15"/>
    <x v="287"/>
  </r>
  <r>
    <x v="802"/>
    <d v="2012-05-28T22:38:37"/>
    <s v="$50,000 U.S."/>
    <n v="50000"/>
    <x v="1"/>
    <n v="50000"/>
    <s v="Program Manager"/>
    <x v="1"/>
    <s v="Canada"/>
    <x v="0"/>
    <x v="1"/>
    <x v="12"/>
    <x v="15"/>
    <x v="288"/>
  </r>
  <r>
    <x v="803"/>
    <d v="2012-05-25T04:19:22"/>
    <n v="50000"/>
    <n v="50000"/>
    <x v="1"/>
    <n v="50000"/>
    <s v="GM"/>
    <x v="1"/>
    <s v="India"/>
    <x v="7"/>
    <x v="1"/>
    <x v="0"/>
    <x v="15"/>
    <x v="288"/>
  </r>
  <r>
    <x v="804"/>
    <d v="2012-05-26T08:52:00"/>
    <n v="50000"/>
    <n v="50000"/>
    <x v="1"/>
    <n v="50000"/>
    <s v="General manager"/>
    <x v="1"/>
    <s v="India"/>
    <x v="7"/>
    <x v="1"/>
    <x v="8"/>
    <x v="15"/>
    <x v="288"/>
  </r>
  <r>
    <x v="805"/>
    <d v="2012-05-26T09:28:32"/>
    <n v="50000"/>
    <n v="50000"/>
    <x v="1"/>
    <n v="50000"/>
    <s v="Product manager"/>
    <x v="1"/>
    <s v="India"/>
    <x v="7"/>
    <x v="1"/>
    <x v="2"/>
    <x v="15"/>
    <x v="288"/>
  </r>
  <r>
    <x v="806"/>
    <d v="2012-05-26T13:19:42"/>
    <n v="50000"/>
    <n v="50000"/>
    <x v="1"/>
    <n v="50000"/>
    <s v="AREA SALES MANAGER"/>
    <x v="1"/>
    <s v="India"/>
    <x v="7"/>
    <x v="3"/>
    <x v="3"/>
    <x v="15"/>
    <x v="288"/>
  </r>
  <r>
    <x v="807"/>
    <d v="2012-05-28T14:53:02"/>
    <n v="50000"/>
    <n v="50000"/>
    <x v="1"/>
    <n v="50000"/>
    <s v="Managing Partner"/>
    <x v="3"/>
    <s v="India"/>
    <x v="7"/>
    <x v="1"/>
    <x v="34"/>
    <x v="15"/>
    <x v="288"/>
  </r>
  <r>
    <x v="808"/>
    <d v="2012-05-28T15:48:23"/>
    <s v="50000 US $ per year"/>
    <n v="50000"/>
    <x v="1"/>
    <n v="50000"/>
    <s v="Sr. Manager MIS"/>
    <x v="1"/>
    <s v="India"/>
    <x v="7"/>
    <x v="3"/>
    <x v="1"/>
    <x v="15"/>
    <x v="288"/>
  </r>
  <r>
    <x v="809"/>
    <d v="2012-06-02T17:34:20"/>
    <s v="50000USD"/>
    <n v="50000"/>
    <x v="1"/>
    <n v="50000"/>
    <s v="Associate Vice President"/>
    <x v="3"/>
    <s v="India"/>
    <x v="7"/>
    <x v="1"/>
    <x v="9"/>
    <x v="15"/>
    <x v="288"/>
  </r>
  <r>
    <x v="810"/>
    <d v="2012-05-30T20:47:55"/>
    <s v="50000 US$"/>
    <n v="50000"/>
    <x v="1"/>
    <n v="50000"/>
    <s v="Sr. Financial Analyst"/>
    <x v="6"/>
    <s v="Kuwait"/>
    <x v="47"/>
    <x v="0"/>
    <x v="28"/>
    <x v="15"/>
    <x v="288"/>
  </r>
  <r>
    <x v="811"/>
    <d v="2012-05-26T00:44:23"/>
    <n v="50000"/>
    <n v="50000"/>
    <x v="1"/>
    <n v="50000"/>
    <s v="Business Operations Reporting Analyst"/>
    <x v="6"/>
    <s v="Mexico"/>
    <x v="22"/>
    <x v="2"/>
    <x v="0"/>
    <x v="15"/>
    <x v="288"/>
  </r>
  <r>
    <x v="812"/>
    <d v="2012-05-26T05:24:16"/>
    <n v="50000"/>
    <n v="50000"/>
    <x v="1"/>
    <n v="50000"/>
    <s v="Excel professional"/>
    <x v="6"/>
    <s v="self-employed"/>
    <x v="48"/>
    <x v="0"/>
    <x v="0"/>
    <x v="15"/>
    <x v="288"/>
  </r>
  <r>
    <x v="813"/>
    <d v="2012-05-28T22:55:40"/>
    <s v="S$50000"/>
    <n v="50000"/>
    <x v="1"/>
    <n v="50000"/>
    <s v="Engineer"/>
    <x v="7"/>
    <s v="Singapore"/>
    <x v="17"/>
    <x v="3"/>
    <x v="8"/>
    <x v="15"/>
    <x v="288"/>
  </r>
  <r>
    <x v="814"/>
    <d v="2012-05-25T07:38:22"/>
    <n v="50000"/>
    <n v="50000"/>
    <x v="1"/>
    <n v="50000"/>
    <s v="Financial Analyst II"/>
    <x v="6"/>
    <s v="USA"/>
    <x v="1"/>
    <x v="2"/>
    <x v="0"/>
    <x v="15"/>
    <x v="288"/>
  </r>
  <r>
    <x v="815"/>
    <d v="2012-05-25T23:31:16"/>
    <n v="50000"/>
    <n v="50000"/>
    <x v="1"/>
    <n v="50000"/>
    <s v="Exceler"/>
    <x v="1"/>
    <s v="USA"/>
    <x v="1"/>
    <x v="3"/>
    <x v="0"/>
    <x v="15"/>
    <x v="288"/>
  </r>
  <r>
    <x v="816"/>
    <d v="2012-05-26T00:41:22"/>
    <n v="50000"/>
    <n v="50000"/>
    <x v="1"/>
    <n v="50000"/>
    <s v="Transportation Specialist"/>
    <x v="2"/>
    <s v="USA"/>
    <x v="1"/>
    <x v="0"/>
    <x v="0"/>
    <x v="15"/>
    <x v="288"/>
  </r>
  <r>
    <x v="817"/>
    <d v="2012-05-26T00:41:56"/>
    <n v="50000"/>
    <n v="50000"/>
    <x v="1"/>
    <n v="50000"/>
    <s v="Information Systems Specialist"/>
    <x v="2"/>
    <s v="USA"/>
    <x v="1"/>
    <x v="0"/>
    <x v="0"/>
    <x v="15"/>
    <x v="288"/>
  </r>
  <r>
    <x v="818"/>
    <d v="2012-05-26T00:54:27"/>
    <n v="50000"/>
    <n v="50000"/>
    <x v="1"/>
    <n v="50000"/>
    <s v="Buyer"/>
    <x v="1"/>
    <s v="USA"/>
    <x v="1"/>
    <x v="0"/>
    <x v="0"/>
    <x v="15"/>
    <x v="288"/>
  </r>
  <r>
    <x v="819"/>
    <d v="2012-05-26T00:58:06"/>
    <n v="50000"/>
    <n v="50000"/>
    <x v="1"/>
    <n v="50000"/>
    <s v="Project Manager"/>
    <x v="1"/>
    <s v="USA"/>
    <x v="1"/>
    <x v="0"/>
    <x v="0"/>
    <x v="15"/>
    <x v="288"/>
  </r>
  <r>
    <x v="820"/>
    <d v="2012-05-26T01:02:47"/>
    <n v="50000"/>
    <n v="50000"/>
    <x v="1"/>
    <n v="50000"/>
    <s v="data analyst"/>
    <x v="6"/>
    <s v="USA"/>
    <x v="1"/>
    <x v="2"/>
    <x v="0"/>
    <x v="15"/>
    <x v="288"/>
  </r>
  <r>
    <x v="821"/>
    <d v="2012-05-26T01:19:09"/>
    <n v="50000"/>
    <n v="50000"/>
    <x v="1"/>
    <n v="50000"/>
    <s v="Mathematical Data Analyist"/>
    <x v="6"/>
    <s v="USA"/>
    <x v="1"/>
    <x v="2"/>
    <x v="0"/>
    <x v="15"/>
    <x v="288"/>
  </r>
  <r>
    <x v="822"/>
    <d v="2012-05-26T01:32:26"/>
    <n v="50000"/>
    <n v="50000"/>
    <x v="1"/>
    <n v="50000"/>
    <s v="Supply Chain Analyst"/>
    <x v="6"/>
    <s v="USA"/>
    <x v="1"/>
    <x v="2"/>
    <x v="0"/>
    <x v="15"/>
    <x v="288"/>
  </r>
  <r>
    <x v="823"/>
    <d v="2012-05-26T02:01:07"/>
    <n v="50000"/>
    <n v="50000"/>
    <x v="1"/>
    <n v="50000"/>
    <s v="IR Manager"/>
    <x v="1"/>
    <s v="USA"/>
    <x v="1"/>
    <x v="3"/>
    <x v="0"/>
    <x v="15"/>
    <x v="288"/>
  </r>
  <r>
    <x v="824"/>
    <d v="2012-05-26T02:55:27"/>
    <n v="50000"/>
    <n v="50000"/>
    <x v="1"/>
    <n v="50000"/>
    <s v="Wine Analyst"/>
    <x v="6"/>
    <s v="USA"/>
    <x v="1"/>
    <x v="0"/>
    <x v="0"/>
    <x v="15"/>
    <x v="288"/>
  </r>
  <r>
    <x v="825"/>
    <d v="2012-05-26T03:15:01"/>
    <n v="50000"/>
    <n v="50000"/>
    <x v="1"/>
    <n v="50000"/>
    <s v="Researcher &amp; Data Analyst"/>
    <x v="6"/>
    <s v="USA"/>
    <x v="1"/>
    <x v="0"/>
    <x v="0"/>
    <x v="15"/>
    <x v="288"/>
  </r>
  <r>
    <x v="826"/>
    <d v="2012-05-26T03:31:34"/>
    <n v="50000"/>
    <n v="50000"/>
    <x v="1"/>
    <n v="50000"/>
    <s v="Workforce Analyst"/>
    <x v="6"/>
    <s v="USA"/>
    <x v="1"/>
    <x v="0"/>
    <x v="0"/>
    <x v="15"/>
    <x v="288"/>
  </r>
  <r>
    <x v="827"/>
    <d v="2012-05-26T05:20:43"/>
    <n v="50000"/>
    <n v="50000"/>
    <x v="1"/>
    <n v="50000"/>
    <s v="Research Assistant"/>
    <x v="6"/>
    <s v="USA"/>
    <x v="1"/>
    <x v="3"/>
    <x v="0"/>
    <x v="15"/>
    <x v="288"/>
  </r>
  <r>
    <x v="828"/>
    <d v="2012-05-26T05:35:00"/>
    <n v="50000"/>
    <n v="50000"/>
    <x v="1"/>
    <n v="50000"/>
    <s v="Quality Compliance Manager"/>
    <x v="1"/>
    <s v="USA"/>
    <x v="1"/>
    <x v="0"/>
    <x v="0"/>
    <x v="15"/>
    <x v="288"/>
  </r>
  <r>
    <x v="829"/>
    <d v="2012-05-26T07:37:53"/>
    <n v="50000"/>
    <n v="50000"/>
    <x v="1"/>
    <n v="50000"/>
    <s v="IT Specialist"/>
    <x v="2"/>
    <s v="USA"/>
    <x v="1"/>
    <x v="3"/>
    <x v="2"/>
    <x v="15"/>
    <x v="288"/>
  </r>
  <r>
    <x v="830"/>
    <d v="2012-05-26T11:03:06"/>
    <n v="50000"/>
    <n v="50000"/>
    <x v="1"/>
    <n v="50000"/>
    <s v="Project coordinator"/>
    <x v="1"/>
    <s v="USA"/>
    <x v="1"/>
    <x v="0"/>
    <x v="3"/>
    <x v="15"/>
    <x v="288"/>
  </r>
  <r>
    <x v="831"/>
    <d v="2012-05-27T06:37:15"/>
    <n v="50000"/>
    <n v="50000"/>
    <x v="1"/>
    <n v="50000"/>
    <s v="Boss"/>
    <x v="3"/>
    <s v="USA"/>
    <x v="1"/>
    <x v="2"/>
    <x v="5"/>
    <x v="15"/>
    <x v="288"/>
  </r>
  <r>
    <x v="832"/>
    <d v="2012-05-29T10:51:31"/>
    <n v="50000"/>
    <n v="50000"/>
    <x v="1"/>
    <n v="50000"/>
    <s v="Data Analyst"/>
    <x v="6"/>
    <s v="USA"/>
    <x v="1"/>
    <x v="0"/>
    <x v="18"/>
    <x v="15"/>
    <x v="288"/>
  </r>
  <r>
    <x v="833"/>
    <d v="2012-05-29T21:17:26"/>
    <n v="50000"/>
    <n v="50000"/>
    <x v="1"/>
    <n v="50000"/>
    <s v="Engineering Intern"/>
    <x v="7"/>
    <s v="USA"/>
    <x v="1"/>
    <x v="0"/>
    <x v="35"/>
    <x v="15"/>
    <x v="288"/>
  </r>
  <r>
    <x v="834"/>
    <d v="2012-05-30T00:22:28"/>
    <n v="50000"/>
    <n v="50000"/>
    <x v="1"/>
    <n v="50000"/>
    <s v="Accounting Supervisor"/>
    <x v="0"/>
    <s v="USA"/>
    <x v="1"/>
    <x v="0"/>
    <x v="5"/>
    <x v="15"/>
    <x v="288"/>
  </r>
  <r>
    <x v="835"/>
    <d v="2012-05-30T01:25:17"/>
    <n v="50000"/>
    <n v="50000"/>
    <x v="1"/>
    <n v="50000"/>
    <s v="Digital Analyst"/>
    <x v="6"/>
    <s v="USA"/>
    <x v="1"/>
    <x v="0"/>
    <x v="17"/>
    <x v="15"/>
    <x v="288"/>
  </r>
  <r>
    <x v="836"/>
    <d v="2012-06-01T06:17:19"/>
    <n v="50000"/>
    <n v="50000"/>
    <x v="1"/>
    <n v="50000"/>
    <s v="Staff Accountant"/>
    <x v="0"/>
    <s v="USA"/>
    <x v="1"/>
    <x v="0"/>
    <x v="5"/>
    <x v="15"/>
    <x v="288"/>
  </r>
  <r>
    <x v="837"/>
    <d v="2012-06-01T20:37:53"/>
    <n v="50000"/>
    <n v="50000"/>
    <x v="1"/>
    <n v="50000"/>
    <s v="Sales Operations Analyst"/>
    <x v="6"/>
    <s v="USA"/>
    <x v="1"/>
    <x v="2"/>
    <x v="19"/>
    <x v="15"/>
    <x v="288"/>
  </r>
  <r>
    <x v="838"/>
    <d v="2012-06-01T20:53:08"/>
    <n v="50000"/>
    <n v="50000"/>
    <x v="1"/>
    <n v="50000"/>
    <s v="Catalog Circulation Analyst"/>
    <x v="6"/>
    <s v="USA"/>
    <x v="1"/>
    <x v="2"/>
    <x v="13"/>
    <x v="15"/>
    <x v="288"/>
  </r>
  <r>
    <x v="839"/>
    <d v="2012-06-15T00:35:45"/>
    <n v="50000"/>
    <n v="50000"/>
    <x v="1"/>
    <n v="50000"/>
    <s v="Digital Media Analyst"/>
    <x v="6"/>
    <s v="USA"/>
    <x v="1"/>
    <x v="2"/>
    <x v="5"/>
    <x v="15"/>
    <x v="288"/>
  </r>
  <r>
    <x v="840"/>
    <d v="2012-06-20T03:52:40"/>
    <n v="50000"/>
    <n v="50000"/>
    <x v="1"/>
    <n v="50000"/>
    <s v="Operations Analyst "/>
    <x v="6"/>
    <s v="USA"/>
    <x v="1"/>
    <x v="2"/>
    <x v="36"/>
    <x v="15"/>
    <x v="288"/>
  </r>
  <r>
    <x v="841"/>
    <d v="2012-05-29T14:10:28"/>
    <s v="AUS 49,000"/>
    <n v="49000"/>
    <x v="4"/>
    <n v="49975.573163729154"/>
    <s v="Document Control"/>
    <x v="8"/>
    <s v="Australia"/>
    <x v="6"/>
    <x v="0"/>
    <x v="1"/>
    <x v="16"/>
    <x v="289"/>
  </r>
  <r>
    <x v="842"/>
    <d v="2012-05-29T17:48:04"/>
    <n v="49500"/>
    <n v="49500"/>
    <x v="1"/>
    <n v="49500"/>
    <s v="Financial Analyst II"/>
    <x v="6"/>
    <s v="USA"/>
    <x v="1"/>
    <x v="0"/>
    <x v="37"/>
    <x v="16"/>
    <x v="290"/>
  </r>
  <r>
    <x v="843"/>
    <d v="2012-06-06T01:26:56"/>
    <s v="38920EUR"/>
    <n v="38920"/>
    <x v="3"/>
    <n v="49443.946165553374"/>
    <s v="functional analyst"/>
    <x v="6"/>
    <s v="Belgium"/>
    <x v="49"/>
    <x v="0"/>
    <x v="31"/>
    <x v="16"/>
    <x v="291"/>
  </r>
  <r>
    <x v="844"/>
    <d v="2012-05-29T01:45:13"/>
    <n v="4100"/>
    <n v="49200"/>
    <x v="1"/>
    <n v="49200"/>
    <s v="Chief Accountant"/>
    <x v="0"/>
    <s v="QATAR"/>
    <x v="42"/>
    <x v="3"/>
    <x v="8"/>
    <x v="16"/>
    <x v="292"/>
  </r>
  <r>
    <x v="845"/>
    <d v="2012-05-26T00:43:25"/>
    <n v="50000"/>
    <n v="50000"/>
    <x v="0"/>
    <n v="49168.076151516347"/>
    <s v="Inventory manger"/>
    <x v="1"/>
    <s v="Canada"/>
    <x v="0"/>
    <x v="0"/>
    <x v="0"/>
    <x v="16"/>
    <x v="293"/>
  </r>
  <r>
    <x v="846"/>
    <d v="2012-05-31T09:45:09"/>
    <n v="50000"/>
    <n v="50000"/>
    <x v="0"/>
    <n v="49168.076151516347"/>
    <s v="Business Analyst"/>
    <x v="6"/>
    <s v="Canada"/>
    <x v="0"/>
    <x v="0"/>
    <x v="18"/>
    <x v="16"/>
    <x v="293"/>
  </r>
  <r>
    <x v="847"/>
    <d v="2012-06-03T13:30:47"/>
    <n v="50000"/>
    <n v="50000"/>
    <x v="0"/>
    <n v="49168.076151516347"/>
    <s v="Application Developer"/>
    <x v="6"/>
    <s v="Canada"/>
    <x v="0"/>
    <x v="0"/>
    <x v="12"/>
    <x v="16"/>
    <x v="293"/>
  </r>
  <r>
    <x v="848"/>
    <d v="2012-06-10T21:52:30"/>
    <s v="Â£31185"/>
    <n v="31185"/>
    <x v="2"/>
    <n v="49153.119414418252"/>
    <s v="Data Team Leader"/>
    <x v="1"/>
    <s v="UK"/>
    <x v="2"/>
    <x v="0"/>
    <x v="17"/>
    <x v="16"/>
    <x v="294"/>
  </r>
  <r>
    <x v="849"/>
    <d v="2012-05-25T03:50:58"/>
    <n v="49000"/>
    <n v="49000"/>
    <x v="1"/>
    <n v="49000"/>
    <s v="business analyst"/>
    <x v="6"/>
    <s v="USA"/>
    <x v="1"/>
    <x v="2"/>
    <x v="0"/>
    <x v="16"/>
    <x v="295"/>
  </r>
  <r>
    <x v="850"/>
    <d v="2012-05-29T23:08:45"/>
    <n v="49000"/>
    <n v="49000"/>
    <x v="1"/>
    <n v="49000"/>
    <s v="Research Analyst"/>
    <x v="6"/>
    <s v="USA"/>
    <x v="1"/>
    <x v="0"/>
    <x v="2"/>
    <x v="16"/>
    <x v="295"/>
  </r>
  <r>
    <x v="851"/>
    <d v="2012-05-30T01:12:04"/>
    <n v="49000"/>
    <n v="49000"/>
    <x v="1"/>
    <n v="49000"/>
    <s v="Clinical Data Specialist"/>
    <x v="2"/>
    <s v="USA"/>
    <x v="1"/>
    <x v="0"/>
    <x v="12"/>
    <x v="16"/>
    <x v="295"/>
  </r>
  <r>
    <x v="852"/>
    <d v="2012-06-04T23:41:47"/>
    <n v="49000"/>
    <n v="49000"/>
    <x v="1"/>
    <n v="49000"/>
    <s v="Marketing Data Analyst"/>
    <x v="6"/>
    <s v="USA"/>
    <x v="1"/>
    <x v="3"/>
    <x v="18"/>
    <x v="16"/>
    <x v="295"/>
  </r>
  <r>
    <x v="853"/>
    <d v="2012-05-29T09:52:02"/>
    <s v="48000 $AUD"/>
    <n v="48000"/>
    <x v="4"/>
    <n v="48955.663507326513"/>
    <s v="Research Assistant"/>
    <x v="6"/>
    <s v="Australia"/>
    <x v="6"/>
    <x v="1"/>
    <x v="19"/>
    <x v="16"/>
    <x v="296"/>
  </r>
  <r>
    <x v="854"/>
    <d v="2012-05-26T01:18:35"/>
    <s v="Â£31000"/>
    <n v="31000"/>
    <x v="2"/>
    <n v="48861.526434085805"/>
    <s v="Telecoms Engineer"/>
    <x v="7"/>
    <s v="UK"/>
    <x v="2"/>
    <x v="3"/>
    <x v="0"/>
    <x v="16"/>
    <x v="297"/>
  </r>
  <r>
    <x v="855"/>
    <d v="2012-05-26T21:10:20"/>
    <n v="48500"/>
    <n v="48500"/>
    <x v="1"/>
    <n v="48500"/>
    <s v="Loss Prevention Finance Coordinator"/>
    <x v="1"/>
    <s v="USA"/>
    <x v="1"/>
    <x v="3"/>
    <x v="2"/>
    <x v="16"/>
    <x v="298"/>
  </r>
  <r>
    <x v="856"/>
    <d v="2012-06-05T05:03:20"/>
    <n v="48500"/>
    <n v="48500"/>
    <x v="1"/>
    <n v="48500"/>
    <s v="Business Systems Analyst I"/>
    <x v="6"/>
    <s v="USA"/>
    <x v="1"/>
    <x v="0"/>
    <x v="7"/>
    <x v="16"/>
    <x v="298"/>
  </r>
  <r>
    <x v="857"/>
    <d v="2012-05-25T07:21:18"/>
    <s v="â‚¬ 38000"/>
    <n v="38000"/>
    <x v="3"/>
    <n v="48275.178681681093"/>
    <s v="busines analist"/>
    <x v="6"/>
    <s v="The Netherlands"/>
    <x v="3"/>
    <x v="1"/>
    <x v="0"/>
    <x v="16"/>
    <x v="299"/>
  </r>
  <r>
    <x v="858"/>
    <d v="2012-05-31T16:16:11"/>
    <s v="Â£30500"/>
    <n v="30500"/>
    <x v="2"/>
    <n v="48073.437298052166"/>
    <s v="Construction Estimator"/>
    <x v="5"/>
    <s v="UK"/>
    <x v="2"/>
    <x v="0"/>
    <x v="14"/>
    <x v="16"/>
    <x v="300"/>
  </r>
  <r>
    <x v="859"/>
    <d v="2012-05-28T04:40:41"/>
    <s v="48000 $"/>
    <n v="48000"/>
    <x v="1"/>
    <n v="48000"/>
    <s v="Merchandise planner"/>
    <x v="1"/>
    <s v="France"/>
    <x v="36"/>
    <x v="0"/>
    <x v="12"/>
    <x v="16"/>
    <x v="301"/>
  </r>
  <r>
    <x v="860"/>
    <d v="2012-05-25T03:23:42"/>
    <n v="48000"/>
    <n v="48000"/>
    <x v="1"/>
    <n v="48000"/>
    <s v="Quality Control"/>
    <x v="8"/>
    <s v="Pakistan"/>
    <x v="50"/>
    <x v="3"/>
    <x v="0"/>
    <x v="16"/>
    <x v="301"/>
  </r>
  <r>
    <x v="861"/>
    <d v="2012-05-28T22:58:25"/>
    <n v="48000"/>
    <n v="48000"/>
    <x v="1"/>
    <n v="48000"/>
    <s v="Cost Controlling Executive"/>
    <x v="8"/>
    <s v="Qatar"/>
    <x v="42"/>
    <x v="3"/>
    <x v="2"/>
    <x v="16"/>
    <x v="301"/>
  </r>
  <r>
    <x v="862"/>
    <d v="2012-05-26T17:51:27"/>
    <n v="48000"/>
    <n v="48000"/>
    <x v="1"/>
    <n v="48000"/>
    <s v="Consultant"/>
    <x v="5"/>
    <s v="Singapore"/>
    <x v="17"/>
    <x v="2"/>
    <x v="18"/>
    <x v="16"/>
    <x v="301"/>
  </r>
  <r>
    <x v="863"/>
    <d v="2012-05-26T00:41:30"/>
    <n v="4000"/>
    <n v="48000"/>
    <x v="1"/>
    <n v="48000"/>
    <s v="Asst.Manager Finance"/>
    <x v="1"/>
    <s v="UAE"/>
    <x v="25"/>
    <x v="3"/>
    <x v="0"/>
    <x v="16"/>
    <x v="301"/>
  </r>
  <r>
    <x v="864"/>
    <d v="2012-05-26T01:59:40"/>
    <n v="48000"/>
    <n v="48000"/>
    <x v="1"/>
    <n v="48000"/>
    <s v="Quality Analyst"/>
    <x v="6"/>
    <s v="USA"/>
    <x v="1"/>
    <x v="1"/>
    <x v="0"/>
    <x v="16"/>
    <x v="301"/>
  </r>
  <r>
    <x v="865"/>
    <d v="2012-05-26T21:43:54"/>
    <n v="48000"/>
    <n v="48000"/>
    <x v="1"/>
    <n v="48000"/>
    <s v="Operations Support Coordinator"/>
    <x v="1"/>
    <s v="USA"/>
    <x v="1"/>
    <x v="3"/>
    <x v="22"/>
    <x v="16"/>
    <x v="301"/>
  </r>
  <r>
    <x v="866"/>
    <d v="2012-06-15T09:00:08"/>
    <n v="48000"/>
    <n v="48000"/>
    <x v="1"/>
    <n v="48000"/>
    <s v="Accountant"/>
    <x v="0"/>
    <s v="USA"/>
    <x v="1"/>
    <x v="0"/>
    <x v="24"/>
    <x v="16"/>
    <x v="301"/>
  </r>
  <r>
    <x v="867"/>
    <d v="2012-06-15T09:01:23"/>
    <n v="48000"/>
    <n v="48000"/>
    <x v="1"/>
    <n v="48000"/>
    <s v="Accountant"/>
    <x v="0"/>
    <s v="USA"/>
    <x v="1"/>
    <x v="0"/>
    <x v="24"/>
    <x v="16"/>
    <x v="301"/>
  </r>
  <r>
    <x v="868"/>
    <d v="2012-06-19T06:50:47"/>
    <n v="48000"/>
    <n v="48000"/>
    <x v="1"/>
    <n v="48000"/>
    <s v="Inventory Analyst"/>
    <x v="6"/>
    <s v="USA"/>
    <x v="1"/>
    <x v="0"/>
    <x v="13"/>
    <x v="16"/>
    <x v="301"/>
  </r>
  <r>
    <x v="869"/>
    <d v="2012-06-19T21:32:36"/>
    <n v="48000"/>
    <n v="48000"/>
    <x v="1"/>
    <n v="48000"/>
    <s v="Marketing Analyst Co-op"/>
    <x v="6"/>
    <s v="USA"/>
    <x v="1"/>
    <x v="0"/>
    <x v="24"/>
    <x v="16"/>
    <x v="301"/>
  </r>
  <r>
    <x v="870"/>
    <d v="2012-05-26T01:04:50"/>
    <n v="47700"/>
    <n v="47700"/>
    <x v="1"/>
    <n v="47700"/>
    <s v="Customer Operations Analyst"/>
    <x v="6"/>
    <s v="USA"/>
    <x v="1"/>
    <x v="0"/>
    <x v="0"/>
    <x v="16"/>
    <x v="302"/>
  </r>
  <r>
    <x v="871"/>
    <d v="2012-05-26T01:50:28"/>
    <n v="47500"/>
    <n v="47500"/>
    <x v="1"/>
    <n v="47500"/>
    <s v="Supervisor, Contracts, Rebates, Chargebacks and Returns"/>
    <x v="1"/>
    <s v="USA"/>
    <x v="1"/>
    <x v="2"/>
    <x v="0"/>
    <x v="16"/>
    <x v="303"/>
  </r>
  <r>
    <x v="872"/>
    <d v="2012-05-25T23:49:27"/>
    <s v="Â£30000"/>
    <n v="30000"/>
    <x v="2"/>
    <n v="47285.348162018527"/>
    <s v="Database Manager"/>
    <x v="1"/>
    <s v="UK"/>
    <x v="2"/>
    <x v="0"/>
    <x v="0"/>
    <x v="16"/>
    <x v="304"/>
  </r>
  <r>
    <x v="873"/>
    <d v="2012-05-26T00:54:12"/>
    <s v="Â£30000"/>
    <n v="30000"/>
    <x v="2"/>
    <n v="47285.348162018527"/>
    <s v="Business Intelligence Analyst"/>
    <x v="6"/>
    <s v="UK"/>
    <x v="2"/>
    <x v="3"/>
    <x v="0"/>
    <x v="16"/>
    <x v="304"/>
  </r>
  <r>
    <x v="874"/>
    <d v="2012-05-28T15:29:53"/>
    <s v="Â£30000"/>
    <n v="30000"/>
    <x v="2"/>
    <n v="47285.348162018527"/>
    <s v="Data Analyst"/>
    <x v="6"/>
    <s v="UK"/>
    <x v="2"/>
    <x v="2"/>
    <x v="5"/>
    <x v="16"/>
    <x v="304"/>
  </r>
  <r>
    <x v="875"/>
    <d v="2012-05-28T16:07:51"/>
    <s v="Â£30000"/>
    <n v="30000"/>
    <x v="2"/>
    <n v="47285.348162018527"/>
    <s v="Information Analyst"/>
    <x v="6"/>
    <s v="UK"/>
    <x v="2"/>
    <x v="0"/>
    <x v="25"/>
    <x v="16"/>
    <x v="304"/>
  </r>
  <r>
    <x v="876"/>
    <d v="2012-05-28T16:19:41"/>
    <s v="Â£30000"/>
    <n v="30000"/>
    <x v="2"/>
    <n v="47285.348162018527"/>
    <s v="MDM Executive (Business Analyst)"/>
    <x v="6"/>
    <s v="UK"/>
    <x v="2"/>
    <x v="2"/>
    <x v="2"/>
    <x v="16"/>
    <x v="304"/>
  </r>
  <r>
    <x v="877"/>
    <d v="2012-05-28T19:53:14"/>
    <s v="Â£30000"/>
    <n v="30000"/>
    <x v="2"/>
    <n v="47285.348162018527"/>
    <s v="Reporting Accountant"/>
    <x v="0"/>
    <s v="UK"/>
    <x v="2"/>
    <x v="3"/>
    <x v="12"/>
    <x v="16"/>
    <x v="304"/>
  </r>
  <r>
    <x v="878"/>
    <d v="2012-05-29T04:11:58"/>
    <s v="Â£30000"/>
    <n v="30000"/>
    <x v="2"/>
    <n v="47285.348162018527"/>
    <s v="Infection Prevention Surveillance Specialist"/>
    <x v="2"/>
    <s v="UK"/>
    <x v="2"/>
    <x v="0"/>
    <x v="14"/>
    <x v="16"/>
    <x v="304"/>
  </r>
  <r>
    <x v="879"/>
    <d v="2012-05-29T18:14:48"/>
    <s v="Â£30000"/>
    <n v="30000"/>
    <x v="2"/>
    <n v="47285.348162018527"/>
    <s v="Market Analyst"/>
    <x v="6"/>
    <s v="UK"/>
    <x v="2"/>
    <x v="2"/>
    <x v="7"/>
    <x v="16"/>
    <x v="304"/>
  </r>
  <r>
    <x v="880"/>
    <d v="2012-05-31T19:51:29"/>
    <s v="Â£30000"/>
    <n v="30000"/>
    <x v="2"/>
    <n v="47285.348162018527"/>
    <s v="Cost Analyst"/>
    <x v="6"/>
    <s v="UK"/>
    <x v="2"/>
    <x v="0"/>
    <x v="17"/>
    <x v="16"/>
    <x v="304"/>
  </r>
  <r>
    <x v="881"/>
    <d v="2012-05-28T16:19:21"/>
    <n v="37000"/>
    <n v="37000"/>
    <x v="3"/>
    <n v="47004.779242689488"/>
    <s v="Project Control Analyst"/>
    <x v="6"/>
    <s v="Spain"/>
    <x v="15"/>
    <x v="0"/>
    <x v="26"/>
    <x v="16"/>
    <x v="305"/>
  </r>
  <r>
    <x v="882"/>
    <d v="2012-05-26T01:30:12"/>
    <n v="47000"/>
    <n v="47000"/>
    <x v="1"/>
    <n v="47000"/>
    <s v="Sourcing Specialist"/>
    <x v="2"/>
    <s v="USA"/>
    <x v="1"/>
    <x v="0"/>
    <x v="0"/>
    <x v="16"/>
    <x v="306"/>
  </r>
  <r>
    <x v="883"/>
    <d v="2012-05-26T02:00:14"/>
    <n v="47000"/>
    <n v="47000"/>
    <x v="1"/>
    <n v="47000"/>
    <s v="Trainer "/>
    <x v="1"/>
    <s v="USA"/>
    <x v="1"/>
    <x v="3"/>
    <x v="0"/>
    <x v="16"/>
    <x v="306"/>
  </r>
  <r>
    <x v="884"/>
    <d v="2012-05-26T02:05:49"/>
    <n v="47000"/>
    <n v="47000"/>
    <x v="1"/>
    <n v="47000"/>
    <s v="Sr Management Analytst 2"/>
    <x v="1"/>
    <s v="USA"/>
    <x v="1"/>
    <x v="0"/>
    <x v="0"/>
    <x v="16"/>
    <x v="306"/>
  </r>
  <r>
    <x v="885"/>
    <d v="2012-05-26T00:48:48"/>
    <n v="46584"/>
    <n v="46584"/>
    <x v="1"/>
    <n v="46584"/>
    <s v="Budget Analyst"/>
    <x v="6"/>
    <s v="USA"/>
    <x v="1"/>
    <x v="0"/>
    <x v="0"/>
    <x v="16"/>
    <x v="307"/>
  </r>
  <r>
    <x v="886"/>
    <d v="2012-06-21T04:44:20"/>
    <n v="46359"/>
    <n v="46359"/>
    <x v="1"/>
    <n v="46359"/>
    <s v="Data Analyst"/>
    <x v="6"/>
    <s v="USA"/>
    <x v="1"/>
    <x v="2"/>
    <x v="12"/>
    <x v="16"/>
    <x v="308"/>
  </r>
  <r>
    <x v="887"/>
    <d v="2012-06-01T01:29:02"/>
    <n v="46325"/>
    <n v="46325"/>
    <x v="1"/>
    <n v="46325"/>
    <s v="Work Force Scheduler for Call Center"/>
    <x v="8"/>
    <s v="USA"/>
    <x v="1"/>
    <x v="0"/>
    <x v="24"/>
    <x v="16"/>
    <x v="309"/>
  </r>
  <r>
    <x v="888"/>
    <d v="2012-05-29T00:30:42"/>
    <n v="2600000"/>
    <n v="2600000"/>
    <x v="5"/>
    <n v="46300.583387350678"/>
    <s v="Practice Manager"/>
    <x v="1"/>
    <s v="India"/>
    <x v="7"/>
    <x v="0"/>
    <x v="25"/>
    <x v="16"/>
    <x v="310"/>
  </r>
  <r>
    <x v="889"/>
    <d v="2012-05-26T01:14:27"/>
    <n v="46000"/>
    <n v="46000"/>
    <x v="1"/>
    <n v="46000"/>
    <s v="University Relations Intern"/>
    <x v="6"/>
    <s v="USA"/>
    <x v="1"/>
    <x v="2"/>
    <x v="0"/>
    <x v="16"/>
    <x v="311"/>
  </r>
  <r>
    <x v="890"/>
    <d v="2012-05-26T01:59:45"/>
    <s v="46000 usd"/>
    <n v="46000"/>
    <x v="1"/>
    <n v="46000"/>
    <s v="Financial analyst"/>
    <x v="6"/>
    <s v="USA"/>
    <x v="1"/>
    <x v="0"/>
    <x v="0"/>
    <x v="16"/>
    <x v="311"/>
  </r>
  <r>
    <x v="891"/>
    <d v="2012-05-26T05:27:14"/>
    <n v="46000"/>
    <n v="46000"/>
    <x v="1"/>
    <n v="46000"/>
    <s v="Research Analyst"/>
    <x v="6"/>
    <s v="USA"/>
    <x v="1"/>
    <x v="3"/>
    <x v="0"/>
    <x v="16"/>
    <x v="311"/>
  </r>
  <r>
    <x v="892"/>
    <d v="2012-06-18T06:14:35"/>
    <n v="46000"/>
    <n v="46000"/>
    <x v="1"/>
    <n v="46000"/>
    <s v="AML Analyst"/>
    <x v="6"/>
    <s v="USA"/>
    <x v="1"/>
    <x v="2"/>
    <x v="24"/>
    <x v="16"/>
    <x v="311"/>
  </r>
  <r>
    <x v="893"/>
    <d v="2012-06-20T03:55:55"/>
    <n v="46000"/>
    <n v="46000"/>
    <x v="1"/>
    <n v="46000"/>
    <s v="Poultry Analyst"/>
    <x v="6"/>
    <s v="USA"/>
    <x v="1"/>
    <x v="0"/>
    <x v="9"/>
    <x v="16"/>
    <x v="311"/>
  </r>
  <r>
    <x v="894"/>
    <d v="2012-05-26T02:03:35"/>
    <n v="45880"/>
    <n v="45880"/>
    <x v="1"/>
    <n v="45880"/>
    <s v="Campus Budget Officer"/>
    <x v="1"/>
    <s v="USA"/>
    <x v="1"/>
    <x v="2"/>
    <x v="0"/>
    <x v="16"/>
    <x v="312"/>
  </r>
  <r>
    <x v="895"/>
    <d v="2012-05-29T23:31:03"/>
    <s v="36000 euros"/>
    <n v="36000"/>
    <x v="3"/>
    <n v="45734.379803697877"/>
    <s v="Data Analytics Consultant"/>
    <x v="6"/>
    <s v="Ireland"/>
    <x v="32"/>
    <x v="3"/>
    <x v="25"/>
    <x v="16"/>
    <x v="313"/>
  </r>
  <r>
    <x v="896"/>
    <d v="2012-05-26T01:29:37"/>
    <s v="Â£29000"/>
    <n v="29000"/>
    <x v="2"/>
    <n v="45709.169889951241"/>
    <s v="ICT Technical Analyst"/>
    <x v="6"/>
    <s v="UK"/>
    <x v="2"/>
    <x v="0"/>
    <x v="0"/>
    <x v="16"/>
    <x v="314"/>
  </r>
  <r>
    <x v="897"/>
    <d v="2012-05-26T21:07:14"/>
    <s v="Â£29000"/>
    <n v="29000"/>
    <x v="2"/>
    <n v="45709.169889951241"/>
    <s v="Reporting Assistant"/>
    <x v="4"/>
    <s v="UK"/>
    <x v="2"/>
    <x v="3"/>
    <x v="5"/>
    <x v="16"/>
    <x v="314"/>
  </r>
  <r>
    <x v="898"/>
    <d v="2012-05-28T18:50:35"/>
    <n v="29000"/>
    <n v="29000"/>
    <x v="2"/>
    <n v="45709.169889951241"/>
    <s v="Financial Analyst"/>
    <x v="6"/>
    <s v="UK"/>
    <x v="2"/>
    <x v="0"/>
    <x v="14"/>
    <x v="16"/>
    <x v="314"/>
  </r>
  <r>
    <x v="899"/>
    <d v="2012-05-29T02:19:27"/>
    <s v="Â£29000"/>
    <n v="29000"/>
    <x v="2"/>
    <n v="45709.169889951241"/>
    <s v="Financial Accountant"/>
    <x v="0"/>
    <s v="UK"/>
    <x v="2"/>
    <x v="3"/>
    <x v="9"/>
    <x v="16"/>
    <x v="314"/>
  </r>
  <r>
    <x v="900"/>
    <d v="2012-05-28T06:52:05"/>
    <n v="45616"/>
    <n v="45616"/>
    <x v="1"/>
    <n v="45616"/>
    <s v="Assistant Fleet Analyst"/>
    <x v="6"/>
    <s v="Australia"/>
    <x v="6"/>
    <x v="0"/>
    <x v="31"/>
    <x v="16"/>
    <x v="315"/>
  </r>
  <r>
    <x v="901"/>
    <d v="2012-05-26T06:57:09"/>
    <s v="Â£28800"/>
    <n v="28800"/>
    <x v="2"/>
    <n v="45393.934235537781"/>
    <s v="Finance Manager"/>
    <x v="1"/>
    <s v="UK"/>
    <x v="2"/>
    <x v="0"/>
    <x v="6"/>
    <x v="16"/>
    <x v="316"/>
  </r>
  <r>
    <x v="902"/>
    <d v="2012-05-26T03:32:53"/>
    <n v="46000"/>
    <n v="46000"/>
    <x v="0"/>
    <n v="45234.630059395036"/>
    <s v="Sr. Marketing Solutions Analyst"/>
    <x v="6"/>
    <s v="Canada"/>
    <x v="0"/>
    <x v="2"/>
    <x v="0"/>
    <x v="16"/>
    <x v="317"/>
  </r>
  <r>
    <x v="903"/>
    <d v="2012-05-31T17:35:33"/>
    <s v="45.000 USD"/>
    <n v="45000"/>
    <x v="1"/>
    <n v="45000"/>
    <s v="Junior Reporting Manager"/>
    <x v="1"/>
    <s v="Germany"/>
    <x v="8"/>
    <x v="3"/>
    <x v="12"/>
    <x v="16"/>
    <x v="318"/>
  </r>
  <r>
    <x v="904"/>
    <d v="2012-05-26T18:35:20"/>
    <s v="45000 $"/>
    <n v="45000"/>
    <x v="1"/>
    <n v="45000"/>
    <s v="AGM"/>
    <x v="1"/>
    <s v="India"/>
    <x v="7"/>
    <x v="1"/>
    <x v="5"/>
    <x v="16"/>
    <x v="318"/>
  </r>
  <r>
    <x v="905"/>
    <d v="2012-06-06T01:41:40"/>
    <s v="US$45,000"/>
    <n v="45000"/>
    <x v="1"/>
    <n v="45000"/>
    <s v="CFO"/>
    <x v="3"/>
    <s v="Mexico"/>
    <x v="22"/>
    <x v="0"/>
    <x v="12"/>
    <x v="16"/>
    <x v="318"/>
  </r>
  <r>
    <x v="906"/>
    <d v="2012-05-29T13:52:13"/>
    <n v="45000"/>
    <n v="45000"/>
    <x v="1"/>
    <n v="45000"/>
    <s v="Financial Analysis"/>
    <x v="6"/>
    <s v="Pakistan"/>
    <x v="50"/>
    <x v="2"/>
    <x v="9"/>
    <x v="16"/>
    <x v="318"/>
  </r>
  <r>
    <x v="907"/>
    <d v="2012-05-28T12:51:53"/>
    <n v="45000"/>
    <n v="45000"/>
    <x v="1"/>
    <n v="45000"/>
    <s v="Engineer"/>
    <x v="7"/>
    <s v="singapore"/>
    <x v="17"/>
    <x v="3"/>
    <x v="25"/>
    <x v="16"/>
    <x v="318"/>
  </r>
  <r>
    <x v="908"/>
    <d v="2012-05-25T04:10:44"/>
    <n v="45000"/>
    <n v="45000"/>
    <x v="1"/>
    <n v="45000"/>
    <s v="Excel Report Writer"/>
    <x v="4"/>
    <s v="South Africa"/>
    <x v="14"/>
    <x v="2"/>
    <x v="0"/>
    <x v="16"/>
    <x v="318"/>
  </r>
  <r>
    <x v="909"/>
    <d v="2012-05-26T00:42:46"/>
    <n v="45000"/>
    <n v="45000"/>
    <x v="1"/>
    <n v="45000"/>
    <s v="DBA"/>
    <x v="6"/>
    <s v="USA"/>
    <x v="1"/>
    <x v="0"/>
    <x v="0"/>
    <x v="16"/>
    <x v="318"/>
  </r>
  <r>
    <x v="910"/>
    <d v="2012-05-26T00:44:09"/>
    <n v="45000"/>
    <n v="45000"/>
    <x v="1"/>
    <n v="45000"/>
    <s v="data analyst"/>
    <x v="6"/>
    <s v="USA"/>
    <x v="1"/>
    <x v="3"/>
    <x v="0"/>
    <x v="16"/>
    <x v="318"/>
  </r>
  <r>
    <x v="911"/>
    <d v="2012-05-26T00:56:37"/>
    <s v="45k"/>
    <n v="45000"/>
    <x v="1"/>
    <n v="45000"/>
    <s v="Accounting Assistant"/>
    <x v="0"/>
    <s v="USA"/>
    <x v="1"/>
    <x v="3"/>
    <x v="0"/>
    <x v="16"/>
    <x v="318"/>
  </r>
  <r>
    <x v="912"/>
    <d v="2012-05-26T01:19:22"/>
    <n v="45000"/>
    <n v="45000"/>
    <x v="1"/>
    <n v="45000"/>
    <s v="sales support"/>
    <x v="6"/>
    <s v="USA"/>
    <x v="1"/>
    <x v="0"/>
    <x v="0"/>
    <x v="16"/>
    <x v="318"/>
  </r>
  <r>
    <x v="913"/>
    <d v="2012-05-26T01:34:56"/>
    <n v="45000"/>
    <n v="45000"/>
    <x v="1"/>
    <n v="45000"/>
    <s v="QC Fabrication Inspector"/>
    <x v="2"/>
    <s v="USA"/>
    <x v="1"/>
    <x v="0"/>
    <x v="0"/>
    <x v="16"/>
    <x v="318"/>
  </r>
  <r>
    <x v="914"/>
    <d v="2012-05-26T03:07:46"/>
    <n v="45000"/>
    <n v="45000"/>
    <x v="1"/>
    <n v="45000"/>
    <s v="Analyst"/>
    <x v="6"/>
    <s v="USA"/>
    <x v="1"/>
    <x v="0"/>
    <x v="0"/>
    <x v="16"/>
    <x v="318"/>
  </r>
  <r>
    <x v="915"/>
    <d v="2012-05-26T05:33:43"/>
    <n v="45000"/>
    <n v="45000"/>
    <x v="1"/>
    <n v="45000"/>
    <s v="Reports Coordinator"/>
    <x v="4"/>
    <s v="USA"/>
    <x v="1"/>
    <x v="2"/>
    <x v="0"/>
    <x v="16"/>
    <x v="318"/>
  </r>
  <r>
    <x v="916"/>
    <d v="2012-05-26T06:40:59"/>
    <n v="45000"/>
    <n v="45000"/>
    <x v="1"/>
    <n v="45000"/>
    <s v="Workflow Analyst"/>
    <x v="6"/>
    <s v="USA"/>
    <x v="1"/>
    <x v="0"/>
    <x v="19"/>
    <x v="16"/>
    <x v="318"/>
  </r>
  <r>
    <x v="917"/>
    <d v="2012-05-26T07:36:23"/>
    <n v="45000"/>
    <n v="45000"/>
    <x v="1"/>
    <n v="45000"/>
    <s v="business analyst"/>
    <x v="6"/>
    <s v="USA"/>
    <x v="1"/>
    <x v="0"/>
    <x v="18"/>
    <x v="16"/>
    <x v="318"/>
  </r>
  <r>
    <x v="918"/>
    <d v="2012-05-26T08:55:12"/>
    <n v="45000"/>
    <n v="45000"/>
    <x v="1"/>
    <n v="45000"/>
    <s v="Technical Analyst"/>
    <x v="6"/>
    <s v="USA"/>
    <x v="1"/>
    <x v="0"/>
    <x v="5"/>
    <x v="16"/>
    <x v="318"/>
  </r>
  <r>
    <x v="919"/>
    <d v="2012-05-26T08:55:17"/>
    <n v="45000"/>
    <n v="45000"/>
    <x v="1"/>
    <n v="45000"/>
    <s v="Head Accounts"/>
    <x v="0"/>
    <s v="USA"/>
    <x v="1"/>
    <x v="0"/>
    <x v="17"/>
    <x v="16"/>
    <x v="318"/>
  </r>
  <r>
    <x v="920"/>
    <d v="2012-05-28T10:29:41"/>
    <s v="$45,000  USD"/>
    <n v="45000"/>
    <x v="1"/>
    <n v="45000"/>
    <s v="Staff accountant -- Auditing"/>
    <x v="0"/>
    <s v="USA"/>
    <x v="1"/>
    <x v="2"/>
    <x v="18"/>
    <x v="16"/>
    <x v="318"/>
  </r>
  <r>
    <x v="921"/>
    <d v="2012-05-29T10:09:37"/>
    <n v="45000"/>
    <n v="45000"/>
    <x v="1"/>
    <n v="45000"/>
    <s v="Staff Assistant"/>
    <x v="6"/>
    <s v="USA"/>
    <x v="1"/>
    <x v="0"/>
    <x v="17"/>
    <x v="16"/>
    <x v="318"/>
  </r>
  <r>
    <x v="922"/>
    <d v="2012-05-30T01:05:26"/>
    <n v="45000"/>
    <n v="45000"/>
    <x v="1"/>
    <n v="45000"/>
    <s v="Technical Support Specialist"/>
    <x v="2"/>
    <s v="USA"/>
    <x v="1"/>
    <x v="0"/>
    <x v="3"/>
    <x v="16"/>
    <x v="318"/>
  </r>
  <r>
    <x v="923"/>
    <d v="2012-05-30T21:19:31"/>
    <n v="45000"/>
    <n v="45000"/>
    <x v="1"/>
    <n v="45000"/>
    <s v="Data Specialist"/>
    <x v="2"/>
    <s v="USA"/>
    <x v="1"/>
    <x v="3"/>
    <x v="2"/>
    <x v="16"/>
    <x v="318"/>
  </r>
  <r>
    <x v="924"/>
    <d v="2012-05-31T05:02:59"/>
    <n v="45000"/>
    <n v="45000"/>
    <x v="1"/>
    <n v="45000"/>
    <s v="Excel Business Analyst"/>
    <x v="6"/>
    <s v="USA"/>
    <x v="1"/>
    <x v="2"/>
    <x v="12"/>
    <x v="16"/>
    <x v="318"/>
  </r>
  <r>
    <x v="925"/>
    <d v="2012-05-31T06:23:55"/>
    <n v="45000"/>
    <n v="45000"/>
    <x v="1"/>
    <n v="45000"/>
    <s v="Business Analyst"/>
    <x v="6"/>
    <s v="USA"/>
    <x v="1"/>
    <x v="0"/>
    <x v="9"/>
    <x v="16"/>
    <x v="318"/>
  </r>
  <r>
    <x v="926"/>
    <d v="2012-06-06T00:49:15"/>
    <n v="45000"/>
    <n v="45000"/>
    <x v="1"/>
    <n v="45000"/>
    <s v="Bussiness Analyst"/>
    <x v="6"/>
    <s v="USA"/>
    <x v="1"/>
    <x v="3"/>
    <x v="25"/>
    <x v="16"/>
    <x v="318"/>
  </r>
  <r>
    <x v="927"/>
    <d v="2012-06-07T23:33:23"/>
    <n v="45000"/>
    <n v="45000"/>
    <x v="1"/>
    <n v="45000"/>
    <s v="Sourcing Analyst"/>
    <x v="6"/>
    <s v="USA"/>
    <x v="1"/>
    <x v="2"/>
    <x v="19"/>
    <x v="16"/>
    <x v="318"/>
  </r>
  <r>
    <x v="928"/>
    <d v="2012-06-12T08:46:15"/>
    <n v="45000"/>
    <n v="45000"/>
    <x v="1"/>
    <n v="45000"/>
    <s v="ba"/>
    <x v="6"/>
    <s v="USA"/>
    <x v="1"/>
    <x v="0"/>
    <x v="25"/>
    <x v="16"/>
    <x v="318"/>
  </r>
  <r>
    <x v="929"/>
    <d v="2012-06-19T00:23:24"/>
    <n v="45000"/>
    <n v="45000"/>
    <x v="1"/>
    <n v="45000"/>
    <s v="Senior Accountant"/>
    <x v="0"/>
    <s v="USA"/>
    <x v="1"/>
    <x v="3"/>
    <x v="12"/>
    <x v="16"/>
    <x v="318"/>
  </r>
  <r>
    <x v="930"/>
    <d v="2012-05-26T03:15:30"/>
    <s v="Â£28500"/>
    <n v="28500"/>
    <x v="2"/>
    <n v="44921.080753917595"/>
    <s v="Data Quality &amp; Analysis Manager"/>
    <x v="1"/>
    <s v="UK"/>
    <x v="2"/>
    <x v="3"/>
    <x v="0"/>
    <x v="16"/>
    <x v="319"/>
  </r>
  <r>
    <x v="931"/>
    <d v="2012-05-28T17:15:29"/>
    <s v="Â£28500"/>
    <n v="28500"/>
    <x v="2"/>
    <n v="44921.080753917595"/>
    <s v="Development (Project &amp; Planning) Manager"/>
    <x v="1"/>
    <s v="UK"/>
    <x v="2"/>
    <x v="1"/>
    <x v="5"/>
    <x v="16"/>
    <x v="319"/>
  </r>
  <r>
    <x v="932"/>
    <d v="2012-05-28T21:14:25"/>
    <s v="R366252"/>
    <n v="366252"/>
    <x v="9"/>
    <n v="44654.095718350931"/>
    <s v="Accountant"/>
    <x v="0"/>
    <s v="South Africa"/>
    <x v="14"/>
    <x v="2"/>
    <x v="5"/>
    <x v="16"/>
    <x v="320"/>
  </r>
  <r>
    <x v="933"/>
    <d v="2012-05-28T15:33:37"/>
    <s v="INR 2500000"/>
    <n v="2500000"/>
    <x v="5"/>
    <n v="44519.791718606422"/>
    <s v="Vice President"/>
    <x v="3"/>
    <s v="India"/>
    <x v="7"/>
    <x v="0"/>
    <x v="29"/>
    <x v="16"/>
    <x v="321"/>
  </r>
  <r>
    <x v="934"/>
    <d v="2012-05-26T00:41:06"/>
    <n v="35000"/>
    <n v="35000"/>
    <x v="3"/>
    <n v="44463.980364706273"/>
    <s v="Project manager"/>
    <x v="1"/>
    <s v="Greece"/>
    <x v="51"/>
    <x v="0"/>
    <x v="0"/>
    <x v="16"/>
    <x v="322"/>
  </r>
  <r>
    <x v="935"/>
    <d v="2012-05-29T03:28:37"/>
    <s v="â‚¬35,000 / â‚¬44,000"/>
    <n v="35000"/>
    <x v="3"/>
    <n v="44463.980364706273"/>
    <s v="Business Analyst"/>
    <x v="6"/>
    <s v="Ireland"/>
    <x v="32"/>
    <x v="2"/>
    <x v="13"/>
    <x v="16"/>
    <x v="322"/>
  </r>
  <r>
    <x v="936"/>
    <d v="2012-05-26T03:37:46"/>
    <n v="28164"/>
    <n v="28164"/>
    <x v="2"/>
    <n v="44391.484854502989"/>
    <s v="Administration Officer"/>
    <x v="1"/>
    <s v="UK"/>
    <x v="2"/>
    <x v="0"/>
    <x v="0"/>
    <x v="16"/>
    <x v="323"/>
  </r>
  <r>
    <x v="937"/>
    <d v="2012-05-26T00:42:41"/>
    <n v="28159.200000000001"/>
    <n v="28159"/>
    <x v="2"/>
    <n v="44383.603963142654"/>
    <s v="Data Analyst"/>
    <x v="6"/>
    <s v="UK"/>
    <x v="2"/>
    <x v="2"/>
    <x v="0"/>
    <x v="16"/>
    <x v="324"/>
  </r>
  <r>
    <x v="938"/>
    <d v="2012-05-26T00:58:10"/>
    <n v="45000"/>
    <n v="45000"/>
    <x v="0"/>
    <n v="44251.268536364711"/>
    <s v="Technical support specialist"/>
    <x v="2"/>
    <s v="Canada"/>
    <x v="0"/>
    <x v="1"/>
    <x v="0"/>
    <x v="16"/>
    <x v="325"/>
  </r>
  <r>
    <x v="939"/>
    <d v="2012-05-26T01:41:54"/>
    <n v="44200"/>
    <n v="44200"/>
    <x v="1"/>
    <n v="44200"/>
    <s v="Planning and Analysis Supervisor"/>
    <x v="6"/>
    <s v="USA"/>
    <x v="1"/>
    <x v="2"/>
    <x v="0"/>
    <x v="16"/>
    <x v="326"/>
  </r>
  <r>
    <x v="940"/>
    <d v="2012-05-26T01:08:00"/>
    <n v="28000"/>
    <n v="28000"/>
    <x v="2"/>
    <n v="44132.991617883956"/>
    <s v="Ops Adminstrator"/>
    <x v="6"/>
    <s v="UK"/>
    <x v="2"/>
    <x v="2"/>
    <x v="0"/>
    <x v="16"/>
    <x v="327"/>
  </r>
  <r>
    <x v="941"/>
    <d v="2012-05-26T02:00:10"/>
    <s v="Â£28000"/>
    <n v="28000"/>
    <x v="2"/>
    <n v="44132.991617883956"/>
    <s v="Central Services Manager"/>
    <x v="1"/>
    <s v="UK"/>
    <x v="2"/>
    <x v="3"/>
    <x v="0"/>
    <x v="16"/>
    <x v="327"/>
  </r>
  <r>
    <x v="942"/>
    <d v="2012-05-28T14:34:37"/>
    <s v="Â£28000"/>
    <n v="28000"/>
    <x v="2"/>
    <n v="44132.991617883956"/>
    <s v="Modeller"/>
    <x v="6"/>
    <s v="UK"/>
    <x v="2"/>
    <x v="3"/>
    <x v="22"/>
    <x v="16"/>
    <x v="327"/>
  </r>
  <r>
    <x v="943"/>
    <d v="2012-05-25T03:37:17"/>
    <s v="44000 $"/>
    <n v="44000"/>
    <x v="1"/>
    <n v="44000"/>
    <s v="CFO"/>
    <x v="3"/>
    <s v="Portugal"/>
    <x v="41"/>
    <x v="1"/>
    <x v="0"/>
    <x v="16"/>
    <x v="328"/>
  </r>
  <r>
    <x v="944"/>
    <d v="2012-05-26T00:42:10"/>
    <s v="US $44,000"/>
    <n v="44000"/>
    <x v="1"/>
    <n v="44000"/>
    <s v="School Tech Coordinator"/>
    <x v="1"/>
    <s v="USA"/>
    <x v="1"/>
    <x v="1"/>
    <x v="0"/>
    <x v="16"/>
    <x v="328"/>
  </r>
  <r>
    <x v="945"/>
    <d v="2012-05-26T02:00:42"/>
    <n v="44000"/>
    <n v="44000"/>
    <x v="1"/>
    <n v="44000"/>
    <s v="continuous improvement team member"/>
    <x v="6"/>
    <s v="USA"/>
    <x v="1"/>
    <x v="3"/>
    <x v="0"/>
    <x v="16"/>
    <x v="328"/>
  </r>
  <r>
    <x v="946"/>
    <d v="2012-05-29T21:59:35"/>
    <n v="44000"/>
    <n v="44000"/>
    <x v="1"/>
    <n v="44000"/>
    <s v="Test engineer"/>
    <x v="7"/>
    <s v="USA"/>
    <x v="1"/>
    <x v="0"/>
    <x v="5"/>
    <x v="16"/>
    <x v="328"/>
  </r>
  <r>
    <x v="947"/>
    <d v="2012-06-01T13:03:18"/>
    <n v="44000"/>
    <n v="44000"/>
    <x v="1"/>
    <n v="44000"/>
    <s v="Quality Assurance Analyst"/>
    <x v="6"/>
    <s v="USA"/>
    <x v="1"/>
    <x v="0"/>
    <x v="36"/>
    <x v="16"/>
    <x v="328"/>
  </r>
  <r>
    <x v="948"/>
    <d v="2012-05-28T13:26:22"/>
    <n v="55"/>
    <n v="55000"/>
    <x v="8"/>
    <n v="43867.345148271634"/>
    <s v="Financial Analyst"/>
    <x v="6"/>
    <s v="New Zealand"/>
    <x v="12"/>
    <x v="2"/>
    <x v="2"/>
    <x v="16"/>
    <x v="329"/>
  </r>
  <r>
    <x v="949"/>
    <d v="2012-05-28T06:52:05"/>
    <n v="43000"/>
    <n v="43000"/>
    <x v="4"/>
    <n v="43856.11522531334"/>
    <s v="Finance Officer"/>
    <x v="1"/>
    <s v="Australia"/>
    <x v="6"/>
    <x v="2"/>
    <x v="24"/>
    <x v="16"/>
    <x v="330"/>
  </r>
  <r>
    <x v="950"/>
    <d v="2012-05-29T18:21:13"/>
    <n v="34500"/>
    <n v="34500"/>
    <x v="3"/>
    <n v="43828.780645210471"/>
    <s v="Analyst"/>
    <x v="6"/>
    <s v="Netherlands"/>
    <x v="3"/>
    <x v="0"/>
    <x v="5"/>
    <x v="16"/>
    <x v="331"/>
  </r>
  <r>
    <x v="951"/>
    <d v="2012-05-27T03:37:36"/>
    <n v="43600"/>
    <n v="43600"/>
    <x v="1"/>
    <n v="43600"/>
    <s v="Data Analyst"/>
    <x v="6"/>
    <s v="USA"/>
    <x v="1"/>
    <x v="0"/>
    <x v="12"/>
    <x v="16"/>
    <x v="332"/>
  </r>
  <r>
    <x v="952"/>
    <d v="2012-05-26T01:18:58"/>
    <n v="3600"/>
    <n v="43200"/>
    <x v="1"/>
    <n v="43200"/>
    <s v="Projects Planner"/>
    <x v="1"/>
    <s v="Saudi Arabia"/>
    <x v="34"/>
    <x v="0"/>
    <x v="0"/>
    <x v="16"/>
    <x v="333"/>
  </r>
  <r>
    <x v="953"/>
    <d v="2012-05-29T09:37:40"/>
    <s v="AUD $43000"/>
    <n v="43000"/>
    <x v="1"/>
    <n v="43000"/>
    <s v="Operations Support Officer"/>
    <x v="1"/>
    <s v="Australia"/>
    <x v="6"/>
    <x v="3"/>
    <x v="25"/>
    <x v="16"/>
    <x v="334"/>
  </r>
  <r>
    <x v="954"/>
    <d v="2012-05-26T00:54:41"/>
    <n v="43000"/>
    <n v="43000"/>
    <x v="1"/>
    <n v="43000"/>
    <s v="Reporting Analyst Team Lead"/>
    <x v="6"/>
    <s v="USA"/>
    <x v="1"/>
    <x v="2"/>
    <x v="0"/>
    <x v="16"/>
    <x v="334"/>
  </r>
  <r>
    <x v="955"/>
    <d v="2012-05-26T05:29:58"/>
    <n v="43000"/>
    <n v="43000"/>
    <x v="1"/>
    <n v="43000"/>
    <s v="Accountant"/>
    <x v="0"/>
    <s v="USA"/>
    <x v="1"/>
    <x v="2"/>
    <x v="0"/>
    <x v="16"/>
    <x v="334"/>
  </r>
  <r>
    <x v="956"/>
    <d v="2012-05-27T13:34:12"/>
    <n v="43000"/>
    <n v="43000"/>
    <x v="1"/>
    <n v="43000"/>
    <s v="Financial Analyst"/>
    <x v="6"/>
    <s v="USA"/>
    <x v="1"/>
    <x v="0"/>
    <x v="24"/>
    <x v="16"/>
    <x v="334"/>
  </r>
  <r>
    <x v="957"/>
    <d v="2012-06-19T03:25:34"/>
    <n v="43000"/>
    <n v="43000"/>
    <x v="1"/>
    <n v="43000"/>
    <s v="Performance Improvement Analyst"/>
    <x v="6"/>
    <s v="USA"/>
    <x v="1"/>
    <x v="0"/>
    <x v="12"/>
    <x v="16"/>
    <x v="334"/>
  </r>
  <r>
    <x v="958"/>
    <d v="2012-05-28T18:30:51"/>
    <s v="Rs 2400000"/>
    <n v="2400000"/>
    <x v="5"/>
    <n v="42739.000049862167"/>
    <s v="GM Finance"/>
    <x v="1"/>
    <s v="India"/>
    <x v="7"/>
    <x v="2"/>
    <x v="2"/>
    <x v="16"/>
    <x v="335"/>
  </r>
  <r>
    <x v="959"/>
    <d v="2012-05-30T22:31:33"/>
    <s v="33500 â‚¬"/>
    <n v="33500"/>
    <x v="3"/>
    <n v="42558.381206218859"/>
    <s v="Controller / VBA Developet"/>
    <x v="8"/>
    <s v="Germany"/>
    <x v="8"/>
    <x v="2"/>
    <x v="9"/>
    <x v="16"/>
    <x v="336"/>
  </r>
  <r>
    <x v="960"/>
    <d v="2012-05-29T19:10:05"/>
    <s v="27,000.GBP 42,353 USD "/>
    <n v="27000"/>
    <x v="2"/>
    <n v="42556.81334581667"/>
    <s v="Engineering Tech"/>
    <x v="7"/>
    <s v="UK"/>
    <x v="2"/>
    <x v="0"/>
    <x v="24"/>
    <x v="16"/>
    <x v="337"/>
  </r>
  <r>
    <x v="961"/>
    <d v="2012-06-07T06:22:17"/>
    <s v="Â£27000"/>
    <n v="27000"/>
    <x v="2"/>
    <n v="42556.81334581667"/>
    <s v="Network Designer"/>
    <x v="6"/>
    <s v="UK"/>
    <x v="2"/>
    <x v="0"/>
    <x v="19"/>
    <x v="16"/>
    <x v="337"/>
  </r>
  <r>
    <x v="962"/>
    <d v="2012-06-11T05:59:09"/>
    <n v="27000"/>
    <n v="27000"/>
    <x v="2"/>
    <n v="42556.81334581667"/>
    <s v="assistant account manager"/>
    <x v="1"/>
    <s v="UK"/>
    <x v="2"/>
    <x v="0"/>
    <x v="18"/>
    <x v="16"/>
    <x v="337"/>
  </r>
  <r>
    <x v="963"/>
    <d v="2012-06-11T05:59:55"/>
    <n v="27000"/>
    <n v="27000"/>
    <x v="2"/>
    <n v="42556.81334581667"/>
    <s v="assistant account manager"/>
    <x v="1"/>
    <s v="UK"/>
    <x v="2"/>
    <x v="0"/>
    <x v="18"/>
    <x v="16"/>
    <x v="337"/>
  </r>
  <r>
    <x v="964"/>
    <d v="2012-06-13T04:39:37"/>
    <n v="42307.199999999997"/>
    <n v="42307"/>
    <x v="1"/>
    <n v="42307"/>
    <s v="purchasing operations administrator"/>
    <x v="6"/>
    <s v="USA"/>
    <x v="1"/>
    <x v="3"/>
    <x v="8"/>
    <x v="16"/>
    <x v="338"/>
  </r>
  <r>
    <x v="965"/>
    <d v="2012-05-26T00:55:50"/>
    <n v="42140"/>
    <n v="42140"/>
    <x v="1"/>
    <n v="42140"/>
    <s v="Information Analyst II"/>
    <x v="6"/>
    <s v="USA"/>
    <x v="1"/>
    <x v="0"/>
    <x v="0"/>
    <x v="16"/>
    <x v="339"/>
  </r>
  <r>
    <x v="966"/>
    <d v="2012-05-28T13:06:37"/>
    <n v="3500"/>
    <n v="42000"/>
    <x v="1"/>
    <n v="42000"/>
    <s v="Category Operations Supv."/>
    <x v="1"/>
    <s v="Kuwait"/>
    <x v="47"/>
    <x v="2"/>
    <x v="12"/>
    <x v="16"/>
    <x v="340"/>
  </r>
  <r>
    <x v="967"/>
    <d v="2012-05-27T22:35:22"/>
    <n v="42000"/>
    <n v="42000"/>
    <x v="1"/>
    <n v="42000"/>
    <s v="Credit Controller"/>
    <x v="8"/>
    <s v="Saudi Arabia"/>
    <x v="34"/>
    <x v="2"/>
    <x v="5"/>
    <x v="16"/>
    <x v="340"/>
  </r>
  <r>
    <x v="968"/>
    <d v="2012-05-30T18:16:05"/>
    <n v="42000"/>
    <n v="42000"/>
    <x v="1"/>
    <n v="42000"/>
    <s v="Service Solution Rep"/>
    <x v="6"/>
    <s v="USA"/>
    <x v="1"/>
    <x v="2"/>
    <x v="19"/>
    <x v="16"/>
    <x v="340"/>
  </r>
  <r>
    <x v="969"/>
    <d v="2012-06-02T06:31:21"/>
    <s v="42000 US"/>
    <n v="42000"/>
    <x v="1"/>
    <n v="42000"/>
    <s v="production clerk"/>
    <x v="6"/>
    <s v="USA"/>
    <x v="1"/>
    <x v="0"/>
    <x v="19"/>
    <x v="16"/>
    <x v="340"/>
  </r>
  <r>
    <x v="970"/>
    <d v="2012-06-06T08:25:56"/>
    <n v="42000"/>
    <n v="42000"/>
    <x v="1"/>
    <n v="42000"/>
    <s v="Staff Accountant"/>
    <x v="0"/>
    <s v="USA"/>
    <x v="1"/>
    <x v="0"/>
    <x v="24"/>
    <x v="16"/>
    <x v="340"/>
  </r>
  <r>
    <x v="971"/>
    <d v="2012-05-26T01:51:24"/>
    <n v="41932"/>
    <n v="41932"/>
    <x v="1"/>
    <n v="41932"/>
    <s v="Buyer"/>
    <x v="1"/>
    <s v="USA"/>
    <x v="1"/>
    <x v="3"/>
    <x v="0"/>
    <x v="16"/>
    <x v="341"/>
  </r>
  <r>
    <x v="972"/>
    <d v="2012-06-05T19:59:35"/>
    <n v="33000"/>
    <n v="33000"/>
    <x v="3"/>
    <n v="41923.181486723057"/>
    <s v="assistant"/>
    <x v="6"/>
    <s v="france"/>
    <x v="36"/>
    <x v="0"/>
    <x v="7"/>
    <x v="16"/>
    <x v="342"/>
  </r>
  <r>
    <x v="973"/>
    <d v="2012-06-11T16:55:40"/>
    <s v="Â£26500"/>
    <n v="26500"/>
    <x v="2"/>
    <n v="41768.724209783031"/>
    <s v="Compliance Manager"/>
    <x v="1"/>
    <s v="UK"/>
    <x v="2"/>
    <x v="0"/>
    <x v="22"/>
    <x v="16"/>
    <x v="343"/>
  </r>
  <r>
    <x v="974"/>
    <d v="2012-05-25T03:28:28"/>
    <n v="41731"/>
    <n v="41731"/>
    <x v="1"/>
    <n v="41731"/>
    <s v="Analyst"/>
    <x v="6"/>
    <s v="Iceland"/>
    <x v="52"/>
    <x v="2"/>
    <x v="0"/>
    <x v="16"/>
    <x v="344"/>
  </r>
  <r>
    <x v="975"/>
    <d v="2012-06-16T18:31:59"/>
    <n v="2342342"/>
    <n v="2342342"/>
    <x v="5"/>
    <n v="41712.231189497601"/>
    <s v="3r23regedf"/>
    <x v="9"/>
    <s v="India"/>
    <x v="7"/>
    <x v="3"/>
    <x v="13"/>
    <x v="16"/>
    <x v="345"/>
  </r>
  <r>
    <x v="976"/>
    <d v="2012-05-26T00:56:37"/>
    <n v="41600"/>
    <n v="41600"/>
    <x v="1"/>
    <n v="41600"/>
    <s v="Project Manager"/>
    <x v="1"/>
    <s v="USA"/>
    <x v="1"/>
    <x v="0"/>
    <x v="0"/>
    <x v="16"/>
    <x v="346"/>
  </r>
  <r>
    <x v="977"/>
    <d v="2012-05-26T00:50:11"/>
    <n v="41.405999999999999"/>
    <n v="41406"/>
    <x v="1"/>
    <n v="41406"/>
    <s v="Executive Assistant"/>
    <x v="6"/>
    <s v="Canada"/>
    <x v="0"/>
    <x v="1"/>
    <x v="0"/>
    <x v="16"/>
    <x v="347"/>
  </r>
  <r>
    <x v="978"/>
    <d v="2012-05-26T00:39:28"/>
    <n v="42000"/>
    <n v="42000"/>
    <x v="0"/>
    <n v="41301.183967273726"/>
    <s v="IT Asset Administrator"/>
    <x v="6"/>
    <s v="Canada"/>
    <x v="0"/>
    <x v="0"/>
    <x v="0"/>
    <x v="16"/>
    <x v="348"/>
  </r>
  <r>
    <x v="979"/>
    <d v="2012-05-26T01:22:40"/>
    <n v="42000"/>
    <n v="42000"/>
    <x v="0"/>
    <n v="41301.183967273726"/>
    <s v="Financial Analyst"/>
    <x v="6"/>
    <s v="Canada"/>
    <x v="0"/>
    <x v="2"/>
    <x v="0"/>
    <x v="16"/>
    <x v="348"/>
  </r>
  <r>
    <x v="980"/>
    <d v="2012-05-25T04:48:33"/>
    <n v="2700"/>
    <n v="32400"/>
    <x v="3"/>
    <n v="41160.941823328096"/>
    <s v="Project Leader"/>
    <x v="1"/>
    <s v="Belgium"/>
    <x v="49"/>
    <x v="0"/>
    <x v="0"/>
    <x v="16"/>
    <x v="349"/>
  </r>
  <r>
    <x v="981"/>
    <d v="2012-05-29T17:39:55"/>
    <s v="41000 $"/>
    <n v="41000"/>
    <x v="1"/>
    <n v="41000"/>
    <s v="PO/PMO/Planner/PM"/>
    <x v="1"/>
    <s v="Israel"/>
    <x v="10"/>
    <x v="3"/>
    <x v="25"/>
    <x v="16"/>
    <x v="350"/>
  </r>
  <r>
    <x v="982"/>
    <d v="2012-05-30T13:36:48"/>
    <n v="41000"/>
    <n v="41000"/>
    <x v="1"/>
    <n v="41000"/>
    <s v="Marketing Analyst"/>
    <x v="6"/>
    <s v="Japan"/>
    <x v="19"/>
    <x v="3"/>
    <x v="19"/>
    <x v="16"/>
    <x v="350"/>
  </r>
  <r>
    <x v="983"/>
    <d v="2012-05-25T04:55:48"/>
    <n v="41000"/>
    <n v="41000"/>
    <x v="1"/>
    <n v="41000"/>
    <s v="Chief of the department of public budget analisis and forecasting"/>
    <x v="1"/>
    <s v="Russia"/>
    <x v="23"/>
    <x v="2"/>
    <x v="0"/>
    <x v="16"/>
    <x v="350"/>
  </r>
  <r>
    <x v="984"/>
    <d v="2012-05-25T07:00:52"/>
    <n v="41000"/>
    <n v="41000"/>
    <x v="1"/>
    <n v="41000"/>
    <s v="Specialist"/>
    <x v="2"/>
    <s v="USA"/>
    <x v="1"/>
    <x v="0"/>
    <x v="0"/>
    <x v="16"/>
    <x v="350"/>
  </r>
  <r>
    <x v="985"/>
    <d v="2012-05-26T00:54:56"/>
    <n v="41000"/>
    <n v="41000"/>
    <x v="1"/>
    <n v="41000"/>
    <s v="Operations Expert"/>
    <x v="1"/>
    <s v="USA"/>
    <x v="1"/>
    <x v="2"/>
    <x v="0"/>
    <x v="16"/>
    <x v="350"/>
  </r>
  <r>
    <x v="986"/>
    <d v="2012-05-26T01:25:05"/>
    <n v="41000"/>
    <n v="41000"/>
    <x v="1"/>
    <n v="41000"/>
    <s v="Operations Analyst"/>
    <x v="6"/>
    <s v="USA"/>
    <x v="1"/>
    <x v="0"/>
    <x v="0"/>
    <x v="16"/>
    <x v="350"/>
  </r>
  <r>
    <x v="987"/>
    <d v="2012-05-26T17:24:41"/>
    <n v="41000"/>
    <n v="41000"/>
    <x v="1"/>
    <n v="41000"/>
    <s v="Business Analyst"/>
    <x v="6"/>
    <s v="USA"/>
    <x v="1"/>
    <x v="2"/>
    <x v="25"/>
    <x v="16"/>
    <x v="350"/>
  </r>
  <r>
    <x v="988"/>
    <d v="2012-06-01T04:10:52"/>
    <n v="41000"/>
    <n v="41000"/>
    <x v="1"/>
    <n v="41000"/>
    <s v="Excel Developer"/>
    <x v="5"/>
    <s v="USA"/>
    <x v="1"/>
    <x v="0"/>
    <x v="2"/>
    <x v="16"/>
    <x v="350"/>
  </r>
  <r>
    <x v="989"/>
    <d v="2012-05-28T14:18:40"/>
    <n v="26000"/>
    <n v="26000"/>
    <x v="2"/>
    <n v="40980.635073749385"/>
    <s v="Consultant"/>
    <x v="5"/>
    <s v="UK"/>
    <x v="2"/>
    <x v="2"/>
    <x v="9"/>
    <x v="16"/>
    <x v="351"/>
  </r>
  <r>
    <x v="990"/>
    <d v="2012-05-29T02:12:32"/>
    <s v="Â£26000"/>
    <n v="26000"/>
    <x v="2"/>
    <n v="40980.635073749385"/>
    <s v="Business Analyst"/>
    <x v="6"/>
    <s v="UK"/>
    <x v="2"/>
    <x v="0"/>
    <x v="19"/>
    <x v="16"/>
    <x v="351"/>
  </r>
  <r>
    <x v="991"/>
    <d v="2012-05-29T17:17:13"/>
    <s v="Â£26000"/>
    <n v="26000"/>
    <x v="2"/>
    <n v="40980.635073749385"/>
    <s v="Web Analyst"/>
    <x v="6"/>
    <s v="UK"/>
    <x v="2"/>
    <x v="0"/>
    <x v="19"/>
    <x v="16"/>
    <x v="351"/>
  </r>
  <r>
    <x v="992"/>
    <d v="2012-05-26T00:41:58"/>
    <n v="2300000"/>
    <n v="2300000"/>
    <x v="5"/>
    <n v="40958.208381117904"/>
    <s v="Analytics lead"/>
    <x v="6"/>
    <s v="India"/>
    <x v="7"/>
    <x v="1"/>
    <x v="0"/>
    <x v="16"/>
    <x v="352"/>
  </r>
  <r>
    <x v="993"/>
    <d v="2012-05-26T14:16:14"/>
    <s v="inr 2300000"/>
    <n v="2300000"/>
    <x v="5"/>
    <n v="40958.208381117904"/>
    <s v="analyst"/>
    <x v="6"/>
    <s v="India"/>
    <x v="7"/>
    <x v="2"/>
    <x v="12"/>
    <x v="16"/>
    <x v="352"/>
  </r>
  <r>
    <x v="994"/>
    <d v="2012-05-27T14:22:11"/>
    <s v="INR 23 L"/>
    <n v="2300000"/>
    <x v="5"/>
    <n v="40958.208381117904"/>
    <s v="Manager - Business Planning &amp; Reporting"/>
    <x v="1"/>
    <s v="India"/>
    <x v="7"/>
    <x v="3"/>
    <x v="9"/>
    <x v="16"/>
    <x v="352"/>
  </r>
  <r>
    <x v="995"/>
    <d v="2012-05-26T00:50:31"/>
    <n v="40700"/>
    <n v="40700"/>
    <x v="1"/>
    <n v="40700"/>
    <s v="Sales Coordinator &amp; Analytical Support"/>
    <x v="6"/>
    <s v="USA"/>
    <x v="1"/>
    <x v="1"/>
    <x v="0"/>
    <x v="16"/>
    <x v="353"/>
  </r>
  <r>
    <x v="996"/>
    <d v="2012-05-29T05:53:42"/>
    <s v="Â£25750"/>
    <n v="25750"/>
    <x v="2"/>
    <n v="40586.590505732565"/>
    <s v="Energy Analyst"/>
    <x v="6"/>
    <s v="UK"/>
    <x v="2"/>
    <x v="0"/>
    <x v="24"/>
    <x v="16"/>
    <x v="354"/>
  </r>
  <r>
    <x v="997"/>
    <d v="2012-05-26T08:05:23"/>
    <n v="40414"/>
    <n v="40414"/>
    <x v="1"/>
    <n v="40414"/>
    <s v="Performance Improvement Analyst"/>
    <x v="6"/>
    <s v="USA"/>
    <x v="1"/>
    <x v="0"/>
    <x v="9"/>
    <x v="16"/>
    <x v="355"/>
  </r>
  <r>
    <x v="998"/>
    <d v="2012-05-26T19:29:23"/>
    <s v="2.25 lakhs per year(prof income)"/>
    <n v="2250000"/>
    <x v="5"/>
    <n v="40067.812546745779"/>
    <s v="company secretary"/>
    <x v="0"/>
    <s v="India"/>
    <x v="7"/>
    <x v="1"/>
    <x v="12"/>
    <x v="16"/>
    <x v="356"/>
  </r>
  <r>
    <x v="999"/>
    <d v="2012-05-26T01:27:52"/>
    <n v="40000"/>
    <n v="40000"/>
    <x v="1"/>
    <n v="40000"/>
    <s v="Dp manager"/>
    <x v="1"/>
    <s v="Hungary"/>
    <x v="53"/>
    <x v="0"/>
    <x v="0"/>
    <x v="16"/>
    <x v="357"/>
  </r>
  <r>
    <x v="1000"/>
    <d v="2012-05-26T15:35:43"/>
    <n v="40000"/>
    <n v="40000"/>
    <x v="1"/>
    <n v="40000"/>
    <s v="Revenue Manager"/>
    <x v="1"/>
    <s v="India"/>
    <x v="7"/>
    <x v="2"/>
    <x v="5"/>
    <x v="16"/>
    <x v="357"/>
  </r>
  <r>
    <x v="1001"/>
    <d v="2012-05-28T19:23:29"/>
    <n v="40000"/>
    <n v="40000"/>
    <x v="1"/>
    <n v="40000"/>
    <s v="Engineer"/>
    <x v="7"/>
    <s v="India"/>
    <x v="7"/>
    <x v="3"/>
    <x v="19"/>
    <x v="16"/>
    <x v="357"/>
  </r>
  <r>
    <x v="1002"/>
    <d v="2012-06-16T17:14:03"/>
    <n v="40000"/>
    <n v="40000"/>
    <x v="1"/>
    <n v="40000"/>
    <s v="Assistant Manager"/>
    <x v="1"/>
    <s v="India"/>
    <x v="7"/>
    <x v="0"/>
    <x v="12"/>
    <x v="16"/>
    <x v="357"/>
  </r>
  <r>
    <x v="1003"/>
    <d v="2012-05-28T05:07:44"/>
    <n v="40000"/>
    <n v="40000"/>
    <x v="1"/>
    <n v="40000"/>
    <s v="analyst"/>
    <x v="6"/>
    <s v="NZ"/>
    <x v="12"/>
    <x v="0"/>
    <x v="12"/>
    <x v="16"/>
    <x v="357"/>
  </r>
  <r>
    <x v="1004"/>
    <d v="2012-05-29T02:02:39"/>
    <s v="$40K"/>
    <n v="40000"/>
    <x v="1"/>
    <n v="40000"/>
    <s v="SOX,SAP, Insurance Coordinator"/>
    <x v="1"/>
    <s v="Pakistan, Angola"/>
    <x v="50"/>
    <x v="0"/>
    <x v="5"/>
    <x v="16"/>
    <x v="357"/>
  </r>
  <r>
    <x v="1005"/>
    <d v="2012-05-25T04:43:51"/>
    <s v="40000 us"/>
    <n v="40000"/>
    <x v="1"/>
    <n v="40000"/>
    <s v="sales and marketing"/>
    <x v="1"/>
    <s v="USA"/>
    <x v="1"/>
    <x v="3"/>
    <x v="0"/>
    <x v="16"/>
    <x v="357"/>
  </r>
  <r>
    <x v="1006"/>
    <d v="2012-05-26T00:39:04"/>
    <n v="40000"/>
    <n v="40000"/>
    <x v="1"/>
    <n v="40000"/>
    <s v="Admin"/>
    <x v="6"/>
    <s v="USA"/>
    <x v="1"/>
    <x v="0"/>
    <x v="0"/>
    <x v="16"/>
    <x v="357"/>
  </r>
  <r>
    <x v="1007"/>
    <d v="2012-05-26T00:40:39"/>
    <n v="40000"/>
    <n v="40000"/>
    <x v="1"/>
    <n v="40000"/>
    <s v="Sales and Marketing Analyst "/>
    <x v="6"/>
    <s v="USA"/>
    <x v="1"/>
    <x v="0"/>
    <x v="0"/>
    <x v="16"/>
    <x v="357"/>
  </r>
  <r>
    <x v="1008"/>
    <d v="2012-05-26T00:43:27"/>
    <n v="40000"/>
    <n v="40000"/>
    <x v="1"/>
    <n v="40000"/>
    <s v="Business Analyst"/>
    <x v="6"/>
    <s v="USA"/>
    <x v="1"/>
    <x v="0"/>
    <x v="0"/>
    <x v="16"/>
    <x v="357"/>
  </r>
  <r>
    <x v="1009"/>
    <d v="2012-05-26T00:49:50"/>
    <n v="40000"/>
    <n v="40000"/>
    <x v="1"/>
    <n v="40000"/>
    <s v="Senior analyst"/>
    <x v="6"/>
    <s v="USA"/>
    <x v="1"/>
    <x v="2"/>
    <x v="0"/>
    <x v="16"/>
    <x v="357"/>
  </r>
  <r>
    <x v="1010"/>
    <d v="2012-05-26T00:50:32"/>
    <n v="40000"/>
    <n v="40000"/>
    <x v="1"/>
    <n v="40000"/>
    <s v="analyst"/>
    <x v="6"/>
    <s v="USA"/>
    <x v="1"/>
    <x v="0"/>
    <x v="0"/>
    <x v="16"/>
    <x v="357"/>
  </r>
  <r>
    <x v="1011"/>
    <d v="2012-05-26T01:05:27"/>
    <n v="40000"/>
    <n v="40000"/>
    <x v="1"/>
    <n v="40000"/>
    <s v="Business Analyst"/>
    <x v="6"/>
    <s v="USA"/>
    <x v="1"/>
    <x v="2"/>
    <x v="0"/>
    <x v="16"/>
    <x v="357"/>
  </r>
  <r>
    <x v="1012"/>
    <d v="2012-05-26T01:09:56"/>
    <n v="40000"/>
    <n v="40000"/>
    <x v="1"/>
    <n v="40000"/>
    <s v="Analyst 2"/>
    <x v="6"/>
    <s v="USA"/>
    <x v="1"/>
    <x v="0"/>
    <x v="0"/>
    <x v="16"/>
    <x v="357"/>
  </r>
  <r>
    <x v="1013"/>
    <d v="2012-05-26T01:13:50"/>
    <n v="40000"/>
    <n v="40000"/>
    <x v="1"/>
    <n v="40000"/>
    <s v="Business Analyst"/>
    <x v="6"/>
    <s v="USA"/>
    <x v="1"/>
    <x v="2"/>
    <x v="0"/>
    <x v="16"/>
    <x v="357"/>
  </r>
  <r>
    <x v="1014"/>
    <d v="2012-05-26T01:23:57"/>
    <n v="40000"/>
    <n v="40000"/>
    <x v="1"/>
    <n v="40000"/>
    <s v="Royalties Coordinator"/>
    <x v="1"/>
    <s v="USA"/>
    <x v="1"/>
    <x v="0"/>
    <x v="0"/>
    <x v="16"/>
    <x v="357"/>
  </r>
  <r>
    <x v="1015"/>
    <d v="2012-05-26T02:05:58"/>
    <n v="40000"/>
    <n v="40000"/>
    <x v="1"/>
    <n v="40000"/>
    <s v="Accounting Manager"/>
    <x v="1"/>
    <s v="USA"/>
    <x v="1"/>
    <x v="3"/>
    <x v="0"/>
    <x v="16"/>
    <x v="357"/>
  </r>
  <r>
    <x v="1016"/>
    <d v="2012-05-26T03:40:26"/>
    <n v="40000"/>
    <n v="40000"/>
    <x v="1"/>
    <n v="40000"/>
    <s v="BAS"/>
    <x v="6"/>
    <s v="USA"/>
    <x v="1"/>
    <x v="3"/>
    <x v="0"/>
    <x v="16"/>
    <x v="357"/>
  </r>
  <r>
    <x v="1017"/>
    <d v="2012-05-26T23:05:15"/>
    <n v="40000"/>
    <n v="40000"/>
    <x v="1"/>
    <n v="40000"/>
    <s v="High School Teacher"/>
    <x v="1"/>
    <s v="USA"/>
    <x v="1"/>
    <x v="3"/>
    <x v="3"/>
    <x v="16"/>
    <x v="357"/>
  </r>
  <r>
    <x v="1018"/>
    <d v="2012-05-27T03:25:53"/>
    <n v="40000"/>
    <n v="40000"/>
    <x v="1"/>
    <n v="40000"/>
    <s v="Data Research Assistant"/>
    <x v="6"/>
    <s v="USA"/>
    <x v="1"/>
    <x v="2"/>
    <x v="25"/>
    <x v="16"/>
    <x v="357"/>
  </r>
  <r>
    <x v="1019"/>
    <d v="2012-05-27T06:17:41"/>
    <n v="40000"/>
    <n v="40000"/>
    <x v="1"/>
    <n v="40000"/>
    <s v="IT Capacity Planner"/>
    <x v="6"/>
    <s v="USA"/>
    <x v="1"/>
    <x v="2"/>
    <x v="19"/>
    <x v="16"/>
    <x v="357"/>
  </r>
  <r>
    <x v="1020"/>
    <d v="2012-05-29T01:03:19"/>
    <s v="40,000 US"/>
    <n v="40000"/>
    <x v="1"/>
    <n v="40000"/>
    <s v="Staff Accountant"/>
    <x v="0"/>
    <s v="USA"/>
    <x v="1"/>
    <x v="3"/>
    <x v="5"/>
    <x v="16"/>
    <x v="357"/>
  </r>
  <r>
    <x v="1021"/>
    <d v="2012-05-29T08:47:48"/>
    <n v="40000"/>
    <n v="40000"/>
    <x v="1"/>
    <n v="40000"/>
    <s v="Senior Materials Handler"/>
    <x v="1"/>
    <s v="USA"/>
    <x v="1"/>
    <x v="3"/>
    <x v="10"/>
    <x v="16"/>
    <x v="357"/>
  </r>
  <r>
    <x v="1022"/>
    <d v="2012-05-29T23:06:00"/>
    <n v="40000"/>
    <n v="40000"/>
    <x v="1"/>
    <n v="40000"/>
    <s v="Transportation Planner"/>
    <x v="1"/>
    <s v="USA"/>
    <x v="1"/>
    <x v="1"/>
    <x v="9"/>
    <x v="16"/>
    <x v="357"/>
  </r>
  <r>
    <x v="1023"/>
    <d v="2012-05-29T23:20:41"/>
    <n v="40000"/>
    <n v="40000"/>
    <x v="1"/>
    <n v="40000"/>
    <s v="Project Coordinator"/>
    <x v="1"/>
    <s v="USA"/>
    <x v="1"/>
    <x v="0"/>
    <x v="24"/>
    <x v="16"/>
    <x v="357"/>
  </r>
  <r>
    <x v="1024"/>
    <d v="2012-05-30T00:42:50"/>
    <n v="40000"/>
    <n v="40000"/>
    <x v="1"/>
    <n v="40000"/>
    <s v="Metrics Analyst"/>
    <x v="6"/>
    <s v="USA"/>
    <x v="1"/>
    <x v="3"/>
    <x v="7"/>
    <x v="16"/>
    <x v="357"/>
  </r>
  <r>
    <x v="1025"/>
    <d v="2012-06-01T00:18:35"/>
    <s v="$40,000 USD"/>
    <n v="40000"/>
    <x v="1"/>
    <n v="40000"/>
    <s v="QA Data Analyst"/>
    <x v="6"/>
    <s v="USA"/>
    <x v="1"/>
    <x v="0"/>
    <x v="9"/>
    <x v="16"/>
    <x v="357"/>
  </r>
  <r>
    <x v="1026"/>
    <d v="2012-06-09T00:49:07"/>
    <n v="40000"/>
    <n v="40000"/>
    <x v="1"/>
    <n v="40000"/>
    <s v="Market Research Analyst"/>
    <x v="6"/>
    <s v="USA"/>
    <x v="1"/>
    <x v="0"/>
    <x v="12"/>
    <x v="16"/>
    <x v="357"/>
  </r>
  <r>
    <x v="1027"/>
    <d v="2012-06-11T21:03:36"/>
    <n v="40000"/>
    <n v="40000"/>
    <x v="1"/>
    <n v="40000"/>
    <s v="Intern"/>
    <x v="6"/>
    <s v="USA"/>
    <x v="1"/>
    <x v="3"/>
    <x v="19"/>
    <x v="16"/>
    <x v="357"/>
  </r>
  <r>
    <x v="1028"/>
    <d v="2012-06-14T04:22:36"/>
    <n v="40000"/>
    <n v="40000"/>
    <x v="1"/>
    <n v="40000"/>
    <s v="Rates Analyst"/>
    <x v="6"/>
    <s v="USA"/>
    <x v="1"/>
    <x v="3"/>
    <x v="38"/>
    <x v="16"/>
    <x v="357"/>
  </r>
  <r>
    <x v="1029"/>
    <d v="2012-06-15T02:24:44"/>
    <n v="40000"/>
    <n v="40000"/>
    <x v="1"/>
    <n v="40000"/>
    <s v="Research Support Specialist"/>
    <x v="2"/>
    <s v="USA"/>
    <x v="1"/>
    <x v="0"/>
    <x v="24"/>
    <x v="16"/>
    <x v="357"/>
  </r>
  <r>
    <x v="1030"/>
    <d v="2012-06-21T04:06:15"/>
    <n v="40000"/>
    <n v="40000"/>
    <x v="1"/>
    <n v="40000"/>
    <s v="Corporate Trainer"/>
    <x v="6"/>
    <s v="USA"/>
    <x v="1"/>
    <x v="1"/>
    <x v="18"/>
    <x v="16"/>
    <x v="357"/>
  </r>
  <r>
    <x v="1031"/>
    <d v="2012-05-30T13:56:27"/>
    <n v="50000"/>
    <n v="50000"/>
    <x v="8"/>
    <n v="39879.404680246938"/>
    <s v="stress engineer"/>
    <x v="7"/>
    <s v="nld"/>
    <x v="12"/>
    <x v="0"/>
    <x v="12"/>
    <x v="16"/>
    <x v="358"/>
  </r>
  <r>
    <x v="1032"/>
    <d v="2012-05-26T03:08:28"/>
    <n v="25000"/>
    <n v="25000"/>
    <x v="2"/>
    <n v="39404.456801682099"/>
    <s v="Analyst"/>
    <x v="6"/>
    <s v="UK"/>
    <x v="2"/>
    <x v="0"/>
    <x v="0"/>
    <x v="16"/>
    <x v="359"/>
  </r>
  <r>
    <x v="1033"/>
    <d v="2012-05-28T17:09:40"/>
    <s v="Â£25000"/>
    <n v="25000"/>
    <x v="2"/>
    <n v="39404.456801682099"/>
    <s v="Developer"/>
    <x v="6"/>
    <s v="UK"/>
    <x v="2"/>
    <x v="0"/>
    <x v="18"/>
    <x v="16"/>
    <x v="359"/>
  </r>
  <r>
    <x v="1034"/>
    <d v="2012-05-29T04:03:07"/>
    <n v="25000"/>
    <n v="25000"/>
    <x v="2"/>
    <n v="39404.456801682099"/>
    <s v="Senior Accounts Clerk"/>
    <x v="0"/>
    <s v="UK"/>
    <x v="2"/>
    <x v="3"/>
    <x v="2"/>
    <x v="16"/>
    <x v="359"/>
  </r>
  <r>
    <x v="1035"/>
    <d v="2012-05-30T16:49:15"/>
    <s v="Â£25000"/>
    <n v="25000"/>
    <x v="2"/>
    <n v="39404.456801682099"/>
    <s v="Assistant Financial Accountant"/>
    <x v="0"/>
    <s v="UK"/>
    <x v="2"/>
    <x v="0"/>
    <x v="21"/>
    <x v="16"/>
    <x v="359"/>
  </r>
  <r>
    <x v="1036"/>
    <d v="2012-05-31T23:09:08"/>
    <s v="Â£25000"/>
    <n v="25000"/>
    <x v="2"/>
    <n v="39404.456801682099"/>
    <s v="Reporting Team Lead"/>
    <x v="4"/>
    <s v="UK"/>
    <x v="2"/>
    <x v="0"/>
    <x v="19"/>
    <x v="16"/>
    <x v="359"/>
  </r>
  <r>
    <x v="1037"/>
    <d v="2012-06-19T18:17:42"/>
    <n v="25000"/>
    <n v="25000"/>
    <x v="2"/>
    <n v="39404.456801682099"/>
    <s v="Data Analyst"/>
    <x v="6"/>
    <s v="UK"/>
    <x v="2"/>
    <x v="0"/>
    <x v="18"/>
    <x v="16"/>
    <x v="359"/>
  </r>
  <r>
    <x v="1038"/>
    <d v="2012-05-29T19:31:32"/>
    <s v="2.21Lac"/>
    <n v="2210000"/>
    <x v="5"/>
    <n v="39355.495879248076"/>
    <s v="Marketing"/>
    <x v="6"/>
    <s v="India"/>
    <x v="7"/>
    <x v="1"/>
    <x v="39"/>
    <x v="16"/>
    <x v="360"/>
  </r>
  <r>
    <x v="1039"/>
    <d v="2012-06-12T01:55:12"/>
    <n v="40000"/>
    <n v="40000"/>
    <x v="0"/>
    <n v="39334.460921213074"/>
    <s v="Machine Scheduler"/>
    <x v="6"/>
    <s v="Canada"/>
    <x v="0"/>
    <x v="1"/>
    <x v="24"/>
    <x v="16"/>
    <x v="361"/>
  </r>
  <r>
    <x v="1040"/>
    <d v="2012-05-29T21:50:30"/>
    <n v="39000"/>
    <n v="39000"/>
    <x v="1"/>
    <n v="39000"/>
    <s v="I.T Manager"/>
    <x v="1"/>
    <s v="South Africa"/>
    <x v="14"/>
    <x v="2"/>
    <x v="7"/>
    <x v="16"/>
    <x v="362"/>
  </r>
  <r>
    <x v="1041"/>
    <d v="2012-05-26T11:17:56"/>
    <n v="39000"/>
    <n v="39000"/>
    <x v="1"/>
    <n v="39000"/>
    <s v="Content Analyst "/>
    <x v="6"/>
    <s v="USA"/>
    <x v="1"/>
    <x v="2"/>
    <x v="18"/>
    <x v="16"/>
    <x v="362"/>
  </r>
  <r>
    <x v="1042"/>
    <d v="2012-06-16T05:23:03"/>
    <n v="38666"/>
    <n v="38666"/>
    <x v="1"/>
    <n v="38666"/>
    <s v="Actuarial Specialist"/>
    <x v="2"/>
    <s v="South Africa"/>
    <x v="14"/>
    <x v="2"/>
    <x v="2"/>
    <x v="16"/>
    <x v="363"/>
  </r>
  <r>
    <x v="1043"/>
    <d v="2012-05-28T19:09:37"/>
    <n v="30000"/>
    <n v="30000"/>
    <x v="3"/>
    <n v="38111.983169748237"/>
    <s v="Translator"/>
    <x v="6"/>
    <s v="Belgium"/>
    <x v="49"/>
    <x v="1"/>
    <x v="5"/>
    <x v="16"/>
    <x v="364"/>
  </r>
  <r>
    <x v="1044"/>
    <d v="2012-05-29T13:16:59"/>
    <s v="30000 EUR"/>
    <n v="30000"/>
    <x v="3"/>
    <n v="38111.983169748237"/>
    <s v="Employee"/>
    <x v="6"/>
    <s v="Belgium"/>
    <x v="49"/>
    <x v="3"/>
    <x v="5"/>
    <x v="16"/>
    <x v="364"/>
  </r>
  <r>
    <x v="1045"/>
    <d v="2012-05-29T03:51:09"/>
    <n v="30"/>
    <n v="30000"/>
    <x v="3"/>
    <n v="38111.983169748237"/>
    <s v="education advisor"/>
    <x v="5"/>
    <s v="the Netherlands"/>
    <x v="3"/>
    <x v="1"/>
    <x v="9"/>
    <x v="16"/>
    <x v="364"/>
  </r>
  <r>
    <x v="1046"/>
    <d v="2012-05-27T01:30:55"/>
    <s v="30000 eur"/>
    <n v="30000"/>
    <x v="3"/>
    <n v="38111.983169748237"/>
    <s v="financialcotroller"/>
    <x v="0"/>
    <s v="portugal"/>
    <x v="41"/>
    <x v="2"/>
    <x v="9"/>
    <x v="16"/>
    <x v="364"/>
  </r>
  <r>
    <x v="1047"/>
    <d v="2012-06-04T23:38:47"/>
    <s v="30000 â‚¬"/>
    <n v="30000"/>
    <x v="3"/>
    <n v="38111.983169748237"/>
    <s v="Safety technician"/>
    <x v="6"/>
    <s v="Spain"/>
    <x v="15"/>
    <x v="1"/>
    <x v="13"/>
    <x v="16"/>
    <x v="364"/>
  </r>
  <r>
    <x v="1048"/>
    <d v="2012-05-25T06:57:52"/>
    <n v="38000"/>
    <n v="38000"/>
    <x v="1"/>
    <n v="38000"/>
    <s v="Senior Analyst"/>
    <x v="6"/>
    <s v="USA"/>
    <x v="1"/>
    <x v="0"/>
    <x v="0"/>
    <x v="16"/>
    <x v="365"/>
  </r>
  <r>
    <x v="1049"/>
    <d v="2012-05-26T06:50:23"/>
    <n v="38000"/>
    <n v="38000"/>
    <x v="1"/>
    <n v="38000"/>
    <s v="Costing Analysis"/>
    <x v="6"/>
    <s v="USA"/>
    <x v="1"/>
    <x v="2"/>
    <x v="26"/>
    <x v="16"/>
    <x v="365"/>
  </r>
  <r>
    <x v="1050"/>
    <d v="2012-05-31T09:28:05"/>
    <n v="38000"/>
    <n v="38000"/>
    <x v="1"/>
    <n v="38000"/>
    <s v="Accountant"/>
    <x v="0"/>
    <s v="USA"/>
    <x v="1"/>
    <x v="0"/>
    <x v="26"/>
    <x v="16"/>
    <x v="365"/>
  </r>
  <r>
    <x v="1051"/>
    <d v="2012-06-02T02:28:30"/>
    <n v="38000"/>
    <n v="38000"/>
    <x v="1"/>
    <n v="38000"/>
    <s v="Business Analyst"/>
    <x v="6"/>
    <s v="USA"/>
    <x v="1"/>
    <x v="2"/>
    <x v="24"/>
    <x v="16"/>
    <x v="365"/>
  </r>
  <r>
    <x v="1052"/>
    <d v="2012-05-26T00:41:28"/>
    <n v="37900"/>
    <n v="37900"/>
    <x v="1"/>
    <n v="37900"/>
    <s v="Accounting Coordinator"/>
    <x v="0"/>
    <s v="USA"/>
    <x v="1"/>
    <x v="2"/>
    <x v="0"/>
    <x v="16"/>
    <x v="366"/>
  </r>
  <r>
    <x v="1053"/>
    <d v="2012-05-26T16:34:57"/>
    <s v="Â£ 24000"/>
    <n v="24000"/>
    <x v="2"/>
    <n v="37828.278529614821"/>
    <s v="Business Support Specialist"/>
    <x v="2"/>
    <s v="UK"/>
    <x v="2"/>
    <x v="2"/>
    <x v="9"/>
    <x v="16"/>
    <x v="367"/>
  </r>
  <r>
    <x v="1054"/>
    <d v="2012-05-28T11:58:39"/>
    <s v="R308 500"/>
    <n v="308500"/>
    <x v="9"/>
    <n v="37612.869087708088"/>
    <s v="Management Information Consultant"/>
    <x v="1"/>
    <s v="South Africa"/>
    <x v="14"/>
    <x v="2"/>
    <x v="18"/>
    <x v="16"/>
    <x v="368"/>
  </r>
  <r>
    <x v="1055"/>
    <d v="2012-06-15T01:10:09"/>
    <n v="37500"/>
    <n v="37500"/>
    <x v="1"/>
    <n v="37500"/>
    <s v="consultant"/>
    <x v="5"/>
    <s v="India"/>
    <x v="7"/>
    <x v="2"/>
    <x v="38"/>
    <x v="16"/>
    <x v="369"/>
  </r>
  <r>
    <x v="1056"/>
    <d v="2012-05-26T00:45:06"/>
    <n v="37440"/>
    <n v="37440"/>
    <x v="1"/>
    <n v="37440"/>
    <s v="sales analyst"/>
    <x v="6"/>
    <s v="USA"/>
    <x v="1"/>
    <x v="2"/>
    <x v="0"/>
    <x v="17"/>
    <x v="370"/>
  </r>
  <r>
    <x v="1057"/>
    <d v="2012-05-26T12:31:29"/>
    <n v="37000"/>
    <n v="37000"/>
    <x v="1"/>
    <n v="37000"/>
    <s v="Cad Engineer"/>
    <x v="7"/>
    <s v="India"/>
    <x v="7"/>
    <x v="0"/>
    <x v="2"/>
    <x v="17"/>
    <x v="371"/>
  </r>
  <r>
    <x v="1058"/>
    <d v="2012-05-29T22:56:24"/>
    <s v="37K"/>
    <n v="37000"/>
    <x v="1"/>
    <n v="37000"/>
    <s v="Credentialing Coordinator &amp; Productivity Reports &quot;Guru&quot;"/>
    <x v="4"/>
    <s v="USA"/>
    <x v="1"/>
    <x v="3"/>
    <x v="1"/>
    <x v="17"/>
    <x v="371"/>
  </r>
  <r>
    <x v="1059"/>
    <d v="2012-05-27T13:45:47"/>
    <n v="36500"/>
    <n v="36500"/>
    <x v="1"/>
    <n v="36500"/>
    <s v="Accountant"/>
    <x v="0"/>
    <s v="Saudi Arabia"/>
    <x v="34"/>
    <x v="0"/>
    <x v="5"/>
    <x v="17"/>
    <x v="372"/>
  </r>
  <r>
    <x v="1060"/>
    <d v="2012-05-27T17:24:09"/>
    <n v="36400"/>
    <n v="36400"/>
    <x v="1"/>
    <n v="36400"/>
    <s v="Analyst"/>
    <x v="6"/>
    <s v="Zimbabwe"/>
    <x v="54"/>
    <x v="0"/>
    <x v="3"/>
    <x v="17"/>
    <x v="373"/>
  </r>
  <r>
    <x v="1061"/>
    <d v="2012-05-28T16:01:05"/>
    <s v="Â£23000"/>
    <n v="23000"/>
    <x v="2"/>
    <n v="36252.100257547536"/>
    <s v="Data Analyst"/>
    <x v="6"/>
    <s v="UK"/>
    <x v="2"/>
    <x v="2"/>
    <x v="12"/>
    <x v="17"/>
    <x v="374"/>
  </r>
  <r>
    <x v="1062"/>
    <d v="2012-05-28T19:32:15"/>
    <s v="Â£23000"/>
    <n v="23000"/>
    <x v="2"/>
    <n v="36252.100257547536"/>
    <s v="Data Management Officer"/>
    <x v="1"/>
    <s v="UK"/>
    <x v="2"/>
    <x v="0"/>
    <x v="2"/>
    <x v="17"/>
    <x v="374"/>
  </r>
  <r>
    <x v="1063"/>
    <d v="2012-05-29T15:08:12"/>
    <s v="â‚¬ 28500"/>
    <n v="28500"/>
    <x v="3"/>
    <n v="36206.384011260823"/>
    <s v="Salary Professsional"/>
    <x v="6"/>
    <s v="Netherlands"/>
    <x v="3"/>
    <x v="1"/>
    <x v="12"/>
    <x v="17"/>
    <x v="375"/>
  </r>
  <r>
    <x v="1064"/>
    <d v="2012-05-26T19:22:53"/>
    <s v="AUS$36000"/>
    <n v="36000"/>
    <x v="1"/>
    <n v="36000"/>
    <s v="Key Expert User"/>
    <x v="1"/>
    <s v="Australia"/>
    <x v="6"/>
    <x v="3"/>
    <x v="13"/>
    <x v="17"/>
    <x v="376"/>
  </r>
  <r>
    <x v="1065"/>
    <d v="2012-06-03T02:54:32"/>
    <n v="36000"/>
    <n v="36000"/>
    <x v="1"/>
    <n v="36000"/>
    <s v="Environmental Adviser"/>
    <x v="5"/>
    <s v="Azerbaijan"/>
    <x v="55"/>
    <x v="0"/>
    <x v="12"/>
    <x v="17"/>
    <x v="376"/>
  </r>
  <r>
    <x v="1066"/>
    <d v="2012-05-27T17:10:36"/>
    <n v="36000"/>
    <n v="36000"/>
    <x v="1"/>
    <n v="36000"/>
    <s v="QA Supervisor"/>
    <x v="8"/>
    <s v="Czech Republic"/>
    <x v="56"/>
    <x v="3"/>
    <x v="29"/>
    <x v="17"/>
    <x v="376"/>
  </r>
  <r>
    <x v="1067"/>
    <d v="2012-05-29T14:55:21"/>
    <s v="36K"/>
    <n v="36000"/>
    <x v="1"/>
    <n v="36000"/>
    <s v="Administrative Assistant"/>
    <x v="6"/>
    <s v="Kuwait"/>
    <x v="47"/>
    <x v="3"/>
    <x v="2"/>
    <x v="17"/>
    <x v="376"/>
  </r>
  <r>
    <x v="1068"/>
    <d v="2012-05-28T08:39:53"/>
    <n v="3000"/>
    <n v="36000"/>
    <x v="1"/>
    <n v="36000"/>
    <s v="Project manager"/>
    <x v="1"/>
    <s v="malaysia"/>
    <x v="57"/>
    <x v="1"/>
    <x v="18"/>
    <x v="17"/>
    <x v="376"/>
  </r>
  <r>
    <x v="1069"/>
    <d v="2012-05-26T01:15:12"/>
    <s v="36000 $"/>
    <n v="36000"/>
    <x v="1"/>
    <n v="36000"/>
    <s v="Senior Specialist"/>
    <x v="2"/>
    <s v="Russia"/>
    <x v="23"/>
    <x v="0"/>
    <x v="0"/>
    <x v="17"/>
    <x v="376"/>
  </r>
  <r>
    <x v="1070"/>
    <d v="2012-05-26T08:17:53"/>
    <s v="$36 000"/>
    <n v="36000"/>
    <x v="1"/>
    <n v="36000"/>
    <s v="Consulting"/>
    <x v="5"/>
    <s v="Russia"/>
    <x v="23"/>
    <x v="2"/>
    <x v="2"/>
    <x v="17"/>
    <x v="376"/>
  </r>
  <r>
    <x v="1071"/>
    <d v="2012-05-26T00:42:32"/>
    <s v="36000 usd"/>
    <n v="36000"/>
    <x v="1"/>
    <n v="36000"/>
    <s v="senior accountant"/>
    <x v="0"/>
    <s v="Turkey"/>
    <x v="43"/>
    <x v="0"/>
    <x v="0"/>
    <x v="17"/>
    <x v="376"/>
  </r>
  <r>
    <x v="1072"/>
    <d v="2012-05-26T16:29:36"/>
    <n v="36000"/>
    <n v="36000"/>
    <x v="1"/>
    <n v="36000"/>
    <s v="ENGINEER"/>
    <x v="7"/>
    <s v="uae"/>
    <x v="25"/>
    <x v="1"/>
    <x v="17"/>
    <x v="17"/>
    <x v="376"/>
  </r>
  <r>
    <x v="1073"/>
    <d v="2012-05-28T01:29:19"/>
    <n v="3000"/>
    <n v="36000"/>
    <x v="1"/>
    <n v="36000"/>
    <s v="Accountant"/>
    <x v="0"/>
    <s v="United Arab Emirates"/>
    <x v="25"/>
    <x v="0"/>
    <x v="37"/>
    <x v="17"/>
    <x v="376"/>
  </r>
  <r>
    <x v="1074"/>
    <d v="2012-05-26T00:39:38"/>
    <n v="36000"/>
    <n v="36000"/>
    <x v="1"/>
    <n v="36000"/>
    <s v="Graphic Design Manager"/>
    <x v="1"/>
    <s v="USA"/>
    <x v="1"/>
    <x v="3"/>
    <x v="0"/>
    <x v="17"/>
    <x v="376"/>
  </r>
  <r>
    <x v="1075"/>
    <d v="2012-05-26T00:40:57"/>
    <n v="36000"/>
    <n v="36000"/>
    <x v="1"/>
    <n v="36000"/>
    <s v="Analyst"/>
    <x v="6"/>
    <s v="USA"/>
    <x v="1"/>
    <x v="0"/>
    <x v="0"/>
    <x v="17"/>
    <x v="376"/>
  </r>
  <r>
    <x v="1076"/>
    <d v="2012-05-26T01:22:22"/>
    <s v="36,000 USD"/>
    <n v="36000"/>
    <x v="1"/>
    <n v="36000"/>
    <s v="PRODUCTION ASSISTANT"/>
    <x v="6"/>
    <s v="USA"/>
    <x v="1"/>
    <x v="2"/>
    <x v="0"/>
    <x v="17"/>
    <x v="376"/>
  </r>
  <r>
    <x v="1077"/>
    <d v="2012-05-29T21:27:23"/>
    <n v="36000"/>
    <n v="36000"/>
    <x v="1"/>
    <n v="36000"/>
    <s v="Data Specialist"/>
    <x v="2"/>
    <s v="USA"/>
    <x v="1"/>
    <x v="2"/>
    <x v="9"/>
    <x v="17"/>
    <x v="376"/>
  </r>
  <r>
    <x v="1078"/>
    <d v="2012-06-07T23:48:29"/>
    <n v="36000"/>
    <n v="36000"/>
    <x v="1"/>
    <n v="36000"/>
    <s v="clerk"/>
    <x v="6"/>
    <s v="USA"/>
    <x v="1"/>
    <x v="0"/>
    <x v="25"/>
    <x v="17"/>
    <x v="376"/>
  </r>
  <r>
    <x v="1079"/>
    <d v="2012-06-19T04:55:06"/>
    <n v="28000"/>
    <n v="28000"/>
    <x v="3"/>
    <n v="35571.184291765021"/>
    <s v="controller"/>
    <x v="8"/>
    <s v="Spain"/>
    <x v="15"/>
    <x v="0"/>
    <x v="9"/>
    <x v="17"/>
    <x v="377"/>
  </r>
  <r>
    <x v="1080"/>
    <d v="2012-06-02T03:13:57"/>
    <n v="35500"/>
    <n v="35500"/>
    <x v="1"/>
    <n v="35500"/>
    <s v="SAS Adminstrator"/>
    <x v="6"/>
    <s v="USA"/>
    <x v="1"/>
    <x v="0"/>
    <x v="3"/>
    <x v="17"/>
    <x v="378"/>
  </r>
  <r>
    <x v="1081"/>
    <d v="2012-06-06T11:21:08"/>
    <n v="36000"/>
    <n v="36000"/>
    <x v="0"/>
    <n v="35401.014829091764"/>
    <s v="data organizer"/>
    <x v="6"/>
    <s v="Canada"/>
    <x v="0"/>
    <x v="2"/>
    <x v="19"/>
    <x v="17"/>
    <x v="379"/>
  </r>
  <r>
    <x v="1082"/>
    <d v="2012-06-10T20:30:23"/>
    <s v="Â£22300"/>
    <n v="22300"/>
    <x v="2"/>
    <n v="35148.775467100437"/>
    <s v="Analysis &amp; insight consultant"/>
    <x v="6"/>
    <s v="UK"/>
    <x v="2"/>
    <x v="2"/>
    <x v="25"/>
    <x v="17"/>
    <x v="380"/>
  </r>
  <r>
    <x v="1083"/>
    <d v="2012-06-02T01:43:24"/>
    <n v="2300"/>
    <n v="27600"/>
    <x v="3"/>
    <n v="35063.024516168378"/>
    <s v="controller"/>
    <x v="8"/>
    <s v="Hungary"/>
    <x v="53"/>
    <x v="2"/>
    <x v="5"/>
    <x v="17"/>
    <x v="381"/>
  </r>
  <r>
    <x v="1084"/>
    <d v="2012-05-26T01:50:00"/>
    <n v="35000"/>
    <n v="35000"/>
    <x v="1"/>
    <n v="35000"/>
    <s v="Senior Treasury Analyst"/>
    <x v="6"/>
    <s v="Brasil"/>
    <x v="5"/>
    <x v="2"/>
    <x v="0"/>
    <x v="17"/>
    <x v="382"/>
  </r>
  <r>
    <x v="1085"/>
    <d v="2012-05-26T15:07:39"/>
    <n v="35000"/>
    <n v="35000"/>
    <x v="1"/>
    <n v="35000"/>
    <s v="Associate"/>
    <x v="6"/>
    <s v="India"/>
    <x v="7"/>
    <x v="0"/>
    <x v="2"/>
    <x v="17"/>
    <x v="382"/>
  </r>
  <r>
    <x v="1086"/>
    <d v="2012-05-29T10:11:28"/>
    <n v="35000"/>
    <n v="35000"/>
    <x v="1"/>
    <n v="35000"/>
    <s v="AVP Securitisation"/>
    <x v="3"/>
    <s v="Malaysia"/>
    <x v="57"/>
    <x v="2"/>
    <x v="13"/>
    <x v="17"/>
    <x v="382"/>
  </r>
  <r>
    <x v="1087"/>
    <d v="2012-05-26T02:17:01"/>
    <n v="35000"/>
    <n v="35000"/>
    <x v="1"/>
    <n v="35000"/>
    <s v="Credit Analyst"/>
    <x v="6"/>
    <s v="Russia"/>
    <x v="23"/>
    <x v="0"/>
    <x v="0"/>
    <x v="17"/>
    <x v="382"/>
  </r>
  <r>
    <x v="1088"/>
    <d v="2012-05-27T04:05:28"/>
    <n v="35000"/>
    <n v="35000"/>
    <x v="1"/>
    <n v="35000"/>
    <s v="Purchasing Manager"/>
    <x v="1"/>
    <s v="Uruguay"/>
    <x v="58"/>
    <x v="2"/>
    <x v="2"/>
    <x v="17"/>
    <x v="382"/>
  </r>
  <r>
    <x v="1089"/>
    <d v="2012-05-26T00:44:40"/>
    <n v="35000"/>
    <n v="35000"/>
    <x v="1"/>
    <n v="35000"/>
    <s v="Program Services Coordinator"/>
    <x v="1"/>
    <s v="USA"/>
    <x v="1"/>
    <x v="3"/>
    <x v="0"/>
    <x v="17"/>
    <x v="382"/>
  </r>
  <r>
    <x v="1090"/>
    <d v="2012-05-26T05:50:26"/>
    <n v="35000"/>
    <n v="35000"/>
    <x v="1"/>
    <n v="35000"/>
    <s v="Analyst"/>
    <x v="6"/>
    <s v="USA"/>
    <x v="1"/>
    <x v="3"/>
    <x v="0"/>
    <x v="17"/>
    <x v="382"/>
  </r>
  <r>
    <x v="1091"/>
    <d v="2012-05-26T06:08:23"/>
    <n v="35000"/>
    <n v="35000"/>
    <x v="1"/>
    <n v="35000"/>
    <s v="Technical Support Technician"/>
    <x v="6"/>
    <s v="USA"/>
    <x v="1"/>
    <x v="1"/>
    <x v="17"/>
    <x v="17"/>
    <x v="382"/>
  </r>
  <r>
    <x v="1092"/>
    <d v="2012-05-26T13:49:54"/>
    <n v="35000"/>
    <n v="35000"/>
    <x v="1"/>
    <n v="35000"/>
    <s v="IT Specialist"/>
    <x v="2"/>
    <s v="USA"/>
    <x v="1"/>
    <x v="0"/>
    <x v="2"/>
    <x v="17"/>
    <x v="382"/>
  </r>
  <r>
    <x v="1093"/>
    <d v="2012-05-28T20:20:54"/>
    <n v="35000"/>
    <n v="35000"/>
    <x v="1"/>
    <n v="35000"/>
    <s v="BI Analyst"/>
    <x v="6"/>
    <s v="USA"/>
    <x v="1"/>
    <x v="2"/>
    <x v="3"/>
    <x v="17"/>
    <x v="382"/>
  </r>
  <r>
    <x v="1094"/>
    <d v="2012-06-04T19:11:18"/>
    <s v="Â£22k"/>
    <n v="22000"/>
    <x v="2"/>
    <n v="34675.92198548025"/>
    <s v="Supply/Demand Planner"/>
    <x v="1"/>
    <s v="UK"/>
    <x v="2"/>
    <x v="0"/>
    <x v="11"/>
    <x v="17"/>
    <x v="383"/>
  </r>
  <r>
    <x v="1095"/>
    <d v="2012-05-28T09:38:29"/>
    <n v="35000"/>
    <n v="35000"/>
    <x v="0"/>
    <n v="34417.653306061438"/>
    <s v="Reporting Analyst"/>
    <x v="6"/>
    <s v="Canada"/>
    <x v="0"/>
    <x v="2"/>
    <x v="25"/>
    <x v="17"/>
    <x v="384"/>
  </r>
  <r>
    <x v="1096"/>
    <d v="2012-05-26T16:12:09"/>
    <s v="GBP21798"/>
    <n v="21798"/>
    <x v="2"/>
    <n v="34357.533974522659"/>
    <s v="Data Analyst"/>
    <x v="6"/>
    <s v="UK"/>
    <x v="2"/>
    <x v="2"/>
    <x v="31"/>
    <x v="17"/>
    <x v="385"/>
  </r>
  <r>
    <x v="1097"/>
    <d v="2012-05-26T01:07:42"/>
    <n v="1920000"/>
    <n v="1920000"/>
    <x v="5"/>
    <n v="34191.200039889729"/>
    <s v="Project Manager"/>
    <x v="1"/>
    <s v="India"/>
    <x v="7"/>
    <x v="3"/>
    <x v="0"/>
    <x v="17"/>
    <x v="386"/>
  </r>
  <r>
    <x v="1098"/>
    <d v="2012-05-31T17:21:45"/>
    <n v="34000"/>
    <n v="34000"/>
    <x v="1"/>
    <n v="34000"/>
    <s v="Sr Analyst"/>
    <x v="6"/>
    <s v="India"/>
    <x v="7"/>
    <x v="2"/>
    <x v="25"/>
    <x v="17"/>
    <x v="387"/>
  </r>
  <r>
    <x v="1099"/>
    <d v="2012-05-26T02:07:28"/>
    <n v="34000"/>
    <n v="34000"/>
    <x v="1"/>
    <n v="34000"/>
    <s v="Information Research Technician II"/>
    <x v="6"/>
    <s v="USA"/>
    <x v="1"/>
    <x v="0"/>
    <x v="0"/>
    <x v="17"/>
    <x v="387"/>
  </r>
  <r>
    <x v="1100"/>
    <d v="2012-05-26T21:13:51"/>
    <n v="33900"/>
    <n v="33900"/>
    <x v="1"/>
    <n v="33900"/>
    <s v="Administrative Assistant"/>
    <x v="6"/>
    <s v="USA"/>
    <x v="1"/>
    <x v="3"/>
    <x v="2"/>
    <x v="17"/>
    <x v="388"/>
  </r>
  <r>
    <x v="1101"/>
    <d v="2012-06-02T03:29:19"/>
    <s v="Â£21500Uk"/>
    <n v="21500"/>
    <x v="2"/>
    <n v="33887.832849446611"/>
    <s v="Data Analyst"/>
    <x v="6"/>
    <s v="UK"/>
    <x v="2"/>
    <x v="2"/>
    <x v="24"/>
    <x v="17"/>
    <x v="389"/>
  </r>
  <r>
    <x v="1102"/>
    <d v="2012-06-11T22:21:25"/>
    <n v="33600"/>
    <n v="33600"/>
    <x v="1"/>
    <n v="33600"/>
    <s v="Executive"/>
    <x v="6"/>
    <s v="Singapore"/>
    <x v="17"/>
    <x v="2"/>
    <x v="19"/>
    <x v="17"/>
    <x v="390"/>
  </r>
  <r>
    <x v="1103"/>
    <d v="2012-06-11T22:22:00"/>
    <n v="33600"/>
    <n v="33600"/>
    <x v="1"/>
    <n v="33600"/>
    <s v="Executive"/>
    <x v="6"/>
    <s v="Singapore"/>
    <x v="17"/>
    <x v="2"/>
    <x v="19"/>
    <x v="17"/>
    <x v="390"/>
  </r>
  <r>
    <x v="1104"/>
    <d v="2012-05-26T13:18:32"/>
    <s v="33,500 US $"/>
    <n v="33500"/>
    <x v="1"/>
    <n v="33500"/>
    <s v="Sr. Executive Finance &amp; Accounts"/>
    <x v="0"/>
    <s v="Dubai"/>
    <x v="44"/>
    <x v="1"/>
    <x v="2"/>
    <x v="17"/>
    <x v="391"/>
  </r>
  <r>
    <x v="1105"/>
    <d v="2012-05-25T23:01:20"/>
    <n v="2785"/>
    <n v="33420"/>
    <x v="1"/>
    <n v="33420"/>
    <s v="Process Flow Coordinator"/>
    <x v="1"/>
    <s v="United Arab Emirates"/>
    <x v="25"/>
    <x v="2"/>
    <x v="0"/>
    <x v="17"/>
    <x v="392"/>
  </r>
  <r>
    <x v="1106"/>
    <d v="2012-06-13T04:40:03"/>
    <n v="33250"/>
    <n v="33250"/>
    <x v="1"/>
    <n v="33250"/>
    <s v="Planning and Logistics Coordinator"/>
    <x v="1"/>
    <s v="USA"/>
    <x v="1"/>
    <x v="2"/>
    <x v="3"/>
    <x v="17"/>
    <x v="393"/>
  </r>
  <r>
    <x v="1107"/>
    <d v="2012-05-26T07:01:10"/>
    <s v="Â£21000"/>
    <n v="21000"/>
    <x v="2"/>
    <n v="33099.743713412965"/>
    <s v="Sales Analyst"/>
    <x v="6"/>
    <s v="UK"/>
    <x v="2"/>
    <x v="2"/>
    <x v="2"/>
    <x v="17"/>
    <x v="394"/>
  </r>
  <r>
    <x v="1108"/>
    <d v="2012-05-29T20:03:07"/>
    <n v="33000"/>
    <n v="33000"/>
    <x v="1"/>
    <n v="33000"/>
    <s v="Quality Control Supervisor"/>
    <x v="8"/>
    <s v="USA"/>
    <x v="1"/>
    <x v="0"/>
    <x v="18"/>
    <x v="17"/>
    <x v="395"/>
  </r>
  <r>
    <x v="1109"/>
    <d v="2012-06-02T06:21:45"/>
    <n v="32884.800000000003"/>
    <n v="32884"/>
    <x v="1"/>
    <n v="32884"/>
    <s v="Administrative Assistant"/>
    <x v="6"/>
    <s v="USA"/>
    <x v="1"/>
    <x v="2"/>
    <x v="2"/>
    <x v="17"/>
    <x v="396"/>
  </r>
  <r>
    <x v="1110"/>
    <d v="2012-05-28T17:42:22"/>
    <s v="AED 120000"/>
    <n v="120000"/>
    <x v="15"/>
    <n v="32666.305522511171"/>
    <s v="Finance Manager"/>
    <x v="1"/>
    <s v="UAE"/>
    <x v="25"/>
    <x v="3"/>
    <x v="13"/>
    <x v="17"/>
    <x v="397"/>
  </r>
  <r>
    <x v="1111"/>
    <d v="2012-06-16T22:24:30"/>
    <n v="20500"/>
    <n v="20500"/>
    <x v="2"/>
    <n v="32311.654577379326"/>
    <s v="analyst"/>
    <x v="6"/>
    <s v="UK"/>
    <x v="2"/>
    <x v="0"/>
    <x v="3"/>
    <x v="17"/>
    <x v="398"/>
  </r>
  <r>
    <x v="1112"/>
    <d v="2012-05-30T13:47:51"/>
    <s v="zar22000"/>
    <n v="264000"/>
    <x v="9"/>
    <n v="32187.34988380854"/>
    <s v="Analyst"/>
    <x v="6"/>
    <s v="SouthAfrica"/>
    <x v="14"/>
    <x v="2"/>
    <x v="19"/>
    <x v="17"/>
    <x v="399"/>
  </r>
  <r>
    <x v="1113"/>
    <d v="2012-05-26T00:53:46"/>
    <s v="INR18Lacs or US$36000"/>
    <n v="1800000"/>
    <x v="5"/>
    <n v="32054.250037396621"/>
    <s v="Chief Manager"/>
    <x v="1"/>
    <s v="India"/>
    <x v="7"/>
    <x v="1"/>
    <x v="0"/>
    <x v="17"/>
    <x v="400"/>
  </r>
  <r>
    <x v="1114"/>
    <d v="2012-05-26T10:43:53"/>
    <n v="1800000"/>
    <n v="1800000"/>
    <x v="5"/>
    <n v="32054.250037396621"/>
    <s v="AGM Finance"/>
    <x v="1"/>
    <s v="India"/>
    <x v="7"/>
    <x v="3"/>
    <x v="2"/>
    <x v="17"/>
    <x v="400"/>
  </r>
  <r>
    <x v="1115"/>
    <d v="2012-06-02T03:08:50"/>
    <n v="1800000"/>
    <n v="1800000"/>
    <x v="5"/>
    <n v="32054.250037396621"/>
    <s v="analyst"/>
    <x v="6"/>
    <s v="India"/>
    <x v="7"/>
    <x v="2"/>
    <x v="24"/>
    <x v="17"/>
    <x v="400"/>
  </r>
  <r>
    <x v="1116"/>
    <d v="2012-05-27T03:19:29"/>
    <n v="32000"/>
    <n v="32000"/>
    <x v="1"/>
    <n v="32000"/>
    <s v="Reporting Manager"/>
    <x v="1"/>
    <s v="USA"/>
    <x v="1"/>
    <x v="0"/>
    <x v="24"/>
    <x v="17"/>
    <x v="401"/>
  </r>
  <r>
    <x v="1117"/>
    <d v="2012-05-30T23:26:00"/>
    <n v="32000"/>
    <n v="32000"/>
    <x v="1"/>
    <n v="32000"/>
    <s v="Reports Writer"/>
    <x v="4"/>
    <s v="USA"/>
    <x v="1"/>
    <x v="0"/>
    <x v="2"/>
    <x v="17"/>
    <x v="401"/>
  </r>
  <r>
    <x v="1118"/>
    <d v="2012-05-26T01:24:03"/>
    <s v="Â£20000/year but i work part time 30h/week"/>
    <n v="20000"/>
    <x v="2"/>
    <n v="31523.565441345683"/>
    <s v="Graduate Structural Engineer"/>
    <x v="7"/>
    <s v="UK"/>
    <x v="2"/>
    <x v="1"/>
    <x v="0"/>
    <x v="17"/>
    <x v="402"/>
  </r>
  <r>
    <x v="1119"/>
    <d v="2012-05-26T05:48:12"/>
    <s v="Â£20000"/>
    <n v="20000"/>
    <x v="2"/>
    <n v="31523.565441345683"/>
    <s v="IT Consultant"/>
    <x v="5"/>
    <s v="UK"/>
    <x v="2"/>
    <x v="0"/>
    <x v="0"/>
    <x v="17"/>
    <x v="402"/>
  </r>
  <r>
    <x v="1120"/>
    <d v="2012-05-28T15:35:32"/>
    <n v="20000"/>
    <n v="20000"/>
    <x v="2"/>
    <n v="31523.565441345683"/>
    <s v="finance assistant"/>
    <x v="6"/>
    <s v="UK"/>
    <x v="2"/>
    <x v="0"/>
    <x v="24"/>
    <x v="17"/>
    <x v="402"/>
  </r>
  <r>
    <x v="1121"/>
    <d v="2012-05-29T07:28:41"/>
    <n v="20000"/>
    <n v="20000"/>
    <x v="2"/>
    <n v="31523.565441345683"/>
    <s v="Environmental Information Analyst"/>
    <x v="6"/>
    <s v="UK"/>
    <x v="2"/>
    <x v="0"/>
    <x v="24"/>
    <x v="17"/>
    <x v="402"/>
  </r>
  <r>
    <x v="1122"/>
    <d v="2012-06-01T23:29:43"/>
    <s v="Â£20000"/>
    <n v="20000"/>
    <x v="2"/>
    <n v="31523.565441345683"/>
    <s v="Operations Analyst"/>
    <x v="6"/>
    <s v="UK"/>
    <x v="2"/>
    <x v="2"/>
    <x v="18"/>
    <x v="17"/>
    <x v="402"/>
  </r>
  <r>
    <x v="1123"/>
    <d v="2012-06-15T17:35:32"/>
    <n v="20000"/>
    <n v="20000"/>
    <x v="2"/>
    <n v="31523.565441345683"/>
    <s v="Accountant"/>
    <x v="0"/>
    <s v="UK"/>
    <x v="2"/>
    <x v="3"/>
    <x v="2"/>
    <x v="17"/>
    <x v="402"/>
  </r>
  <r>
    <x v="1124"/>
    <d v="2012-05-26T00:11:21"/>
    <s v="US $ 31330.00"/>
    <n v="31330"/>
    <x v="1"/>
    <n v="31330"/>
    <s v="VBA Analyst"/>
    <x v="6"/>
    <s v="Brazil"/>
    <x v="5"/>
    <x v="2"/>
    <x v="0"/>
    <x v="17"/>
    <x v="403"/>
  </r>
  <r>
    <x v="1125"/>
    <d v="2012-05-26T14:57:39"/>
    <n v="31250"/>
    <n v="31250"/>
    <x v="1"/>
    <n v="31250"/>
    <s v="Program management"/>
    <x v="1"/>
    <s v="India"/>
    <x v="7"/>
    <x v="3"/>
    <x v="7"/>
    <x v="17"/>
    <x v="404"/>
  </r>
  <r>
    <x v="1126"/>
    <d v="2012-06-08T08:15:54"/>
    <n v="31200"/>
    <n v="31200"/>
    <x v="1"/>
    <n v="31200"/>
    <s v="Risk analyst"/>
    <x v="6"/>
    <s v="Brazil"/>
    <x v="5"/>
    <x v="0"/>
    <x v="25"/>
    <x v="17"/>
    <x v="405"/>
  </r>
  <r>
    <x v="1127"/>
    <d v="2012-06-04T19:46:09"/>
    <s v="2600 $"/>
    <n v="31200"/>
    <x v="1"/>
    <n v="31200"/>
    <s v="Economist"/>
    <x v="4"/>
    <s v="ISRAEL"/>
    <x v="10"/>
    <x v="2"/>
    <x v="26"/>
    <x v="17"/>
    <x v="405"/>
  </r>
  <r>
    <x v="1128"/>
    <d v="2012-06-01T02:33:02"/>
    <n v="31200"/>
    <n v="31200"/>
    <x v="1"/>
    <n v="31200"/>
    <s v="Data Analyst"/>
    <x v="6"/>
    <s v="USA"/>
    <x v="1"/>
    <x v="0"/>
    <x v="5"/>
    <x v="17"/>
    <x v="405"/>
  </r>
  <r>
    <x v="1129"/>
    <d v="2012-05-26T01:06:02"/>
    <s v="$31,000 USD"/>
    <n v="31000"/>
    <x v="1"/>
    <n v="31000"/>
    <s v="Site Technician"/>
    <x v="6"/>
    <s v="USA"/>
    <x v="1"/>
    <x v="0"/>
    <x v="0"/>
    <x v="17"/>
    <x v="406"/>
  </r>
  <r>
    <x v="1130"/>
    <d v="2012-05-26T01:20:46"/>
    <n v="31000"/>
    <n v="31000"/>
    <x v="1"/>
    <n v="31000"/>
    <s v="Support Specialist "/>
    <x v="2"/>
    <s v="USA"/>
    <x v="1"/>
    <x v="3"/>
    <x v="0"/>
    <x v="17"/>
    <x v="406"/>
  </r>
  <r>
    <x v="1131"/>
    <d v="2012-06-05T03:55:36"/>
    <s v="US$ 30500"/>
    <n v="30500"/>
    <x v="1"/>
    <n v="30500"/>
    <s v="Financial Analyst"/>
    <x v="6"/>
    <s v="Brazil"/>
    <x v="5"/>
    <x v="2"/>
    <x v="9"/>
    <x v="17"/>
    <x v="407"/>
  </r>
  <r>
    <x v="1132"/>
    <d v="2012-05-25T06:09:44"/>
    <s v="2000 Euros"/>
    <n v="24000"/>
    <x v="3"/>
    <n v="30489.586535798586"/>
    <s v="PPC Manager"/>
    <x v="1"/>
    <s v="Germany"/>
    <x v="8"/>
    <x v="2"/>
    <x v="0"/>
    <x v="17"/>
    <x v="408"/>
  </r>
  <r>
    <x v="1133"/>
    <d v="2012-05-29T15:46:17"/>
    <s v="about 24.000 â‚¬"/>
    <n v="24000"/>
    <x v="3"/>
    <n v="30489.586535798586"/>
    <s v="Controller"/>
    <x v="8"/>
    <s v="Italy"/>
    <x v="39"/>
    <x v="0"/>
    <x v="2"/>
    <x v="17"/>
    <x v="408"/>
  </r>
  <r>
    <x v="1134"/>
    <d v="2012-05-26T23:02:00"/>
    <s v="INR 1700000"/>
    <n v="1700000"/>
    <x v="5"/>
    <n v="30273.458368652366"/>
    <s v="Operations Lead"/>
    <x v="1"/>
    <s v="India"/>
    <x v="7"/>
    <x v="2"/>
    <x v="40"/>
    <x v="17"/>
    <x v="409"/>
  </r>
  <r>
    <x v="1135"/>
    <d v="2012-06-01T15:09:27"/>
    <n v="1700000"/>
    <n v="1700000"/>
    <x v="5"/>
    <n v="30273.458368652366"/>
    <s v="AVP"/>
    <x v="3"/>
    <s v="India"/>
    <x v="7"/>
    <x v="0"/>
    <x v="7"/>
    <x v="17"/>
    <x v="409"/>
  </r>
  <r>
    <x v="1136"/>
    <d v="2012-05-26T17:24:41"/>
    <n v="30232"/>
    <n v="30232"/>
    <x v="1"/>
    <n v="30232"/>
    <s v="Accounts Supervisor"/>
    <x v="0"/>
    <s v="KSA"/>
    <x v="1"/>
    <x v="3"/>
    <x v="12"/>
    <x v="17"/>
    <x v="410"/>
  </r>
  <r>
    <x v="1137"/>
    <d v="2012-06-15T03:00:04"/>
    <n v="30000"/>
    <n v="30000"/>
    <x v="1"/>
    <n v="30000"/>
    <s v="Trainee"/>
    <x v="6"/>
    <s v="Brazil"/>
    <x v="5"/>
    <x v="3"/>
    <x v="24"/>
    <x v="17"/>
    <x v="411"/>
  </r>
  <r>
    <x v="1138"/>
    <d v="2012-05-26T02:06:38"/>
    <n v="30000"/>
    <n v="30000"/>
    <x v="1"/>
    <n v="30000"/>
    <s v="ceo"/>
    <x v="3"/>
    <s v="India"/>
    <x v="7"/>
    <x v="3"/>
    <x v="0"/>
    <x v="17"/>
    <x v="411"/>
  </r>
  <r>
    <x v="1139"/>
    <d v="2012-05-27T00:12:53"/>
    <n v="30000"/>
    <n v="30000"/>
    <x v="1"/>
    <n v="30000"/>
    <s v="MIS Executive"/>
    <x v="4"/>
    <s v="India"/>
    <x v="7"/>
    <x v="0"/>
    <x v="19"/>
    <x v="17"/>
    <x v="411"/>
  </r>
  <r>
    <x v="1140"/>
    <d v="2012-05-29T09:47:47"/>
    <n v="30000"/>
    <n v="30000"/>
    <x v="1"/>
    <n v="30000"/>
    <s v="Practice Manager - Business Operations"/>
    <x v="1"/>
    <s v="India"/>
    <x v="7"/>
    <x v="3"/>
    <x v="18"/>
    <x v="17"/>
    <x v="411"/>
  </r>
  <r>
    <x v="1141"/>
    <d v="2012-06-01T00:23:54"/>
    <n v="30000"/>
    <n v="30000"/>
    <x v="1"/>
    <n v="30000"/>
    <s v="SME"/>
    <x v="6"/>
    <s v="India"/>
    <x v="7"/>
    <x v="2"/>
    <x v="25"/>
    <x v="17"/>
    <x v="411"/>
  </r>
  <r>
    <x v="1142"/>
    <d v="2012-05-26T23:03:21"/>
    <s v="US$30,000"/>
    <n v="30000"/>
    <x v="1"/>
    <n v="30000"/>
    <s v="Financial Control Section Headm"/>
    <x v="8"/>
    <s v="Inonesia"/>
    <x v="27"/>
    <x v="0"/>
    <x v="17"/>
    <x v="17"/>
    <x v="411"/>
  </r>
  <r>
    <x v="1143"/>
    <d v="2012-05-27T23:47:25"/>
    <s v="30000 $"/>
    <n v="30000"/>
    <x v="1"/>
    <n v="30000"/>
    <s v="Financial Expert"/>
    <x v="0"/>
    <s v="Iran"/>
    <x v="59"/>
    <x v="3"/>
    <x v="1"/>
    <x v="17"/>
    <x v="411"/>
  </r>
  <r>
    <x v="1144"/>
    <d v="2012-06-10T15:59:17"/>
    <n v="30000"/>
    <n v="30000"/>
    <x v="1"/>
    <n v="30000"/>
    <s v="Teacher"/>
    <x v="6"/>
    <s v="Malaysia"/>
    <x v="57"/>
    <x v="1"/>
    <x v="13"/>
    <x v="17"/>
    <x v="411"/>
  </r>
  <r>
    <x v="1145"/>
    <d v="2012-05-28T22:10:12"/>
    <n v="30000"/>
    <n v="30000"/>
    <x v="1"/>
    <n v="30000"/>
    <s v="pricing and cost manager"/>
    <x v="1"/>
    <s v="mexico"/>
    <x v="22"/>
    <x v="2"/>
    <x v="11"/>
    <x v="17"/>
    <x v="411"/>
  </r>
  <r>
    <x v="1146"/>
    <d v="2012-05-31T17:08:59"/>
    <n v="30000"/>
    <n v="30000"/>
    <x v="1"/>
    <n v="30000"/>
    <s v="Marketing Services Manager"/>
    <x v="1"/>
    <s v="Pakistan"/>
    <x v="50"/>
    <x v="0"/>
    <x v="12"/>
    <x v="17"/>
    <x v="411"/>
  </r>
  <r>
    <x v="1147"/>
    <d v="2012-05-26T02:29:37"/>
    <s v="30000 $"/>
    <n v="30000"/>
    <x v="1"/>
    <n v="30000"/>
    <s v="BI Developer"/>
    <x v="4"/>
    <s v="Romania"/>
    <x v="60"/>
    <x v="1"/>
    <x v="0"/>
    <x v="17"/>
    <x v="411"/>
  </r>
  <r>
    <x v="1148"/>
    <d v="2012-05-30T13:06:12"/>
    <n v="30000"/>
    <n v="30000"/>
    <x v="1"/>
    <n v="30000"/>
    <s v="Accounting Specialist"/>
    <x v="0"/>
    <s v="UAE"/>
    <x v="25"/>
    <x v="0"/>
    <x v="9"/>
    <x v="17"/>
    <x v="411"/>
  </r>
  <r>
    <x v="1149"/>
    <d v="2012-05-25T05:11:37"/>
    <n v="30000"/>
    <n v="30000"/>
    <x v="1"/>
    <n v="30000"/>
    <s v="Academic Advisor"/>
    <x v="5"/>
    <s v="USA"/>
    <x v="1"/>
    <x v="3"/>
    <x v="0"/>
    <x v="17"/>
    <x v="411"/>
  </r>
  <r>
    <x v="1150"/>
    <d v="2012-05-26T02:27:50"/>
    <s v="US $30,000.00 "/>
    <n v="30000"/>
    <x v="1"/>
    <n v="30000"/>
    <s v="Supervisor"/>
    <x v="1"/>
    <s v="USA"/>
    <x v="1"/>
    <x v="3"/>
    <x v="0"/>
    <x v="17"/>
    <x v="411"/>
  </r>
  <r>
    <x v="1151"/>
    <d v="2012-05-26T03:19:00"/>
    <n v="30000"/>
    <n v="30000"/>
    <x v="1"/>
    <n v="30000"/>
    <s v="video production"/>
    <x v="6"/>
    <s v="USA"/>
    <x v="1"/>
    <x v="4"/>
    <x v="0"/>
    <x v="17"/>
    <x v="411"/>
  </r>
  <r>
    <x v="1152"/>
    <d v="2012-05-26T10:20:35"/>
    <n v="30000"/>
    <n v="30000"/>
    <x v="1"/>
    <n v="30000"/>
    <s v="Sales Assistant"/>
    <x v="6"/>
    <s v="USA"/>
    <x v="1"/>
    <x v="3"/>
    <x v="9"/>
    <x v="17"/>
    <x v="411"/>
  </r>
  <r>
    <x v="1153"/>
    <d v="2012-06-08T03:34:51"/>
    <n v="30000"/>
    <n v="30000"/>
    <x v="1"/>
    <n v="30000"/>
    <s v="Inventory Manager"/>
    <x v="1"/>
    <s v="USA"/>
    <x v="1"/>
    <x v="0"/>
    <x v="24"/>
    <x v="17"/>
    <x v="411"/>
  </r>
  <r>
    <x v="1154"/>
    <d v="2012-06-08T21:02:48"/>
    <n v="30000"/>
    <n v="30000"/>
    <x v="1"/>
    <n v="30000"/>
    <s v="Customer Service"/>
    <x v="6"/>
    <s v="USA"/>
    <x v="1"/>
    <x v="3"/>
    <x v="25"/>
    <x v="17"/>
    <x v="411"/>
  </r>
  <r>
    <x v="1155"/>
    <d v="2012-05-28T14:30:05"/>
    <s v="ZAR240000"/>
    <n v="240000"/>
    <x v="9"/>
    <n v="29261.227167098674"/>
    <s v="Bookkeeper"/>
    <x v="0"/>
    <s v="South Africa"/>
    <x v="14"/>
    <x v="3"/>
    <x v="3"/>
    <x v="17"/>
    <x v="412"/>
  </r>
  <r>
    <x v="1156"/>
    <d v="2012-05-26T00:49:48"/>
    <n v="18500"/>
    <n v="18500"/>
    <x v="2"/>
    <n v="29159.298033244755"/>
    <s v="Trainee Management Accountant"/>
    <x v="1"/>
    <s v="UK"/>
    <x v="2"/>
    <x v="2"/>
    <x v="0"/>
    <x v="17"/>
    <x v="413"/>
  </r>
  <r>
    <x v="1157"/>
    <d v="2012-05-26T01:35:35"/>
    <n v="29000"/>
    <n v="29000"/>
    <x v="1"/>
    <n v="29000"/>
    <s v="Assistant Outside Plant Project Manager"/>
    <x v="1"/>
    <s v="USA"/>
    <x v="1"/>
    <x v="0"/>
    <x v="0"/>
    <x v="17"/>
    <x v="414"/>
  </r>
  <r>
    <x v="1158"/>
    <d v="2012-06-15T05:44:30"/>
    <n v="29000"/>
    <n v="29000"/>
    <x v="1"/>
    <n v="29000"/>
    <s v="Customer Experence Engineer"/>
    <x v="7"/>
    <s v="USA"/>
    <x v="1"/>
    <x v="2"/>
    <x v="24"/>
    <x v="17"/>
    <x v="414"/>
  </r>
  <r>
    <x v="1159"/>
    <d v="2012-06-08T18:48:12"/>
    <n v="28995"/>
    <n v="28995"/>
    <x v="1"/>
    <n v="28995"/>
    <s v="Senior Executive"/>
    <x v="1"/>
    <s v="India"/>
    <x v="7"/>
    <x v="0"/>
    <x v="7"/>
    <x v="17"/>
    <x v="415"/>
  </r>
  <r>
    <x v="1160"/>
    <d v="2012-05-28T14:53:44"/>
    <s v="1600000Rs"/>
    <n v="1600000"/>
    <x v="5"/>
    <n v="28492.66669990811"/>
    <s v="Manager Fin"/>
    <x v="1"/>
    <s v="India"/>
    <x v="7"/>
    <x v="2"/>
    <x v="29"/>
    <x v="17"/>
    <x v="416"/>
  </r>
  <r>
    <x v="1161"/>
    <d v="2012-05-29T17:45:59"/>
    <s v="16,00,000"/>
    <n v="1600000"/>
    <x v="5"/>
    <n v="28492.66669990811"/>
    <s v="Senior Associate "/>
    <x v="6"/>
    <s v="India"/>
    <x v="7"/>
    <x v="3"/>
    <x v="25"/>
    <x v="17"/>
    <x v="416"/>
  </r>
  <r>
    <x v="1162"/>
    <d v="2012-05-25T06:27:29"/>
    <s v="Â£18000"/>
    <n v="18000"/>
    <x v="2"/>
    <n v="28371.208897211112"/>
    <s v="Building Design and Performance Researcher"/>
    <x v="1"/>
    <s v="UK"/>
    <x v="2"/>
    <x v="1"/>
    <x v="0"/>
    <x v="17"/>
    <x v="417"/>
  </r>
  <r>
    <x v="1163"/>
    <d v="2012-05-29T10:45:46"/>
    <s v="MYR89500"/>
    <n v="89500"/>
    <x v="18"/>
    <n v="28353.650809742252"/>
    <s v="Manager"/>
    <x v="1"/>
    <s v="Malaysia"/>
    <x v="57"/>
    <x v="3"/>
    <x v="3"/>
    <x v="17"/>
    <x v="418"/>
  </r>
  <r>
    <x v="1164"/>
    <d v="2012-05-27T19:39:26"/>
    <n v="104000"/>
    <n v="104000"/>
    <x v="15"/>
    <n v="28310.79811950968"/>
    <s v="Financial Analyst"/>
    <x v="6"/>
    <s v="UAE"/>
    <x v="25"/>
    <x v="0"/>
    <x v="26"/>
    <x v="17"/>
    <x v="419"/>
  </r>
  <r>
    <x v="1165"/>
    <d v="2012-05-26T02:14:05"/>
    <s v="Â¢ 14.000.000,00"/>
    <n v="14000000"/>
    <x v="19"/>
    <n v="28109.627547434993"/>
    <s v="Businees Adminstratot"/>
    <x v="6"/>
    <s v="Costa Rica"/>
    <x v="61"/>
    <x v="2"/>
    <x v="0"/>
    <x v="17"/>
    <x v="420"/>
  </r>
  <r>
    <x v="1166"/>
    <d v="2012-05-28T13:10:02"/>
    <n v="28000"/>
    <n v="28000"/>
    <x v="1"/>
    <n v="28000"/>
    <s v="BI"/>
    <x v="4"/>
    <s v="India"/>
    <x v="7"/>
    <x v="3"/>
    <x v="18"/>
    <x v="17"/>
    <x v="421"/>
  </r>
  <r>
    <x v="1167"/>
    <d v="2012-05-28T22:50:51"/>
    <n v="28000"/>
    <n v="28000"/>
    <x v="1"/>
    <n v="28000"/>
    <s v="Business Intelligence Manager"/>
    <x v="1"/>
    <s v="Poland"/>
    <x v="28"/>
    <x v="0"/>
    <x v="12"/>
    <x v="17"/>
    <x v="421"/>
  </r>
  <r>
    <x v="1168"/>
    <d v="2012-05-26T00:51:43"/>
    <n v="28000"/>
    <n v="28000"/>
    <x v="1"/>
    <n v="28000"/>
    <s v="Administrative Assistant"/>
    <x v="6"/>
    <s v="USA"/>
    <x v="1"/>
    <x v="0"/>
    <x v="0"/>
    <x v="17"/>
    <x v="421"/>
  </r>
  <r>
    <x v="1169"/>
    <d v="2012-05-28T22:53:03"/>
    <n v="27840"/>
    <n v="27840"/>
    <x v="1"/>
    <n v="27840"/>
    <s v="Data Entry Clerk III"/>
    <x v="6"/>
    <s v="USA"/>
    <x v="1"/>
    <x v="3"/>
    <x v="24"/>
    <x v="17"/>
    <x v="422"/>
  </r>
  <r>
    <x v="1170"/>
    <d v="2012-05-26T01:08:21"/>
    <n v="2300"/>
    <n v="27600"/>
    <x v="1"/>
    <n v="27600"/>
    <s v="Software Consultant"/>
    <x v="5"/>
    <s v="Singapore"/>
    <x v="17"/>
    <x v="2"/>
    <x v="0"/>
    <x v="17"/>
    <x v="423"/>
  </r>
  <r>
    <x v="1171"/>
    <d v="2012-05-26T06:14:13"/>
    <n v="27500"/>
    <n v="27500"/>
    <x v="1"/>
    <n v="27500"/>
    <s v="Associate"/>
    <x v="6"/>
    <s v="USA"/>
    <x v="1"/>
    <x v="2"/>
    <x v="24"/>
    <x v="17"/>
    <x v="424"/>
  </r>
  <r>
    <x v="1172"/>
    <d v="2012-05-26T01:17:11"/>
    <s v="AED100000"/>
    <n v="100000"/>
    <x v="15"/>
    <n v="27221.92126875931"/>
    <s v="Accountant"/>
    <x v="0"/>
    <s v="Dubai"/>
    <x v="44"/>
    <x v="0"/>
    <x v="0"/>
    <x v="17"/>
    <x v="425"/>
  </r>
  <r>
    <x v="1173"/>
    <d v="2012-05-26T00:54:46"/>
    <n v="27000"/>
    <n v="27000"/>
    <x v="1"/>
    <n v="27000"/>
    <s v="Innovation Analyst"/>
    <x v="6"/>
    <s v="Singapore"/>
    <x v="17"/>
    <x v="2"/>
    <x v="0"/>
    <x v="17"/>
    <x v="426"/>
  </r>
  <r>
    <x v="1174"/>
    <d v="2012-05-30T16:22:19"/>
    <s v="Â£17000"/>
    <n v="17000"/>
    <x v="2"/>
    <n v="26795.030625143831"/>
    <s v="Verification Agent"/>
    <x v="6"/>
    <s v="UK"/>
    <x v="2"/>
    <x v="3"/>
    <x v="12"/>
    <x v="17"/>
    <x v="427"/>
  </r>
  <r>
    <x v="1175"/>
    <d v="2012-05-26T01:16:18"/>
    <s v="INR 15,00,000"/>
    <n v="1500000"/>
    <x v="5"/>
    <n v="26711.875031163851"/>
    <s v="Consultant"/>
    <x v="5"/>
    <s v="India"/>
    <x v="7"/>
    <x v="2"/>
    <x v="0"/>
    <x v="17"/>
    <x v="428"/>
  </r>
  <r>
    <x v="1176"/>
    <d v="2012-05-29T13:54:38"/>
    <s v="Rs 1500000"/>
    <n v="1500000"/>
    <x v="5"/>
    <n v="26711.875031163851"/>
    <s v="Analyst"/>
    <x v="6"/>
    <s v="India"/>
    <x v="7"/>
    <x v="0"/>
    <x v="17"/>
    <x v="17"/>
    <x v="428"/>
  </r>
  <r>
    <x v="1177"/>
    <d v="2012-05-31T01:17:48"/>
    <n v="1500000"/>
    <n v="1500000"/>
    <x v="5"/>
    <n v="26711.875031163851"/>
    <s v="Senior Consultant - PMO"/>
    <x v="5"/>
    <s v="India"/>
    <x v="7"/>
    <x v="0"/>
    <x v="2"/>
    <x v="17"/>
    <x v="428"/>
  </r>
  <r>
    <x v="1178"/>
    <d v="2012-05-28T22:41:01"/>
    <s v="R$ 54000"/>
    <n v="54000"/>
    <x v="6"/>
    <n v="26691.183012544854"/>
    <s v="Logistics Coordinator"/>
    <x v="1"/>
    <s v="Brazil"/>
    <x v="5"/>
    <x v="1"/>
    <x v="17"/>
    <x v="17"/>
    <x v="429"/>
  </r>
  <r>
    <x v="1179"/>
    <d v="2012-06-01T19:46:33"/>
    <s v="21000EUR"/>
    <n v="21000"/>
    <x v="3"/>
    <n v="26678.388218823762"/>
    <s v="Coordenador PeÃ§as Grupo"/>
    <x v="1"/>
    <s v="Portugal"/>
    <x v="41"/>
    <x v="0"/>
    <x v="2"/>
    <x v="17"/>
    <x v="430"/>
  </r>
  <r>
    <x v="1180"/>
    <d v="2012-06-05T19:16:03"/>
    <n v="21000"/>
    <n v="21000"/>
    <x v="3"/>
    <n v="26678.388218823762"/>
    <s v="Sales Planning"/>
    <x v="6"/>
    <s v="Portugal"/>
    <x v="41"/>
    <x v="0"/>
    <x v="12"/>
    <x v="17"/>
    <x v="430"/>
  </r>
  <r>
    <x v="1181"/>
    <d v="2012-05-27T11:32:17"/>
    <n v="26400"/>
    <n v="26400"/>
    <x v="1"/>
    <n v="26400"/>
    <s v="Supply Chain Administrator"/>
    <x v="6"/>
    <s v="UAE"/>
    <x v="25"/>
    <x v="2"/>
    <x v="7"/>
    <x v="17"/>
    <x v="431"/>
  </r>
  <r>
    <x v="1182"/>
    <d v="2012-05-27T19:41:55"/>
    <n v="20500"/>
    <n v="20500"/>
    <x v="3"/>
    <n v="26043.18849932796"/>
    <s v="C&amp;B Manager"/>
    <x v="1"/>
    <s v="Poland"/>
    <x v="28"/>
    <x v="0"/>
    <x v="9"/>
    <x v="17"/>
    <x v="432"/>
  </r>
  <r>
    <x v="1183"/>
    <d v="2012-05-25T23:33:15"/>
    <n v="26000"/>
    <n v="26000"/>
    <x v="1"/>
    <n v="26000"/>
    <s v="Marketing Analyst"/>
    <x v="6"/>
    <s v="Panama"/>
    <x v="40"/>
    <x v="2"/>
    <x v="0"/>
    <x v="17"/>
    <x v="433"/>
  </r>
  <r>
    <x v="1184"/>
    <d v="2012-05-26T04:19:05"/>
    <s v="Â£16400"/>
    <n v="16400"/>
    <x v="2"/>
    <n v="25849.323661903458"/>
    <s v="Job Build analyst"/>
    <x v="6"/>
    <s v="UK"/>
    <x v="2"/>
    <x v="0"/>
    <x v="0"/>
    <x v="17"/>
    <x v="434"/>
  </r>
  <r>
    <x v="1185"/>
    <d v="2012-05-27T12:41:29"/>
    <s v="US 2130"/>
    <n v="25560"/>
    <x v="1"/>
    <n v="25560"/>
    <s v="Training Coordinator"/>
    <x v="1"/>
    <s v="saudi arabia"/>
    <x v="34"/>
    <x v="0"/>
    <x v="18"/>
    <x v="17"/>
    <x v="435"/>
  </r>
  <r>
    <x v="1186"/>
    <d v="2012-05-29T00:07:36"/>
    <n v="20000"/>
    <n v="20000"/>
    <x v="3"/>
    <n v="25407.988779832154"/>
    <s v="warehouse management"/>
    <x v="1"/>
    <s v="GREECE"/>
    <x v="51"/>
    <x v="1"/>
    <x v="13"/>
    <x v="17"/>
    <x v="436"/>
  </r>
  <r>
    <x v="1187"/>
    <d v="2012-05-26T01:05:14"/>
    <n v="25000"/>
    <n v="25000"/>
    <x v="1"/>
    <n v="25000"/>
    <s v="Team Lead"/>
    <x v="1"/>
    <s v="India"/>
    <x v="7"/>
    <x v="1"/>
    <x v="0"/>
    <x v="17"/>
    <x v="437"/>
  </r>
  <r>
    <x v="1188"/>
    <d v="2012-05-26T01:45:58"/>
    <n v="25000"/>
    <n v="25000"/>
    <x v="1"/>
    <n v="25000"/>
    <s v="Manager"/>
    <x v="1"/>
    <s v="India"/>
    <x v="7"/>
    <x v="0"/>
    <x v="0"/>
    <x v="17"/>
    <x v="437"/>
  </r>
  <r>
    <x v="1189"/>
    <d v="2012-05-30T02:39:50"/>
    <n v="25000"/>
    <n v="25000"/>
    <x v="1"/>
    <n v="25000"/>
    <s v="Accountant"/>
    <x v="0"/>
    <s v="India"/>
    <x v="7"/>
    <x v="3"/>
    <x v="9"/>
    <x v="17"/>
    <x v="437"/>
  </r>
  <r>
    <x v="1190"/>
    <d v="2012-05-30T19:43:43"/>
    <n v="25000"/>
    <n v="25000"/>
    <x v="1"/>
    <n v="25000"/>
    <s v="data analyst"/>
    <x v="6"/>
    <s v="India"/>
    <x v="7"/>
    <x v="2"/>
    <x v="25"/>
    <x v="17"/>
    <x v="437"/>
  </r>
  <r>
    <x v="1191"/>
    <d v="2012-06-06T22:42:16"/>
    <n v="25000"/>
    <n v="25000"/>
    <x v="1"/>
    <n v="25000"/>
    <s v="exe"/>
    <x v="6"/>
    <s v="India"/>
    <x v="7"/>
    <x v="2"/>
    <x v="9"/>
    <x v="17"/>
    <x v="437"/>
  </r>
  <r>
    <x v="1192"/>
    <d v="2012-06-17T12:00:57"/>
    <n v="25000"/>
    <n v="25000"/>
    <x v="1"/>
    <n v="25000"/>
    <s v="Data Analyst"/>
    <x v="6"/>
    <s v="India"/>
    <x v="7"/>
    <x v="2"/>
    <x v="31"/>
    <x v="17"/>
    <x v="437"/>
  </r>
  <r>
    <x v="1193"/>
    <d v="2012-06-19T20:35:35"/>
    <n v="25000"/>
    <n v="25000"/>
    <x v="1"/>
    <n v="25000"/>
    <s v="Team Lead"/>
    <x v="1"/>
    <s v="India"/>
    <x v="7"/>
    <x v="0"/>
    <x v="2"/>
    <x v="17"/>
    <x v="437"/>
  </r>
  <r>
    <x v="1194"/>
    <d v="2012-05-26T01:25:06"/>
    <n v="1400000"/>
    <n v="1400000"/>
    <x v="5"/>
    <n v="24931.083362419595"/>
    <s v="Marketing"/>
    <x v="1"/>
    <s v="India"/>
    <x v="7"/>
    <x v="1"/>
    <x v="0"/>
    <x v="18"/>
    <x v="438"/>
  </r>
  <r>
    <x v="1195"/>
    <d v="2012-06-15T16:36:47"/>
    <n v="1400000"/>
    <n v="1400000"/>
    <x v="5"/>
    <n v="24931.083362419595"/>
    <s v="Manager - Controlling"/>
    <x v="1"/>
    <s v="India"/>
    <x v="7"/>
    <x v="0"/>
    <x v="2"/>
    <x v="18"/>
    <x v="438"/>
  </r>
  <r>
    <x v="1196"/>
    <d v="2012-05-31T18:35:30"/>
    <n v="24864"/>
    <n v="24864"/>
    <x v="1"/>
    <n v="24864"/>
    <s v="Brand manager"/>
    <x v="1"/>
    <s v="Libya"/>
    <x v="62"/>
    <x v="2"/>
    <x v="9"/>
    <x v="18"/>
    <x v="439"/>
  </r>
  <r>
    <x v="1197"/>
    <d v="2012-05-28T14:56:27"/>
    <n v="15600"/>
    <n v="15600"/>
    <x v="2"/>
    <n v="24588.381044249632"/>
    <s v="business data analyst"/>
    <x v="6"/>
    <s v="UK"/>
    <x v="2"/>
    <x v="2"/>
    <x v="38"/>
    <x v="18"/>
    <x v="440"/>
  </r>
  <r>
    <x v="1198"/>
    <d v="2012-06-13T05:20:32"/>
    <s v="1600â‚¬ net monthly"/>
    <n v="19200"/>
    <x v="3"/>
    <n v="24391.669228638868"/>
    <s v="bank clerk"/>
    <x v="6"/>
    <s v="italy"/>
    <x v="39"/>
    <x v="0"/>
    <x v="2"/>
    <x v="18"/>
    <x v="441"/>
  </r>
  <r>
    <x v="1199"/>
    <d v="2012-05-28T22:59:16"/>
    <n v="2000"/>
    <n v="24000"/>
    <x v="1"/>
    <n v="24000"/>
    <s v="Administration Manager"/>
    <x v="1"/>
    <s v="Argentina"/>
    <x v="63"/>
    <x v="0"/>
    <x v="30"/>
    <x v="18"/>
    <x v="442"/>
  </r>
  <r>
    <x v="1200"/>
    <d v="2012-05-26T00:41:38"/>
    <n v="2000"/>
    <n v="24000"/>
    <x v="1"/>
    <n v="24000"/>
    <s v="Researcher"/>
    <x v="1"/>
    <s v="Colombia"/>
    <x v="64"/>
    <x v="2"/>
    <x v="0"/>
    <x v="18"/>
    <x v="442"/>
  </r>
  <r>
    <x v="1201"/>
    <d v="2012-05-26T22:07:39"/>
    <s v="24000 $"/>
    <n v="24000"/>
    <x v="1"/>
    <n v="24000"/>
    <s v="Logistic KA Manager"/>
    <x v="1"/>
    <s v="Croatia"/>
    <x v="30"/>
    <x v="3"/>
    <x v="12"/>
    <x v="18"/>
    <x v="442"/>
  </r>
  <r>
    <x v="1202"/>
    <d v="2012-05-26T17:06:48"/>
    <n v="2000"/>
    <n v="24000"/>
    <x v="1"/>
    <n v="24000"/>
    <s v="Asst Production Planner"/>
    <x v="6"/>
    <s v="India"/>
    <x v="7"/>
    <x v="3"/>
    <x v="24"/>
    <x v="18"/>
    <x v="442"/>
  </r>
  <r>
    <x v="1203"/>
    <d v="2012-05-27T22:05:15"/>
    <n v="24000"/>
    <n v="24000"/>
    <x v="1"/>
    <n v="24000"/>
    <s v="business analyst"/>
    <x v="6"/>
    <s v="India"/>
    <x v="7"/>
    <x v="0"/>
    <x v="18"/>
    <x v="18"/>
    <x v="442"/>
  </r>
  <r>
    <x v="1204"/>
    <d v="2012-05-27T23:52:48"/>
    <s v="usd 2000 per month"/>
    <n v="24000"/>
    <x v="1"/>
    <n v="24000"/>
    <s v="sr manager"/>
    <x v="1"/>
    <s v="India"/>
    <x v="7"/>
    <x v="0"/>
    <x v="2"/>
    <x v="18"/>
    <x v="442"/>
  </r>
  <r>
    <x v="1205"/>
    <d v="2012-05-26T03:21:26"/>
    <n v="2000"/>
    <n v="24000"/>
    <x v="1"/>
    <n v="24000"/>
    <s v="engineer"/>
    <x v="7"/>
    <s v="mozambique"/>
    <x v="65"/>
    <x v="3"/>
    <x v="0"/>
    <x v="18"/>
    <x v="442"/>
  </r>
  <r>
    <x v="1206"/>
    <d v="2012-06-15T00:52:38"/>
    <n v="2000"/>
    <n v="24000"/>
    <x v="1"/>
    <n v="24000"/>
    <s v="Plant Controller"/>
    <x v="8"/>
    <s v="Russia"/>
    <x v="23"/>
    <x v="2"/>
    <x v="32"/>
    <x v="18"/>
    <x v="442"/>
  </r>
  <r>
    <x v="1207"/>
    <d v="2012-05-26T12:52:37"/>
    <n v="24000"/>
    <n v="24000"/>
    <x v="1"/>
    <n v="24000"/>
    <s v="Management Accountant"/>
    <x v="1"/>
    <s v="Saudi Arabai"/>
    <x v="34"/>
    <x v="0"/>
    <x v="13"/>
    <x v="18"/>
    <x v="442"/>
  </r>
  <r>
    <x v="1208"/>
    <d v="2012-05-29T17:05:31"/>
    <n v="24000"/>
    <n v="24000"/>
    <x v="1"/>
    <n v="24000"/>
    <s v="Dir. Revenue Mgt"/>
    <x v="1"/>
    <s v="Kingdom of Saudi Arabia"/>
    <x v="34"/>
    <x v="0"/>
    <x v="12"/>
    <x v="18"/>
    <x v="442"/>
  </r>
  <r>
    <x v="1209"/>
    <d v="2012-05-26T12:53:43"/>
    <s v="Us$24000"/>
    <n v="24000"/>
    <x v="1"/>
    <n v="24000"/>
    <s v="Accountant"/>
    <x v="0"/>
    <s v="UAE"/>
    <x v="25"/>
    <x v="3"/>
    <x v="5"/>
    <x v="18"/>
    <x v="442"/>
  </r>
  <r>
    <x v="1210"/>
    <d v="2012-05-26T00:40:27"/>
    <n v="24000"/>
    <n v="24000"/>
    <x v="1"/>
    <n v="24000"/>
    <s v="Paraeducator"/>
    <x v="1"/>
    <s v="USA"/>
    <x v="1"/>
    <x v="3"/>
    <x v="0"/>
    <x v="18"/>
    <x v="442"/>
  </r>
  <r>
    <x v="1211"/>
    <d v="2012-05-26T02:31:24"/>
    <n v="24"/>
    <n v="24000"/>
    <x v="1"/>
    <n v="24000"/>
    <s v="engineer"/>
    <x v="7"/>
    <s v="USA"/>
    <x v="1"/>
    <x v="1"/>
    <x v="0"/>
    <x v="18"/>
    <x v="442"/>
  </r>
  <r>
    <x v="1212"/>
    <d v="2012-05-29T21:07:27"/>
    <n v="24000"/>
    <n v="24000"/>
    <x v="1"/>
    <n v="24000"/>
    <s v="clerk 24 hrs per week"/>
    <x v="6"/>
    <s v="USA"/>
    <x v="1"/>
    <x v="1"/>
    <x v="41"/>
    <x v="18"/>
    <x v="442"/>
  </r>
  <r>
    <x v="1213"/>
    <d v="2012-05-30T03:20:17"/>
    <s v="24000 USD"/>
    <n v="24000"/>
    <x v="1"/>
    <n v="24000"/>
    <s v="inventory controller"/>
    <x v="8"/>
    <s v="USA"/>
    <x v="1"/>
    <x v="1"/>
    <x v="19"/>
    <x v="18"/>
    <x v="442"/>
  </r>
  <r>
    <x v="1214"/>
    <d v="2012-05-28T18:05:16"/>
    <s v="Â£15000"/>
    <n v="15000"/>
    <x v="2"/>
    <n v="23642.674081009263"/>
    <s v="MI Specialist"/>
    <x v="4"/>
    <s v="UK"/>
    <x v="2"/>
    <x v="2"/>
    <x v="19"/>
    <x v="18"/>
    <x v="443"/>
  </r>
  <r>
    <x v="1215"/>
    <d v="2012-05-26T00:47:45"/>
    <s v="Rs. 1300000"/>
    <n v="1300000"/>
    <x v="5"/>
    <n v="23150.291693675339"/>
    <s v="Manager"/>
    <x v="1"/>
    <s v="India"/>
    <x v="7"/>
    <x v="0"/>
    <x v="0"/>
    <x v="18"/>
    <x v="444"/>
  </r>
  <r>
    <x v="1216"/>
    <d v="2012-05-27T16:24:50"/>
    <n v="1300000"/>
    <n v="1300000"/>
    <x v="5"/>
    <n v="23150.291693675339"/>
    <s v="banker"/>
    <x v="1"/>
    <s v="India"/>
    <x v="7"/>
    <x v="1"/>
    <x v="18"/>
    <x v="18"/>
    <x v="444"/>
  </r>
  <r>
    <x v="1217"/>
    <d v="2012-06-10T14:58:39"/>
    <n v="1300000"/>
    <n v="1300000"/>
    <x v="5"/>
    <n v="23150.291693675339"/>
    <s v="Manager"/>
    <x v="1"/>
    <s v="India"/>
    <x v="7"/>
    <x v="2"/>
    <x v="29"/>
    <x v="18"/>
    <x v="444"/>
  </r>
  <r>
    <x v="1218"/>
    <d v="2012-05-26T04:01:45"/>
    <s v="23000 USD"/>
    <n v="23000"/>
    <x v="1"/>
    <n v="23000"/>
    <s v="IT solutions coordinator"/>
    <x v="1"/>
    <s v="Hungary"/>
    <x v="53"/>
    <x v="0"/>
    <x v="0"/>
    <x v="18"/>
    <x v="445"/>
  </r>
  <r>
    <x v="1219"/>
    <d v="2012-05-29T00:12:23"/>
    <n v="23000"/>
    <n v="23000"/>
    <x v="1"/>
    <n v="23000"/>
    <s v="Chief Accountant"/>
    <x v="0"/>
    <s v="Saudi Arabia"/>
    <x v="34"/>
    <x v="2"/>
    <x v="14"/>
    <x v="18"/>
    <x v="445"/>
  </r>
  <r>
    <x v="1220"/>
    <d v="2012-05-26T00:48:04"/>
    <n v="22880"/>
    <n v="22880"/>
    <x v="1"/>
    <n v="22880"/>
    <s v="Accounting "/>
    <x v="0"/>
    <s v="USA"/>
    <x v="1"/>
    <x v="0"/>
    <x v="0"/>
    <x v="18"/>
    <x v="446"/>
  </r>
  <r>
    <x v="1221"/>
    <d v="2012-05-26T01:57:40"/>
    <n v="1500"/>
    <n v="18000"/>
    <x v="3"/>
    <n v="22867.189901848938"/>
    <s v="marketing and sales "/>
    <x v="1"/>
    <s v="Portugal"/>
    <x v="41"/>
    <x v="3"/>
    <x v="0"/>
    <x v="18"/>
    <x v="447"/>
  </r>
  <r>
    <x v="1222"/>
    <d v="2012-05-26T07:15:48"/>
    <s v="$22,000 AUD"/>
    <n v="22000"/>
    <x v="4"/>
    <n v="22438.012440857987"/>
    <s v="Sales Analyst"/>
    <x v="6"/>
    <s v="Australia"/>
    <x v="6"/>
    <x v="0"/>
    <x v="9"/>
    <x v="18"/>
    <x v="448"/>
  </r>
  <r>
    <x v="1223"/>
    <d v="2012-05-26T01:17:50"/>
    <n v="22000"/>
    <n v="22000"/>
    <x v="1"/>
    <n v="22000"/>
    <s v="MIS"/>
    <x v="4"/>
    <s v="India"/>
    <x v="7"/>
    <x v="2"/>
    <x v="0"/>
    <x v="18"/>
    <x v="449"/>
  </r>
  <r>
    <x v="1224"/>
    <d v="2012-06-06T20:41:35"/>
    <n v="22000"/>
    <n v="22000"/>
    <x v="1"/>
    <n v="22000"/>
    <s v="Manager (MIS)"/>
    <x v="1"/>
    <s v="India"/>
    <x v="7"/>
    <x v="2"/>
    <x v="7"/>
    <x v="18"/>
    <x v="449"/>
  </r>
  <r>
    <x v="1225"/>
    <d v="2012-05-26T01:31:42"/>
    <s v="22000 usd"/>
    <n v="22000"/>
    <x v="1"/>
    <n v="22000"/>
    <s v="Product Manager Sr"/>
    <x v="1"/>
    <s v="Mexico"/>
    <x v="22"/>
    <x v="0"/>
    <x v="0"/>
    <x v="18"/>
    <x v="449"/>
  </r>
  <r>
    <x v="1226"/>
    <d v="2012-05-31T06:23:09"/>
    <n v="22000"/>
    <n v="22000"/>
    <x v="1"/>
    <n v="22000"/>
    <s v="Data Manager"/>
    <x v="1"/>
    <s v="USA"/>
    <x v="1"/>
    <x v="0"/>
    <x v="18"/>
    <x v="18"/>
    <x v="449"/>
  </r>
  <r>
    <x v="1227"/>
    <d v="2012-06-08T18:52:06"/>
    <n v="1230000"/>
    <n v="1230000"/>
    <x v="5"/>
    <n v="21903.737525554359"/>
    <s v="Financial Analyst "/>
    <x v="6"/>
    <s v="India"/>
    <x v="7"/>
    <x v="2"/>
    <x v="18"/>
    <x v="18"/>
    <x v="450"/>
  </r>
  <r>
    <x v="1228"/>
    <d v="2012-05-26T12:25:09"/>
    <n v="21500"/>
    <n v="21500"/>
    <x v="1"/>
    <n v="21500"/>
    <s v="Asst Mgr"/>
    <x v="6"/>
    <s v="India"/>
    <x v="7"/>
    <x v="0"/>
    <x v="29"/>
    <x v="18"/>
    <x v="451"/>
  </r>
  <r>
    <x v="1229"/>
    <d v="2012-05-26T01:02:07"/>
    <n v="1200000"/>
    <n v="1200000"/>
    <x v="5"/>
    <n v="21369.500024931083"/>
    <s v="Branch head -sales"/>
    <x v="1"/>
    <s v="India"/>
    <x v="7"/>
    <x v="3"/>
    <x v="0"/>
    <x v="18"/>
    <x v="452"/>
  </r>
  <r>
    <x v="1230"/>
    <d v="2012-05-26T17:44:34"/>
    <s v="Rs 1200000"/>
    <n v="1200000"/>
    <x v="5"/>
    <n v="21369.500024931083"/>
    <s v="Regional Formwork Head "/>
    <x v="1"/>
    <s v="India"/>
    <x v="7"/>
    <x v="2"/>
    <x v="14"/>
    <x v="18"/>
    <x v="452"/>
  </r>
  <r>
    <x v="1231"/>
    <d v="2012-05-27T00:33:06"/>
    <s v="1200000 Rs"/>
    <n v="1200000"/>
    <x v="5"/>
    <n v="21369.500024931083"/>
    <s v="project manager"/>
    <x v="1"/>
    <s v="India"/>
    <x v="7"/>
    <x v="1"/>
    <x v="10"/>
    <x v="18"/>
    <x v="452"/>
  </r>
  <r>
    <x v="1232"/>
    <d v="2012-05-27T14:27:33"/>
    <s v="rs 100000"/>
    <n v="1200000"/>
    <x v="5"/>
    <n v="21369.500024931083"/>
    <s v="ASST VICE PREDISDENT"/>
    <x v="3"/>
    <s v="India"/>
    <x v="7"/>
    <x v="0"/>
    <x v="11"/>
    <x v="18"/>
    <x v="452"/>
  </r>
  <r>
    <x v="1233"/>
    <d v="2012-05-28T09:43:33"/>
    <s v="1200000 INR"/>
    <n v="1200000"/>
    <x v="5"/>
    <n v="21369.500024931083"/>
    <s v="Senior Consultant"/>
    <x v="5"/>
    <s v="India"/>
    <x v="7"/>
    <x v="2"/>
    <x v="7"/>
    <x v="18"/>
    <x v="452"/>
  </r>
  <r>
    <x v="1234"/>
    <d v="2012-05-28T14:12:52"/>
    <s v="Rs. 1200000"/>
    <n v="1200000"/>
    <x v="5"/>
    <n v="21369.500024931083"/>
    <s v="Management Trainee"/>
    <x v="1"/>
    <s v="India"/>
    <x v="7"/>
    <x v="3"/>
    <x v="19"/>
    <x v="18"/>
    <x v="452"/>
  </r>
  <r>
    <x v="1235"/>
    <d v="2012-05-28T14:50:03"/>
    <n v="100000"/>
    <n v="1200000"/>
    <x v="5"/>
    <n v="21369.500024931083"/>
    <s v="executive"/>
    <x v="6"/>
    <s v="India"/>
    <x v="7"/>
    <x v="0"/>
    <x v="17"/>
    <x v="18"/>
    <x v="452"/>
  </r>
  <r>
    <x v="1236"/>
    <d v="2012-05-28T15:37:23"/>
    <n v="1200000"/>
    <n v="1200000"/>
    <x v="5"/>
    <n v="21369.500024931083"/>
    <s v="finance controller"/>
    <x v="8"/>
    <s v="India"/>
    <x v="7"/>
    <x v="0"/>
    <x v="9"/>
    <x v="18"/>
    <x v="452"/>
  </r>
  <r>
    <x v="1237"/>
    <d v="2012-05-28T16:45:28"/>
    <n v="100000"/>
    <n v="1200000"/>
    <x v="5"/>
    <n v="21369.500024931083"/>
    <s v="coordinator"/>
    <x v="1"/>
    <s v="India"/>
    <x v="7"/>
    <x v="3"/>
    <x v="12"/>
    <x v="18"/>
    <x v="452"/>
  </r>
  <r>
    <x v="1238"/>
    <d v="2012-05-29T15:24:45"/>
    <n v="1200000"/>
    <n v="1200000"/>
    <x v="5"/>
    <n v="21369.500024931083"/>
    <s v="Manager - Corporate strategy and Planning"/>
    <x v="1"/>
    <s v="India"/>
    <x v="7"/>
    <x v="0"/>
    <x v="29"/>
    <x v="18"/>
    <x v="452"/>
  </r>
  <r>
    <x v="1239"/>
    <d v="2012-05-29T17:30:43"/>
    <n v="1200000"/>
    <n v="1200000"/>
    <x v="5"/>
    <n v="21369.500024931083"/>
    <s v="Consultant"/>
    <x v="5"/>
    <s v="India"/>
    <x v="7"/>
    <x v="3"/>
    <x v="30"/>
    <x v="18"/>
    <x v="452"/>
  </r>
  <r>
    <x v="1240"/>
    <d v="2012-06-13T19:40:16"/>
    <n v="1200000"/>
    <n v="1200000"/>
    <x v="5"/>
    <n v="21369.500024931083"/>
    <s v="AM"/>
    <x v="1"/>
    <s v="India"/>
    <x v="7"/>
    <x v="0"/>
    <x v="17"/>
    <x v="18"/>
    <x v="452"/>
  </r>
  <r>
    <x v="1241"/>
    <d v="2012-06-10T01:48:44"/>
    <n v="1400"/>
    <n v="16800"/>
    <x v="3"/>
    <n v="21342.710575059013"/>
    <s v="account"/>
    <x v="0"/>
    <s v="portugal"/>
    <x v="41"/>
    <x v="0"/>
    <x v="5"/>
    <x v="18"/>
    <x v="453"/>
  </r>
  <r>
    <x v="1242"/>
    <d v="2012-05-28T23:06:22"/>
    <s v="Rupees : 2,000,000"/>
    <n v="2000000"/>
    <x v="20"/>
    <n v="21228.177433598263"/>
    <s v="Excel Corporate Trainer"/>
    <x v="5"/>
    <s v="Pakistan"/>
    <x v="50"/>
    <x v="2"/>
    <x v="9"/>
    <x v="18"/>
    <x v="454"/>
  </r>
  <r>
    <x v="1243"/>
    <d v="2012-05-26T00:40:48"/>
    <n v="21000"/>
    <n v="21000"/>
    <x v="1"/>
    <n v="21000"/>
    <s v="IT support"/>
    <x v="6"/>
    <s v="arabian Gulf"/>
    <x v="66"/>
    <x v="1"/>
    <x v="0"/>
    <x v="18"/>
    <x v="455"/>
  </r>
  <r>
    <x v="1244"/>
    <d v="2012-05-26T10:54:22"/>
    <n v="21000"/>
    <n v="21000"/>
    <x v="1"/>
    <n v="21000"/>
    <s v="Manager"/>
    <x v="1"/>
    <s v="India"/>
    <x v="7"/>
    <x v="2"/>
    <x v="32"/>
    <x v="18"/>
    <x v="455"/>
  </r>
  <r>
    <x v="1245"/>
    <d v="2012-06-21T03:46:23"/>
    <n v="21000"/>
    <n v="21000"/>
    <x v="1"/>
    <n v="21000"/>
    <s v="eorl"/>
    <x v="9"/>
    <s v="India"/>
    <x v="7"/>
    <x v="2"/>
    <x v="12"/>
    <x v="18"/>
    <x v="455"/>
  </r>
  <r>
    <x v="1246"/>
    <d v="2012-06-14T22:03:05"/>
    <n v="1720"/>
    <n v="20640"/>
    <x v="1"/>
    <n v="20640"/>
    <s v="Programme Officer"/>
    <x v="1"/>
    <s v="Singapore"/>
    <x v="17"/>
    <x v="0"/>
    <x v="18"/>
    <x v="18"/>
    <x v="456"/>
  </r>
  <r>
    <x v="1247"/>
    <d v="2012-05-27T23:32:30"/>
    <n v="20571"/>
    <n v="20571"/>
    <x v="1"/>
    <n v="20571"/>
    <s v="CFO"/>
    <x v="3"/>
    <s v="Albania"/>
    <x v="67"/>
    <x v="0"/>
    <x v="9"/>
    <x v="18"/>
    <x v="457"/>
  </r>
  <r>
    <x v="1248"/>
    <d v="2012-05-26T20:57:13"/>
    <s v="Rs. 8000"/>
    <n v="1152000"/>
    <x v="5"/>
    <n v="20514.720023933838"/>
    <s v="Cashier"/>
    <x v="0"/>
    <s v="India"/>
    <x v="7"/>
    <x v="0"/>
    <x v="7"/>
    <x v="18"/>
    <x v="458"/>
  </r>
  <r>
    <x v="1249"/>
    <d v="2012-05-26T13:18:03"/>
    <s v="inr 11.5"/>
    <n v="1150000"/>
    <x v="5"/>
    <n v="20479.104190558952"/>
    <s v="manager portfolio monitoring"/>
    <x v="1"/>
    <s v="India"/>
    <x v="7"/>
    <x v="3"/>
    <x v="17"/>
    <x v="18"/>
    <x v="459"/>
  </r>
  <r>
    <x v="1250"/>
    <d v="2012-05-30T14:28:57"/>
    <s v="Rs. 1150000/-"/>
    <n v="1150000"/>
    <x v="5"/>
    <n v="20479.104190558952"/>
    <s v="Project Manager"/>
    <x v="1"/>
    <s v="India"/>
    <x v="7"/>
    <x v="2"/>
    <x v="13"/>
    <x v="18"/>
    <x v="459"/>
  </r>
  <r>
    <x v="1251"/>
    <d v="2012-05-30T16:48:32"/>
    <n v="1700"/>
    <n v="20400"/>
    <x v="1"/>
    <n v="20400"/>
    <s v="M &amp; E Officer"/>
    <x v="1"/>
    <s v="Myanmar [Burma]"/>
    <x v="68"/>
    <x v="1"/>
    <x v="2"/>
    <x v="18"/>
    <x v="460"/>
  </r>
  <r>
    <x v="1252"/>
    <d v="2012-05-28T14:22:02"/>
    <s v="16000 euro"/>
    <n v="16000"/>
    <x v="3"/>
    <n v="20326.391023865726"/>
    <s v="Management Information Systems"/>
    <x v="1"/>
    <s v="Greece"/>
    <x v="51"/>
    <x v="2"/>
    <x v="22"/>
    <x v="18"/>
    <x v="461"/>
  </r>
  <r>
    <x v="1253"/>
    <d v="2012-06-08T18:52:44"/>
    <n v="1130000"/>
    <n v="1130000"/>
    <x v="5"/>
    <n v="20122.945856810104"/>
    <s v="Financial Analyst "/>
    <x v="6"/>
    <s v="India"/>
    <x v="7"/>
    <x v="2"/>
    <x v="18"/>
    <x v="18"/>
    <x v="462"/>
  </r>
  <r>
    <x v="1254"/>
    <d v="2012-05-28T07:23:07"/>
    <n v="20000"/>
    <n v="20000"/>
    <x v="1"/>
    <n v="20000"/>
    <s v="data analyst"/>
    <x v="6"/>
    <s v="Australia"/>
    <x v="6"/>
    <x v="3"/>
    <x v="19"/>
    <x v="18"/>
    <x v="463"/>
  </r>
  <r>
    <x v="1255"/>
    <d v="2012-06-13T00:50:20"/>
    <n v="20000"/>
    <n v="20000"/>
    <x v="1"/>
    <n v="20000"/>
    <s v="administrator"/>
    <x v="6"/>
    <s v="Canada"/>
    <x v="0"/>
    <x v="3"/>
    <x v="19"/>
    <x v="18"/>
    <x v="463"/>
  </r>
  <r>
    <x v="1256"/>
    <d v="2012-05-26T17:07:30"/>
    <n v="20000"/>
    <n v="20000"/>
    <x v="1"/>
    <n v="20000"/>
    <s v="Consultat"/>
    <x v="5"/>
    <s v="Denmark"/>
    <x v="20"/>
    <x v="3"/>
    <x v="5"/>
    <x v="18"/>
    <x v="463"/>
  </r>
  <r>
    <x v="1257"/>
    <d v="2012-06-13T11:58:30"/>
    <n v="20000"/>
    <n v="20000"/>
    <x v="1"/>
    <n v="20000"/>
    <s v="Personal Assistant"/>
    <x v="6"/>
    <s v="Hong Kong"/>
    <x v="69"/>
    <x v="1"/>
    <x v="24"/>
    <x v="18"/>
    <x v="463"/>
  </r>
  <r>
    <x v="1258"/>
    <d v="2012-05-26T01:04:17"/>
    <n v="20000"/>
    <n v="20000"/>
    <x v="1"/>
    <n v="20000"/>
    <s v="category manager"/>
    <x v="1"/>
    <s v="India"/>
    <x v="7"/>
    <x v="0"/>
    <x v="0"/>
    <x v="18"/>
    <x v="463"/>
  </r>
  <r>
    <x v="1259"/>
    <d v="2012-05-26T01:12:41"/>
    <n v="20000"/>
    <n v="20000"/>
    <x v="1"/>
    <n v="20000"/>
    <s v="Analyst"/>
    <x v="6"/>
    <s v="India"/>
    <x v="7"/>
    <x v="2"/>
    <x v="0"/>
    <x v="18"/>
    <x v="463"/>
  </r>
  <r>
    <x v="1260"/>
    <d v="2012-05-26T03:15:50"/>
    <n v="20000"/>
    <n v="20000"/>
    <x v="1"/>
    <n v="20000"/>
    <s v="Specialist"/>
    <x v="2"/>
    <s v="India"/>
    <x v="7"/>
    <x v="0"/>
    <x v="0"/>
    <x v="18"/>
    <x v="463"/>
  </r>
  <r>
    <x v="1261"/>
    <d v="2012-05-26T03:34:04"/>
    <s v="20000 US$"/>
    <n v="20000"/>
    <x v="1"/>
    <n v="20000"/>
    <s v="Consultant"/>
    <x v="5"/>
    <s v="India"/>
    <x v="7"/>
    <x v="3"/>
    <x v="0"/>
    <x v="18"/>
    <x v="463"/>
  </r>
  <r>
    <x v="1262"/>
    <d v="2012-05-26T16:33:58"/>
    <n v="20000"/>
    <n v="20000"/>
    <x v="1"/>
    <n v="20000"/>
    <s v="engineer"/>
    <x v="7"/>
    <s v="India"/>
    <x v="7"/>
    <x v="1"/>
    <x v="17"/>
    <x v="18"/>
    <x v="463"/>
  </r>
  <r>
    <x v="1263"/>
    <d v="2012-05-29T22:32:16"/>
    <n v="20000"/>
    <n v="20000"/>
    <x v="1"/>
    <n v="20000"/>
    <s v="Business Operation Specialist"/>
    <x v="2"/>
    <s v="India"/>
    <x v="7"/>
    <x v="0"/>
    <x v="7"/>
    <x v="18"/>
    <x v="463"/>
  </r>
  <r>
    <x v="1264"/>
    <d v="2012-05-30T13:25:12"/>
    <n v="20000"/>
    <n v="20000"/>
    <x v="1"/>
    <n v="20000"/>
    <s v="manager"/>
    <x v="1"/>
    <s v="India"/>
    <x v="7"/>
    <x v="4"/>
    <x v="2"/>
    <x v="18"/>
    <x v="463"/>
  </r>
  <r>
    <x v="1265"/>
    <d v="2012-06-01T22:20:26"/>
    <s v="20000 $"/>
    <n v="20000"/>
    <x v="1"/>
    <n v="20000"/>
    <s v="Manager"/>
    <x v="1"/>
    <s v="India"/>
    <x v="7"/>
    <x v="0"/>
    <x v="24"/>
    <x v="18"/>
    <x v="463"/>
  </r>
  <r>
    <x v="1266"/>
    <d v="2012-06-20T01:54:10"/>
    <n v="20000"/>
    <n v="20000"/>
    <x v="1"/>
    <n v="20000"/>
    <s v="Monitoring and Evaluation Officer"/>
    <x v="1"/>
    <s v="India"/>
    <x v="7"/>
    <x v="3"/>
    <x v="12"/>
    <x v="18"/>
    <x v="463"/>
  </r>
  <r>
    <x v="1267"/>
    <d v="2012-05-28T12:09:37"/>
    <s v="usd 20.000"/>
    <n v="20000"/>
    <x v="1"/>
    <n v="20000"/>
    <s v="Head of Financial Reporting"/>
    <x v="4"/>
    <s v="Paraguay"/>
    <x v="70"/>
    <x v="2"/>
    <x v="7"/>
    <x v="18"/>
    <x v="463"/>
  </r>
  <r>
    <x v="1268"/>
    <d v="2012-05-28T00:48:23"/>
    <n v="20000"/>
    <n v="20000"/>
    <x v="1"/>
    <n v="20000"/>
    <s v="Financial Modeller"/>
    <x v="0"/>
    <s v="Zambia"/>
    <x v="71"/>
    <x v="2"/>
    <x v="19"/>
    <x v="18"/>
    <x v="463"/>
  </r>
  <r>
    <x v="1269"/>
    <d v="2012-05-26T15:53:10"/>
    <n v="10000"/>
    <n v="120000"/>
    <x v="21"/>
    <n v="19831.432821021317"/>
    <s v="Estimator"/>
    <x v="6"/>
    <s v="Egypt"/>
    <x v="72"/>
    <x v="2"/>
    <x v="12"/>
    <x v="18"/>
    <x v="464"/>
  </r>
  <r>
    <x v="1270"/>
    <d v="2012-05-26T23:17:09"/>
    <s v="15600 â‚¬"/>
    <n v="15600"/>
    <x v="3"/>
    <n v="19818.231248269083"/>
    <s v="Managment controller"/>
    <x v="8"/>
    <s v="Portugal"/>
    <x v="41"/>
    <x v="0"/>
    <x v="12"/>
    <x v="18"/>
    <x v="465"/>
  </r>
  <r>
    <x v="1271"/>
    <d v="2012-05-26T00:48:57"/>
    <s v="Rd. 11 lakhs"/>
    <n v="1100000"/>
    <x v="5"/>
    <n v="19588.708356186824"/>
    <s v="Asst manager investor relations and business analytics"/>
    <x v="1"/>
    <s v="India"/>
    <x v="7"/>
    <x v="0"/>
    <x v="0"/>
    <x v="18"/>
    <x v="466"/>
  </r>
  <r>
    <x v="1272"/>
    <d v="2012-05-26T02:43:21"/>
    <n v="1100000"/>
    <n v="1100000"/>
    <x v="5"/>
    <n v="19588.708356186824"/>
    <s v="manager - MIS &amp; operations planning"/>
    <x v="1"/>
    <s v="India"/>
    <x v="7"/>
    <x v="0"/>
    <x v="0"/>
    <x v="18"/>
    <x v="466"/>
  </r>
  <r>
    <x v="1273"/>
    <d v="2012-05-28T23:53:02"/>
    <n v="1100000"/>
    <n v="1100000"/>
    <x v="5"/>
    <n v="19588.708356186824"/>
    <s v="Sr. Consultant"/>
    <x v="5"/>
    <s v="India"/>
    <x v="7"/>
    <x v="2"/>
    <x v="28"/>
    <x v="18"/>
    <x v="466"/>
  </r>
  <r>
    <x v="1274"/>
    <d v="2012-05-26T00:40:52"/>
    <n v="19200"/>
    <n v="19200"/>
    <x v="1"/>
    <n v="19200"/>
    <s v="Sr Administrative Assistant"/>
    <x v="6"/>
    <s v="Mexico"/>
    <x v="22"/>
    <x v="0"/>
    <x v="0"/>
    <x v="18"/>
    <x v="467"/>
  </r>
  <r>
    <x v="1275"/>
    <d v="2012-05-25T05:01:09"/>
    <s v="1600 $"/>
    <n v="19200"/>
    <x v="1"/>
    <n v="19200"/>
    <s v="Analyst"/>
    <x v="6"/>
    <s v="Poland"/>
    <x v="28"/>
    <x v="3"/>
    <x v="0"/>
    <x v="18"/>
    <x v="467"/>
  </r>
  <r>
    <x v="1276"/>
    <d v="2012-05-26T02:13:57"/>
    <n v="19200"/>
    <n v="19200"/>
    <x v="1"/>
    <n v="19200"/>
    <s v="Department Manager"/>
    <x v="1"/>
    <s v="Romania"/>
    <x v="60"/>
    <x v="2"/>
    <x v="0"/>
    <x v="18"/>
    <x v="467"/>
  </r>
  <r>
    <x v="1277"/>
    <d v="2012-05-26T17:47:10"/>
    <s v="$1,589.00/per month"/>
    <n v="19068"/>
    <x v="1"/>
    <n v="19068"/>
    <s v="Accounting Head"/>
    <x v="0"/>
    <s v="Philippines"/>
    <x v="33"/>
    <x v="2"/>
    <x v="3"/>
    <x v="18"/>
    <x v="468"/>
  </r>
  <r>
    <x v="1278"/>
    <d v="2012-05-28T23:51:37"/>
    <s v="Euro 15.000"/>
    <n v="15000"/>
    <x v="3"/>
    <n v="19055.991584874118"/>
    <s v="business consultant"/>
    <x v="5"/>
    <s v="Italy"/>
    <x v="39"/>
    <x v="0"/>
    <x v="18"/>
    <x v="18"/>
    <x v="469"/>
  </r>
  <r>
    <x v="1279"/>
    <d v="2012-05-27T21:44:39"/>
    <s v="15000 â‚¬"/>
    <n v="15000"/>
    <x v="3"/>
    <n v="19055.991584874118"/>
    <s v="analytic"/>
    <x v="6"/>
    <s v="Slovenia"/>
    <x v="73"/>
    <x v="0"/>
    <x v="25"/>
    <x v="18"/>
    <x v="469"/>
  </r>
  <r>
    <x v="1280"/>
    <d v="2012-05-26T04:12:16"/>
    <s v="15000 â‚¬"/>
    <n v="15000"/>
    <x v="3"/>
    <n v="19055.991584874118"/>
    <s v="Report Analyst"/>
    <x v="6"/>
    <s v="Spain"/>
    <x v="15"/>
    <x v="2"/>
    <x v="0"/>
    <x v="18"/>
    <x v="469"/>
  </r>
  <r>
    <x v="1281"/>
    <d v="2012-05-26T20:57:17"/>
    <n v="15000"/>
    <n v="15000"/>
    <x v="3"/>
    <n v="19055.991584874118"/>
    <s v="Technician"/>
    <x v="6"/>
    <s v="Spain"/>
    <x v="15"/>
    <x v="3"/>
    <x v="2"/>
    <x v="18"/>
    <x v="469"/>
  </r>
  <r>
    <x v="1282"/>
    <d v="2012-05-30T11:20:33"/>
    <s v="MYR60000"/>
    <n v="60000"/>
    <x v="18"/>
    <n v="19008.034062397041"/>
    <s v="Liquidity Management Executive"/>
    <x v="1"/>
    <s v="Malaysia"/>
    <x v="57"/>
    <x v="0"/>
    <x v="18"/>
    <x v="18"/>
    <x v="470"/>
  </r>
  <r>
    <x v="1283"/>
    <d v="2012-05-28T09:03:56"/>
    <n v="19000"/>
    <n v="19000"/>
    <x v="1"/>
    <n v="19000"/>
    <s v="Finance analyst"/>
    <x v="6"/>
    <s v="China"/>
    <x v="74"/>
    <x v="0"/>
    <x v="7"/>
    <x v="18"/>
    <x v="471"/>
  </r>
  <r>
    <x v="1284"/>
    <d v="2012-05-28T17:42:51"/>
    <n v="19000"/>
    <n v="19000"/>
    <x v="1"/>
    <n v="19000"/>
    <s v="MI Specialist"/>
    <x v="4"/>
    <s v="UK"/>
    <x v="2"/>
    <x v="2"/>
    <x v="9"/>
    <x v="18"/>
    <x v="471"/>
  </r>
  <r>
    <x v="1285"/>
    <d v="2012-05-28T23:47:10"/>
    <n v="19000"/>
    <n v="19000"/>
    <x v="1"/>
    <n v="19000"/>
    <s v="Accountant"/>
    <x v="0"/>
    <s v="UK"/>
    <x v="2"/>
    <x v="0"/>
    <x v="3"/>
    <x v="18"/>
    <x v="471"/>
  </r>
  <r>
    <x v="1286"/>
    <d v="2012-05-28T17:12:47"/>
    <n v="18987"/>
    <n v="18987"/>
    <x v="1"/>
    <n v="18987"/>
    <s v="Business Analyst"/>
    <x v="6"/>
    <s v="Nigeria"/>
    <x v="75"/>
    <x v="2"/>
    <x v="17"/>
    <x v="18"/>
    <x v="472"/>
  </r>
  <r>
    <x v="1287"/>
    <d v="2012-05-27T16:50:50"/>
    <s v="1050000 INR"/>
    <n v="1050000"/>
    <x v="5"/>
    <n v="18698.312521814696"/>
    <s v="Manager Market Reesrach"/>
    <x v="1"/>
    <s v="India"/>
    <x v="7"/>
    <x v="2"/>
    <x v="12"/>
    <x v="18"/>
    <x v="473"/>
  </r>
  <r>
    <x v="1288"/>
    <d v="2012-05-26T23:15:18"/>
    <s v="65000 ron"/>
    <n v="65000"/>
    <x v="22"/>
    <n v="18499.860539512854"/>
    <s v="HR Planning Specialist"/>
    <x v="2"/>
    <s v="Romania"/>
    <x v="60"/>
    <x v="0"/>
    <x v="7"/>
    <x v="18"/>
    <x v="474"/>
  </r>
  <r>
    <x v="1289"/>
    <d v="2012-05-27T23:46:03"/>
    <n v="18060"/>
    <n v="18060"/>
    <x v="1"/>
    <n v="18060"/>
    <s v="Reporting Supervisor"/>
    <x v="4"/>
    <s v="Philippines"/>
    <x v="33"/>
    <x v="0"/>
    <x v="13"/>
    <x v="18"/>
    <x v="475"/>
  </r>
  <r>
    <x v="1290"/>
    <d v="2012-05-28T23:13:31"/>
    <s v="5000  PLN   net"/>
    <n v="60000"/>
    <x v="23"/>
    <n v="18018.883790212141"/>
    <s v="Sales Analyst"/>
    <x v="6"/>
    <s v="Poland"/>
    <x v="28"/>
    <x v="2"/>
    <x v="2"/>
    <x v="18"/>
    <x v="476"/>
  </r>
  <r>
    <x v="1291"/>
    <d v="2012-05-26T05:30:12"/>
    <n v="1500"/>
    <n v="18000"/>
    <x v="1"/>
    <n v="18000"/>
    <s v="Engineer"/>
    <x v="7"/>
    <s v="Brazil"/>
    <x v="5"/>
    <x v="0"/>
    <x v="0"/>
    <x v="18"/>
    <x v="477"/>
  </r>
  <r>
    <x v="1292"/>
    <d v="2012-05-29T17:36:13"/>
    <n v="18000"/>
    <n v="18000"/>
    <x v="1"/>
    <n v="18000"/>
    <s v="liquidity manager"/>
    <x v="1"/>
    <s v="Ghana"/>
    <x v="76"/>
    <x v="0"/>
    <x v="13"/>
    <x v="18"/>
    <x v="477"/>
  </r>
  <r>
    <x v="1293"/>
    <d v="2012-05-26T01:50:56"/>
    <n v="18000"/>
    <n v="18000"/>
    <x v="1"/>
    <n v="18000"/>
    <s v="ceo"/>
    <x v="3"/>
    <s v="India"/>
    <x v="7"/>
    <x v="3"/>
    <x v="0"/>
    <x v="18"/>
    <x v="477"/>
  </r>
  <r>
    <x v="1294"/>
    <d v="2012-05-28T11:31:20"/>
    <n v="18000"/>
    <n v="18000"/>
    <x v="1"/>
    <n v="18000"/>
    <s v="Data Specialist"/>
    <x v="2"/>
    <s v="India"/>
    <x v="7"/>
    <x v="2"/>
    <x v="9"/>
    <x v="18"/>
    <x v="477"/>
  </r>
  <r>
    <x v="1295"/>
    <d v="2012-05-28T12:59:59"/>
    <n v="18000"/>
    <n v="18000"/>
    <x v="1"/>
    <n v="18000"/>
    <s v="Area Sales Manager"/>
    <x v="1"/>
    <s v="India"/>
    <x v="7"/>
    <x v="3"/>
    <x v="42"/>
    <x v="18"/>
    <x v="477"/>
  </r>
  <r>
    <x v="1296"/>
    <d v="2012-05-29T12:17:07"/>
    <n v="18000"/>
    <n v="18000"/>
    <x v="1"/>
    <n v="18000"/>
    <s v="Manager"/>
    <x v="1"/>
    <s v="India"/>
    <x v="7"/>
    <x v="0"/>
    <x v="13"/>
    <x v="18"/>
    <x v="477"/>
  </r>
  <r>
    <x v="1297"/>
    <d v="2012-05-30T23:29:58"/>
    <n v="18000"/>
    <n v="18000"/>
    <x v="1"/>
    <n v="18000"/>
    <s v="Process Associate"/>
    <x v="6"/>
    <s v="India"/>
    <x v="7"/>
    <x v="2"/>
    <x v="7"/>
    <x v="18"/>
    <x v="477"/>
  </r>
  <r>
    <x v="1298"/>
    <d v="2012-05-28T14:43:40"/>
    <s v="1500 $"/>
    <n v="18000"/>
    <x v="1"/>
    <n v="18000"/>
    <s v="Analyst"/>
    <x v="6"/>
    <s v="Poland"/>
    <x v="28"/>
    <x v="0"/>
    <x v="17"/>
    <x v="18"/>
    <x v="477"/>
  </r>
  <r>
    <x v="1299"/>
    <d v="2012-05-25T23:20:46"/>
    <s v="Us$ 18000"/>
    <n v="18000"/>
    <x v="1"/>
    <n v="18000"/>
    <s v="Operational Analyst"/>
    <x v="6"/>
    <s v="Saudi Arabia"/>
    <x v="34"/>
    <x v="2"/>
    <x v="0"/>
    <x v="18"/>
    <x v="477"/>
  </r>
  <r>
    <x v="1300"/>
    <d v="2012-06-09T20:38:03"/>
    <n v="1500"/>
    <n v="18000"/>
    <x v="1"/>
    <n v="18000"/>
    <s v="accountant"/>
    <x v="0"/>
    <s v="uae"/>
    <x v="25"/>
    <x v="2"/>
    <x v="18"/>
    <x v="18"/>
    <x v="477"/>
  </r>
  <r>
    <x v="1301"/>
    <d v="2012-05-25T04:31:41"/>
    <n v="1000000"/>
    <n v="1000000"/>
    <x v="5"/>
    <n v="17807.916687442568"/>
    <s v="Manager"/>
    <x v="1"/>
    <s v="India"/>
    <x v="7"/>
    <x v="0"/>
    <x v="0"/>
    <x v="18"/>
    <x v="478"/>
  </r>
  <r>
    <x v="1302"/>
    <d v="2012-05-26T01:27:44"/>
    <s v="INR 1000000"/>
    <n v="1000000"/>
    <x v="5"/>
    <n v="17807.916687442568"/>
    <s v="Manager"/>
    <x v="1"/>
    <s v="India"/>
    <x v="7"/>
    <x v="0"/>
    <x v="0"/>
    <x v="18"/>
    <x v="478"/>
  </r>
  <r>
    <x v="1303"/>
    <d v="2012-05-26T15:09:27"/>
    <s v="Ind Rs.10,00,000.00"/>
    <n v="1000000"/>
    <x v="5"/>
    <n v="17807.916687442568"/>
    <s v="Sr Associate"/>
    <x v="6"/>
    <s v="India"/>
    <x v="7"/>
    <x v="3"/>
    <x v="13"/>
    <x v="18"/>
    <x v="478"/>
  </r>
  <r>
    <x v="1304"/>
    <d v="2012-05-26T23:38:24"/>
    <n v="1000000"/>
    <n v="1000000"/>
    <x v="5"/>
    <n v="17807.916687442568"/>
    <s v="business analyist"/>
    <x v="6"/>
    <s v="India"/>
    <x v="7"/>
    <x v="0"/>
    <x v="2"/>
    <x v="18"/>
    <x v="478"/>
  </r>
  <r>
    <x v="1305"/>
    <d v="2012-05-27T01:41:11"/>
    <s v="Rs. 10,00,000"/>
    <n v="1000000"/>
    <x v="5"/>
    <n v="17807.916687442568"/>
    <s v="HR Analyst"/>
    <x v="6"/>
    <s v="India"/>
    <x v="7"/>
    <x v="0"/>
    <x v="43"/>
    <x v="18"/>
    <x v="478"/>
  </r>
  <r>
    <x v="1306"/>
    <d v="2012-05-27T14:50:56"/>
    <n v="1000000"/>
    <n v="1000000"/>
    <x v="5"/>
    <n v="17807.916687442568"/>
    <s v="Engagement Lead"/>
    <x v="1"/>
    <s v="India"/>
    <x v="7"/>
    <x v="0"/>
    <x v="12"/>
    <x v="18"/>
    <x v="478"/>
  </r>
  <r>
    <x v="1307"/>
    <d v="2012-05-27T23:03:21"/>
    <n v="1000000"/>
    <n v="1000000"/>
    <x v="5"/>
    <n v="17807.916687442568"/>
    <s v="business"/>
    <x v="1"/>
    <s v="India"/>
    <x v="7"/>
    <x v="2"/>
    <x v="9"/>
    <x v="18"/>
    <x v="478"/>
  </r>
  <r>
    <x v="1308"/>
    <d v="2012-05-28T10:27:45"/>
    <s v="Rs.10,00,000"/>
    <n v="1000000"/>
    <x v="5"/>
    <n v="17807.916687442568"/>
    <s v="Credit Manager - Loans"/>
    <x v="1"/>
    <s v="India"/>
    <x v="7"/>
    <x v="2"/>
    <x v="9"/>
    <x v="18"/>
    <x v="478"/>
  </r>
  <r>
    <x v="1309"/>
    <d v="2012-05-28T13:27:46"/>
    <s v="10 Lakh"/>
    <n v="1000000"/>
    <x v="5"/>
    <n v="17807.916687442568"/>
    <s v="Teaching"/>
    <x v="6"/>
    <s v="India"/>
    <x v="7"/>
    <x v="1"/>
    <x v="8"/>
    <x v="18"/>
    <x v="478"/>
  </r>
  <r>
    <x v="1310"/>
    <d v="2012-05-29T01:22:59"/>
    <s v="INR 1000000"/>
    <n v="1000000"/>
    <x v="5"/>
    <n v="17807.916687442568"/>
    <s v="Asst Manager"/>
    <x v="1"/>
    <s v="India"/>
    <x v="7"/>
    <x v="0"/>
    <x v="44"/>
    <x v="18"/>
    <x v="478"/>
  </r>
  <r>
    <x v="1311"/>
    <d v="2012-05-29T11:35:53"/>
    <s v="Indian Rs 10 Lakhs"/>
    <n v="1000000"/>
    <x v="5"/>
    <n v="17807.916687442568"/>
    <s v="Manager"/>
    <x v="1"/>
    <s v="India"/>
    <x v="7"/>
    <x v="3"/>
    <x v="2"/>
    <x v="18"/>
    <x v="478"/>
  </r>
  <r>
    <x v="1312"/>
    <d v="2012-05-30T13:36:42"/>
    <n v="1000000"/>
    <n v="1000000"/>
    <x v="5"/>
    <n v="17807.916687442568"/>
    <s v="project management"/>
    <x v="1"/>
    <s v="India"/>
    <x v="7"/>
    <x v="2"/>
    <x v="7"/>
    <x v="18"/>
    <x v="478"/>
  </r>
  <r>
    <x v="1313"/>
    <d v="2012-05-30T15:59:01"/>
    <s v="Rs 10,00,000"/>
    <n v="1000000"/>
    <x v="5"/>
    <n v="17807.916687442568"/>
    <s v="Marketing Specialist"/>
    <x v="2"/>
    <s v="India"/>
    <x v="7"/>
    <x v="3"/>
    <x v="17"/>
    <x v="18"/>
    <x v="478"/>
  </r>
  <r>
    <x v="1314"/>
    <d v="2012-05-31T20:13:27"/>
    <n v="1000000"/>
    <n v="1000000"/>
    <x v="5"/>
    <n v="17807.916687442568"/>
    <s v="Financial analyst"/>
    <x v="6"/>
    <s v="India"/>
    <x v="7"/>
    <x v="2"/>
    <x v="2"/>
    <x v="18"/>
    <x v="478"/>
  </r>
  <r>
    <x v="1315"/>
    <d v="2012-06-01T18:18:31"/>
    <s v="Rs 1000000"/>
    <n v="1000000"/>
    <x v="5"/>
    <n v="17807.916687442568"/>
    <s v="Senior Analyst"/>
    <x v="6"/>
    <s v="India"/>
    <x v="7"/>
    <x v="2"/>
    <x v="25"/>
    <x v="18"/>
    <x v="478"/>
  </r>
  <r>
    <x v="1316"/>
    <d v="2012-06-03T12:09:27"/>
    <s v="10 lacs INR"/>
    <n v="1000000"/>
    <x v="5"/>
    <n v="17807.916687442568"/>
    <s v="Category Manager"/>
    <x v="1"/>
    <s v="India"/>
    <x v="7"/>
    <x v="3"/>
    <x v="28"/>
    <x v="18"/>
    <x v="478"/>
  </r>
  <r>
    <x v="1317"/>
    <d v="2012-06-03T14:52:21"/>
    <s v="INR 1000000"/>
    <n v="1000000"/>
    <x v="5"/>
    <n v="17807.916687442568"/>
    <s v="Senior Associate, Finance"/>
    <x v="6"/>
    <s v="India"/>
    <x v="7"/>
    <x v="2"/>
    <x v="25"/>
    <x v="18"/>
    <x v="478"/>
  </r>
  <r>
    <x v="1318"/>
    <d v="2012-06-13T18:25:00"/>
    <s v="INR 10 lacs p.a."/>
    <n v="1000000"/>
    <x v="5"/>
    <n v="17807.916687442568"/>
    <s v="Mnanager- Customer Project finance &amp; recovery"/>
    <x v="1"/>
    <s v="India"/>
    <x v="7"/>
    <x v="3"/>
    <x v="2"/>
    <x v="18"/>
    <x v="478"/>
  </r>
  <r>
    <x v="1319"/>
    <d v="2012-06-15T17:36:10"/>
    <s v="INR 1000000"/>
    <n v="1000000"/>
    <x v="5"/>
    <n v="17807.916687442568"/>
    <s v="Sr.Manager"/>
    <x v="1"/>
    <s v="India"/>
    <x v="7"/>
    <x v="2"/>
    <x v="2"/>
    <x v="18"/>
    <x v="478"/>
  </r>
  <r>
    <x v="1320"/>
    <d v="2012-06-01T05:52:11"/>
    <n v="17728.57"/>
    <n v="17728"/>
    <x v="1"/>
    <n v="17728"/>
    <s v="Financial analyst"/>
    <x v="6"/>
    <s v="Mexico"/>
    <x v="22"/>
    <x v="0"/>
    <x v="18"/>
    <x v="18"/>
    <x v="479"/>
  </r>
  <r>
    <x v="1321"/>
    <d v="2012-05-26T02:04:05"/>
    <s v="120000 BDT"/>
    <n v="1440000"/>
    <x v="24"/>
    <n v="17598.017290051986"/>
    <s v="Computer Operator"/>
    <x v="6"/>
    <s v="Bangladesh"/>
    <x v="77"/>
    <x v="3"/>
    <x v="0"/>
    <x v="18"/>
    <x v="480"/>
  </r>
  <r>
    <x v="1322"/>
    <d v="2012-05-26T13:03:32"/>
    <n v="720000"/>
    <n v="720000"/>
    <x v="25"/>
    <n v="17067.637625607145"/>
    <s v="System Manager"/>
    <x v="1"/>
    <s v="Philippines"/>
    <x v="33"/>
    <x v="0"/>
    <x v="29"/>
    <x v="18"/>
    <x v="481"/>
  </r>
  <r>
    <x v="1323"/>
    <d v="2012-05-26T12:28:05"/>
    <s v="INR 9,50,000"/>
    <n v="950000"/>
    <x v="5"/>
    <n v="16917.52085307044"/>
    <s v="Investment Banker"/>
    <x v="1"/>
    <s v="India"/>
    <x v="7"/>
    <x v="0"/>
    <x v="18"/>
    <x v="18"/>
    <x v="482"/>
  </r>
  <r>
    <x v="1324"/>
    <d v="2012-06-08T13:38:45"/>
    <s v="9,50,000"/>
    <n v="950000"/>
    <x v="5"/>
    <n v="16917.52085307044"/>
    <s v="Associate Manager, Drug Safety Operations"/>
    <x v="1"/>
    <s v="India"/>
    <x v="7"/>
    <x v="3"/>
    <x v="29"/>
    <x v="18"/>
    <x v="482"/>
  </r>
  <r>
    <x v="1325"/>
    <d v="2012-05-26T12:30:22"/>
    <n v="1400"/>
    <n v="16800"/>
    <x v="1"/>
    <n v="16800"/>
    <s v="Assistant"/>
    <x v="6"/>
    <s v="Pakistan"/>
    <x v="50"/>
    <x v="0"/>
    <x v="13"/>
    <x v="18"/>
    <x v="483"/>
  </r>
  <r>
    <x v="1326"/>
    <d v="2012-05-27T15:48:03"/>
    <n v="16350"/>
    <n v="16350"/>
    <x v="1"/>
    <n v="16350"/>
    <s v="Estimator"/>
    <x v="1"/>
    <s v="India"/>
    <x v="7"/>
    <x v="0"/>
    <x v="12"/>
    <x v="18"/>
    <x v="484"/>
  </r>
  <r>
    <x v="1327"/>
    <d v="2012-05-27T04:31:08"/>
    <s v="R134000"/>
    <n v="134000"/>
    <x v="9"/>
    <n v="16337.518501630093"/>
    <s v="Data Analyst"/>
    <x v="6"/>
    <s v="South Africa"/>
    <x v="14"/>
    <x v="0"/>
    <x v="19"/>
    <x v="18"/>
    <x v="485"/>
  </r>
  <r>
    <x v="1328"/>
    <d v="2012-06-15T21:32:16"/>
    <s v="$US16.110,72"/>
    <n v="16110"/>
    <x v="1"/>
    <n v="16110"/>
    <s v="INFORMATION ANALIST"/>
    <x v="6"/>
    <s v="COLOMBIA"/>
    <x v="64"/>
    <x v="2"/>
    <x v="2"/>
    <x v="18"/>
    <x v="486"/>
  </r>
  <r>
    <x v="1329"/>
    <d v="2012-05-25T04:52:23"/>
    <s v="900000 INR"/>
    <n v="900000"/>
    <x v="5"/>
    <n v="16027.125018698311"/>
    <s v="Applications Engineer"/>
    <x v="7"/>
    <s v="India"/>
    <x v="7"/>
    <x v="1"/>
    <x v="0"/>
    <x v="18"/>
    <x v="487"/>
  </r>
  <r>
    <x v="1330"/>
    <d v="2012-05-26T02:57:47"/>
    <n v="900000"/>
    <n v="900000"/>
    <x v="5"/>
    <n v="16027.125018698311"/>
    <s v="Regional Manager"/>
    <x v="1"/>
    <s v="India"/>
    <x v="7"/>
    <x v="1"/>
    <x v="0"/>
    <x v="18"/>
    <x v="487"/>
  </r>
  <r>
    <x v="1331"/>
    <d v="2012-05-26T23:58:53"/>
    <s v="900000 Rs"/>
    <n v="900000"/>
    <x v="5"/>
    <n v="16027.125018698311"/>
    <s v="Deputy Manager"/>
    <x v="1"/>
    <s v="India"/>
    <x v="7"/>
    <x v="1"/>
    <x v="29"/>
    <x v="18"/>
    <x v="487"/>
  </r>
  <r>
    <x v="1332"/>
    <d v="2012-05-28T17:53:43"/>
    <s v="Rs. 900000"/>
    <n v="900000"/>
    <x v="5"/>
    <n v="16027.125018698311"/>
    <s v="officer"/>
    <x v="1"/>
    <s v="India"/>
    <x v="7"/>
    <x v="0"/>
    <x v="16"/>
    <x v="18"/>
    <x v="487"/>
  </r>
  <r>
    <x v="1333"/>
    <d v="2012-05-29T00:16:55"/>
    <s v="Rs. 900000"/>
    <n v="900000"/>
    <x v="5"/>
    <n v="16027.125018698311"/>
    <s v="Manager F &amp; A"/>
    <x v="1"/>
    <s v="India"/>
    <x v="7"/>
    <x v="1"/>
    <x v="28"/>
    <x v="18"/>
    <x v="487"/>
  </r>
  <r>
    <x v="1334"/>
    <d v="2012-05-29T11:46:47"/>
    <s v="INR 900000"/>
    <n v="900000"/>
    <x v="5"/>
    <n v="16027.125018698311"/>
    <s v="RENTAL INVENTORY CONTROLLER"/>
    <x v="8"/>
    <s v="India"/>
    <x v="7"/>
    <x v="2"/>
    <x v="9"/>
    <x v="18"/>
    <x v="487"/>
  </r>
  <r>
    <x v="1335"/>
    <d v="2012-05-30T12:35:08"/>
    <s v="Rs. 900000 per annum"/>
    <n v="900000"/>
    <x v="5"/>
    <n v="16027.125018698311"/>
    <s v="Data Analyst"/>
    <x v="6"/>
    <s v="India"/>
    <x v="7"/>
    <x v="0"/>
    <x v="25"/>
    <x v="18"/>
    <x v="487"/>
  </r>
  <r>
    <x v="1336"/>
    <d v="2012-06-13T19:20:25"/>
    <n v="900000"/>
    <n v="900000"/>
    <x v="5"/>
    <n v="16027.125018698311"/>
    <s v="Lead "/>
    <x v="1"/>
    <s v="India"/>
    <x v="7"/>
    <x v="3"/>
    <x v="7"/>
    <x v="18"/>
    <x v="487"/>
  </r>
  <r>
    <x v="1337"/>
    <d v="2012-05-26T16:23:30"/>
    <n v="16000"/>
    <n v="16000"/>
    <x v="1"/>
    <n v="16000"/>
    <s v="Engineer"/>
    <x v="7"/>
    <s v="India"/>
    <x v="7"/>
    <x v="3"/>
    <x v="12"/>
    <x v="18"/>
    <x v="488"/>
  </r>
  <r>
    <x v="1338"/>
    <d v="2012-05-26T19:29:34"/>
    <n v="16000"/>
    <n v="16000"/>
    <x v="1"/>
    <n v="16000"/>
    <s v="Mis executiv"/>
    <x v="4"/>
    <s v="India"/>
    <x v="7"/>
    <x v="2"/>
    <x v="24"/>
    <x v="18"/>
    <x v="488"/>
  </r>
  <r>
    <x v="1339"/>
    <d v="2012-05-26T01:22:09"/>
    <n v="16000"/>
    <n v="16000"/>
    <x v="1"/>
    <n v="16000"/>
    <s v="VP of Finance"/>
    <x v="3"/>
    <s v="USA"/>
    <x v="1"/>
    <x v="1"/>
    <x v="0"/>
    <x v="18"/>
    <x v="488"/>
  </r>
  <r>
    <x v="1340"/>
    <d v="2012-06-01T03:01:04"/>
    <n v="1320"/>
    <n v="15840"/>
    <x v="1"/>
    <n v="15840"/>
    <s v="Asistente"/>
    <x v="6"/>
    <s v="Peru"/>
    <x v="78"/>
    <x v="2"/>
    <x v="9"/>
    <x v="18"/>
    <x v="489"/>
  </r>
  <r>
    <x v="1341"/>
    <d v="2012-05-30T20:42:27"/>
    <n v="10000"/>
    <n v="10000"/>
    <x v="2"/>
    <n v="15761.782720672842"/>
    <s v="Analyst"/>
    <x v="6"/>
    <s v="UK"/>
    <x v="2"/>
    <x v="3"/>
    <x v="9"/>
    <x v="18"/>
    <x v="490"/>
  </r>
  <r>
    <x v="1342"/>
    <d v="2012-05-26T06:01:57"/>
    <n v="1300"/>
    <n v="15600"/>
    <x v="1"/>
    <n v="15600"/>
    <s v="CONTROLLER"/>
    <x v="8"/>
    <s v="BRA"/>
    <x v="5"/>
    <x v="0"/>
    <x v="3"/>
    <x v="18"/>
    <x v="491"/>
  </r>
  <r>
    <x v="1343"/>
    <d v="2012-05-27T15:25:40"/>
    <n v="1300"/>
    <n v="15600"/>
    <x v="1"/>
    <n v="15600"/>
    <s v="Document controller "/>
    <x v="8"/>
    <s v="Kuwait "/>
    <x v="79"/>
    <x v="0"/>
    <x v="28"/>
    <x v="18"/>
    <x v="491"/>
  </r>
  <r>
    <x v="1344"/>
    <d v="2012-05-26T22:43:12"/>
    <n v="15500"/>
    <n v="15500"/>
    <x v="1"/>
    <n v="15500"/>
    <s v="Engineer"/>
    <x v="7"/>
    <s v="India"/>
    <x v="7"/>
    <x v="1"/>
    <x v="18"/>
    <x v="18"/>
    <x v="492"/>
  </r>
  <r>
    <x v="1345"/>
    <d v="2012-05-26T00:45:11"/>
    <n v="15500"/>
    <n v="15500"/>
    <x v="1"/>
    <n v="15500"/>
    <s v="Proces auditor"/>
    <x v="0"/>
    <s v="Mexico"/>
    <x v="22"/>
    <x v="2"/>
    <x v="0"/>
    <x v="18"/>
    <x v="492"/>
  </r>
  <r>
    <x v="1346"/>
    <d v="2012-05-28T22:33:29"/>
    <n v="600000"/>
    <n v="600000"/>
    <x v="26"/>
    <n v="15404.364569961488"/>
    <s v="Analista de Produccion"/>
    <x v="6"/>
    <s v="Republica Dominicana"/>
    <x v="80"/>
    <x v="2"/>
    <x v="18"/>
    <x v="18"/>
    <x v="493"/>
  </r>
  <r>
    <x v="1347"/>
    <d v="2012-05-26T01:02:16"/>
    <s v="1000 â‚¬"/>
    <n v="12000"/>
    <x v="3"/>
    <n v="15244.793267899293"/>
    <s v="HR Specialist"/>
    <x v="2"/>
    <s v="Portugal"/>
    <x v="41"/>
    <x v="2"/>
    <x v="0"/>
    <x v="18"/>
    <x v="494"/>
  </r>
  <r>
    <x v="1348"/>
    <d v="2012-05-28T10:15:27"/>
    <s v="RM48,000"/>
    <n v="48000"/>
    <x v="18"/>
    <n v="15206.427249917633"/>
    <s v="Credit Risk Manager"/>
    <x v="1"/>
    <s v="Malaysia"/>
    <x v="57"/>
    <x v="0"/>
    <x v="19"/>
    <x v="18"/>
    <x v="495"/>
  </r>
  <r>
    <x v="1349"/>
    <d v="2012-05-28T19:25:04"/>
    <s v="INR 853000"/>
    <n v="853000"/>
    <x v="5"/>
    <n v="15190.15293438851"/>
    <s v="Lead Research Analyst"/>
    <x v="6"/>
    <s v="India"/>
    <x v="7"/>
    <x v="3"/>
    <x v="7"/>
    <x v="18"/>
    <x v="496"/>
  </r>
  <r>
    <x v="1350"/>
    <d v="2012-05-26T10:41:11"/>
    <s v="INR 850,000"/>
    <n v="850000"/>
    <x v="5"/>
    <n v="15136.729184326183"/>
    <s v="Sales Analyst"/>
    <x v="6"/>
    <s v="India"/>
    <x v="7"/>
    <x v="0"/>
    <x v="7"/>
    <x v="18"/>
    <x v="497"/>
  </r>
  <r>
    <x v="1351"/>
    <d v="2012-05-26T21:27:01"/>
    <n v="850000"/>
    <n v="850000"/>
    <x v="5"/>
    <n v="15136.729184326183"/>
    <s v="Senior Research Analyst"/>
    <x v="6"/>
    <s v="India"/>
    <x v="7"/>
    <x v="0"/>
    <x v="19"/>
    <x v="18"/>
    <x v="497"/>
  </r>
  <r>
    <x v="1352"/>
    <d v="2012-05-27T14:55:30"/>
    <s v="INR 850,000"/>
    <n v="850000"/>
    <x v="5"/>
    <n v="15136.729184326183"/>
    <s v="Assistant Manager"/>
    <x v="1"/>
    <s v="India"/>
    <x v="7"/>
    <x v="3"/>
    <x v="18"/>
    <x v="18"/>
    <x v="497"/>
  </r>
  <r>
    <x v="1353"/>
    <d v="2012-06-01T03:07:31"/>
    <s v="INR 850000"/>
    <n v="850000"/>
    <x v="5"/>
    <n v="15136.729184326183"/>
    <s v="Sr Business analyst"/>
    <x v="6"/>
    <s v="India"/>
    <x v="7"/>
    <x v="0"/>
    <x v="12"/>
    <x v="18"/>
    <x v="497"/>
  </r>
  <r>
    <x v="1354"/>
    <d v="2012-05-26T08:10:43"/>
    <n v="8000"/>
    <n v="96000"/>
    <x v="27"/>
    <n v="15092.18020692008"/>
    <s v="finance"/>
    <x v="0"/>
    <s v="china"/>
    <x v="74"/>
    <x v="0"/>
    <x v="2"/>
    <x v="18"/>
    <x v="498"/>
  </r>
  <r>
    <x v="1355"/>
    <d v="2012-05-25T03:13:13"/>
    <s v="15000 usd"/>
    <n v="15000"/>
    <x v="1"/>
    <n v="15000"/>
    <s v="cost control"/>
    <x v="8"/>
    <s v="europe/Croatia"/>
    <x v="30"/>
    <x v="2"/>
    <x v="0"/>
    <x v="18"/>
    <x v="499"/>
  </r>
  <r>
    <x v="1356"/>
    <d v="2012-05-26T04:36:43"/>
    <n v="15000"/>
    <n v="15000"/>
    <x v="1"/>
    <n v="15000"/>
    <s v="Asst.Manager"/>
    <x v="1"/>
    <s v="India"/>
    <x v="7"/>
    <x v="0"/>
    <x v="0"/>
    <x v="18"/>
    <x v="499"/>
  </r>
  <r>
    <x v="1357"/>
    <d v="2012-05-26T12:26:33"/>
    <n v="15000"/>
    <n v="15000"/>
    <x v="1"/>
    <n v="15000"/>
    <s v="MIS Executive"/>
    <x v="4"/>
    <s v="India"/>
    <x v="7"/>
    <x v="2"/>
    <x v="19"/>
    <x v="18"/>
    <x v="499"/>
  </r>
  <r>
    <x v="1358"/>
    <d v="2012-05-26T16:01:54"/>
    <n v="15000"/>
    <n v="15000"/>
    <x v="1"/>
    <n v="15000"/>
    <s v="PROCSS ASOCIATE"/>
    <x v="8"/>
    <s v="India"/>
    <x v="7"/>
    <x v="3"/>
    <x v="19"/>
    <x v="18"/>
    <x v="499"/>
  </r>
  <r>
    <x v="1359"/>
    <d v="2012-05-28T05:51:20"/>
    <n v="15000"/>
    <n v="15000"/>
    <x v="1"/>
    <n v="15000"/>
    <s v="Quality Executive"/>
    <x v="6"/>
    <s v="India"/>
    <x v="7"/>
    <x v="3"/>
    <x v="19"/>
    <x v="18"/>
    <x v="499"/>
  </r>
  <r>
    <x v="1360"/>
    <d v="2012-05-28T11:41:11"/>
    <n v="15000"/>
    <n v="15000"/>
    <x v="1"/>
    <n v="15000"/>
    <s v="Operations Management"/>
    <x v="1"/>
    <s v="India"/>
    <x v="7"/>
    <x v="0"/>
    <x v="25"/>
    <x v="18"/>
    <x v="499"/>
  </r>
  <r>
    <x v="1361"/>
    <d v="2012-06-02T13:58:46"/>
    <n v="15000"/>
    <n v="15000"/>
    <x v="1"/>
    <n v="15000"/>
    <s v="Business Analysis &amp; MIS "/>
    <x v="6"/>
    <s v="India"/>
    <x v="7"/>
    <x v="0"/>
    <x v="12"/>
    <x v="18"/>
    <x v="499"/>
  </r>
  <r>
    <x v="1362"/>
    <d v="2012-06-13T17:22:47"/>
    <n v="15000"/>
    <n v="15000"/>
    <x v="1"/>
    <n v="15000"/>
    <s v="senior associate"/>
    <x v="6"/>
    <s v="India"/>
    <x v="7"/>
    <x v="3"/>
    <x v="45"/>
    <x v="18"/>
    <x v="499"/>
  </r>
  <r>
    <x v="1363"/>
    <d v="2012-05-26T12:54:36"/>
    <n v="15000"/>
    <n v="15000"/>
    <x v="1"/>
    <n v="15000"/>
    <s v="TA"/>
    <x v="6"/>
    <s v="Indonesia"/>
    <x v="27"/>
    <x v="0"/>
    <x v="24"/>
    <x v="18"/>
    <x v="499"/>
  </r>
  <r>
    <x v="1364"/>
    <d v="2012-05-26T14:20:23"/>
    <s v="15000 USD"/>
    <n v="15000"/>
    <x v="1"/>
    <n v="15000"/>
    <s v="Audit - senior assistant"/>
    <x v="0"/>
    <s v="Lithuania"/>
    <x v="81"/>
    <x v="0"/>
    <x v="19"/>
    <x v="18"/>
    <x v="499"/>
  </r>
  <r>
    <x v="1365"/>
    <d v="2012-05-29T12:28:41"/>
    <n v="15000"/>
    <n v="15000"/>
    <x v="1"/>
    <n v="15000"/>
    <s v="Monitoring &amp; Evaluation officer"/>
    <x v="1"/>
    <s v="Myanmar"/>
    <x v="68"/>
    <x v="0"/>
    <x v="2"/>
    <x v="18"/>
    <x v="499"/>
  </r>
  <r>
    <x v="1366"/>
    <d v="2012-06-03T14:34:56"/>
    <n v="15000"/>
    <n v="15000"/>
    <x v="1"/>
    <n v="15000"/>
    <s v="Marketing services"/>
    <x v="6"/>
    <s v="Pakistan"/>
    <x v="50"/>
    <x v="0"/>
    <x v="12"/>
    <x v="18"/>
    <x v="499"/>
  </r>
  <r>
    <x v="1367"/>
    <d v="2012-05-30T22:11:21"/>
    <s v="15000 USD"/>
    <n v="15000"/>
    <x v="1"/>
    <n v="15000"/>
    <s v="Manager"/>
    <x v="1"/>
    <s v="Romania"/>
    <x v="60"/>
    <x v="3"/>
    <x v="12"/>
    <x v="18"/>
    <x v="499"/>
  </r>
  <r>
    <x v="1368"/>
    <d v="2012-05-26T01:59:48"/>
    <n v="15000"/>
    <n v="15000"/>
    <x v="1"/>
    <n v="15000"/>
    <s v="Economist"/>
    <x v="4"/>
    <s v="Ukraine"/>
    <x v="82"/>
    <x v="3"/>
    <x v="0"/>
    <x v="18"/>
    <x v="499"/>
  </r>
  <r>
    <x v="1369"/>
    <d v="2012-05-25T23:12:29"/>
    <n v="15000"/>
    <n v="15000"/>
    <x v="1"/>
    <n v="15000"/>
    <s v="Excel Programmer Consultant"/>
    <x v="5"/>
    <s v="USA"/>
    <x v="1"/>
    <x v="2"/>
    <x v="0"/>
    <x v="18"/>
    <x v="499"/>
  </r>
  <r>
    <x v="1370"/>
    <d v="2012-05-26T01:15:25"/>
    <n v="15000"/>
    <n v="15000"/>
    <x v="1"/>
    <n v="15000"/>
    <s v="moneymaker"/>
    <x v="1"/>
    <s v="USA"/>
    <x v="1"/>
    <x v="3"/>
    <x v="0"/>
    <x v="18"/>
    <x v="499"/>
  </r>
  <r>
    <x v="1371"/>
    <d v="2012-06-01T01:47:43"/>
    <n v="15000"/>
    <n v="15000"/>
    <x v="1"/>
    <n v="15000"/>
    <s v="Application Developer"/>
    <x v="6"/>
    <s v="USA"/>
    <x v="1"/>
    <x v="2"/>
    <x v="9"/>
    <x v="18"/>
    <x v="499"/>
  </r>
  <r>
    <x v="1372"/>
    <d v="2012-05-26T17:09:24"/>
    <s v="14960 $"/>
    <n v="14960"/>
    <x v="1"/>
    <n v="14960"/>
    <s v="Stock Controller"/>
    <x v="8"/>
    <s v="Saudi Arabia"/>
    <x v="34"/>
    <x v="2"/>
    <x v="19"/>
    <x v="18"/>
    <x v="500"/>
  </r>
  <r>
    <x v="1373"/>
    <d v="2012-05-28T14:32:11"/>
    <n v="120000"/>
    <n v="120000"/>
    <x v="9"/>
    <n v="14630.613583549337"/>
    <s v="VP"/>
    <x v="3"/>
    <s v="South Africa"/>
    <x v="14"/>
    <x v="0"/>
    <x v="2"/>
    <x v="18"/>
    <x v="501"/>
  </r>
  <r>
    <x v="1374"/>
    <d v="2012-05-25T05:20:10"/>
    <n v="14500"/>
    <n v="14500"/>
    <x v="1"/>
    <n v="14500"/>
    <s v="Business Analsyt"/>
    <x v="6"/>
    <s v="India"/>
    <x v="7"/>
    <x v="0"/>
    <x v="0"/>
    <x v="18"/>
    <x v="502"/>
  </r>
  <r>
    <x v="1375"/>
    <d v="2012-05-31T21:48:35"/>
    <n v="1200"/>
    <n v="14400"/>
    <x v="1"/>
    <n v="14400"/>
    <s v="FA /financial Analyst"/>
    <x v="6"/>
    <s v="Bulgaria"/>
    <x v="83"/>
    <x v="2"/>
    <x v="5"/>
    <x v="18"/>
    <x v="503"/>
  </r>
  <r>
    <x v="1376"/>
    <d v="2012-06-06T19:54:49"/>
    <n v="1200"/>
    <n v="14400"/>
    <x v="1"/>
    <n v="14400"/>
    <s v="Engineer"/>
    <x v="7"/>
    <s v="India"/>
    <x v="7"/>
    <x v="1"/>
    <x v="9"/>
    <x v="18"/>
    <x v="503"/>
  </r>
  <r>
    <x v="1377"/>
    <d v="2012-05-25T05:46:47"/>
    <n v="800000"/>
    <n v="800000"/>
    <x v="5"/>
    <n v="14246.333349954055"/>
    <s v="Team Lead"/>
    <x v="1"/>
    <s v="India"/>
    <x v="7"/>
    <x v="3"/>
    <x v="0"/>
    <x v="18"/>
    <x v="504"/>
  </r>
  <r>
    <x v="1378"/>
    <d v="2012-05-26T00:43:08"/>
    <n v="800000"/>
    <n v="800000"/>
    <x v="5"/>
    <n v="14246.333349954055"/>
    <s v="Manager : Accounts"/>
    <x v="1"/>
    <s v="India"/>
    <x v="7"/>
    <x v="3"/>
    <x v="0"/>
    <x v="18"/>
    <x v="504"/>
  </r>
  <r>
    <x v="1379"/>
    <d v="2012-05-26T03:02:42"/>
    <s v="800000 rupees"/>
    <n v="800000"/>
    <x v="5"/>
    <n v="14246.333349954055"/>
    <s v="Partner"/>
    <x v="3"/>
    <s v="India"/>
    <x v="7"/>
    <x v="2"/>
    <x v="0"/>
    <x v="18"/>
    <x v="504"/>
  </r>
  <r>
    <x v="1380"/>
    <d v="2012-05-26T12:14:07"/>
    <s v="Rs 800000"/>
    <n v="800000"/>
    <x v="5"/>
    <n v="14246.333349954055"/>
    <s v="Engineer"/>
    <x v="7"/>
    <s v="India"/>
    <x v="7"/>
    <x v="3"/>
    <x v="18"/>
    <x v="18"/>
    <x v="504"/>
  </r>
  <r>
    <x v="1381"/>
    <d v="2012-05-26T13:42:58"/>
    <n v="800000"/>
    <n v="800000"/>
    <x v="5"/>
    <n v="14246.333349954055"/>
    <s v="Manager"/>
    <x v="1"/>
    <s v="India"/>
    <x v="7"/>
    <x v="0"/>
    <x v="17"/>
    <x v="18"/>
    <x v="504"/>
  </r>
  <r>
    <x v="1382"/>
    <d v="2012-05-26T15:27:48"/>
    <s v="8 Lakhs"/>
    <n v="800000"/>
    <x v="5"/>
    <n v="14246.333349954055"/>
    <s v="Manager"/>
    <x v="1"/>
    <s v="India"/>
    <x v="7"/>
    <x v="3"/>
    <x v="28"/>
    <x v="18"/>
    <x v="504"/>
  </r>
  <r>
    <x v="1383"/>
    <d v="2012-06-08T15:43:16"/>
    <s v="INR800000"/>
    <n v="800000"/>
    <x v="5"/>
    <n v="14246.333349954055"/>
    <s v="MANAGER"/>
    <x v="1"/>
    <s v="India"/>
    <x v="7"/>
    <x v="3"/>
    <x v="38"/>
    <x v="18"/>
    <x v="504"/>
  </r>
  <r>
    <x v="1384"/>
    <d v="2012-06-08T15:45:14"/>
    <n v="800000"/>
    <n v="800000"/>
    <x v="5"/>
    <n v="14246.333349954055"/>
    <s v="MANAGER"/>
    <x v="1"/>
    <s v="India"/>
    <x v="7"/>
    <x v="3"/>
    <x v="38"/>
    <x v="18"/>
    <x v="504"/>
  </r>
  <r>
    <x v="1385"/>
    <d v="2012-05-26T01:14:55"/>
    <n v="14000"/>
    <n v="14000"/>
    <x v="1"/>
    <n v="14000"/>
    <s v="Auxiliar Administrativo"/>
    <x v="6"/>
    <s v="Brazil"/>
    <x v="5"/>
    <x v="1"/>
    <x v="0"/>
    <x v="18"/>
    <x v="505"/>
  </r>
  <r>
    <x v="1386"/>
    <d v="2012-05-25T03:43:56"/>
    <n v="14000"/>
    <n v="14000"/>
    <x v="1"/>
    <n v="14000"/>
    <s v="quality engineer"/>
    <x v="7"/>
    <s v="Hungary"/>
    <x v="53"/>
    <x v="0"/>
    <x v="0"/>
    <x v="18"/>
    <x v="505"/>
  </r>
  <r>
    <x v="1387"/>
    <d v="2012-05-29T12:29:12"/>
    <s v="us $ 14000"/>
    <n v="14000"/>
    <x v="1"/>
    <n v="14000"/>
    <s v="Pricing Analyst"/>
    <x v="6"/>
    <s v="India"/>
    <x v="7"/>
    <x v="0"/>
    <x v="13"/>
    <x v="18"/>
    <x v="505"/>
  </r>
  <r>
    <x v="1388"/>
    <d v="2012-05-30T02:22:39"/>
    <n v="14000"/>
    <n v="14000"/>
    <x v="1"/>
    <n v="14000"/>
    <s v="Consultant"/>
    <x v="5"/>
    <s v="India"/>
    <x v="7"/>
    <x v="0"/>
    <x v="18"/>
    <x v="18"/>
    <x v="505"/>
  </r>
  <r>
    <x v="1389"/>
    <d v="2012-06-12T16:16:25"/>
    <n v="14000"/>
    <n v="14000"/>
    <x v="1"/>
    <n v="14000"/>
    <s v="Manager"/>
    <x v="1"/>
    <s v="India"/>
    <x v="7"/>
    <x v="0"/>
    <x v="12"/>
    <x v="18"/>
    <x v="505"/>
  </r>
  <r>
    <x v="1390"/>
    <d v="2012-05-27T16:30:54"/>
    <n v="775000"/>
    <n v="775000"/>
    <x v="5"/>
    <n v="13801.135432767991"/>
    <s v="Analyst"/>
    <x v="6"/>
    <s v="India"/>
    <x v="7"/>
    <x v="0"/>
    <x v="19"/>
    <x v="18"/>
    <x v="506"/>
  </r>
  <r>
    <x v="1391"/>
    <d v="2012-05-26T10:32:07"/>
    <s v="1150 $"/>
    <n v="13800"/>
    <x v="1"/>
    <n v="13800"/>
    <s v="QS"/>
    <x v="8"/>
    <s v="Sri Lanka"/>
    <x v="35"/>
    <x v="0"/>
    <x v="3"/>
    <x v="18"/>
    <x v="507"/>
  </r>
  <r>
    <x v="1392"/>
    <d v="2012-06-01T05:56:20"/>
    <s v="120000 MAD"/>
    <n v="120000"/>
    <x v="28"/>
    <n v="13745.704467353951"/>
    <s v="Supply chain Controller"/>
    <x v="8"/>
    <s v="Morocco"/>
    <x v="84"/>
    <x v="2"/>
    <x v="9"/>
    <x v="18"/>
    <x v="508"/>
  </r>
  <r>
    <x v="1393"/>
    <d v="2012-05-26T00:50:43"/>
    <n v="13636.36"/>
    <n v="13636"/>
    <x v="1"/>
    <n v="13636"/>
    <s v="Process Manager"/>
    <x v="1"/>
    <s v="India"/>
    <x v="7"/>
    <x v="2"/>
    <x v="0"/>
    <x v="18"/>
    <x v="509"/>
  </r>
  <r>
    <x v="1394"/>
    <d v="2012-06-12T20:11:24"/>
    <n v="8900"/>
    <n v="1281600"/>
    <x v="20"/>
    <n v="13603.016099449767"/>
    <s v="Manager MIS &amp; Analytics"/>
    <x v="1"/>
    <s v="pakistan"/>
    <x v="50"/>
    <x v="2"/>
    <x v="9"/>
    <x v="18"/>
    <x v="510"/>
  </r>
  <r>
    <x v="1395"/>
    <d v="2012-05-25T04:24:01"/>
    <n v="13500"/>
    <n v="13500"/>
    <x v="1"/>
    <n v="13500"/>
    <s v="DSE Co-ordinator"/>
    <x v="1"/>
    <s v="India"/>
    <x v="7"/>
    <x v="0"/>
    <x v="0"/>
    <x v="18"/>
    <x v="511"/>
  </r>
  <r>
    <x v="1396"/>
    <d v="2012-05-26T18:29:06"/>
    <n v="13500"/>
    <n v="13500"/>
    <x v="1"/>
    <n v="13500"/>
    <s v="MIS"/>
    <x v="4"/>
    <s v="India"/>
    <x v="7"/>
    <x v="2"/>
    <x v="27"/>
    <x v="18"/>
    <x v="511"/>
  </r>
  <r>
    <x v="1397"/>
    <d v="2012-05-29T15:10:24"/>
    <n v="13500"/>
    <n v="13500"/>
    <x v="1"/>
    <n v="13500"/>
    <s v="Asst. Manager"/>
    <x v="1"/>
    <s v="India"/>
    <x v="7"/>
    <x v="3"/>
    <x v="3"/>
    <x v="18"/>
    <x v="511"/>
  </r>
  <r>
    <x v="1398"/>
    <d v="2012-05-28T20:45:35"/>
    <n v="13.5"/>
    <n v="13500"/>
    <x v="1"/>
    <n v="13500"/>
    <s v="Project manager"/>
    <x v="1"/>
    <s v="Montenegro"/>
    <x v="85"/>
    <x v="0"/>
    <x v="28"/>
    <x v="18"/>
    <x v="511"/>
  </r>
  <r>
    <x v="1399"/>
    <d v="2012-05-26T02:01:31"/>
    <s v="7,50,000 INR"/>
    <n v="750000"/>
    <x v="5"/>
    <n v="13355.937515581925"/>
    <s v="Business Analyst"/>
    <x v="6"/>
    <s v="India"/>
    <x v="7"/>
    <x v="1"/>
    <x v="0"/>
    <x v="18"/>
    <x v="512"/>
  </r>
  <r>
    <x v="1400"/>
    <d v="2012-05-29T00:32:35"/>
    <s v="INR 750,000"/>
    <n v="750000"/>
    <x v="5"/>
    <n v="13355.937515581925"/>
    <s v="Assistant Manager"/>
    <x v="1"/>
    <s v="India"/>
    <x v="7"/>
    <x v="3"/>
    <x v="18"/>
    <x v="18"/>
    <x v="512"/>
  </r>
  <r>
    <x v="1401"/>
    <d v="2012-05-30T01:12:35"/>
    <s v="INR 750000"/>
    <n v="750000"/>
    <x v="5"/>
    <n v="13355.937515581925"/>
    <s v="Associate - Indirect Tax"/>
    <x v="3"/>
    <s v="India"/>
    <x v="7"/>
    <x v="1"/>
    <x v="24"/>
    <x v="18"/>
    <x v="512"/>
  </r>
  <r>
    <x v="1402"/>
    <d v="2012-06-19T20:16:30"/>
    <n v="750000"/>
    <n v="750000"/>
    <x v="5"/>
    <n v="13355.937515581925"/>
    <s v="Analyst"/>
    <x v="6"/>
    <s v="India"/>
    <x v="7"/>
    <x v="0"/>
    <x v="12"/>
    <x v="18"/>
    <x v="512"/>
  </r>
  <r>
    <x v="1403"/>
    <d v="2012-05-25T03:48:53"/>
    <s v="749000 INR"/>
    <n v="749000"/>
    <x v="5"/>
    <n v="13338.129598894484"/>
    <s v="Senion Analyst"/>
    <x v="6"/>
    <s v="India"/>
    <x v="7"/>
    <x v="2"/>
    <x v="0"/>
    <x v="18"/>
    <x v="513"/>
  </r>
  <r>
    <x v="1404"/>
    <d v="2012-05-26T21:56:49"/>
    <n v="13100"/>
    <n v="13100"/>
    <x v="1"/>
    <n v="13100"/>
    <s v="accountant"/>
    <x v="0"/>
    <s v="India"/>
    <x v="7"/>
    <x v="3"/>
    <x v="12"/>
    <x v="18"/>
    <x v="514"/>
  </r>
  <r>
    <x v="1405"/>
    <d v="2012-06-02T11:11:18"/>
    <s v="U$13,000"/>
    <n v="13000"/>
    <x v="1"/>
    <n v="13000"/>
    <s v="Dss Analyst"/>
    <x v="6"/>
    <s v="Brazil"/>
    <x v="5"/>
    <x v="2"/>
    <x v="25"/>
    <x v="18"/>
    <x v="515"/>
  </r>
  <r>
    <x v="1406"/>
    <d v="2012-05-26T01:37:33"/>
    <n v="13000"/>
    <n v="13000"/>
    <x v="1"/>
    <n v="13000"/>
    <s v="operation-manager"/>
    <x v="1"/>
    <s v="India"/>
    <x v="7"/>
    <x v="2"/>
    <x v="0"/>
    <x v="18"/>
    <x v="515"/>
  </r>
  <r>
    <x v="1407"/>
    <d v="2012-05-26T13:16:21"/>
    <n v="13000"/>
    <n v="13000"/>
    <x v="1"/>
    <n v="13000"/>
    <s v="Analyst"/>
    <x v="6"/>
    <s v="India"/>
    <x v="7"/>
    <x v="1"/>
    <x v="25"/>
    <x v="18"/>
    <x v="515"/>
  </r>
  <r>
    <x v="1408"/>
    <d v="2012-05-26T23:47:34"/>
    <s v="13000 USD"/>
    <n v="13000"/>
    <x v="1"/>
    <n v="13000"/>
    <s v="Business Analyst"/>
    <x v="6"/>
    <s v="India"/>
    <x v="7"/>
    <x v="2"/>
    <x v="7"/>
    <x v="18"/>
    <x v="515"/>
  </r>
  <r>
    <x v="1409"/>
    <d v="2012-06-04T22:16:00"/>
    <n v="13000"/>
    <n v="13000"/>
    <x v="1"/>
    <n v="13000"/>
    <s v="logistics analyst"/>
    <x v="6"/>
    <s v="Slovakia"/>
    <x v="86"/>
    <x v="2"/>
    <x v="7"/>
    <x v="18"/>
    <x v="515"/>
  </r>
  <r>
    <x v="1410"/>
    <d v="2012-05-26T03:53:29"/>
    <s v="Rs. 7,20,000/-"/>
    <n v="720000"/>
    <x v="5"/>
    <n v="12821.700014958649"/>
    <s v="Manager Finance"/>
    <x v="1"/>
    <s v="India"/>
    <x v="7"/>
    <x v="3"/>
    <x v="0"/>
    <x v="18"/>
    <x v="516"/>
  </r>
  <r>
    <x v="1411"/>
    <d v="2012-05-26T11:10:23"/>
    <s v="Rs60000"/>
    <n v="720000"/>
    <x v="5"/>
    <n v="12821.700014958649"/>
    <s v="Quantity Surveyor"/>
    <x v="1"/>
    <s v="India"/>
    <x v="7"/>
    <x v="0"/>
    <x v="13"/>
    <x v="18"/>
    <x v="516"/>
  </r>
  <r>
    <x v="1412"/>
    <d v="2012-05-26T13:57:11"/>
    <n v="720000"/>
    <n v="720000"/>
    <x v="5"/>
    <n v="12821.700014958649"/>
    <s v="Cost Accountant"/>
    <x v="0"/>
    <s v="India"/>
    <x v="7"/>
    <x v="0"/>
    <x v="25"/>
    <x v="18"/>
    <x v="516"/>
  </r>
  <r>
    <x v="1413"/>
    <d v="2012-05-26T14:35:48"/>
    <s v="Inr 60000"/>
    <n v="720000"/>
    <x v="5"/>
    <n v="12821.700014958649"/>
    <s v="Asstt manager"/>
    <x v="1"/>
    <s v="India"/>
    <x v="7"/>
    <x v="2"/>
    <x v="2"/>
    <x v="18"/>
    <x v="516"/>
  </r>
  <r>
    <x v="1414"/>
    <d v="2012-05-27T12:57:51"/>
    <s v="Rs.60000/-"/>
    <n v="720000"/>
    <x v="5"/>
    <n v="12821.700014958649"/>
    <s v="Article (Internship) - CA"/>
    <x v="0"/>
    <s v="India"/>
    <x v="7"/>
    <x v="0"/>
    <x v="18"/>
    <x v="18"/>
    <x v="516"/>
  </r>
  <r>
    <x v="1415"/>
    <d v="2012-05-30T17:18:38"/>
    <s v="INR 60000"/>
    <n v="720000"/>
    <x v="5"/>
    <n v="12821.700014958649"/>
    <s v="DEO"/>
    <x v="6"/>
    <s v="India"/>
    <x v="7"/>
    <x v="0"/>
    <x v="18"/>
    <x v="18"/>
    <x v="516"/>
  </r>
  <r>
    <x v="1416"/>
    <d v="2012-05-28T20:54:29"/>
    <s v="Rs. 59,000 (Per Month)"/>
    <n v="708000"/>
    <x v="5"/>
    <n v="12608.005014709339"/>
    <s v="Manager-Operation"/>
    <x v="1"/>
    <s v="India"/>
    <x v="7"/>
    <x v="0"/>
    <x v="12"/>
    <x v="18"/>
    <x v="517"/>
  </r>
  <r>
    <x v="1417"/>
    <d v="2012-05-29T13:13:56"/>
    <n v="12500"/>
    <n v="12500"/>
    <x v="1"/>
    <n v="12500"/>
    <s v="Specialist"/>
    <x v="2"/>
    <s v="Philippines"/>
    <x v="33"/>
    <x v="3"/>
    <x v="17"/>
    <x v="18"/>
    <x v="518"/>
  </r>
  <r>
    <x v="1418"/>
    <d v="2012-05-26T17:04:23"/>
    <s v="INR 700000"/>
    <n v="700000"/>
    <x v="5"/>
    <n v="12465.541681209797"/>
    <s v="Sales Management Analyst"/>
    <x v="6"/>
    <s v="India"/>
    <x v="7"/>
    <x v="2"/>
    <x v="12"/>
    <x v="19"/>
    <x v="519"/>
  </r>
  <r>
    <x v="1419"/>
    <d v="2012-05-27T21:24:42"/>
    <s v="7 Lakhs"/>
    <n v="700000"/>
    <x v="5"/>
    <n v="12465.541681209797"/>
    <s v="Business Support Executive"/>
    <x v="1"/>
    <s v="India"/>
    <x v="7"/>
    <x v="0"/>
    <x v="18"/>
    <x v="19"/>
    <x v="519"/>
  </r>
  <r>
    <x v="1420"/>
    <d v="2012-05-27T23:10:01"/>
    <s v="Rs.7,00,000"/>
    <n v="700000"/>
    <x v="5"/>
    <n v="12465.541681209797"/>
    <s v="Business Analyst"/>
    <x v="6"/>
    <s v="India"/>
    <x v="7"/>
    <x v="2"/>
    <x v="24"/>
    <x v="19"/>
    <x v="519"/>
  </r>
  <r>
    <x v="1421"/>
    <d v="2012-05-28T10:38:53"/>
    <n v="700000"/>
    <n v="700000"/>
    <x v="5"/>
    <n v="12465.541681209797"/>
    <s v="Asst Manager - Quality"/>
    <x v="1"/>
    <s v="India"/>
    <x v="7"/>
    <x v="3"/>
    <x v="17"/>
    <x v="19"/>
    <x v="519"/>
  </r>
  <r>
    <x v="1422"/>
    <d v="2012-05-28T13:54:57"/>
    <s v="Rs. 700000"/>
    <n v="700000"/>
    <x v="5"/>
    <n v="12465.541681209797"/>
    <s v="Credit Analyst"/>
    <x v="6"/>
    <s v="India"/>
    <x v="7"/>
    <x v="0"/>
    <x v="12"/>
    <x v="19"/>
    <x v="519"/>
  </r>
  <r>
    <x v="1423"/>
    <d v="2012-05-29T01:31:39"/>
    <s v="700000 INR"/>
    <n v="700000"/>
    <x v="5"/>
    <n v="12465.541681209797"/>
    <s v="Lead Executive MIS"/>
    <x v="4"/>
    <s v="India"/>
    <x v="7"/>
    <x v="0"/>
    <x v="7"/>
    <x v="19"/>
    <x v="519"/>
  </r>
  <r>
    <x v="1424"/>
    <d v="2012-06-01T00:02:34"/>
    <s v="Rs. 700000"/>
    <n v="700000"/>
    <x v="5"/>
    <n v="12465.541681209797"/>
    <s v="Manager - Business Development"/>
    <x v="1"/>
    <s v="India"/>
    <x v="7"/>
    <x v="2"/>
    <x v="1"/>
    <x v="19"/>
    <x v="519"/>
  </r>
  <r>
    <x v="1425"/>
    <d v="2012-06-15T17:16:19"/>
    <s v="INR 700000"/>
    <n v="700000"/>
    <x v="5"/>
    <n v="12465.541681209797"/>
    <s v="Sr. System Analyst"/>
    <x v="6"/>
    <s v="India"/>
    <x v="7"/>
    <x v="3"/>
    <x v="25"/>
    <x v="19"/>
    <x v="519"/>
  </r>
  <r>
    <x v="1426"/>
    <d v="2012-06-16T18:33:25"/>
    <s v="Rs. 700000"/>
    <n v="700000"/>
    <x v="5"/>
    <n v="12465.541681209797"/>
    <s v="Revenue Focus Manager"/>
    <x v="1"/>
    <s v="India"/>
    <x v="7"/>
    <x v="3"/>
    <x v="29"/>
    <x v="19"/>
    <x v="519"/>
  </r>
  <r>
    <x v="1427"/>
    <d v="2012-05-28T03:44:00"/>
    <s v="2,000,000 Naira"/>
    <n v="2000000"/>
    <x v="29"/>
    <n v="12326.656394453004"/>
    <s v="Head Business Advisory"/>
    <x v="1"/>
    <s v="Nigeria"/>
    <x v="75"/>
    <x v="0"/>
    <x v="12"/>
    <x v="19"/>
    <x v="520"/>
  </r>
  <r>
    <x v="1428"/>
    <d v="2012-05-25T03:38:57"/>
    <s v="PKR 8,000"/>
    <n v="1152000"/>
    <x v="20"/>
    <n v="12227.430201752599"/>
    <s v="Audit Trainee "/>
    <x v="0"/>
    <s v="Pakistan"/>
    <x v="50"/>
    <x v="2"/>
    <x v="0"/>
    <x v="19"/>
    <x v="521"/>
  </r>
  <r>
    <x v="1429"/>
    <d v="2012-05-28T17:04:04"/>
    <s v="R100,000"/>
    <n v="100000"/>
    <x v="9"/>
    <n v="12192.177986291113"/>
    <s v="Q.A.Officer"/>
    <x v="1"/>
    <s v="South Africa"/>
    <x v="14"/>
    <x v="2"/>
    <x v="5"/>
    <x v="19"/>
    <x v="522"/>
  </r>
  <r>
    <x v="1430"/>
    <d v="2012-06-02T21:42:42"/>
    <s v="6.8 Lac INR"/>
    <n v="680000"/>
    <x v="5"/>
    <n v="12109.383347460946"/>
    <s v="Deputy Manager"/>
    <x v="1"/>
    <s v="India"/>
    <x v="7"/>
    <x v="1"/>
    <x v="19"/>
    <x v="19"/>
    <x v="523"/>
  </r>
  <r>
    <x v="1431"/>
    <d v="2012-05-28T09:40:10"/>
    <s v="US$12,000/year"/>
    <n v="12000"/>
    <x v="1"/>
    <n v="12000"/>
    <s v="Manager"/>
    <x v="1"/>
    <s v="Asia"/>
    <x v="87"/>
    <x v="2"/>
    <x v="18"/>
    <x v="19"/>
    <x v="524"/>
  </r>
  <r>
    <x v="1432"/>
    <d v="2012-05-26T04:17:20"/>
    <n v="12000"/>
    <n v="12000"/>
    <x v="1"/>
    <n v="12000"/>
    <s v="Report Analyst"/>
    <x v="6"/>
    <s v="Brazil"/>
    <x v="5"/>
    <x v="2"/>
    <x v="0"/>
    <x v="19"/>
    <x v="524"/>
  </r>
  <r>
    <x v="1433"/>
    <d v="2012-05-26T03:16:58"/>
    <n v="12000"/>
    <n v="12000"/>
    <x v="1"/>
    <n v="12000"/>
    <s v="Resource managment Analyst"/>
    <x v="6"/>
    <s v="Estonia"/>
    <x v="88"/>
    <x v="2"/>
    <x v="0"/>
    <x v="19"/>
    <x v="524"/>
  </r>
  <r>
    <x v="1434"/>
    <d v="2012-05-26T01:23:21"/>
    <n v="12000"/>
    <n v="12000"/>
    <x v="1"/>
    <n v="12000"/>
    <s v="Analyst"/>
    <x v="6"/>
    <s v="India"/>
    <x v="7"/>
    <x v="2"/>
    <x v="0"/>
    <x v="19"/>
    <x v="524"/>
  </r>
  <r>
    <x v="1435"/>
    <d v="2012-05-28T14:23:57"/>
    <n v="1000"/>
    <n v="12000"/>
    <x v="1"/>
    <n v="12000"/>
    <s v="consultant"/>
    <x v="5"/>
    <s v="India"/>
    <x v="7"/>
    <x v="3"/>
    <x v="9"/>
    <x v="19"/>
    <x v="524"/>
  </r>
  <r>
    <x v="1436"/>
    <d v="2012-06-03T16:48:54"/>
    <n v="12000"/>
    <n v="12000"/>
    <x v="1"/>
    <n v="12000"/>
    <s v="MIS "/>
    <x v="4"/>
    <s v="India"/>
    <x v="7"/>
    <x v="2"/>
    <x v="18"/>
    <x v="19"/>
    <x v="524"/>
  </r>
  <r>
    <x v="1437"/>
    <d v="2012-06-10T15:20:01"/>
    <n v="1000"/>
    <n v="12000"/>
    <x v="1"/>
    <n v="12000"/>
    <s v="project engineer "/>
    <x v="7"/>
    <s v="India"/>
    <x v="7"/>
    <x v="3"/>
    <x v="17"/>
    <x v="19"/>
    <x v="524"/>
  </r>
  <r>
    <x v="1438"/>
    <d v="2012-05-26T02:20:22"/>
    <n v="12000"/>
    <n v="12000"/>
    <x v="1"/>
    <n v="12000"/>
    <s v="teacher"/>
    <x v="6"/>
    <s v="iran"/>
    <x v="59"/>
    <x v="3"/>
    <x v="0"/>
    <x v="19"/>
    <x v="524"/>
  </r>
  <r>
    <x v="1439"/>
    <d v="2012-05-28T14:12:35"/>
    <s v="12000 $"/>
    <n v="12000"/>
    <x v="1"/>
    <n v="12000"/>
    <s v="planning &amp; Sales Control emploee"/>
    <x v="8"/>
    <s v="Iran"/>
    <x v="59"/>
    <x v="0"/>
    <x v="18"/>
    <x v="19"/>
    <x v="524"/>
  </r>
  <r>
    <x v="1440"/>
    <d v="2012-05-31T10:54:48"/>
    <n v="1000"/>
    <n v="12000"/>
    <x v="1"/>
    <n v="12000"/>
    <s v="Associate Analyst"/>
    <x v="6"/>
    <s v="MYS"/>
    <x v="89"/>
    <x v="3"/>
    <x v="38"/>
    <x v="19"/>
    <x v="524"/>
  </r>
  <r>
    <x v="1441"/>
    <d v="2012-05-26T00:42:34"/>
    <n v="1000"/>
    <n v="12000"/>
    <x v="1"/>
    <n v="12000"/>
    <s v="Freelance"/>
    <x v="5"/>
    <s v="Pakistan"/>
    <x v="50"/>
    <x v="1"/>
    <x v="0"/>
    <x v="19"/>
    <x v="524"/>
  </r>
  <r>
    <x v="1442"/>
    <d v="2012-05-29T13:16:45"/>
    <n v="1000"/>
    <n v="12000"/>
    <x v="1"/>
    <n v="12000"/>
    <s v="excel prof"/>
    <x v="5"/>
    <s v="pakistan"/>
    <x v="50"/>
    <x v="0"/>
    <x v="24"/>
    <x v="19"/>
    <x v="524"/>
  </r>
  <r>
    <x v="1443"/>
    <d v="2012-05-26T02:00:54"/>
    <n v="12000"/>
    <n v="12000"/>
    <x v="1"/>
    <n v="12000"/>
    <s v="MIS Officer"/>
    <x v="4"/>
    <s v="South Africa"/>
    <x v="14"/>
    <x v="0"/>
    <x v="0"/>
    <x v="19"/>
    <x v="524"/>
  </r>
  <r>
    <x v="1444"/>
    <d v="2012-05-27T04:07:07"/>
    <n v="12000"/>
    <n v="12000"/>
    <x v="1"/>
    <n v="12000"/>
    <s v="Guide for About.com"/>
    <x v="5"/>
    <s v="Spain"/>
    <x v="15"/>
    <x v="3"/>
    <x v="5"/>
    <x v="19"/>
    <x v="524"/>
  </r>
  <r>
    <x v="1445"/>
    <d v="2012-05-26T14:22:05"/>
    <n v="1000"/>
    <n v="12000"/>
    <x v="1"/>
    <n v="12000"/>
    <s v="tech operator (oil)"/>
    <x v="6"/>
    <s v="uae"/>
    <x v="25"/>
    <x v="0"/>
    <x v="13"/>
    <x v="19"/>
    <x v="524"/>
  </r>
  <r>
    <x v="1446"/>
    <d v="2012-05-27T11:50:16"/>
    <n v="1000"/>
    <n v="12000"/>
    <x v="1"/>
    <n v="12000"/>
    <s v="sup"/>
    <x v="1"/>
    <s v="UAE"/>
    <x v="25"/>
    <x v="2"/>
    <x v="10"/>
    <x v="19"/>
    <x v="524"/>
  </r>
  <r>
    <x v="1447"/>
    <d v="2012-05-25T03:36:37"/>
    <n v="12000"/>
    <n v="12000"/>
    <x v="1"/>
    <n v="12000"/>
    <s v="Assistant SP&amp;A"/>
    <x v="6"/>
    <s v="Ukraine"/>
    <x v="82"/>
    <x v="2"/>
    <x v="0"/>
    <x v="19"/>
    <x v="524"/>
  </r>
  <r>
    <x v="1448"/>
    <d v="2012-05-26T22:53:35"/>
    <s v="12000 $"/>
    <n v="12000"/>
    <x v="1"/>
    <n v="12000"/>
    <s v="Investment manager"/>
    <x v="1"/>
    <s v="Ukraine"/>
    <x v="82"/>
    <x v="0"/>
    <x v="12"/>
    <x v="19"/>
    <x v="524"/>
  </r>
  <r>
    <x v="1449"/>
    <d v="2012-05-25T05:47:52"/>
    <n v="1000"/>
    <n v="12000"/>
    <x v="1"/>
    <n v="12000"/>
    <s v="Freelance consultant"/>
    <x v="5"/>
    <s v="USA"/>
    <x v="1"/>
    <x v="1"/>
    <x v="0"/>
    <x v="19"/>
    <x v="524"/>
  </r>
  <r>
    <x v="1450"/>
    <d v="2012-06-05T05:03:04"/>
    <n v="1000"/>
    <n v="12000"/>
    <x v="1"/>
    <n v="12000"/>
    <s v="Waiter"/>
    <x v="6"/>
    <s v="USA"/>
    <x v="1"/>
    <x v="3"/>
    <x v="24"/>
    <x v="19"/>
    <x v="524"/>
  </r>
  <r>
    <x v="1451"/>
    <d v="2012-05-29T10:48:33"/>
    <s v="USD 11800 (INR 650000)"/>
    <n v="11800"/>
    <x v="1"/>
    <n v="11800"/>
    <s v="Assistant Data Analyst"/>
    <x v="6"/>
    <s v="India"/>
    <x v="7"/>
    <x v="0"/>
    <x v="2"/>
    <x v="19"/>
    <x v="525"/>
  </r>
  <r>
    <x v="1452"/>
    <d v="2012-05-29T16:18:59"/>
    <s v="6.6 Lacs"/>
    <n v="660000"/>
    <x v="5"/>
    <n v="11753.225013712095"/>
    <s v="AM business Intelligence"/>
    <x v="1"/>
    <s v="India"/>
    <x v="7"/>
    <x v="2"/>
    <x v="17"/>
    <x v="19"/>
    <x v="526"/>
  </r>
  <r>
    <x v="1453"/>
    <d v="2012-05-26T22:16:10"/>
    <s v="INR 650000"/>
    <n v="650000"/>
    <x v="5"/>
    <n v="11575.14584683767"/>
    <s v="Deputy Manager"/>
    <x v="1"/>
    <s v="India"/>
    <x v="7"/>
    <x v="3"/>
    <x v="12"/>
    <x v="19"/>
    <x v="527"/>
  </r>
  <r>
    <x v="1454"/>
    <d v="2012-05-27T01:46:00"/>
    <n v="650000"/>
    <n v="650000"/>
    <x v="5"/>
    <n v="11575.14584683767"/>
    <s v="Financial Analyist"/>
    <x v="6"/>
    <s v="India"/>
    <x v="7"/>
    <x v="2"/>
    <x v="36"/>
    <x v="19"/>
    <x v="527"/>
  </r>
  <r>
    <x v="1455"/>
    <d v="2012-05-28T11:11:53"/>
    <n v="650000"/>
    <n v="650000"/>
    <x v="5"/>
    <n v="11575.14584683767"/>
    <s v="Ass Research  Manager"/>
    <x v="1"/>
    <s v="India"/>
    <x v="7"/>
    <x v="3"/>
    <x v="24"/>
    <x v="19"/>
    <x v="527"/>
  </r>
  <r>
    <x v="1456"/>
    <d v="2012-05-30T23:59:22"/>
    <s v="6.5 LAKHS"/>
    <n v="650000"/>
    <x v="5"/>
    <n v="11575.14584683767"/>
    <s v="HR/ADMINISTRATION"/>
    <x v="6"/>
    <s v="India"/>
    <x v="7"/>
    <x v="0"/>
    <x v="30"/>
    <x v="19"/>
    <x v="527"/>
  </r>
  <r>
    <x v="1457"/>
    <d v="2012-06-01T19:42:46"/>
    <n v="650000"/>
    <n v="650000"/>
    <x v="5"/>
    <n v="11575.14584683767"/>
    <s v="Associate"/>
    <x v="6"/>
    <s v="India"/>
    <x v="7"/>
    <x v="0"/>
    <x v="12"/>
    <x v="19"/>
    <x v="527"/>
  </r>
  <r>
    <x v="1458"/>
    <d v="2012-05-26T13:24:05"/>
    <s v="4500 rs. per month"/>
    <n v="648000"/>
    <x v="5"/>
    <n v="11539.530013462785"/>
    <s v="COMPUTER OPERATOR"/>
    <x v="6"/>
    <s v="India"/>
    <x v="7"/>
    <x v="2"/>
    <x v="19"/>
    <x v="19"/>
    <x v="528"/>
  </r>
  <r>
    <x v="1459"/>
    <d v="2012-05-29T18:35:10"/>
    <s v="9 067"/>
    <n v="9067"/>
    <x v="3"/>
    <n v="11518.711713336908"/>
    <s v="assistant"/>
    <x v="6"/>
    <s v="Hungary"/>
    <x v="53"/>
    <x v="3"/>
    <x v="18"/>
    <x v="19"/>
    <x v="529"/>
  </r>
  <r>
    <x v="1460"/>
    <d v="2012-05-29T08:13:06"/>
    <s v="RM3000"/>
    <n v="36000"/>
    <x v="18"/>
    <n v="11404.820437438224"/>
    <s v="Process Engineering"/>
    <x v="7"/>
    <s v="Malaysia"/>
    <x v="57"/>
    <x v="0"/>
    <x v="19"/>
    <x v="19"/>
    <x v="530"/>
  </r>
  <r>
    <x v="1461"/>
    <d v="2012-05-26T01:40:05"/>
    <n v="950"/>
    <n v="11400"/>
    <x v="1"/>
    <n v="11400"/>
    <s v="Advisor"/>
    <x v="5"/>
    <s v="Brazil"/>
    <x v="5"/>
    <x v="0"/>
    <x v="0"/>
    <x v="19"/>
    <x v="531"/>
  </r>
  <r>
    <x v="1462"/>
    <d v="2012-05-28T11:39:01"/>
    <s v="Rs.6.4 lakhs"/>
    <n v="640000"/>
    <x v="5"/>
    <n v="11397.066679963244"/>
    <s v="Sr.Analyst - Process Excellence"/>
    <x v="6"/>
    <s v="India"/>
    <x v="7"/>
    <x v="2"/>
    <x v="7"/>
    <x v="19"/>
    <x v="532"/>
  </r>
  <r>
    <x v="1463"/>
    <d v="2012-05-26T14:18:11"/>
    <n v="636000"/>
    <n v="636000"/>
    <x v="5"/>
    <n v="11325.835013213473"/>
    <s v="Audit Manager"/>
    <x v="1"/>
    <s v="India"/>
    <x v="7"/>
    <x v="0"/>
    <x v="19"/>
    <x v="19"/>
    <x v="533"/>
  </r>
  <r>
    <x v="1464"/>
    <d v="2012-05-26T19:07:55"/>
    <n v="636000"/>
    <n v="636000"/>
    <x v="5"/>
    <n v="11325.835013213473"/>
    <s v="Program Manager"/>
    <x v="1"/>
    <s v="India"/>
    <x v="7"/>
    <x v="0"/>
    <x v="17"/>
    <x v="19"/>
    <x v="533"/>
  </r>
  <r>
    <x v="1465"/>
    <d v="2012-05-26T02:00:04"/>
    <s v="Rs 6.2 lakhs"/>
    <n v="620000"/>
    <x v="5"/>
    <n v="11040.908346214392"/>
    <s v="assistant manager (finance)"/>
    <x v="1"/>
    <s v="India"/>
    <x v="7"/>
    <x v="1"/>
    <x v="0"/>
    <x v="19"/>
    <x v="534"/>
  </r>
  <r>
    <x v="1466"/>
    <d v="2012-05-30T14:31:33"/>
    <n v="620000"/>
    <n v="620000"/>
    <x v="5"/>
    <n v="11040.908346214392"/>
    <s v="Catalog Auditor"/>
    <x v="6"/>
    <s v="India"/>
    <x v="7"/>
    <x v="1"/>
    <x v="12"/>
    <x v="19"/>
    <x v="534"/>
  </r>
  <r>
    <x v="1467"/>
    <d v="2012-06-11T19:56:36"/>
    <n v="11000"/>
    <n v="11000"/>
    <x v="1"/>
    <n v="11000"/>
    <s v="Web Analyst"/>
    <x v="6"/>
    <s v="India"/>
    <x v="7"/>
    <x v="0"/>
    <x v="19"/>
    <x v="19"/>
    <x v="535"/>
  </r>
  <r>
    <x v="1468"/>
    <d v="2012-06-15T20:00:26"/>
    <n v="11000"/>
    <n v="11000"/>
    <x v="1"/>
    <n v="11000"/>
    <s v="AM"/>
    <x v="1"/>
    <s v="India"/>
    <x v="7"/>
    <x v="2"/>
    <x v="9"/>
    <x v="19"/>
    <x v="535"/>
  </r>
  <r>
    <x v="1469"/>
    <d v="2012-06-01T04:44:29"/>
    <n v="11000"/>
    <n v="11000"/>
    <x v="1"/>
    <n v="11000"/>
    <s v="Coordinator"/>
    <x v="1"/>
    <s v="MÃ©xico"/>
    <x v="22"/>
    <x v="0"/>
    <x v="19"/>
    <x v="19"/>
    <x v="535"/>
  </r>
  <r>
    <x v="1470"/>
    <d v="2012-05-26T16:50:08"/>
    <s v="US $ 11,000"/>
    <n v="11000"/>
    <x v="1"/>
    <n v="11000"/>
    <s v="Assistant Manager - Group MIS"/>
    <x v="1"/>
    <s v="Sri Lanka"/>
    <x v="35"/>
    <x v="2"/>
    <x v="37"/>
    <x v="19"/>
    <x v="535"/>
  </r>
  <r>
    <x v="1471"/>
    <d v="2012-06-04T23:38:42"/>
    <s v="11000 USD"/>
    <n v="11000"/>
    <x v="1"/>
    <n v="11000"/>
    <s v="Dataminer"/>
    <x v="6"/>
    <s v="Tunisia"/>
    <x v="90"/>
    <x v="0"/>
    <x v="9"/>
    <x v="19"/>
    <x v="535"/>
  </r>
  <r>
    <x v="1472"/>
    <d v="2012-05-26T01:26:37"/>
    <s v="150000 MXN"/>
    <n v="150000"/>
    <x v="30"/>
    <n v="10956.982885192734"/>
    <s v="Information Analyst"/>
    <x v="6"/>
    <s v="Mexico"/>
    <x v="22"/>
    <x v="2"/>
    <x v="0"/>
    <x v="19"/>
    <x v="536"/>
  </r>
  <r>
    <x v="1473"/>
    <d v="2012-05-28T12:35:38"/>
    <s v="Net- 56000Rs, Gross - 61000Rs"/>
    <n v="612000"/>
    <x v="5"/>
    <n v="10898.445012714852"/>
    <s v="Asst. Manager "/>
    <x v="1"/>
    <s v="India"/>
    <x v="7"/>
    <x v="3"/>
    <x v="28"/>
    <x v="19"/>
    <x v="537"/>
  </r>
  <r>
    <x v="1474"/>
    <d v="2012-05-26T01:30:56"/>
    <s v="PhP 456,000"/>
    <n v="456000"/>
    <x v="25"/>
    <n v="10809.503829551191"/>
    <s v="Reporting Shared Services Oferring Lead"/>
    <x v="4"/>
    <s v="Philippines"/>
    <x v="33"/>
    <x v="0"/>
    <x v="0"/>
    <x v="19"/>
    <x v="538"/>
  </r>
  <r>
    <x v="1475"/>
    <d v="2012-05-28T12:40:26"/>
    <n v="900"/>
    <n v="10800"/>
    <x v="1"/>
    <n v="10800"/>
    <s v="Project Managment Office"/>
    <x v="1"/>
    <s v="Pakistan"/>
    <x v="50"/>
    <x v="2"/>
    <x v="12"/>
    <x v="19"/>
    <x v="539"/>
  </r>
  <r>
    <x v="1476"/>
    <d v="2012-05-25T04:55:35"/>
    <s v="Rs 600000"/>
    <n v="600000"/>
    <x v="5"/>
    <n v="10684.750012465542"/>
    <s v="strategy manager"/>
    <x v="1"/>
    <s v="India"/>
    <x v="7"/>
    <x v="0"/>
    <x v="0"/>
    <x v="19"/>
    <x v="540"/>
  </r>
  <r>
    <x v="1477"/>
    <d v="2012-05-26T04:13:54"/>
    <s v="Rs 6L"/>
    <n v="600000"/>
    <x v="5"/>
    <n v="10684.750012465542"/>
    <s v="Business Co ordinator"/>
    <x v="1"/>
    <s v="India"/>
    <x v="7"/>
    <x v="0"/>
    <x v="0"/>
    <x v="19"/>
    <x v="540"/>
  </r>
  <r>
    <x v="1478"/>
    <d v="2012-05-26T04:48:35"/>
    <n v="600000"/>
    <n v="600000"/>
    <x v="5"/>
    <n v="10684.750012465542"/>
    <s v="Project Manager"/>
    <x v="1"/>
    <s v="India"/>
    <x v="7"/>
    <x v="0"/>
    <x v="0"/>
    <x v="19"/>
    <x v="540"/>
  </r>
  <r>
    <x v="1479"/>
    <d v="2012-05-26T11:37:53"/>
    <n v="600000"/>
    <n v="600000"/>
    <x v="5"/>
    <n v="10684.750012465542"/>
    <s v="Financial Analyst"/>
    <x v="6"/>
    <s v="India"/>
    <x v="7"/>
    <x v="3"/>
    <x v="18"/>
    <x v="19"/>
    <x v="540"/>
  </r>
  <r>
    <x v="1480"/>
    <d v="2012-05-26T11:50:34"/>
    <s v="6,00,000"/>
    <n v="600000"/>
    <x v="5"/>
    <n v="10684.750012465542"/>
    <s v="Organiser"/>
    <x v="1"/>
    <s v="India"/>
    <x v="7"/>
    <x v="0"/>
    <x v="26"/>
    <x v="19"/>
    <x v="540"/>
  </r>
  <r>
    <x v="1481"/>
    <d v="2012-05-26T14:01:00"/>
    <n v="600000"/>
    <n v="600000"/>
    <x v="5"/>
    <n v="10684.750012465542"/>
    <s v="senior executive"/>
    <x v="1"/>
    <s v="India"/>
    <x v="7"/>
    <x v="1"/>
    <x v="19"/>
    <x v="19"/>
    <x v="540"/>
  </r>
  <r>
    <x v="1482"/>
    <d v="2012-05-26T15:05:42"/>
    <n v="600000"/>
    <n v="600000"/>
    <x v="5"/>
    <n v="10684.750012465542"/>
    <s v="Sr Financial Execative"/>
    <x v="0"/>
    <s v="India"/>
    <x v="7"/>
    <x v="2"/>
    <x v="17"/>
    <x v="19"/>
    <x v="540"/>
  </r>
  <r>
    <x v="1483"/>
    <d v="2012-05-26T15:30:23"/>
    <s v="6 Lac Rs"/>
    <n v="600000"/>
    <x v="5"/>
    <n v="10684.750012465542"/>
    <s v="ERP Co-Ordinator"/>
    <x v="1"/>
    <s v="India"/>
    <x v="7"/>
    <x v="3"/>
    <x v="9"/>
    <x v="19"/>
    <x v="540"/>
  </r>
  <r>
    <x v="1484"/>
    <d v="2012-05-26T15:54:00"/>
    <s v="50 k per month"/>
    <n v="600000"/>
    <x v="5"/>
    <n v="10684.750012465542"/>
    <s v="Finance Manager"/>
    <x v="1"/>
    <s v="India"/>
    <x v="7"/>
    <x v="0"/>
    <x v="12"/>
    <x v="19"/>
    <x v="540"/>
  </r>
  <r>
    <x v="1485"/>
    <d v="2012-05-26T21:13:02"/>
    <n v="600000"/>
    <n v="600000"/>
    <x v="5"/>
    <n v="10684.750012465542"/>
    <s v="MIS Analyst"/>
    <x v="6"/>
    <s v="India"/>
    <x v="7"/>
    <x v="2"/>
    <x v="25"/>
    <x v="19"/>
    <x v="540"/>
  </r>
  <r>
    <x v="1486"/>
    <d v="2012-05-26T22:48:11"/>
    <n v="600000"/>
    <n v="600000"/>
    <x v="5"/>
    <n v="10684.750012465542"/>
    <s v="Reporting Analyst"/>
    <x v="6"/>
    <s v="India"/>
    <x v="7"/>
    <x v="2"/>
    <x v="12"/>
    <x v="19"/>
    <x v="540"/>
  </r>
  <r>
    <x v="1487"/>
    <d v="2012-05-26T23:21:57"/>
    <s v="Rs.6,00,000/-"/>
    <n v="600000"/>
    <x v="5"/>
    <n v="10684.750012465542"/>
    <s v="AO"/>
    <x v="1"/>
    <s v="India"/>
    <x v="7"/>
    <x v="2"/>
    <x v="3"/>
    <x v="19"/>
    <x v="540"/>
  </r>
  <r>
    <x v="1488"/>
    <d v="2012-05-26T23:36:14"/>
    <s v="Rs. 6,00,000"/>
    <n v="600000"/>
    <x v="5"/>
    <n v="10684.750012465542"/>
    <s v="Project Manager"/>
    <x v="1"/>
    <s v="India"/>
    <x v="7"/>
    <x v="3"/>
    <x v="10"/>
    <x v="19"/>
    <x v="540"/>
  </r>
  <r>
    <x v="1489"/>
    <d v="2012-05-27T13:06:50"/>
    <n v="600000"/>
    <n v="600000"/>
    <x v="5"/>
    <n v="10684.750012465542"/>
    <s v="Asst Manager"/>
    <x v="1"/>
    <s v="India"/>
    <x v="7"/>
    <x v="2"/>
    <x v="12"/>
    <x v="19"/>
    <x v="540"/>
  </r>
  <r>
    <x v="1490"/>
    <d v="2012-05-27T15:44:52"/>
    <s v="Rs 600000/-"/>
    <n v="600000"/>
    <x v="5"/>
    <n v="10684.750012465542"/>
    <s v="Manager"/>
    <x v="1"/>
    <s v="India"/>
    <x v="7"/>
    <x v="2"/>
    <x v="29"/>
    <x v="19"/>
    <x v="540"/>
  </r>
  <r>
    <x v="1491"/>
    <d v="2012-05-27T21:04:07"/>
    <n v="600000"/>
    <n v="600000"/>
    <x v="5"/>
    <n v="10684.750012465542"/>
    <s v="Sales Analyst"/>
    <x v="6"/>
    <s v="India"/>
    <x v="7"/>
    <x v="2"/>
    <x v="9"/>
    <x v="19"/>
    <x v="540"/>
  </r>
  <r>
    <x v="1492"/>
    <d v="2012-05-28T00:36:20"/>
    <s v="INR 600K"/>
    <n v="600000"/>
    <x v="5"/>
    <n v="10684.750012465542"/>
    <s v="Asst. Mgr. Finance"/>
    <x v="6"/>
    <s v="India"/>
    <x v="7"/>
    <x v="0"/>
    <x v="26"/>
    <x v="19"/>
    <x v="540"/>
  </r>
  <r>
    <x v="1493"/>
    <d v="2012-05-28T00:43:40"/>
    <s v="600000 INR"/>
    <n v="600000"/>
    <x v="5"/>
    <n v="10684.750012465542"/>
    <s v="Executive"/>
    <x v="6"/>
    <s v="India"/>
    <x v="7"/>
    <x v="3"/>
    <x v="25"/>
    <x v="19"/>
    <x v="540"/>
  </r>
  <r>
    <x v="1494"/>
    <d v="2012-05-28T13:37:10"/>
    <n v="600000"/>
    <n v="600000"/>
    <x v="5"/>
    <n v="10684.750012465542"/>
    <s v="Business Analyst"/>
    <x v="6"/>
    <s v="India"/>
    <x v="7"/>
    <x v="2"/>
    <x v="13"/>
    <x v="19"/>
    <x v="540"/>
  </r>
  <r>
    <x v="1495"/>
    <d v="2012-05-28T15:51:32"/>
    <s v="50000 INR"/>
    <n v="600000"/>
    <x v="5"/>
    <n v="10684.750012465542"/>
    <s v="Sr.Supervisor"/>
    <x v="6"/>
    <s v="India"/>
    <x v="7"/>
    <x v="0"/>
    <x v="2"/>
    <x v="19"/>
    <x v="540"/>
  </r>
  <r>
    <x v="1496"/>
    <d v="2012-05-28T16:58:03"/>
    <s v="Rs. 600000"/>
    <n v="600000"/>
    <x v="5"/>
    <n v="10684.750012465542"/>
    <s v="Company Secretary"/>
    <x v="0"/>
    <s v="India"/>
    <x v="7"/>
    <x v="3"/>
    <x v="9"/>
    <x v="19"/>
    <x v="540"/>
  </r>
  <r>
    <x v="1497"/>
    <d v="2012-05-29T13:23:45"/>
    <s v="6,00,000 INR"/>
    <n v="600000"/>
    <x v="5"/>
    <n v="10684.750012465542"/>
    <s v="Senior Business Executive"/>
    <x v="1"/>
    <s v="India"/>
    <x v="7"/>
    <x v="3"/>
    <x v="19"/>
    <x v="19"/>
    <x v="540"/>
  </r>
  <r>
    <x v="1498"/>
    <d v="2012-05-29T15:36:25"/>
    <s v="6lakhs"/>
    <n v="600000"/>
    <x v="5"/>
    <n v="10684.750012465542"/>
    <s v="General Manager"/>
    <x v="1"/>
    <s v="India"/>
    <x v="7"/>
    <x v="3"/>
    <x v="46"/>
    <x v="19"/>
    <x v="540"/>
  </r>
  <r>
    <x v="1499"/>
    <d v="2012-05-29T17:17:46"/>
    <s v="Rs.6,00,000"/>
    <n v="600000"/>
    <x v="5"/>
    <n v="10684.750012465542"/>
    <s v="Assistant Manager"/>
    <x v="1"/>
    <s v="India"/>
    <x v="7"/>
    <x v="1"/>
    <x v="17"/>
    <x v="19"/>
    <x v="540"/>
  </r>
  <r>
    <x v="1500"/>
    <d v="2012-05-30T12:56:38"/>
    <s v="Rs  6 lakhs/annum"/>
    <n v="600000"/>
    <x v="5"/>
    <n v="10684.750012465542"/>
    <s v="consultant"/>
    <x v="5"/>
    <s v="India"/>
    <x v="7"/>
    <x v="3"/>
    <x v="47"/>
    <x v="19"/>
    <x v="540"/>
  </r>
  <r>
    <x v="1501"/>
    <d v="2012-06-06T17:41:41"/>
    <n v="600000"/>
    <n v="600000"/>
    <x v="5"/>
    <n v="10684.750012465542"/>
    <s v="admin"/>
    <x v="6"/>
    <s v="India"/>
    <x v="7"/>
    <x v="2"/>
    <x v="12"/>
    <x v="19"/>
    <x v="540"/>
  </r>
  <r>
    <x v="1502"/>
    <d v="2012-06-16T17:07:45"/>
    <s v="INR 50000"/>
    <n v="600000"/>
    <x v="5"/>
    <n v="10684.750012465542"/>
    <s v="Manager- Customer Support"/>
    <x v="1"/>
    <s v="India"/>
    <x v="7"/>
    <x v="0"/>
    <x v="13"/>
    <x v="19"/>
    <x v="540"/>
  </r>
  <r>
    <x v="1503"/>
    <d v="2012-05-29T14:16:06"/>
    <s v="5,75,000"/>
    <n v="575000"/>
    <x v="5"/>
    <n v="10239.552095279476"/>
    <s v="Asst Manager HR"/>
    <x v="1"/>
    <s v="India"/>
    <x v="7"/>
    <x v="3"/>
    <x v="12"/>
    <x v="19"/>
    <x v="541"/>
  </r>
  <r>
    <x v="1504"/>
    <d v="2012-05-26T12:59:13"/>
    <n v="10200"/>
    <n v="10200"/>
    <x v="1"/>
    <n v="10200"/>
    <s v="business analyst"/>
    <x v="6"/>
    <s v="India"/>
    <x v="7"/>
    <x v="0"/>
    <x v="37"/>
    <x v="19"/>
    <x v="542"/>
  </r>
  <r>
    <x v="1505"/>
    <d v="2012-05-26T18:56:52"/>
    <n v="570000"/>
    <n v="570000"/>
    <x v="5"/>
    <n v="10150.512511842264"/>
    <s v="Analyst"/>
    <x v="6"/>
    <s v="India"/>
    <x v="7"/>
    <x v="2"/>
    <x v="48"/>
    <x v="19"/>
    <x v="543"/>
  </r>
  <r>
    <x v="1506"/>
    <d v="2012-05-28T12:26:01"/>
    <s v="Rs.5.7 lacs"/>
    <n v="570000"/>
    <x v="5"/>
    <n v="10150.512511842264"/>
    <s v="MIS &amp; Analysis"/>
    <x v="6"/>
    <s v="India"/>
    <x v="7"/>
    <x v="0"/>
    <x v="12"/>
    <x v="19"/>
    <x v="543"/>
  </r>
  <r>
    <x v="1507"/>
    <d v="2012-05-31T01:09:06"/>
    <s v="US$ 10000"/>
    <n v="10000"/>
    <x v="1"/>
    <n v="10000"/>
    <s v="Trainee"/>
    <x v="6"/>
    <s v="Brazil"/>
    <x v="5"/>
    <x v="0"/>
    <x v="24"/>
    <x v="19"/>
    <x v="544"/>
  </r>
  <r>
    <x v="1508"/>
    <d v="2012-05-26T14:01:09"/>
    <n v="10000"/>
    <n v="10000"/>
    <x v="1"/>
    <n v="10000"/>
    <s v="Executive"/>
    <x v="1"/>
    <s v="India"/>
    <x v="7"/>
    <x v="0"/>
    <x v="19"/>
    <x v="19"/>
    <x v="544"/>
  </r>
  <r>
    <x v="1509"/>
    <d v="2012-05-26T16:05:02"/>
    <n v="10000"/>
    <n v="10000"/>
    <x v="1"/>
    <n v="10000"/>
    <s v="Reporting Analyst"/>
    <x v="6"/>
    <s v="India"/>
    <x v="7"/>
    <x v="0"/>
    <x v="13"/>
    <x v="19"/>
    <x v="544"/>
  </r>
  <r>
    <x v="1510"/>
    <d v="2012-05-26T20:08:21"/>
    <n v="10000"/>
    <n v="10000"/>
    <x v="1"/>
    <n v="10000"/>
    <s v="BDM"/>
    <x v="1"/>
    <s v="India"/>
    <x v="7"/>
    <x v="1"/>
    <x v="13"/>
    <x v="19"/>
    <x v="544"/>
  </r>
  <r>
    <x v="1511"/>
    <d v="2012-05-27T15:32:10"/>
    <n v="10000"/>
    <n v="10000"/>
    <x v="1"/>
    <n v="10000"/>
    <s v="Planner"/>
    <x v="1"/>
    <s v="India"/>
    <x v="7"/>
    <x v="0"/>
    <x v="7"/>
    <x v="19"/>
    <x v="544"/>
  </r>
  <r>
    <x v="1512"/>
    <d v="2012-05-28T18:45:00"/>
    <n v="10000"/>
    <n v="10000"/>
    <x v="1"/>
    <n v="10000"/>
    <s v="Business analyst"/>
    <x v="6"/>
    <s v="India"/>
    <x v="7"/>
    <x v="3"/>
    <x v="12"/>
    <x v="19"/>
    <x v="544"/>
  </r>
  <r>
    <x v="1513"/>
    <d v="2012-05-29T15:53:14"/>
    <n v="10000"/>
    <n v="10000"/>
    <x v="1"/>
    <n v="10000"/>
    <s v="MIS"/>
    <x v="4"/>
    <s v="India"/>
    <x v="7"/>
    <x v="1"/>
    <x v="35"/>
    <x v="19"/>
    <x v="544"/>
  </r>
  <r>
    <x v="1514"/>
    <d v="2012-06-01T20:27:23"/>
    <n v="10000"/>
    <n v="10000"/>
    <x v="1"/>
    <n v="10000"/>
    <s v="MIS"/>
    <x v="4"/>
    <s v="India"/>
    <x v="7"/>
    <x v="2"/>
    <x v="7"/>
    <x v="19"/>
    <x v="544"/>
  </r>
  <r>
    <x v="1515"/>
    <d v="2012-06-01T20:38:57"/>
    <n v="10000"/>
    <n v="10000"/>
    <x v="1"/>
    <n v="10000"/>
    <s v="dgm"/>
    <x v="1"/>
    <s v="India"/>
    <x v="7"/>
    <x v="2"/>
    <x v="13"/>
    <x v="19"/>
    <x v="544"/>
  </r>
  <r>
    <x v="1516"/>
    <d v="2012-06-04T02:30:11"/>
    <n v="10000"/>
    <n v="10000"/>
    <x v="1"/>
    <n v="10000"/>
    <s v="ceo"/>
    <x v="3"/>
    <s v="India"/>
    <x v="7"/>
    <x v="2"/>
    <x v="24"/>
    <x v="19"/>
    <x v="544"/>
  </r>
  <r>
    <x v="1517"/>
    <d v="2012-06-04T12:22:05"/>
    <n v="10000"/>
    <n v="10000"/>
    <x v="1"/>
    <n v="10000"/>
    <s v="MIS Executive"/>
    <x v="4"/>
    <s v="India"/>
    <x v="7"/>
    <x v="2"/>
    <x v="19"/>
    <x v="19"/>
    <x v="544"/>
  </r>
  <r>
    <x v="1518"/>
    <d v="2012-06-07T16:53:54"/>
    <n v="10000"/>
    <n v="10000"/>
    <x v="1"/>
    <n v="10000"/>
    <s v="AGM - Operations &amp; Customer Support"/>
    <x v="1"/>
    <s v="India"/>
    <x v="7"/>
    <x v="0"/>
    <x v="26"/>
    <x v="19"/>
    <x v="544"/>
  </r>
  <r>
    <x v="1519"/>
    <d v="2012-05-26T11:07:01"/>
    <n v="10000"/>
    <n v="10000"/>
    <x v="1"/>
    <n v="10000"/>
    <s v="executive"/>
    <x v="1"/>
    <s v="Indonesia"/>
    <x v="27"/>
    <x v="3"/>
    <x v="12"/>
    <x v="19"/>
    <x v="544"/>
  </r>
  <r>
    <x v="1520"/>
    <d v="2012-06-06T07:28:48"/>
    <n v="10000"/>
    <n v="10000"/>
    <x v="1"/>
    <n v="10000"/>
    <s v="Student assistant"/>
    <x v="6"/>
    <s v="USA"/>
    <x v="1"/>
    <x v="0"/>
    <x v="19"/>
    <x v="19"/>
    <x v="544"/>
  </r>
  <r>
    <x v="1521"/>
    <d v="2012-05-27T13:41:05"/>
    <n v="10000"/>
    <n v="10000"/>
    <x v="1"/>
    <n v="10000"/>
    <s v="Finance Staff"/>
    <x v="0"/>
    <s v="Viet Nam"/>
    <x v="91"/>
    <x v="0"/>
    <x v="25"/>
    <x v="19"/>
    <x v="544"/>
  </r>
  <r>
    <x v="1522"/>
    <d v="2012-05-31T10:33:07"/>
    <s v="10000 US$"/>
    <n v="10000"/>
    <x v="1"/>
    <n v="10000"/>
    <s v="Project management"/>
    <x v="1"/>
    <s v="Vietnam"/>
    <x v="91"/>
    <x v="3"/>
    <x v="9"/>
    <x v="19"/>
    <x v="544"/>
  </r>
  <r>
    <x v="1523"/>
    <d v="2012-06-12T15:58:36"/>
    <n v="560000"/>
    <n v="560000"/>
    <x v="5"/>
    <n v="9972.4333449678379"/>
    <s v="Associate Manager"/>
    <x v="1"/>
    <s v="India"/>
    <x v="7"/>
    <x v="3"/>
    <x v="25"/>
    <x v="19"/>
    <x v="545"/>
  </r>
  <r>
    <x v="1524"/>
    <d v="2012-05-26T01:10:56"/>
    <s v="35,000 Philippine Peso"/>
    <n v="420000"/>
    <x v="25"/>
    <n v="9956.1219482708348"/>
    <s v="Global Problem Management - IT"/>
    <x v="1"/>
    <s v="Philippines"/>
    <x v="33"/>
    <x v="0"/>
    <x v="0"/>
    <x v="19"/>
    <x v="546"/>
  </r>
  <r>
    <x v="1525"/>
    <d v="2012-05-25T04:16:32"/>
    <n v="550000"/>
    <n v="550000"/>
    <x v="5"/>
    <n v="9794.354178093412"/>
    <s v="AGM"/>
    <x v="1"/>
    <s v="India"/>
    <x v="7"/>
    <x v="3"/>
    <x v="0"/>
    <x v="19"/>
    <x v="547"/>
  </r>
  <r>
    <x v="1526"/>
    <d v="2012-05-26T23:14:58"/>
    <s v="5.5 lakhs"/>
    <n v="550000"/>
    <x v="5"/>
    <n v="9794.354178093412"/>
    <s v="web analyst"/>
    <x v="6"/>
    <s v="India"/>
    <x v="7"/>
    <x v="0"/>
    <x v="24"/>
    <x v="19"/>
    <x v="547"/>
  </r>
  <r>
    <x v="1527"/>
    <d v="2012-05-27T03:16:05"/>
    <s v="Rs. 550000"/>
    <n v="550000"/>
    <x v="5"/>
    <n v="9794.354178093412"/>
    <s v="Analyst"/>
    <x v="6"/>
    <s v="India"/>
    <x v="7"/>
    <x v="0"/>
    <x v="24"/>
    <x v="19"/>
    <x v="547"/>
  </r>
  <r>
    <x v="1528"/>
    <d v="2012-06-06T19:39:06"/>
    <n v="550000"/>
    <n v="550000"/>
    <x v="5"/>
    <n v="9794.354178093412"/>
    <s v="Accounts manager"/>
    <x v="1"/>
    <s v="India"/>
    <x v="7"/>
    <x v="0"/>
    <x v="28"/>
    <x v="19"/>
    <x v="547"/>
  </r>
  <r>
    <x v="1529"/>
    <d v="2012-05-28T10:25:51"/>
    <s v="Rs.5,45,000"/>
    <n v="545000"/>
    <x v="5"/>
    <n v="9705.3145946561999"/>
    <s v="Assistant Manager"/>
    <x v="1"/>
    <s v="India"/>
    <x v="7"/>
    <x v="3"/>
    <x v="7"/>
    <x v="19"/>
    <x v="548"/>
  </r>
  <r>
    <x v="1530"/>
    <d v="2012-05-26T01:59:21"/>
    <s v="INR 5,40,000"/>
    <n v="540000"/>
    <x v="5"/>
    <n v="9616.275011218986"/>
    <s v="Senior Billing Engineer"/>
    <x v="7"/>
    <s v="India"/>
    <x v="7"/>
    <x v="0"/>
    <x v="0"/>
    <x v="19"/>
    <x v="549"/>
  </r>
  <r>
    <x v="1531"/>
    <d v="2012-05-27T04:00:14"/>
    <s v="Rs. 45000"/>
    <n v="540000"/>
    <x v="5"/>
    <n v="9616.275011218986"/>
    <s v="Senior analyst"/>
    <x v="6"/>
    <s v="India"/>
    <x v="7"/>
    <x v="2"/>
    <x v="9"/>
    <x v="19"/>
    <x v="549"/>
  </r>
  <r>
    <x v="1532"/>
    <d v="2012-05-28T23:19:36"/>
    <s v="Rs 5,40,000"/>
    <n v="540000"/>
    <x v="5"/>
    <n v="9616.275011218986"/>
    <s v="Business Analyst - Solutions"/>
    <x v="6"/>
    <s v="India"/>
    <x v="7"/>
    <x v="0"/>
    <x v="49"/>
    <x v="19"/>
    <x v="549"/>
  </r>
  <r>
    <x v="1533"/>
    <d v="2012-05-31T05:37:29"/>
    <n v="800"/>
    <n v="9600"/>
    <x v="1"/>
    <n v="9600"/>
    <s v="Reporting Analyst"/>
    <x v="6"/>
    <s v="Bolivia"/>
    <x v="92"/>
    <x v="2"/>
    <x v="19"/>
    <x v="19"/>
    <x v="550"/>
  </r>
  <r>
    <x v="1534"/>
    <d v="2012-05-26T15:02:34"/>
    <n v="800"/>
    <n v="9600"/>
    <x v="1"/>
    <n v="9600"/>
    <s v="Admin"/>
    <x v="6"/>
    <s v="South Africa"/>
    <x v="14"/>
    <x v="0"/>
    <x v="19"/>
    <x v="19"/>
    <x v="550"/>
  </r>
  <r>
    <x v="1535"/>
    <d v="2012-05-31T01:45:48"/>
    <s v="Rs 5,36,000"/>
    <n v="536000"/>
    <x v="5"/>
    <n v="9545.0433444692171"/>
    <s v="Team Lead"/>
    <x v="1"/>
    <s v="India"/>
    <x v="7"/>
    <x v="0"/>
    <x v="25"/>
    <x v="19"/>
    <x v="551"/>
  </r>
  <r>
    <x v="1536"/>
    <d v="2012-05-30T17:14:27"/>
    <s v="ZAR6500"/>
    <n v="78000"/>
    <x v="9"/>
    <n v="9509.8988293070688"/>
    <s v="Online Stats Controller"/>
    <x v="8"/>
    <s v="South Africa"/>
    <x v="14"/>
    <x v="0"/>
    <x v="19"/>
    <x v="19"/>
    <x v="552"/>
  </r>
  <r>
    <x v="1537"/>
    <d v="2012-05-27T22:40:38"/>
    <s v="R$ 19.200,00"/>
    <n v="19200"/>
    <x v="6"/>
    <n v="9490.1984044603923"/>
    <s v="Programmer"/>
    <x v="6"/>
    <s v="Brazil"/>
    <x v="5"/>
    <x v="2"/>
    <x v="9"/>
    <x v="19"/>
    <x v="553"/>
  </r>
  <r>
    <x v="1538"/>
    <d v="2012-05-28T14:40:54"/>
    <s v="INR 530000 "/>
    <n v="530000"/>
    <x v="5"/>
    <n v="9438.1958443445619"/>
    <s v="Project Administrator"/>
    <x v="6"/>
    <s v="India"/>
    <x v="7"/>
    <x v="3"/>
    <x v="17"/>
    <x v="19"/>
    <x v="554"/>
  </r>
  <r>
    <x v="1539"/>
    <d v="2012-06-03T01:36:43"/>
    <s v="24 K mauritian Rupees"/>
    <n v="288000"/>
    <x v="31"/>
    <n v="9376.2513877177607"/>
    <s v="IT Support Engineer"/>
    <x v="7"/>
    <s v="Mauritius"/>
    <x v="93"/>
    <x v="0"/>
    <x v="17"/>
    <x v="19"/>
    <x v="555"/>
  </r>
  <r>
    <x v="1540"/>
    <d v="2012-05-26T22:23:38"/>
    <n v="516000"/>
    <n v="516000"/>
    <x v="5"/>
    <n v="9188.8850107203652"/>
    <s v="Management Trainee"/>
    <x v="1"/>
    <s v="India"/>
    <x v="7"/>
    <x v="0"/>
    <x v="38"/>
    <x v="19"/>
    <x v="556"/>
  </r>
  <r>
    <x v="1541"/>
    <d v="2012-05-26T17:03:02"/>
    <n v="1488000"/>
    <n v="1488000"/>
    <x v="29"/>
    <n v="9171.0323574730355"/>
    <s v="Company Systems Integration Manager"/>
    <x v="1"/>
    <s v="Nigeria"/>
    <x v="75"/>
    <x v="3"/>
    <x v="12"/>
    <x v="19"/>
    <x v="557"/>
  </r>
  <r>
    <x v="1542"/>
    <d v="2012-05-26T18:44:00"/>
    <s v="Dhs 2800 + Accomodation"/>
    <n v="33600"/>
    <x v="15"/>
    <n v="9146.5655463031271"/>
    <s v="Accountant"/>
    <x v="0"/>
    <s v="Dubai"/>
    <x v="44"/>
    <x v="1"/>
    <x v="17"/>
    <x v="19"/>
    <x v="558"/>
  </r>
  <r>
    <x v="1543"/>
    <d v="2012-05-29T01:47:39"/>
    <n v="750"/>
    <n v="9000"/>
    <x v="1"/>
    <n v="9000"/>
    <s v="assurance manager"/>
    <x v="1"/>
    <s v="India"/>
    <x v="7"/>
    <x v="0"/>
    <x v="24"/>
    <x v="19"/>
    <x v="559"/>
  </r>
  <r>
    <x v="1544"/>
    <d v="2012-05-29T16:07:59"/>
    <n v="9000"/>
    <n v="9000"/>
    <x v="1"/>
    <n v="9000"/>
    <s v="Data Analyst"/>
    <x v="6"/>
    <s v="India"/>
    <x v="7"/>
    <x v="2"/>
    <x v="50"/>
    <x v="19"/>
    <x v="559"/>
  </r>
  <r>
    <x v="1545"/>
    <d v="2012-05-29T16:08:40"/>
    <n v="9000"/>
    <n v="9000"/>
    <x v="1"/>
    <n v="9000"/>
    <s v="Data Analyst"/>
    <x v="6"/>
    <s v="India"/>
    <x v="7"/>
    <x v="0"/>
    <x v="24"/>
    <x v="19"/>
    <x v="559"/>
  </r>
  <r>
    <x v="1546"/>
    <d v="2012-05-26T22:29:16"/>
    <s v="3500 Rs"/>
    <n v="504000"/>
    <x v="5"/>
    <n v="8975.1900104710548"/>
    <s v="MNR"/>
    <x v="1"/>
    <s v="India"/>
    <x v="7"/>
    <x v="2"/>
    <x v="18"/>
    <x v="19"/>
    <x v="560"/>
  </r>
  <r>
    <x v="1547"/>
    <d v="2012-05-25T05:04:12"/>
    <n v="500000"/>
    <n v="500000"/>
    <x v="5"/>
    <n v="8903.9583437212841"/>
    <s v="Senior Consultant"/>
    <x v="5"/>
    <s v="India"/>
    <x v="7"/>
    <x v="2"/>
    <x v="0"/>
    <x v="19"/>
    <x v="561"/>
  </r>
  <r>
    <x v="1548"/>
    <d v="2012-05-26T00:10:17"/>
    <n v="500000"/>
    <n v="500000"/>
    <x v="5"/>
    <n v="8903.9583437212841"/>
    <s v="Senior Consultant"/>
    <x v="5"/>
    <s v="India"/>
    <x v="7"/>
    <x v="2"/>
    <x v="0"/>
    <x v="19"/>
    <x v="561"/>
  </r>
  <r>
    <x v="1549"/>
    <d v="2012-05-26T00:48:11"/>
    <s v="Rs 5 lakh"/>
    <n v="500000"/>
    <x v="5"/>
    <n v="8903.9583437212841"/>
    <s v="QA Executive"/>
    <x v="6"/>
    <s v="India"/>
    <x v="7"/>
    <x v="3"/>
    <x v="0"/>
    <x v="19"/>
    <x v="561"/>
  </r>
  <r>
    <x v="1550"/>
    <d v="2012-05-26T00:57:21"/>
    <s v="INR 500000"/>
    <n v="500000"/>
    <x v="5"/>
    <n v="8903.9583437212841"/>
    <s v="Project Manager"/>
    <x v="1"/>
    <s v="India"/>
    <x v="7"/>
    <x v="0"/>
    <x v="0"/>
    <x v="19"/>
    <x v="561"/>
  </r>
  <r>
    <x v="1551"/>
    <d v="2012-05-26T01:54:47"/>
    <s v="Rs. 500000"/>
    <n v="500000"/>
    <x v="5"/>
    <n v="8903.9583437212841"/>
    <s v="Owner"/>
    <x v="1"/>
    <s v="India"/>
    <x v="7"/>
    <x v="3"/>
    <x v="0"/>
    <x v="19"/>
    <x v="561"/>
  </r>
  <r>
    <x v="1552"/>
    <d v="2012-05-26T02:55:29"/>
    <s v="500000 rupees"/>
    <n v="500000"/>
    <x v="5"/>
    <n v="8903.9583437212841"/>
    <s v="Business Analyst"/>
    <x v="6"/>
    <s v="India"/>
    <x v="7"/>
    <x v="0"/>
    <x v="0"/>
    <x v="19"/>
    <x v="561"/>
  </r>
  <r>
    <x v="1553"/>
    <d v="2012-05-26T04:16:16"/>
    <s v="Rs 500000"/>
    <n v="500000"/>
    <x v="5"/>
    <n v="8903.9583437212841"/>
    <s v="duty manager"/>
    <x v="1"/>
    <s v="India"/>
    <x v="7"/>
    <x v="3"/>
    <x v="0"/>
    <x v="19"/>
    <x v="561"/>
  </r>
  <r>
    <x v="1554"/>
    <d v="2012-05-26T05:31:25"/>
    <s v="Rs. 500000"/>
    <n v="500000"/>
    <x v="5"/>
    <n v="8903.9583437212841"/>
    <s v="Research Associate"/>
    <x v="6"/>
    <s v="India"/>
    <x v="7"/>
    <x v="2"/>
    <x v="0"/>
    <x v="19"/>
    <x v="561"/>
  </r>
  <r>
    <x v="1555"/>
    <d v="2012-05-26T14:23:48"/>
    <n v="500000"/>
    <n v="500000"/>
    <x v="5"/>
    <n v="8903.9583437212841"/>
    <s v="mis "/>
    <x v="4"/>
    <s v="India"/>
    <x v="7"/>
    <x v="3"/>
    <x v="24"/>
    <x v="19"/>
    <x v="561"/>
  </r>
  <r>
    <x v="1556"/>
    <d v="2012-05-26T14:33:11"/>
    <n v="500000"/>
    <n v="500000"/>
    <x v="5"/>
    <n v="8903.9583437212841"/>
    <s v="Engineer"/>
    <x v="7"/>
    <s v="India"/>
    <x v="7"/>
    <x v="2"/>
    <x v="19"/>
    <x v="19"/>
    <x v="561"/>
  </r>
  <r>
    <x v="1557"/>
    <d v="2012-05-27T13:42:15"/>
    <s v="inr 500000"/>
    <n v="500000"/>
    <x v="5"/>
    <n v="8903.9583437212841"/>
    <s v="team coach"/>
    <x v="1"/>
    <s v="India"/>
    <x v="7"/>
    <x v="1"/>
    <x v="12"/>
    <x v="19"/>
    <x v="561"/>
  </r>
  <r>
    <x v="1558"/>
    <d v="2012-05-27T14:49:12"/>
    <s v="5,00,000 INR"/>
    <n v="500000"/>
    <x v="5"/>
    <n v="8903.9583437212841"/>
    <s v="Planning Engineer"/>
    <x v="7"/>
    <s v="India"/>
    <x v="7"/>
    <x v="3"/>
    <x v="18"/>
    <x v="19"/>
    <x v="561"/>
  </r>
  <r>
    <x v="1559"/>
    <d v="2012-05-28T09:51:24"/>
    <s v="Rs. 500000"/>
    <n v="500000"/>
    <x v="5"/>
    <n v="8903.9583437212841"/>
    <s v="Business Analyst"/>
    <x v="6"/>
    <s v="India"/>
    <x v="7"/>
    <x v="0"/>
    <x v="17"/>
    <x v="19"/>
    <x v="561"/>
  </r>
  <r>
    <x v="1560"/>
    <d v="2012-05-28T16:03:45"/>
    <s v="Rs500000"/>
    <n v="500000"/>
    <x v="5"/>
    <n v="8903.9583437212841"/>
    <s v="Executive"/>
    <x v="6"/>
    <s v="India"/>
    <x v="7"/>
    <x v="3"/>
    <x v="32"/>
    <x v="19"/>
    <x v="561"/>
  </r>
  <r>
    <x v="1561"/>
    <d v="2012-05-28T22:08:12"/>
    <s v="Rs.5,00,000"/>
    <n v="500000"/>
    <x v="5"/>
    <n v="8903.9583437212841"/>
    <s v="Deputy Manager"/>
    <x v="1"/>
    <s v="India"/>
    <x v="7"/>
    <x v="1"/>
    <x v="8"/>
    <x v="19"/>
    <x v="561"/>
  </r>
  <r>
    <x v="1562"/>
    <d v="2012-05-28T22:41:15"/>
    <n v="500000"/>
    <n v="500000"/>
    <x v="5"/>
    <n v="8903.9583437212841"/>
    <s v="Business Analyst"/>
    <x v="6"/>
    <s v="India"/>
    <x v="7"/>
    <x v="0"/>
    <x v="51"/>
    <x v="19"/>
    <x v="561"/>
  </r>
  <r>
    <x v="1563"/>
    <d v="2012-05-29T00:28:38"/>
    <n v="500000"/>
    <n v="500000"/>
    <x v="5"/>
    <n v="8903.9583437212841"/>
    <s v="Consultant"/>
    <x v="5"/>
    <s v="India"/>
    <x v="7"/>
    <x v="3"/>
    <x v="18"/>
    <x v="19"/>
    <x v="561"/>
  </r>
  <r>
    <x v="1564"/>
    <d v="2012-05-29T10:43:49"/>
    <n v="500000"/>
    <n v="500000"/>
    <x v="5"/>
    <n v="8903.9583437212841"/>
    <s v="Asstt. Manager"/>
    <x v="1"/>
    <s v="India"/>
    <x v="7"/>
    <x v="3"/>
    <x v="23"/>
    <x v="19"/>
    <x v="561"/>
  </r>
  <r>
    <x v="1565"/>
    <d v="2012-05-29T14:34:42"/>
    <s v="500000 Rupees"/>
    <n v="500000"/>
    <x v="5"/>
    <n v="8903.9583437212841"/>
    <s v="Senior software engineer"/>
    <x v="7"/>
    <s v="India"/>
    <x v="7"/>
    <x v="0"/>
    <x v="19"/>
    <x v="19"/>
    <x v="561"/>
  </r>
  <r>
    <x v="1566"/>
    <d v="2012-05-29T17:16:20"/>
    <n v="500000"/>
    <n v="500000"/>
    <x v="5"/>
    <n v="8903.9583437212841"/>
    <s v="support manager"/>
    <x v="1"/>
    <s v="India"/>
    <x v="7"/>
    <x v="3"/>
    <x v="12"/>
    <x v="19"/>
    <x v="561"/>
  </r>
  <r>
    <x v="1567"/>
    <d v="2012-05-30T13:21:06"/>
    <n v="500000"/>
    <n v="500000"/>
    <x v="5"/>
    <n v="8903.9583437212841"/>
    <s v="Project Management"/>
    <x v="1"/>
    <s v="India"/>
    <x v="7"/>
    <x v="3"/>
    <x v="38"/>
    <x v="19"/>
    <x v="561"/>
  </r>
  <r>
    <x v="1568"/>
    <d v="2012-05-31T10:29:42"/>
    <n v="500000"/>
    <n v="500000"/>
    <x v="5"/>
    <n v="8903.9583437212841"/>
    <s v="Developer"/>
    <x v="6"/>
    <s v="India"/>
    <x v="7"/>
    <x v="0"/>
    <x v="9"/>
    <x v="19"/>
    <x v="561"/>
  </r>
  <r>
    <x v="1569"/>
    <d v="2012-06-01T02:46:21"/>
    <s v="Rs. 500000"/>
    <n v="500000"/>
    <x v="5"/>
    <n v="8903.9583437212841"/>
    <s v="Sr. Associate"/>
    <x v="6"/>
    <s v="India"/>
    <x v="7"/>
    <x v="0"/>
    <x v="29"/>
    <x v="19"/>
    <x v="561"/>
  </r>
  <r>
    <x v="1570"/>
    <d v="2012-06-04T16:31:09"/>
    <s v="Rs. 5 lacs"/>
    <n v="500000"/>
    <x v="5"/>
    <n v="8903.9583437212841"/>
    <s v="Team Leader"/>
    <x v="1"/>
    <s v="India"/>
    <x v="7"/>
    <x v="2"/>
    <x v="3"/>
    <x v="19"/>
    <x v="561"/>
  </r>
  <r>
    <x v="1571"/>
    <d v="2012-06-06T16:03:39"/>
    <n v="500000"/>
    <n v="500000"/>
    <x v="5"/>
    <n v="8903.9583437212841"/>
    <s v="Sr. Associate"/>
    <x v="6"/>
    <s v="India"/>
    <x v="7"/>
    <x v="0"/>
    <x v="25"/>
    <x v="19"/>
    <x v="561"/>
  </r>
  <r>
    <x v="1572"/>
    <d v="2012-06-07T00:32:24"/>
    <s v="500000vINR"/>
    <n v="500000"/>
    <x v="5"/>
    <n v="8903.9583437212841"/>
    <s v="Business Analyst"/>
    <x v="6"/>
    <s v="India"/>
    <x v="7"/>
    <x v="0"/>
    <x v="19"/>
    <x v="19"/>
    <x v="561"/>
  </r>
  <r>
    <x v="1573"/>
    <d v="2012-06-10T04:16:05"/>
    <n v="500000"/>
    <n v="500000"/>
    <x v="5"/>
    <n v="8903.9583437212841"/>
    <s v="equity research trainee"/>
    <x v="6"/>
    <s v="India"/>
    <x v="7"/>
    <x v="2"/>
    <x v="38"/>
    <x v="19"/>
    <x v="561"/>
  </r>
  <r>
    <x v="1574"/>
    <d v="2012-05-26T12:54:15"/>
    <n v="8738"/>
    <n v="8738"/>
    <x v="1"/>
    <n v="8738"/>
    <s v="Sales Coordinator"/>
    <x v="1"/>
    <s v="India"/>
    <x v="7"/>
    <x v="2"/>
    <x v="52"/>
    <x v="19"/>
    <x v="562"/>
  </r>
  <r>
    <x v="1575"/>
    <d v="2012-05-28T22:41:26"/>
    <s v="8725 $"/>
    <n v="8725"/>
    <x v="1"/>
    <n v="8725"/>
    <s v="Administration Officer"/>
    <x v="1"/>
    <s v="Pakistan"/>
    <x v="50"/>
    <x v="3"/>
    <x v="10"/>
    <x v="19"/>
    <x v="563"/>
  </r>
  <r>
    <x v="1576"/>
    <d v="2012-05-28T13:42:12"/>
    <n v="725"/>
    <n v="8700"/>
    <x v="1"/>
    <n v="8700"/>
    <s v="Project Controlling (MIS Reports)"/>
    <x v="8"/>
    <s v="India"/>
    <x v="7"/>
    <x v="3"/>
    <x v="17"/>
    <x v="19"/>
    <x v="564"/>
  </r>
  <r>
    <x v="1577"/>
    <d v="2012-05-27T17:16:55"/>
    <s v="486000 INR"/>
    <n v="486000"/>
    <x v="5"/>
    <n v="8654.6475100970874"/>
    <s v="Assistant manager"/>
    <x v="1"/>
    <s v="India"/>
    <x v="7"/>
    <x v="2"/>
    <x v="7"/>
    <x v="19"/>
    <x v="565"/>
  </r>
  <r>
    <x v="1578"/>
    <d v="2012-05-28T22:13:24"/>
    <n v="8600"/>
    <n v="8600"/>
    <x v="1"/>
    <n v="8600"/>
    <s v="Catlog associates"/>
    <x v="6"/>
    <s v="India"/>
    <x v="7"/>
    <x v="0"/>
    <x v="19"/>
    <x v="19"/>
    <x v="566"/>
  </r>
  <r>
    <x v="1579"/>
    <d v="2012-05-26T00:58:03"/>
    <n v="480000"/>
    <n v="480000"/>
    <x v="5"/>
    <n v="8547.8000099724322"/>
    <s v="Cash Officer"/>
    <x v="1"/>
    <s v="India"/>
    <x v="7"/>
    <x v="0"/>
    <x v="0"/>
    <x v="19"/>
    <x v="567"/>
  </r>
  <r>
    <x v="1580"/>
    <d v="2012-05-26T01:50:59"/>
    <s v="480000 Rs."/>
    <n v="480000"/>
    <x v="5"/>
    <n v="8547.8000099724322"/>
    <s v="System Manager"/>
    <x v="1"/>
    <s v="India"/>
    <x v="7"/>
    <x v="1"/>
    <x v="0"/>
    <x v="19"/>
    <x v="567"/>
  </r>
  <r>
    <x v="1581"/>
    <d v="2012-05-26T12:17:01"/>
    <n v="480000"/>
    <n v="480000"/>
    <x v="5"/>
    <n v="8547.8000099724322"/>
    <s v="BI Consultant"/>
    <x v="4"/>
    <s v="India"/>
    <x v="7"/>
    <x v="1"/>
    <x v="18"/>
    <x v="19"/>
    <x v="567"/>
  </r>
  <r>
    <x v="1582"/>
    <d v="2012-05-26T12:36:53"/>
    <s v="Rs 480000"/>
    <n v="480000"/>
    <x v="5"/>
    <n v="8547.8000099724322"/>
    <s v="PMO"/>
    <x v="1"/>
    <s v="India"/>
    <x v="7"/>
    <x v="3"/>
    <x v="9"/>
    <x v="19"/>
    <x v="567"/>
  </r>
  <r>
    <x v="1583"/>
    <d v="2012-05-26T14:10:51"/>
    <s v="4,80,000 Ruppes"/>
    <n v="480000"/>
    <x v="5"/>
    <n v="8547.8000099724322"/>
    <s v="Business Analyst"/>
    <x v="6"/>
    <s v="India"/>
    <x v="7"/>
    <x v="0"/>
    <x v="25"/>
    <x v="19"/>
    <x v="567"/>
  </r>
  <r>
    <x v="1584"/>
    <d v="2012-05-26T15:06:00"/>
    <n v="4.8"/>
    <n v="480000"/>
    <x v="5"/>
    <n v="8547.8000099724322"/>
    <s v="Asst Mngr"/>
    <x v="6"/>
    <s v="India"/>
    <x v="7"/>
    <x v="3"/>
    <x v="36"/>
    <x v="19"/>
    <x v="567"/>
  </r>
  <r>
    <x v="1585"/>
    <d v="2012-05-26T18:41:31"/>
    <s v="Rs 40000"/>
    <n v="480000"/>
    <x v="5"/>
    <n v="8547.8000099724322"/>
    <s v="Banker"/>
    <x v="1"/>
    <s v="India"/>
    <x v="7"/>
    <x v="0"/>
    <x v="26"/>
    <x v="19"/>
    <x v="567"/>
  </r>
  <r>
    <x v="1586"/>
    <d v="2012-05-28T00:28:56"/>
    <s v="Rs 40000"/>
    <n v="480000"/>
    <x v="5"/>
    <n v="8547.8000099724322"/>
    <s v="Manager"/>
    <x v="1"/>
    <s v="India"/>
    <x v="7"/>
    <x v="3"/>
    <x v="19"/>
    <x v="19"/>
    <x v="567"/>
  </r>
  <r>
    <x v="1587"/>
    <d v="2012-05-28T23:52:42"/>
    <n v="480000"/>
    <n v="480000"/>
    <x v="5"/>
    <n v="8547.8000099724322"/>
    <s v="Documentation Consultant"/>
    <x v="5"/>
    <s v="India"/>
    <x v="7"/>
    <x v="2"/>
    <x v="5"/>
    <x v="19"/>
    <x v="567"/>
  </r>
  <r>
    <x v="1588"/>
    <d v="2012-05-30T12:25:23"/>
    <n v="480000"/>
    <n v="480000"/>
    <x v="5"/>
    <n v="8547.8000099724322"/>
    <s v="Performance Analyst"/>
    <x v="6"/>
    <s v="India"/>
    <x v="7"/>
    <x v="0"/>
    <x v="17"/>
    <x v="19"/>
    <x v="567"/>
  </r>
  <r>
    <x v="1589"/>
    <d v="2012-06-11T17:01:58"/>
    <s v="Rs 480000"/>
    <n v="480000"/>
    <x v="5"/>
    <n v="8547.8000099724322"/>
    <s v="Development Analyst"/>
    <x v="6"/>
    <s v="India"/>
    <x v="7"/>
    <x v="0"/>
    <x v="24"/>
    <x v="19"/>
    <x v="567"/>
  </r>
  <r>
    <x v="1590"/>
    <d v="2012-05-26T02:35:10"/>
    <n v="8500"/>
    <n v="8500"/>
    <x v="1"/>
    <n v="8500"/>
    <s v="Assesor"/>
    <x v="6"/>
    <s v="Colombia"/>
    <x v="64"/>
    <x v="1"/>
    <x v="0"/>
    <x v="19"/>
    <x v="568"/>
  </r>
  <r>
    <x v="1591"/>
    <d v="2012-05-26T02:20:15"/>
    <s v="8500 USD"/>
    <n v="8500"/>
    <x v="1"/>
    <n v="8500"/>
    <s v="Accounting Coordinator"/>
    <x v="0"/>
    <s v="Romania"/>
    <x v="60"/>
    <x v="3"/>
    <x v="0"/>
    <x v="19"/>
    <x v="568"/>
  </r>
  <r>
    <x v="1592"/>
    <d v="2012-05-28T13:41:33"/>
    <n v="476000"/>
    <n v="476000"/>
    <x v="5"/>
    <n v="8476.5683432226633"/>
    <s v="Report Specialist"/>
    <x v="4"/>
    <s v="India"/>
    <x v="7"/>
    <x v="0"/>
    <x v="9"/>
    <x v="19"/>
    <x v="569"/>
  </r>
  <r>
    <x v="1593"/>
    <d v="2012-06-15T15:07:11"/>
    <n v="700"/>
    <n v="8400"/>
    <x v="1"/>
    <n v="8400"/>
    <s v="Analyst"/>
    <x v="6"/>
    <s v="Baltic"/>
    <x v="94"/>
    <x v="2"/>
    <x v="45"/>
    <x v="19"/>
    <x v="570"/>
  </r>
  <r>
    <x v="1594"/>
    <d v="2012-05-26T04:14:27"/>
    <n v="8400"/>
    <n v="8400"/>
    <x v="1"/>
    <n v="8400"/>
    <s v="Manager"/>
    <x v="1"/>
    <s v="India"/>
    <x v="7"/>
    <x v="0"/>
    <x v="0"/>
    <x v="19"/>
    <x v="570"/>
  </r>
  <r>
    <x v="1595"/>
    <d v="2012-05-26T11:01:56"/>
    <n v="700"/>
    <n v="8400"/>
    <x v="1"/>
    <n v="8400"/>
    <s v="SYSTEM MANAGER"/>
    <x v="1"/>
    <s v="India"/>
    <x v="7"/>
    <x v="2"/>
    <x v="34"/>
    <x v="19"/>
    <x v="570"/>
  </r>
  <r>
    <x v="1596"/>
    <d v="2012-06-20T01:43:12"/>
    <n v="700"/>
    <n v="8400"/>
    <x v="1"/>
    <n v="8400"/>
    <s v="Sr. Executive MIS"/>
    <x v="4"/>
    <s v="India"/>
    <x v="7"/>
    <x v="2"/>
    <x v="7"/>
    <x v="19"/>
    <x v="570"/>
  </r>
  <r>
    <x v="1597"/>
    <d v="2012-06-06T18:52:03"/>
    <n v="700"/>
    <n v="8400"/>
    <x v="1"/>
    <n v="8400"/>
    <s v="gov employee"/>
    <x v="6"/>
    <s v="indonesia"/>
    <x v="27"/>
    <x v="0"/>
    <x v="14"/>
    <x v="19"/>
    <x v="570"/>
  </r>
  <r>
    <x v="1598"/>
    <d v="2012-05-26T01:06:38"/>
    <s v="Rs 470000"/>
    <n v="470000"/>
    <x v="5"/>
    <n v="8369.7208430980063"/>
    <s v="Web Statistics Analyst"/>
    <x v="6"/>
    <s v="India"/>
    <x v="7"/>
    <x v="2"/>
    <x v="0"/>
    <x v="19"/>
    <x v="571"/>
  </r>
  <r>
    <x v="1599"/>
    <d v="2012-05-26T13:02:50"/>
    <n v="470000"/>
    <n v="470000"/>
    <x v="5"/>
    <n v="8369.7208430980063"/>
    <s v="Consultant"/>
    <x v="5"/>
    <s v="India"/>
    <x v="7"/>
    <x v="2"/>
    <x v="25"/>
    <x v="19"/>
    <x v="571"/>
  </r>
  <r>
    <x v="1600"/>
    <d v="2012-05-26T01:19:09"/>
    <s v="4.5 lakh INR"/>
    <n v="450000"/>
    <x v="5"/>
    <n v="8013.5625093491553"/>
    <s v="Business Analyst"/>
    <x v="6"/>
    <s v="India"/>
    <x v="7"/>
    <x v="0"/>
    <x v="0"/>
    <x v="19"/>
    <x v="572"/>
  </r>
  <r>
    <x v="1601"/>
    <d v="2012-05-26T05:29:55"/>
    <n v="450000"/>
    <n v="450000"/>
    <x v="5"/>
    <n v="8013.5625093491553"/>
    <s v="deputy manager"/>
    <x v="1"/>
    <s v="India"/>
    <x v="7"/>
    <x v="2"/>
    <x v="0"/>
    <x v="19"/>
    <x v="572"/>
  </r>
  <r>
    <x v="1602"/>
    <d v="2012-05-26T14:11:52"/>
    <s v="Re. 4.5 Lacs Per Annum"/>
    <n v="450000"/>
    <x v="5"/>
    <n v="8013.5625093491553"/>
    <s v="Data Analyst"/>
    <x v="6"/>
    <s v="India"/>
    <x v="7"/>
    <x v="2"/>
    <x v="9"/>
    <x v="19"/>
    <x v="572"/>
  </r>
  <r>
    <x v="1603"/>
    <d v="2012-05-26T20:20:34"/>
    <s v="Rs 450000"/>
    <n v="450000"/>
    <x v="5"/>
    <n v="8013.5625093491553"/>
    <s v="Material Planner"/>
    <x v="1"/>
    <s v="India"/>
    <x v="7"/>
    <x v="2"/>
    <x v="31"/>
    <x v="19"/>
    <x v="572"/>
  </r>
  <r>
    <x v="1604"/>
    <d v="2012-05-26T21:40:49"/>
    <s v="Rs. 450000"/>
    <n v="450000"/>
    <x v="5"/>
    <n v="8013.5625093491553"/>
    <s v="Sr. Executive"/>
    <x v="1"/>
    <s v="India"/>
    <x v="7"/>
    <x v="0"/>
    <x v="7"/>
    <x v="19"/>
    <x v="572"/>
  </r>
  <r>
    <x v="1605"/>
    <d v="2012-05-28T12:20:48"/>
    <s v="INR 4.5 Lac"/>
    <n v="450000"/>
    <x v="5"/>
    <n v="8013.5625093491553"/>
    <s v="Asst. Manager"/>
    <x v="1"/>
    <s v="India"/>
    <x v="7"/>
    <x v="2"/>
    <x v="5"/>
    <x v="19"/>
    <x v="572"/>
  </r>
  <r>
    <x v="1606"/>
    <d v="2012-05-28T22:49:15"/>
    <s v="4.5 laks"/>
    <n v="450000"/>
    <x v="5"/>
    <n v="8013.5625093491553"/>
    <s v="Production Manager"/>
    <x v="1"/>
    <s v="India"/>
    <x v="7"/>
    <x v="0"/>
    <x v="30"/>
    <x v="19"/>
    <x v="572"/>
  </r>
  <r>
    <x v="1607"/>
    <d v="2012-05-29T01:19:26"/>
    <s v="INR 450000"/>
    <n v="450000"/>
    <x v="5"/>
    <n v="8013.5625093491553"/>
    <s v="ASSISTANT MANAGER"/>
    <x v="1"/>
    <s v="India"/>
    <x v="7"/>
    <x v="2"/>
    <x v="19"/>
    <x v="19"/>
    <x v="572"/>
  </r>
  <r>
    <x v="1608"/>
    <d v="2012-05-29T19:11:31"/>
    <s v="Rs. 4.5 lakhs "/>
    <n v="450000"/>
    <x v="5"/>
    <n v="8013.5625093491553"/>
    <s v="Mechanical Design engineer"/>
    <x v="7"/>
    <s v="India"/>
    <x v="7"/>
    <x v="1"/>
    <x v="17"/>
    <x v="19"/>
    <x v="572"/>
  </r>
  <r>
    <x v="1609"/>
    <d v="2012-06-05T17:59:39"/>
    <s v="INR 450000"/>
    <n v="450000"/>
    <x v="5"/>
    <n v="8013.5625093491553"/>
    <s v="Sr Executive - MIS"/>
    <x v="4"/>
    <s v="India"/>
    <x v="7"/>
    <x v="2"/>
    <x v="25"/>
    <x v="19"/>
    <x v="572"/>
  </r>
  <r>
    <x v="1610"/>
    <d v="2012-06-13T00:20:14"/>
    <s v="4.5 Laks"/>
    <n v="450000"/>
    <x v="5"/>
    <n v="8013.5625093491553"/>
    <s v="MIS Executive"/>
    <x v="4"/>
    <s v="India"/>
    <x v="7"/>
    <x v="0"/>
    <x v="25"/>
    <x v="19"/>
    <x v="572"/>
  </r>
  <r>
    <x v="1611"/>
    <d v="2012-05-26T16:50:46"/>
    <n v="8000"/>
    <n v="8000"/>
    <x v="1"/>
    <n v="8000"/>
    <s v="Business Analyst"/>
    <x v="6"/>
    <s v="India"/>
    <x v="7"/>
    <x v="3"/>
    <x v="7"/>
    <x v="19"/>
    <x v="573"/>
  </r>
  <r>
    <x v="1612"/>
    <d v="2012-05-28T04:05:14"/>
    <n v="8000"/>
    <n v="8000"/>
    <x v="1"/>
    <n v="8000"/>
    <s v="IT Analyst"/>
    <x v="6"/>
    <s v="India"/>
    <x v="7"/>
    <x v="1"/>
    <x v="12"/>
    <x v="19"/>
    <x v="573"/>
  </r>
  <r>
    <x v="1613"/>
    <d v="2012-05-29T13:06:30"/>
    <n v="8000"/>
    <n v="8000"/>
    <x v="1"/>
    <n v="8000"/>
    <s v="Data Analyst"/>
    <x v="6"/>
    <s v="India"/>
    <x v="7"/>
    <x v="2"/>
    <x v="25"/>
    <x v="19"/>
    <x v="573"/>
  </r>
  <r>
    <x v="1614"/>
    <d v="2012-05-31T16:00:16"/>
    <n v="8000"/>
    <n v="8000"/>
    <x v="1"/>
    <n v="8000"/>
    <s v="Owner"/>
    <x v="3"/>
    <s v="India"/>
    <x v="7"/>
    <x v="0"/>
    <x v="10"/>
    <x v="19"/>
    <x v="573"/>
  </r>
  <r>
    <x v="1615"/>
    <d v="2012-05-26T11:58:23"/>
    <n v="8000"/>
    <n v="8000"/>
    <x v="1"/>
    <n v="8000"/>
    <s v="Quality officer"/>
    <x v="1"/>
    <s v="bangkok"/>
    <x v="13"/>
    <x v="2"/>
    <x v="24"/>
    <x v="19"/>
    <x v="573"/>
  </r>
  <r>
    <x v="1616"/>
    <d v="2012-05-28T16:03:18"/>
    <n v="7960"/>
    <n v="7960"/>
    <x v="1"/>
    <n v="7960"/>
    <s v="Team Leader"/>
    <x v="1"/>
    <s v="India"/>
    <x v="7"/>
    <x v="0"/>
    <x v="17"/>
    <x v="19"/>
    <x v="574"/>
  </r>
  <r>
    <x v="1617"/>
    <d v="2012-05-28T15:16:20"/>
    <s v="Rs. 438000"/>
    <n v="438000"/>
    <x v="5"/>
    <n v="7799.8675090998449"/>
    <s v="Assistant Professor"/>
    <x v="6"/>
    <s v="India"/>
    <x v="7"/>
    <x v="1"/>
    <x v="2"/>
    <x v="19"/>
    <x v="575"/>
  </r>
  <r>
    <x v="1618"/>
    <d v="2012-05-26T12:19:47"/>
    <s v="Rs. 4.32 Lakhs"/>
    <n v="432000"/>
    <x v="5"/>
    <n v="7693.0200089751897"/>
    <s v="Assistant Manager - IT"/>
    <x v="1"/>
    <s v="India"/>
    <x v="7"/>
    <x v="3"/>
    <x v="12"/>
    <x v="19"/>
    <x v="576"/>
  </r>
  <r>
    <x v="1619"/>
    <d v="2012-05-26T01:09:34"/>
    <n v="7600"/>
    <n v="7600"/>
    <x v="1"/>
    <n v="7600"/>
    <s v="DP specialist"/>
    <x v="2"/>
    <s v="Ukraine"/>
    <x v="82"/>
    <x v="1"/>
    <x v="0"/>
    <x v="19"/>
    <x v="577"/>
  </r>
  <r>
    <x v="1620"/>
    <d v="2012-06-13T20:39:18"/>
    <n v="425000"/>
    <n v="425000"/>
    <x v="5"/>
    <n v="7568.3645921630914"/>
    <s v="accountant"/>
    <x v="0"/>
    <s v="India"/>
    <x v="7"/>
    <x v="3"/>
    <x v="7"/>
    <x v="19"/>
    <x v="578"/>
  </r>
  <r>
    <x v="1621"/>
    <d v="2012-05-25T06:26:44"/>
    <n v="7500"/>
    <n v="7500"/>
    <x v="1"/>
    <n v="7500"/>
    <s v="Analyst"/>
    <x v="6"/>
    <s v="India"/>
    <x v="7"/>
    <x v="0"/>
    <x v="0"/>
    <x v="19"/>
    <x v="579"/>
  </r>
  <r>
    <x v="1622"/>
    <d v="2012-05-26T03:01:31"/>
    <s v="7500 USD"/>
    <n v="7500"/>
    <x v="1"/>
    <n v="7500"/>
    <s v="HR reporting analyst"/>
    <x v="6"/>
    <s v="Romania"/>
    <x v="60"/>
    <x v="2"/>
    <x v="0"/>
    <x v="19"/>
    <x v="579"/>
  </r>
  <r>
    <x v="1623"/>
    <d v="2012-06-07T16:45:01"/>
    <n v="421000"/>
    <n v="421000"/>
    <x v="5"/>
    <n v="7497.1329254133216"/>
    <s v="PMO Analyst"/>
    <x v="6"/>
    <s v="India"/>
    <x v="7"/>
    <x v="0"/>
    <x v="25"/>
    <x v="19"/>
    <x v="580"/>
  </r>
  <r>
    <x v="1624"/>
    <d v="2012-05-26T00:45:53"/>
    <n v="420000"/>
    <n v="420000"/>
    <x v="5"/>
    <n v="7479.3250087258784"/>
    <s v="managerial"/>
    <x v="1"/>
    <s v="India"/>
    <x v="7"/>
    <x v="1"/>
    <x v="0"/>
    <x v="19"/>
    <x v="581"/>
  </r>
  <r>
    <x v="1625"/>
    <d v="2012-05-26T10:22:45"/>
    <s v="INR 420000"/>
    <n v="420000"/>
    <x v="5"/>
    <n v="7479.3250087258784"/>
    <s v="Assistant EDP"/>
    <x v="6"/>
    <s v="India"/>
    <x v="7"/>
    <x v="0"/>
    <x v="18"/>
    <x v="19"/>
    <x v="581"/>
  </r>
  <r>
    <x v="1626"/>
    <d v="2012-05-28T13:02:56"/>
    <s v="Rs 4,20,000 "/>
    <n v="420000"/>
    <x v="5"/>
    <n v="7479.3250087258784"/>
    <s v="Analyst"/>
    <x v="6"/>
    <s v="India"/>
    <x v="7"/>
    <x v="3"/>
    <x v="2"/>
    <x v="19"/>
    <x v="581"/>
  </r>
  <r>
    <x v="1627"/>
    <d v="2012-06-19T21:01:21"/>
    <n v="420000"/>
    <n v="420000"/>
    <x v="5"/>
    <n v="7479.3250087258784"/>
    <s v="Analyst"/>
    <x v="6"/>
    <s v="India"/>
    <x v="7"/>
    <x v="0"/>
    <x v="19"/>
    <x v="19"/>
    <x v="581"/>
  </r>
  <r>
    <x v="1628"/>
    <d v="2012-05-26T15:51:11"/>
    <n v="410000"/>
    <n v="410000"/>
    <x v="5"/>
    <n v="7301.2458418514525"/>
    <s v="MIS Analyst"/>
    <x v="6"/>
    <s v="India"/>
    <x v="7"/>
    <x v="2"/>
    <x v="12"/>
    <x v="19"/>
    <x v="582"/>
  </r>
  <r>
    <x v="1629"/>
    <d v="2012-05-28T14:34:34"/>
    <n v="408000"/>
    <n v="408000"/>
    <x v="5"/>
    <n v="7265.630008476568"/>
    <s v="Sr Exec - Finance"/>
    <x v="0"/>
    <s v="India"/>
    <x v="7"/>
    <x v="2"/>
    <x v="12"/>
    <x v="19"/>
    <x v="583"/>
  </r>
  <r>
    <x v="1630"/>
    <d v="2012-05-28T12:10:09"/>
    <n v="7265"/>
    <n v="7265"/>
    <x v="1"/>
    <n v="7265"/>
    <s v="Softwar Engineer"/>
    <x v="7"/>
    <s v="India"/>
    <x v="7"/>
    <x v="0"/>
    <x v="7"/>
    <x v="19"/>
    <x v="584"/>
  </r>
  <r>
    <x v="1631"/>
    <d v="2012-05-29T07:57:04"/>
    <n v="800000"/>
    <n v="9600000"/>
    <x v="32"/>
    <n v="7261.724659606657"/>
    <s v="Analyst"/>
    <x v="6"/>
    <s v="Mongolia"/>
    <x v="95"/>
    <x v="2"/>
    <x v="19"/>
    <x v="19"/>
    <x v="585"/>
  </r>
  <r>
    <x v="1632"/>
    <d v="2012-05-30T20:53:12"/>
    <s v="7200 USD per year aprox"/>
    <n v="7200"/>
    <x v="1"/>
    <n v="7200"/>
    <s v="control process auxiliary"/>
    <x v="8"/>
    <s v="Colombia"/>
    <x v="64"/>
    <x v="0"/>
    <x v="9"/>
    <x v="19"/>
    <x v="586"/>
  </r>
  <r>
    <x v="1633"/>
    <d v="2012-05-28T15:33:23"/>
    <n v="600"/>
    <n v="7200"/>
    <x v="1"/>
    <n v="7200"/>
    <s v="Data Entry Operator"/>
    <x v="6"/>
    <s v="India"/>
    <x v="7"/>
    <x v="2"/>
    <x v="2"/>
    <x v="19"/>
    <x v="586"/>
  </r>
  <r>
    <x v="1634"/>
    <d v="2012-05-28T23:17:12"/>
    <s v="US$ 7,200"/>
    <n v="7200"/>
    <x v="1"/>
    <n v="7200"/>
    <s v="Supervisor MIS"/>
    <x v="4"/>
    <s v="India"/>
    <x v="7"/>
    <x v="0"/>
    <x v="17"/>
    <x v="19"/>
    <x v="586"/>
  </r>
  <r>
    <x v="1635"/>
    <d v="2012-05-25T05:13:50"/>
    <s v="Rs. 400000"/>
    <n v="400000"/>
    <x v="5"/>
    <n v="7123.1666749770275"/>
    <s v="Coordination"/>
    <x v="1"/>
    <s v="India"/>
    <x v="7"/>
    <x v="0"/>
    <x v="0"/>
    <x v="19"/>
    <x v="587"/>
  </r>
  <r>
    <x v="1636"/>
    <d v="2012-05-26T01:33:37"/>
    <s v="400000 INR"/>
    <n v="400000"/>
    <x v="5"/>
    <n v="7123.1666749770275"/>
    <s v="Test Analyst"/>
    <x v="6"/>
    <s v="India"/>
    <x v="7"/>
    <x v="0"/>
    <x v="0"/>
    <x v="19"/>
    <x v="587"/>
  </r>
  <r>
    <x v="1637"/>
    <d v="2012-05-26T02:09:57"/>
    <n v="400000"/>
    <n v="400000"/>
    <x v="5"/>
    <n v="7123.1666749770275"/>
    <s v="Analyst"/>
    <x v="6"/>
    <s v="India"/>
    <x v="7"/>
    <x v="0"/>
    <x v="0"/>
    <x v="19"/>
    <x v="587"/>
  </r>
  <r>
    <x v="1638"/>
    <d v="2012-05-26T08:51:04"/>
    <s v="4,00,000"/>
    <n v="400000"/>
    <x v="5"/>
    <n v="7123.1666749770275"/>
    <s v="BPO"/>
    <x v="1"/>
    <s v="India"/>
    <x v="7"/>
    <x v="1"/>
    <x v="18"/>
    <x v="19"/>
    <x v="587"/>
  </r>
  <r>
    <x v="1639"/>
    <d v="2012-05-26T11:50:03"/>
    <s v="Rs 4,00,000"/>
    <n v="400000"/>
    <x v="5"/>
    <n v="7123.1666749770275"/>
    <s v="Sr Processor"/>
    <x v="1"/>
    <s v="India"/>
    <x v="7"/>
    <x v="1"/>
    <x v="12"/>
    <x v="19"/>
    <x v="587"/>
  </r>
  <r>
    <x v="1640"/>
    <d v="2012-05-26T14:14:35"/>
    <n v="400000"/>
    <n v="400000"/>
    <x v="5"/>
    <n v="7123.1666749770275"/>
    <s v="Consultant"/>
    <x v="5"/>
    <s v="India"/>
    <x v="7"/>
    <x v="0"/>
    <x v="38"/>
    <x v="19"/>
    <x v="587"/>
  </r>
  <r>
    <x v="1641"/>
    <d v="2012-05-26T14:58:24"/>
    <s v="Rs.4lk "/>
    <n v="400000"/>
    <x v="5"/>
    <n v="7123.1666749770275"/>
    <s v="sr. mis executive"/>
    <x v="4"/>
    <s v="India"/>
    <x v="7"/>
    <x v="2"/>
    <x v="25"/>
    <x v="19"/>
    <x v="587"/>
  </r>
  <r>
    <x v="1642"/>
    <d v="2012-05-26T19:43:36"/>
    <s v="INR 400000"/>
    <n v="400000"/>
    <x v="5"/>
    <n v="7123.1666749770275"/>
    <s v="Asst.Manager"/>
    <x v="1"/>
    <s v="India"/>
    <x v="7"/>
    <x v="0"/>
    <x v="17"/>
    <x v="19"/>
    <x v="587"/>
  </r>
  <r>
    <x v="1643"/>
    <d v="2012-05-27T13:41:04"/>
    <s v="400000 Rs"/>
    <n v="400000"/>
    <x v="5"/>
    <n v="7123.1666749770275"/>
    <s v="engineer"/>
    <x v="7"/>
    <s v="India"/>
    <x v="7"/>
    <x v="3"/>
    <x v="7"/>
    <x v="19"/>
    <x v="587"/>
  </r>
  <r>
    <x v="1644"/>
    <d v="2012-05-27T14:04:31"/>
    <s v="Rs. 400000"/>
    <n v="400000"/>
    <x v="5"/>
    <n v="7123.1666749770275"/>
    <s v="Accountancy"/>
    <x v="0"/>
    <s v="India"/>
    <x v="7"/>
    <x v="3"/>
    <x v="9"/>
    <x v="19"/>
    <x v="587"/>
  </r>
  <r>
    <x v="1645"/>
    <d v="2012-05-28T12:57:13"/>
    <s v="Rs. 4,00,000/-"/>
    <n v="400000"/>
    <x v="5"/>
    <n v="7123.1666749770275"/>
    <s v="Sr. Executive"/>
    <x v="1"/>
    <s v="India"/>
    <x v="7"/>
    <x v="3"/>
    <x v="12"/>
    <x v="19"/>
    <x v="587"/>
  </r>
  <r>
    <x v="1646"/>
    <d v="2012-05-28T18:02:44"/>
    <s v="4,00,000"/>
    <n v="400000"/>
    <x v="5"/>
    <n v="7123.1666749770275"/>
    <s v="Sr. Team Lead - MIS"/>
    <x v="4"/>
    <s v="India"/>
    <x v="7"/>
    <x v="0"/>
    <x v="29"/>
    <x v="19"/>
    <x v="587"/>
  </r>
  <r>
    <x v="1647"/>
    <d v="2012-05-28T18:40:08"/>
    <n v="400000"/>
    <n v="400000"/>
    <x v="5"/>
    <n v="7123.1666749770275"/>
    <s v="software engineer"/>
    <x v="7"/>
    <s v="India"/>
    <x v="7"/>
    <x v="1"/>
    <x v="19"/>
    <x v="19"/>
    <x v="587"/>
  </r>
  <r>
    <x v="1648"/>
    <d v="2012-05-29T02:22:13"/>
    <n v="400000"/>
    <n v="400000"/>
    <x v="5"/>
    <n v="7123.1666749770275"/>
    <s v="Pmo"/>
    <x v="1"/>
    <s v="India"/>
    <x v="7"/>
    <x v="0"/>
    <x v="24"/>
    <x v="19"/>
    <x v="587"/>
  </r>
  <r>
    <x v="1649"/>
    <d v="2012-05-29T12:20:32"/>
    <s v="400000INR"/>
    <n v="400000"/>
    <x v="5"/>
    <n v="7123.1666749770275"/>
    <s v="PMO"/>
    <x v="1"/>
    <s v="India"/>
    <x v="7"/>
    <x v="2"/>
    <x v="18"/>
    <x v="19"/>
    <x v="587"/>
  </r>
  <r>
    <x v="1650"/>
    <d v="2012-05-30T14:09:10"/>
    <s v="4 Lakhs INR p.a"/>
    <n v="400000"/>
    <x v="5"/>
    <n v="7123.1666749770275"/>
    <s v="Reporting Manager"/>
    <x v="1"/>
    <s v="India"/>
    <x v="7"/>
    <x v="0"/>
    <x v="7"/>
    <x v="19"/>
    <x v="587"/>
  </r>
  <r>
    <x v="1651"/>
    <d v="2012-06-02T20:50:40"/>
    <n v="400000"/>
    <n v="400000"/>
    <x v="5"/>
    <n v="7123.1666749770275"/>
    <s v="application dev"/>
    <x v="6"/>
    <s v="India"/>
    <x v="7"/>
    <x v="1"/>
    <x v="27"/>
    <x v="19"/>
    <x v="587"/>
  </r>
  <r>
    <x v="1652"/>
    <d v="2012-06-06T01:04:35"/>
    <s v="4 lacs INR"/>
    <n v="400000"/>
    <x v="5"/>
    <n v="7123.1666749770275"/>
    <s v="Analyst"/>
    <x v="6"/>
    <s v="India"/>
    <x v="7"/>
    <x v="0"/>
    <x v="25"/>
    <x v="19"/>
    <x v="587"/>
  </r>
  <r>
    <x v="1653"/>
    <d v="2012-06-12T01:58:00"/>
    <n v="400000"/>
    <n v="400000"/>
    <x v="5"/>
    <n v="7123.1666749770275"/>
    <s v="business analyst"/>
    <x v="6"/>
    <s v="India"/>
    <x v="7"/>
    <x v="3"/>
    <x v="18"/>
    <x v="19"/>
    <x v="587"/>
  </r>
  <r>
    <x v="1654"/>
    <d v="2012-06-17T01:34:46"/>
    <s v="4,00,000"/>
    <n v="400000"/>
    <x v="5"/>
    <n v="7123.1666749770275"/>
    <s v="technical analyst"/>
    <x v="6"/>
    <s v="India"/>
    <x v="7"/>
    <x v="1"/>
    <x v="19"/>
    <x v="19"/>
    <x v="587"/>
  </r>
  <r>
    <x v="1655"/>
    <d v="2012-05-26T13:24:14"/>
    <n v="7000"/>
    <n v="7000"/>
    <x v="1"/>
    <n v="7000"/>
    <s v="Business Executive"/>
    <x v="1"/>
    <s v="India"/>
    <x v="7"/>
    <x v="0"/>
    <x v="32"/>
    <x v="19"/>
    <x v="588"/>
  </r>
  <r>
    <x v="1656"/>
    <d v="2012-05-28T15:12:38"/>
    <n v="7000"/>
    <n v="7000"/>
    <x v="1"/>
    <n v="7000"/>
    <s v="MIS Executive"/>
    <x v="4"/>
    <s v="India"/>
    <x v="7"/>
    <x v="2"/>
    <x v="12"/>
    <x v="19"/>
    <x v="588"/>
  </r>
  <r>
    <x v="1657"/>
    <d v="2012-06-02T18:47:32"/>
    <n v="7000"/>
    <n v="7000"/>
    <x v="1"/>
    <n v="7000"/>
    <s v="M.I.S"/>
    <x v="4"/>
    <s v="India"/>
    <x v="7"/>
    <x v="0"/>
    <x v="24"/>
    <x v="19"/>
    <x v="588"/>
  </r>
  <r>
    <x v="1658"/>
    <d v="2012-05-26T15:04:33"/>
    <s v="INR 390000 PA"/>
    <n v="390000"/>
    <x v="5"/>
    <n v="6945.0875081026015"/>
    <s v="Business Analyst"/>
    <x v="6"/>
    <s v="India"/>
    <x v="7"/>
    <x v="0"/>
    <x v="24"/>
    <x v="19"/>
    <x v="589"/>
  </r>
  <r>
    <x v="1659"/>
    <d v="2012-05-26T10:01:28"/>
    <n v="380000"/>
    <n v="380000"/>
    <x v="5"/>
    <n v="6767.0083412281756"/>
    <s v="Incharge"/>
    <x v="1"/>
    <s v="India"/>
    <x v="7"/>
    <x v="0"/>
    <x v="2"/>
    <x v="19"/>
    <x v="590"/>
  </r>
  <r>
    <x v="1660"/>
    <d v="2012-05-26T13:24:36"/>
    <n v="380000"/>
    <n v="380000"/>
    <x v="5"/>
    <n v="6767.0083412281756"/>
    <s v="Team Lead Mis"/>
    <x v="4"/>
    <s v="India"/>
    <x v="7"/>
    <x v="3"/>
    <x v="7"/>
    <x v="19"/>
    <x v="590"/>
  </r>
  <r>
    <x v="1661"/>
    <d v="2012-05-31T16:10:28"/>
    <s v="Rs. 380000"/>
    <n v="380000"/>
    <x v="5"/>
    <n v="6767.0083412281756"/>
    <s v="reporting analyst"/>
    <x v="6"/>
    <s v="India"/>
    <x v="7"/>
    <x v="3"/>
    <x v="7"/>
    <x v="19"/>
    <x v="590"/>
  </r>
  <r>
    <x v="1662"/>
    <d v="2012-05-28T15:27:59"/>
    <n v="560"/>
    <n v="6720"/>
    <x v="1"/>
    <n v="6720"/>
    <s v="MIS Executive"/>
    <x v="4"/>
    <s v="India"/>
    <x v="7"/>
    <x v="0"/>
    <x v="7"/>
    <x v="19"/>
    <x v="591"/>
  </r>
  <r>
    <x v="1663"/>
    <d v="2012-06-14T18:27:04"/>
    <n v="560"/>
    <n v="6720"/>
    <x v="1"/>
    <n v="6720"/>
    <s v="accoutant"/>
    <x v="0"/>
    <s v="India"/>
    <x v="7"/>
    <x v="0"/>
    <x v="12"/>
    <x v="19"/>
    <x v="591"/>
  </r>
  <r>
    <x v="1664"/>
    <d v="2012-05-26T21:05:35"/>
    <s v="Rs. 377000"/>
    <n v="377000"/>
    <x v="5"/>
    <n v="6713.584591165848"/>
    <s v="Team Developer"/>
    <x v="6"/>
    <s v="India"/>
    <x v="7"/>
    <x v="1"/>
    <x v="17"/>
    <x v="19"/>
    <x v="592"/>
  </r>
  <r>
    <x v="1665"/>
    <d v="2012-05-26T14:46:55"/>
    <n v="375000"/>
    <n v="375000"/>
    <x v="5"/>
    <n v="6677.9687577909626"/>
    <s v="Team Lead"/>
    <x v="1"/>
    <s v="India"/>
    <x v="7"/>
    <x v="3"/>
    <x v="7"/>
    <x v="19"/>
    <x v="593"/>
  </r>
  <r>
    <x v="1666"/>
    <d v="2012-05-26T02:34:00"/>
    <s v="US $6,629.00"/>
    <n v="6629"/>
    <x v="1"/>
    <n v="6629"/>
    <s v="Engineer"/>
    <x v="7"/>
    <s v="Dominican Republic"/>
    <x v="96"/>
    <x v="2"/>
    <x v="0"/>
    <x v="19"/>
    <x v="594"/>
  </r>
  <r>
    <x v="1667"/>
    <d v="2012-05-29T18:00:19"/>
    <n v="6600"/>
    <n v="6600"/>
    <x v="1"/>
    <n v="6600"/>
    <s v="MIS HR,HRIS"/>
    <x v="4"/>
    <s v="India"/>
    <x v="7"/>
    <x v="3"/>
    <x v="53"/>
    <x v="19"/>
    <x v="595"/>
  </r>
  <r>
    <x v="1668"/>
    <d v="2012-05-26T01:41:32"/>
    <s v="3,70,000"/>
    <n v="370000"/>
    <x v="5"/>
    <n v="6588.9291743537506"/>
    <s v="Senior Design Associate"/>
    <x v="6"/>
    <s v="India"/>
    <x v="7"/>
    <x v="2"/>
    <x v="0"/>
    <x v="19"/>
    <x v="596"/>
  </r>
  <r>
    <x v="1669"/>
    <d v="2012-05-26T13:46:52"/>
    <s v="370000 inr"/>
    <n v="370000"/>
    <x v="5"/>
    <n v="6588.9291743537506"/>
    <s v="Operations Analyst"/>
    <x v="6"/>
    <s v="India"/>
    <x v="7"/>
    <x v="2"/>
    <x v="19"/>
    <x v="19"/>
    <x v="596"/>
  </r>
  <r>
    <x v="1670"/>
    <d v="2012-05-26T13:47:06"/>
    <s v="370000 inr"/>
    <n v="370000"/>
    <x v="5"/>
    <n v="6588.9291743537506"/>
    <s v="Operations Analyst"/>
    <x v="6"/>
    <s v="India"/>
    <x v="7"/>
    <x v="2"/>
    <x v="19"/>
    <x v="19"/>
    <x v="596"/>
  </r>
  <r>
    <x v="1671"/>
    <d v="2012-06-03T10:10:43"/>
    <n v="6545"/>
    <n v="6545"/>
    <x v="1"/>
    <n v="6545"/>
    <s v="Operations"/>
    <x v="1"/>
    <s v="India"/>
    <x v="7"/>
    <x v="2"/>
    <x v="29"/>
    <x v="19"/>
    <x v="597"/>
  </r>
  <r>
    <x v="1672"/>
    <d v="2012-05-28T12:00:14"/>
    <n v="3.65"/>
    <n v="365000"/>
    <x v="5"/>
    <n v="6499.8895909165376"/>
    <s v="associate analyst"/>
    <x v="6"/>
    <s v="India"/>
    <x v="7"/>
    <x v="0"/>
    <x v="18"/>
    <x v="19"/>
    <x v="598"/>
  </r>
  <r>
    <x v="1673"/>
    <d v="2012-05-25T04:57:06"/>
    <s v="360000 INR"/>
    <n v="360000"/>
    <x v="5"/>
    <n v="6410.8500074793246"/>
    <s v="Specialist"/>
    <x v="2"/>
    <s v="India"/>
    <x v="7"/>
    <x v="0"/>
    <x v="0"/>
    <x v="19"/>
    <x v="599"/>
  </r>
  <r>
    <x v="1674"/>
    <d v="2012-05-26T01:35:18"/>
    <s v="30000 Rs"/>
    <n v="360000"/>
    <x v="5"/>
    <n v="6410.8500074793246"/>
    <s v="Business Analysit"/>
    <x v="6"/>
    <s v="India"/>
    <x v="7"/>
    <x v="3"/>
    <x v="0"/>
    <x v="19"/>
    <x v="599"/>
  </r>
  <r>
    <x v="1675"/>
    <d v="2012-05-26T16:26:35"/>
    <s v="INR 30000"/>
    <n v="360000"/>
    <x v="5"/>
    <n v="6410.8500074793246"/>
    <s v="Project Lead"/>
    <x v="1"/>
    <s v="India"/>
    <x v="7"/>
    <x v="2"/>
    <x v="7"/>
    <x v="19"/>
    <x v="599"/>
  </r>
  <r>
    <x v="1676"/>
    <d v="2012-05-26T23:03:59"/>
    <s v="30000 Rs"/>
    <n v="360000"/>
    <x v="5"/>
    <n v="6410.8500074793246"/>
    <s v="Application Developer"/>
    <x v="6"/>
    <s v="India"/>
    <x v="7"/>
    <x v="2"/>
    <x v="25"/>
    <x v="19"/>
    <x v="599"/>
  </r>
  <r>
    <x v="1677"/>
    <d v="2012-05-29T10:51:02"/>
    <s v="Rs.3.6 Lakhs pa"/>
    <n v="360000"/>
    <x v="5"/>
    <n v="6410.8500074793246"/>
    <s v="Team Leader WFM"/>
    <x v="1"/>
    <s v="India"/>
    <x v="7"/>
    <x v="2"/>
    <x v="7"/>
    <x v="19"/>
    <x v="599"/>
  </r>
  <r>
    <x v="1678"/>
    <d v="2012-05-29T15:04:11"/>
    <s v="INR360000"/>
    <n v="360000"/>
    <x v="5"/>
    <n v="6410.8500074793246"/>
    <s v="Sr. Executive -HR"/>
    <x v="6"/>
    <s v="India"/>
    <x v="7"/>
    <x v="2"/>
    <x v="7"/>
    <x v="19"/>
    <x v="599"/>
  </r>
  <r>
    <x v="1679"/>
    <d v="2012-05-30T14:21:57"/>
    <n v="360000"/>
    <n v="360000"/>
    <x v="5"/>
    <n v="6410.8500074793246"/>
    <s v="analyst"/>
    <x v="6"/>
    <s v="India"/>
    <x v="7"/>
    <x v="3"/>
    <x v="7"/>
    <x v="19"/>
    <x v="599"/>
  </r>
  <r>
    <x v="1680"/>
    <d v="2012-06-01T10:57:59"/>
    <s v="30000 Rs"/>
    <n v="360000"/>
    <x v="5"/>
    <n v="6410.8500074793246"/>
    <s v="team leader "/>
    <x v="1"/>
    <s v="India"/>
    <x v="7"/>
    <x v="3"/>
    <x v="9"/>
    <x v="19"/>
    <x v="599"/>
  </r>
  <r>
    <x v="1681"/>
    <d v="2012-06-07T17:09:18"/>
    <n v="360000"/>
    <n v="360000"/>
    <x v="5"/>
    <n v="6410.8500074793246"/>
    <s v="Baan ERP Functional Consultant"/>
    <x v="5"/>
    <s v="India"/>
    <x v="7"/>
    <x v="1"/>
    <x v="19"/>
    <x v="19"/>
    <x v="599"/>
  </r>
  <r>
    <x v="1682"/>
    <d v="2012-06-16T14:10:51"/>
    <s v="INR 360000"/>
    <n v="360000"/>
    <x v="5"/>
    <n v="6410.8500074793246"/>
    <s v="Analyst"/>
    <x v="6"/>
    <s v="India"/>
    <x v="7"/>
    <x v="2"/>
    <x v="19"/>
    <x v="19"/>
    <x v="599"/>
  </r>
  <r>
    <x v="1683"/>
    <d v="2012-05-26T05:27:37"/>
    <s v="PKR 50,000"/>
    <n v="600000"/>
    <x v="20"/>
    <n v="6368.453230079479"/>
    <s v="Trainer"/>
    <x v="5"/>
    <s v="Pakistan"/>
    <x v="50"/>
    <x v="0"/>
    <x v="0"/>
    <x v="19"/>
    <x v="600"/>
  </r>
  <r>
    <x v="1684"/>
    <d v="2012-05-26T00:57:35"/>
    <s v="INR 350k"/>
    <n v="350000"/>
    <x v="5"/>
    <n v="6232.7708406048987"/>
    <s v="Jr. Executive Finance"/>
    <x v="0"/>
    <s v="India"/>
    <x v="7"/>
    <x v="0"/>
    <x v="0"/>
    <x v="19"/>
    <x v="601"/>
  </r>
  <r>
    <x v="1685"/>
    <d v="2012-05-28T11:33:07"/>
    <s v="350000 Rs"/>
    <n v="350000"/>
    <x v="5"/>
    <n v="6232.7708406048987"/>
    <s v="Data Analyst"/>
    <x v="6"/>
    <s v="India"/>
    <x v="7"/>
    <x v="0"/>
    <x v="27"/>
    <x v="19"/>
    <x v="601"/>
  </r>
  <r>
    <x v="1686"/>
    <d v="2012-05-28T22:54:24"/>
    <s v="Rs. 350000"/>
    <n v="350000"/>
    <x v="5"/>
    <n v="6232.7708406048987"/>
    <s v="officer accounts"/>
    <x v="0"/>
    <s v="India"/>
    <x v="7"/>
    <x v="3"/>
    <x v="31"/>
    <x v="19"/>
    <x v="601"/>
  </r>
  <r>
    <x v="1687"/>
    <d v="2012-05-29T13:40:09"/>
    <s v="3.5 lakhs p.a"/>
    <n v="350000"/>
    <x v="5"/>
    <n v="6232.7708406048987"/>
    <s v="I dont know"/>
    <x v="6"/>
    <s v="India"/>
    <x v="7"/>
    <x v="0"/>
    <x v="31"/>
    <x v="19"/>
    <x v="601"/>
  </r>
  <r>
    <x v="1688"/>
    <d v="2012-06-16T17:49:27"/>
    <s v="3.5 lac"/>
    <n v="350000"/>
    <x v="5"/>
    <n v="6232.7708406048987"/>
    <s v="Analyst"/>
    <x v="6"/>
    <s v="India"/>
    <x v="7"/>
    <x v="0"/>
    <x v="7"/>
    <x v="19"/>
    <x v="601"/>
  </r>
  <r>
    <x v="1689"/>
    <d v="2012-06-18T17:51:52"/>
    <s v="Rs. 350000"/>
    <n v="350000"/>
    <x v="5"/>
    <n v="6232.7708406048987"/>
    <s v="manager purchase"/>
    <x v="1"/>
    <s v="India"/>
    <x v="7"/>
    <x v="3"/>
    <x v="6"/>
    <x v="19"/>
    <x v="601"/>
  </r>
  <r>
    <x v="1690"/>
    <d v="2012-06-04T01:45:03"/>
    <n v="340000"/>
    <n v="340000"/>
    <x v="5"/>
    <n v="6054.6916737304728"/>
    <s v="Assistant Manager"/>
    <x v="1"/>
    <s v="India"/>
    <x v="7"/>
    <x v="0"/>
    <x v="12"/>
    <x v="19"/>
    <x v="602"/>
  </r>
  <r>
    <x v="1691"/>
    <d v="2012-06-07T14:06:38"/>
    <s v="6000 US"/>
    <n v="6000"/>
    <x v="1"/>
    <n v="6000"/>
    <s v="Reporting Coordinator"/>
    <x v="4"/>
    <s v="Armenia"/>
    <x v="97"/>
    <x v="2"/>
    <x v="12"/>
    <x v="19"/>
    <x v="603"/>
  </r>
  <r>
    <x v="1692"/>
    <d v="2012-05-27T00:07:52"/>
    <n v="6000"/>
    <n v="6000"/>
    <x v="1"/>
    <n v="6000"/>
    <s v="Analysis Quality"/>
    <x v="6"/>
    <s v="Colombia - South America"/>
    <x v="64"/>
    <x v="1"/>
    <x v="2"/>
    <x v="19"/>
    <x v="603"/>
  </r>
  <r>
    <x v="1693"/>
    <d v="2012-05-26T07:14:02"/>
    <n v="6000"/>
    <n v="6000"/>
    <x v="1"/>
    <n v="6000"/>
    <s v="In Charge"/>
    <x v="1"/>
    <s v="Guyana"/>
    <x v="98"/>
    <x v="1"/>
    <x v="3"/>
    <x v="19"/>
    <x v="603"/>
  </r>
  <r>
    <x v="1694"/>
    <d v="2012-05-26T03:34:15"/>
    <n v="6000"/>
    <n v="6000"/>
    <x v="1"/>
    <n v="6000"/>
    <s v="MIS"/>
    <x v="4"/>
    <s v="India"/>
    <x v="7"/>
    <x v="2"/>
    <x v="0"/>
    <x v="19"/>
    <x v="603"/>
  </r>
  <r>
    <x v="1695"/>
    <d v="2012-05-26T16:25:53"/>
    <n v="6000"/>
    <n v="6000"/>
    <x v="1"/>
    <n v="6000"/>
    <s v="Merchandiser"/>
    <x v="1"/>
    <s v="India"/>
    <x v="7"/>
    <x v="3"/>
    <x v="7"/>
    <x v="19"/>
    <x v="603"/>
  </r>
  <r>
    <x v="1696"/>
    <d v="2012-05-28T13:11:42"/>
    <n v="6000"/>
    <n v="6000"/>
    <x v="1"/>
    <n v="6000"/>
    <s v="Manager"/>
    <x v="1"/>
    <s v="India"/>
    <x v="7"/>
    <x v="0"/>
    <x v="12"/>
    <x v="19"/>
    <x v="603"/>
  </r>
  <r>
    <x v="1697"/>
    <d v="2012-05-28T21:55:25"/>
    <n v="500"/>
    <n v="6000"/>
    <x v="1"/>
    <n v="6000"/>
    <s v="AM Ops"/>
    <x v="1"/>
    <s v="India"/>
    <x v="7"/>
    <x v="0"/>
    <x v="7"/>
    <x v="19"/>
    <x v="603"/>
  </r>
  <r>
    <x v="1698"/>
    <d v="2012-06-01T20:12:22"/>
    <s v="500 USD"/>
    <n v="6000"/>
    <x v="1"/>
    <n v="6000"/>
    <s v="Business Analyst"/>
    <x v="6"/>
    <s v="India"/>
    <x v="7"/>
    <x v="0"/>
    <x v="19"/>
    <x v="19"/>
    <x v="603"/>
  </r>
  <r>
    <x v="1699"/>
    <d v="2012-05-28T20:19:57"/>
    <n v="6000"/>
    <n v="6000"/>
    <x v="1"/>
    <n v="6000"/>
    <s v="Assistant Accountant"/>
    <x v="0"/>
    <s v="Zambia"/>
    <x v="71"/>
    <x v="2"/>
    <x v="12"/>
    <x v="19"/>
    <x v="603"/>
  </r>
  <r>
    <x v="1700"/>
    <d v="2012-05-26T00:43:36"/>
    <s v="28000rs"/>
    <n v="336000"/>
    <x v="5"/>
    <n v="5983.4600069807029"/>
    <s v="MIS Team Leader"/>
    <x v="4"/>
    <s v="India"/>
    <x v="7"/>
    <x v="0"/>
    <x v="0"/>
    <x v="19"/>
    <x v="604"/>
  </r>
  <r>
    <x v="1701"/>
    <d v="2012-05-25T03:11:32"/>
    <n v="5846"/>
    <n v="5846"/>
    <x v="1"/>
    <n v="5846"/>
    <s v="MIS Analyst"/>
    <x v="6"/>
    <s v="India"/>
    <x v="7"/>
    <x v="0"/>
    <x v="0"/>
    <x v="19"/>
    <x v="605"/>
  </r>
  <r>
    <x v="1702"/>
    <d v="2012-05-26T12:46:26"/>
    <n v="5800"/>
    <n v="5800"/>
    <x v="1"/>
    <n v="5800"/>
    <s v="Asst. Manager(Commercial)"/>
    <x v="1"/>
    <s v="India"/>
    <x v="7"/>
    <x v="2"/>
    <x v="9"/>
    <x v="19"/>
    <x v="606"/>
  </r>
  <r>
    <x v="1703"/>
    <d v="2012-05-26T12:59:41"/>
    <n v="325000"/>
    <n v="325000"/>
    <x v="5"/>
    <n v="5787.5729234188348"/>
    <s v="MIS Executive"/>
    <x v="4"/>
    <s v="India"/>
    <x v="7"/>
    <x v="2"/>
    <x v="37"/>
    <x v="19"/>
    <x v="607"/>
  </r>
  <r>
    <x v="1704"/>
    <d v="2012-05-30T13:56:48"/>
    <s v="320000 INR"/>
    <n v="320000"/>
    <x v="5"/>
    <n v="5698.5333399816218"/>
    <s v="Analyst"/>
    <x v="6"/>
    <s v="India"/>
    <x v="7"/>
    <x v="3"/>
    <x v="19"/>
    <x v="19"/>
    <x v="608"/>
  </r>
  <r>
    <x v="1705"/>
    <d v="2012-06-03T01:33:57"/>
    <n v="320000"/>
    <n v="320000"/>
    <x v="5"/>
    <n v="5698.5333399816218"/>
    <s v="senior executive"/>
    <x v="1"/>
    <s v="India"/>
    <x v="7"/>
    <x v="0"/>
    <x v="12"/>
    <x v="19"/>
    <x v="608"/>
  </r>
  <r>
    <x v="1706"/>
    <d v="2012-06-04T18:55:54"/>
    <s v="INR 3.2 lpa"/>
    <n v="320000"/>
    <x v="5"/>
    <n v="5698.5333399816218"/>
    <s v="Research Associate"/>
    <x v="6"/>
    <s v="India"/>
    <x v="7"/>
    <x v="0"/>
    <x v="27"/>
    <x v="19"/>
    <x v="608"/>
  </r>
  <r>
    <x v="1707"/>
    <d v="2012-06-01T05:37:32"/>
    <n v="240000"/>
    <n v="240000"/>
    <x v="25"/>
    <n v="5689.2125418690484"/>
    <s v="IT Coordinator"/>
    <x v="1"/>
    <s v="Philippines"/>
    <x v="33"/>
    <x v="0"/>
    <x v="5"/>
    <x v="19"/>
    <x v="609"/>
  </r>
  <r>
    <x v="1708"/>
    <d v="2012-05-29T15:49:41"/>
    <n v="314000"/>
    <n v="314000"/>
    <x v="5"/>
    <n v="5591.6858398569666"/>
    <s v="relationship manager"/>
    <x v="1"/>
    <s v="India"/>
    <x v="7"/>
    <x v="1"/>
    <x v="54"/>
    <x v="19"/>
    <x v="610"/>
  </r>
  <r>
    <x v="1709"/>
    <d v="2012-05-26T12:20:07"/>
    <n v="450"/>
    <n v="5400"/>
    <x v="1"/>
    <n v="5400"/>
    <s v="manager"/>
    <x v="1"/>
    <s v="India"/>
    <x v="7"/>
    <x v="2"/>
    <x v="18"/>
    <x v="19"/>
    <x v="611"/>
  </r>
  <r>
    <x v="1710"/>
    <d v="2012-05-26T02:08:10"/>
    <n v="300000"/>
    <n v="300000"/>
    <x v="5"/>
    <n v="5342.3750062327708"/>
    <s v="Sr. Systems Engineer"/>
    <x v="7"/>
    <s v="India"/>
    <x v="7"/>
    <x v="1"/>
    <x v="0"/>
    <x v="19"/>
    <x v="612"/>
  </r>
  <r>
    <x v="1711"/>
    <d v="2012-05-26T02:42:20"/>
    <s v="Rs. 300000"/>
    <n v="300000"/>
    <x v="5"/>
    <n v="5342.3750062327708"/>
    <s v="Web Portal Manager"/>
    <x v="1"/>
    <s v="India"/>
    <x v="7"/>
    <x v="0"/>
    <x v="0"/>
    <x v="19"/>
    <x v="612"/>
  </r>
  <r>
    <x v="1712"/>
    <d v="2012-05-26T11:39:48"/>
    <s v="Rs 300000"/>
    <n v="300000"/>
    <x v="5"/>
    <n v="5342.3750062327708"/>
    <s v="Planning Engineer"/>
    <x v="7"/>
    <s v="India"/>
    <x v="7"/>
    <x v="2"/>
    <x v="19"/>
    <x v="19"/>
    <x v="612"/>
  </r>
  <r>
    <x v="1713"/>
    <d v="2012-05-26T11:47:38"/>
    <s v="25000 INR"/>
    <n v="300000"/>
    <x v="5"/>
    <n v="5342.3750062327708"/>
    <s v="MIS"/>
    <x v="4"/>
    <s v="India"/>
    <x v="7"/>
    <x v="0"/>
    <x v="24"/>
    <x v="19"/>
    <x v="612"/>
  </r>
  <r>
    <x v="1714"/>
    <d v="2012-05-26T12:33:48"/>
    <s v="Rs 300000"/>
    <n v="300000"/>
    <x v="5"/>
    <n v="5342.3750062327708"/>
    <s v="Mis Analyst"/>
    <x v="6"/>
    <s v="India"/>
    <x v="7"/>
    <x v="0"/>
    <x v="37"/>
    <x v="19"/>
    <x v="612"/>
  </r>
  <r>
    <x v="1715"/>
    <d v="2012-05-26T13:22:43"/>
    <n v="300000"/>
    <n v="300000"/>
    <x v="5"/>
    <n v="5342.3750062327708"/>
    <s v="govt"/>
    <x v="1"/>
    <s v="India"/>
    <x v="7"/>
    <x v="3"/>
    <x v="18"/>
    <x v="19"/>
    <x v="612"/>
  </r>
  <r>
    <x v="1716"/>
    <d v="2012-05-26T13:44:53"/>
    <s v="25000 rupess"/>
    <n v="300000"/>
    <x v="5"/>
    <n v="5342.3750062327708"/>
    <s v="Analyst"/>
    <x v="6"/>
    <s v="India"/>
    <x v="7"/>
    <x v="2"/>
    <x v="17"/>
    <x v="19"/>
    <x v="612"/>
  </r>
  <r>
    <x v="1717"/>
    <d v="2012-05-26T17:49:17"/>
    <s v="Rs. 300000"/>
    <n v="300000"/>
    <x v="5"/>
    <n v="5342.3750062327708"/>
    <s v="OPEX CONTROL"/>
    <x v="8"/>
    <s v="India"/>
    <x v="7"/>
    <x v="2"/>
    <x v="25"/>
    <x v="19"/>
    <x v="612"/>
  </r>
  <r>
    <x v="1718"/>
    <d v="2012-05-27T12:35:15"/>
    <s v="3 lacs P.A"/>
    <n v="300000"/>
    <x v="5"/>
    <n v="5342.3750062327708"/>
    <s v="Sales"/>
    <x v="6"/>
    <s v="India"/>
    <x v="7"/>
    <x v="1"/>
    <x v="2"/>
    <x v="19"/>
    <x v="612"/>
  </r>
  <r>
    <x v="1719"/>
    <d v="2012-05-27T18:33:51"/>
    <s v="300000RS"/>
    <n v="300000"/>
    <x v="5"/>
    <n v="5342.3750062327708"/>
    <s v="ANALYST"/>
    <x v="6"/>
    <s v="India"/>
    <x v="7"/>
    <x v="0"/>
    <x v="35"/>
    <x v="19"/>
    <x v="612"/>
  </r>
  <r>
    <x v="1720"/>
    <d v="2012-05-28T12:58:44"/>
    <s v="3 Lakh "/>
    <n v="300000"/>
    <x v="5"/>
    <n v="5342.3750062327708"/>
    <s v="ACCOUNTS"/>
    <x v="0"/>
    <s v="India"/>
    <x v="7"/>
    <x v="3"/>
    <x v="12"/>
    <x v="19"/>
    <x v="612"/>
  </r>
  <r>
    <x v="1721"/>
    <d v="2012-05-28T14:52:45"/>
    <s v="Rs. 25000"/>
    <n v="300000"/>
    <x v="5"/>
    <n v="5342.3750062327708"/>
    <s v="Professional consultant-Finance"/>
    <x v="5"/>
    <s v="India"/>
    <x v="7"/>
    <x v="3"/>
    <x v="24"/>
    <x v="19"/>
    <x v="612"/>
  </r>
  <r>
    <x v="1722"/>
    <d v="2012-05-28T16:59:48"/>
    <s v="INR 300000"/>
    <n v="300000"/>
    <x v="5"/>
    <n v="5342.3750062327708"/>
    <s v="Analyst"/>
    <x v="6"/>
    <s v="India"/>
    <x v="7"/>
    <x v="0"/>
    <x v="12"/>
    <x v="19"/>
    <x v="612"/>
  </r>
  <r>
    <x v="1723"/>
    <d v="2012-05-29T01:50:01"/>
    <n v="300000"/>
    <n v="300000"/>
    <x v="5"/>
    <n v="5342.3750062327708"/>
    <s v="Finance Analyst"/>
    <x v="6"/>
    <s v="India"/>
    <x v="7"/>
    <x v="0"/>
    <x v="7"/>
    <x v="19"/>
    <x v="612"/>
  </r>
  <r>
    <x v="1724"/>
    <d v="2012-05-29T12:19:39"/>
    <s v="3,00,000.00"/>
    <n v="300000"/>
    <x v="5"/>
    <n v="5342.3750062327708"/>
    <s v="MIS OFFICER"/>
    <x v="4"/>
    <s v="India"/>
    <x v="7"/>
    <x v="3"/>
    <x v="12"/>
    <x v="19"/>
    <x v="612"/>
  </r>
  <r>
    <x v="1725"/>
    <d v="2012-05-29T17:09:52"/>
    <n v="300000"/>
    <n v="300000"/>
    <x v="5"/>
    <n v="5342.3750062327708"/>
    <s v="Financial Modelling Analyst"/>
    <x v="6"/>
    <s v="India"/>
    <x v="7"/>
    <x v="2"/>
    <x v="18"/>
    <x v="19"/>
    <x v="612"/>
  </r>
  <r>
    <x v="1726"/>
    <d v="2012-05-30T11:43:50"/>
    <n v="300000"/>
    <n v="300000"/>
    <x v="5"/>
    <n v="5342.3750062327708"/>
    <s v="accountant"/>
    <x v="0"/>
    <s v="India"/>
    <x v="7"/>
    <x v="0"/>
    <x v="25"/>
    <x v="19"/>
    <x v="612"/>
  </r>
  <r>
    <x v="1727"/>
    <d v="2012-06-04T12:58:06"/>
    <n v="300000"/>
    <n v="300000"/>
    <x v="5"/>
    <n v="5342.3750062327708"/>
    <s v="Store Inventory"/>
    <x v="6"/>
    <s v="India"/>
    <x v="7"/>
    <x v="0"/>
    <x v="9"/>
    <x v="19"/>
    <x v="612"/>
  </r>
  <r>
    <x v="1728"/>
    <d v="2012-06-09T12:01:19"/>
    <n v="444"/>
    <n v="5320"/>
    <x v="1"/>
    <n v="5320"/>
    <s v="Officer"/>
    <x v="1"/>
    <s v="India"/>
    <x v="7"/>
    <x v="3"/>
    <x v="12"/>
    <x v="19"/>
    <x v="613"/>
  </r>
  <r>
    <x v="1729"/>
    <d v="2012-05-29T18:14:53"/>
    <s v="USD 5300"/>
    <n v="5300"/>
    <x v="1"/>
    <n v="5300"/>
    <s v="Asst. Production Manager"/>
    <x v="1"/>
    <s v="Pakistan"/>
    <x v="50"/>
    <x v="0"/>
    <x v="12"/>
    <x v="19"/>
    <x v="614"/>
  </r>
  <r>
    <x v="1730"/>
    <d v="2012-05-26T03:11:21"/>
    <s v="5250 $"/>
    <n v="5250"/>
    <x v="1"/>
    <n v="5250"/>
    <s v="Treasure Specialist"/>
    <x v="2"/>
    <s v="Republic of Georgia"/>
    <x v="99"/>
    <x v="0"/>
    <x v="0"/>
    <x v="19"/>
    <x v="615"/>
  </r>
  <r>
    <x v="1731"/>
    <d v="2012-05-28T18:34:12"/>
    <s v="PhP 216,000"/>
    <n v="216000"/>
    <x v="25"/>
    <n v="5120.2912876821438"/>
    <s v="Planner"/>
    <x v="1"/>
    <s v="Philippines"/>
    <x v="33"/>
    <x v="0"/>
    <x v="19"/>
    <x v="19"/>
    <x v="616"/>
  </r>
  <r>
    <x v="1732"/>
    <d v="2012-05-28T14:46:42"/>
    <n v="5100"/>
    <n v="5100"/>
    <x v="1"/>
    <n v="5100"/>
    <s v="MIS Executive"/>
    <x v="4"/>
    <s v="India"/>
    <x v="7"/>
    <x v="2"/>
    <x v="9"/>
    <x v="19"/>
    <x v="617"/>
  </r>
  <r>
    <x v="1733"/>
    <d v="2012-05-29T04:30:10"/>
    <s v="IDR 4000000"/>
    <n v="48000000"/>
    <x v="33"/>
    <n v="5082.6943786459069"/>
    <s v="Office Instructor"/>
    <x v="6"/>
    <s v="Indonesia"/>
    <x v="27"/>
    <x v="1"/>
    <x v="19"/>
    <x v="19"/>
    <x v="618"/>
  </r>
  <r>
    <x v="1734"/>
    <d v="2012-05-26T15:44:32"/>
    <n v="5022"/>
    <n v="5022"/>
    <x v="1"/>
    <n v="5022"/>
    <s v="Accounts analyst"/>
    <x v="6"/>
    <s v="Pakistan"/>
    <x v="50"/>
    <x v="0"/>
    <x v="5"/>
    <x v="19"/>
    <x v="619"/>
  </r>
  <r>
    <x v="1735"/>
    <d v="2012-05-27T04:12:04"/>
    <n v="5000"/>
    <n v="5000"/>
    <x v="1"/>
    <n v="5000"/>
    <s v="Policy advisor"/>
    <x v="5"/>
    <s v="Aruba"/>
    <x v="100"/>
    <x v="1"/>
    <x v="28"/>
    <x v="19"/>
    <x v="620"/>
  </r>
  <r>
    <x v="1736"/>
    <d v="2012-05-26T02:50:16"/>
    <s v="5000 $"/>
    <n v="5000"/>
    <x v="1"/>
    <n v="5000"/>
    <s v="mis"/>
    <x v="4"/>
    <s v="India"/>
    <x v="7"/>
    <x v="0"/>
    <x v="0"/>
    <x v="19"/>
    <x v="620"/>
  </r>
  <r>
    <x v="1737"/>
    <d v="2012-05-27T01:04:46"/>
    <n v="5000"/>
    <n v="5000"/>
    <x v="1"/>
    <n v="5000"/>
    <s v="Management Intern"/>
    <x v="1"/>
    <s v="India"/>
    <x v="7"/>
    <x v="0"/>
    <x v="24"/>
    <x v="19"/>
    <x v="620"/>
  </r>
  <r>
    <x v="1738"/>
    <d v="2012-05-30T21:26:04"/>
    <n v="5000"/>
    <n v="5000"/>
    <x v="1"/>
    <n v="5000"/>
    <s v="Officer MIS"/>
    <x v="1"/>
    <s v="India"/>
    <x v="7"/>
    <x v="2"/>
    <x v="25"/>
    <x v="19"/>
    <x v="620"/>
  </r>
  <r>
    <x v="1739"/>
    <d v="2012-06-17T12:48:52"/>
    <n v="5000"/>
    <n v="5000"/>
    <x v="1"/>
    <n v="5000"/>
    <s v="admin"/>
    <x v="6"/>
    <s v="India"/>
    <x v="7"/>
    <x v="3"/>
    <x v="2"/>
    <x v="19"/>
    <x v="620"/>
  </r>
  <r>
    <x v="1740"/>
    <d v="2012-06-18T08:19:01"/>
    <n v="5000"/>
    <n v="5000"/>
    <x v="1"/>
    <n v="5000"/>
    <s v="analyst "/>
    <x v="6"/>
    <s v="India"/>
    <x v="7"/>
    <x v="2"/>
    <x v="19"/>
    <x v="19"/>
    <x v="620"/>
  </r>
  <r>
    <x v="1741"/>
    <d v="2012-06-19T22:42:55"/>
    <n v="5000"/>
    <n v="5000"/>
    <x v="1"/>
    <n v="5000"/>
    <s v="abc"/>
    <x v="9"/>
    <s v="India"/>
    <x v="7"/>
    <x v="0"/>
    <x v="18"/>
    <x v="19"/>
    <x v="620"/>
  </r>
  <r>
    <x v="1742"/>
    <d v="2012-06-12T21:47:54"/>
    <n v="280000"/>
    <n v="280000"/>
    <x v="5"/>
    <n v="4986.216672483919"/>
    <s v="Sales Cordinator"/>
    <x v="6"/>
    <s v="India"/>
    <x v="7"/>
    <x v="2"/>
    <x v="9"/>
    <x v="19"/>
    <x v="621"/>
  </r>
  <r>
    <x v="1743"/>
    <d v="2012-05-26T13:37:50"/>
    <n v="278400"/>
    <n v="278400"/>
    <x v="5"/>
    <n v="4957.7240057840108"/>
    <s v="Asst. Manager"/>
    <x v="1"/>
    <s v="India"/>
    <x v="7"/>
    <x v="0"/>
    <x v="12"/>
    <x v="19"/>
    <x v="622"/>
  </r>
  <r>
    <x v="1744"/>
    <d v="2012-05-30T22:59:44"/>
    <s v="278000 PA"/>
    <n v="278000"/>
    <x v="5"/>
    <n v="4950.6008391090336"/>
    <s v="MIS Executive"/>
    <x v="4"/>
    <s v="India"/>
    <x v="7"/>
    <x v="2"/>
    <x v="9"/>
    <x v="19"/>
    <x v="623"/>
  </r>
  <r>
    <x v="1745"/>
    <d v="2012-05-26T01:08:39"/>
    <s v="rs 2.76 lakhs per year"/>
    <n v="276000"/>
    <x v="5"/>
    <n v="4914.9850057341491"/>
    <s v="analyst"/>
    <x v="6"/>
    <s v="India"/>
    <x v="7"/>
    <x v="2"/>
    <x v="0"/>
    <x v="19"/>
    <x v="624"/>
  </r>
  <r>
    <x v="1746"/>
    <d v="2012-06-20T00:27:54"/>
    <s v="Rs23000/month"/>
    <n v="276000"/>
    <x v="5"/>
    <n v="4914.9850057341491"/>
    <s v="MIS specialist"/>
    <x v="4"/>
    <s v="India"/>
    <x v="7"/>
    <x v="2"/>
    <x v="7"/>
    <x v="19"/>
    <x v="624"/>
  </r>
  <r>
    <x v="1747"/>
    <d v="2012-05-26T12:50:08"/>
    <s v="23000 Rupees"/>
    <n v="276000"/>
    <x v="5"/>
    <n v="4914.9850057341491"/>
    <s v="Education Officer"/>
    <x v="1"/>
    <s v="Pakistan"/>
    <x v="50"/>
    <x v="1"/>
    <x v="18"/>
    <x v="19"/>
    <x v="624"/>
  </r>
  <r>
    <x v="1748"/>
    <d v="2012-05-26T00:53:02"/>
    <s v="Rs. 275000"/>
    <n v="275000"/>
    <x v="5"/>
    <n v="4897.177089046706"/>
    <s v="low level monitoring"/>
    <x v="6"/>
    <s v="India"/>
    <x v="7"/>
    <x v="3"/>
    <x v="0"/>
    <x v="19"/>
    <x v="625"/>
  </r>
  <r>
    <x v="1749"/>
    <d v="2012-05-29T16:49:44"/>
    <n v="275000"/>
    <n v="275000"/>
    <x v="5"/>
    <n v="4897.177089046706"/>
    <s v="TL WFM"/>
    <x v="1"/>
    <s v="India"/>
    <x v="7"/>
    <x v="2"/>
    <x v="25"/>
    <x v="19"/>
    <x v="625"/>
  </r>
  <r>
    <x v="1750"/>
    <d v="2012-05-28T13:01:42"/>
    <s v="PK RS 456000"/>
    <n v="456000"/>
    <x v="20"/>
    <n v="4840.0244548604041"/>
    <s v="Strategic Planning Executive"/>
    <x v="1"/>
    <s v="Pakistan"/>
    <x v="50"/>
    <x v="0"/>
    <x v="19"/>
    <x v="19"/>
    <x v="626"/>
  </r>
  <r>
    <x v="1751"/>
    <d v="2012-06-15T15:43:42"/>
    <n v="270000"/>
    <n v="270000"/>
    <x v="5"/>
    <n v="4808.137505609493"/>
    <s v="Team Lead"/>
    <x v="1"/>
    <s v="India"/>
    <x v="7"/>
    <x v="3"/>
    <x v="12"/>
    <x v="19"/>
    <x v="627"/>
  </r>
  <r>
    <x v="1752"/>
    <d v="2012-05-26T15:56:57"/>
    <s v="4800 $"/>
    <n v="4800"/>
    <x v="1"/>
    <n v="4800"/>
    <s v="Data Analysis"/>
    <x v="6"/>
    <s v="Bhutan"/>
    <x v="101"/>
    <x v="0"/>
    <x v="19"/>
    <x v="19"/>
    <x v="628"/>
  </r>
  <r>
    <x v="1753"/>
    <d v="2012-05-29T00:25:46"/>
    <n v="800"/>
    <n v="4800"/>
    <x v="1"/>
    <n v="4800"/>
    <s v="Financial Analyst"/>
    <x v="6"/>
    <s v="India"/>
    <x v="7"/>
    <x v="0"/>
    <x v="12"/>
    <x v="19"/>
    <x v="628"/>
  </r>
  <r>
    <x v="1754"/>
    <d v="2012-06-12T21:58:21"/>
    <n v="4800"/>
    <n v="4800"/>
    <x v="1"/>
    <n v="4800"/>
    <s v="Sr Executive"/>
    <x v="1"/>
    <s v="India"/>
    <x v="7"/>
    <x v="2"/>
    <x v="18"/>
    <x v="19"/>
    <x v="628"/>
  </r>
  <r>
    <x v="1755"/>
    <d v="2012-05-26T13:11:01"/>
    <s v="Rs. 260000"/>
    <n v="260000"/>
    <x v="5"/>
    <n v="4630.058338735068"/>
    <s v="Analyst"/>
    <x v="6"/>
    <s v="India"/>
    <x v="7"/>
    <x v="0"/>
    <x v="19"/>
    <x v="19"/>
    <x v="629"/>
  </r>
  <r>
    <x v="1756"/>
    <d v="2012-06-08T02:28:45"/>
    <s v="Rs. 21500"/>
    <n v="258000"/>
    <x v="5"/>
    <n v="4594.4425053601826"/>
    <s v="Senior Data Associate"/>
    <x v="6"/>
    <s v="India"/>
    <x v="7"/>
    <x v="0"/>
    <x v="25"/>
    <x v="19"/>
    <x v="630"/>
  </r>
  <r>
    <x v="1757"/>
    <d v="2012-05-26T01:29:32"/>
    <s v="US$ 4.545"/>
    <n v="4545"/>
    <x v="1"/>
    <n v="4545"/>
    <s v="Supply Processes Analyst"/>
    <x v="6"/>
    <s v="Brasil"/>
    <x v="5"/>
    <x v="2"/>
    <x v="0"/>
    <x v="19"/>
    <x v="631"/>
  </r>
  <r>
    <x v="1758"/>
    <d v="2012-05-27T08:54:28"/>
    <n v="4500"/>
    <n v="4500"/>
    <x v="1"/>
    <n v="4500"/>
    <s v="senior associate"/>
    <x v="6"/>
    <s v="indonesia"/>
    <x v="27"/>
    <x v="3"/>
    <x v="25"/>
    <x v="19"/>
    <x v="632"/>
  </r>
  <r>
    <x v="1759"/>
    <d v="2012-06-01T14:50:41"/>
    <n v="4500"/>
    <n v="4500"/>
    <x v="1"/>
    <n v="4500"/>
    <s v="Assistant Manger Service Quality Assurance"/>
    <x v="6"/>
    <s v="Pakistan"/>
    <x v="50"/>
    <x v="0"/>
    <x v="7"/>
    <x v="19"/>
    <x v="632"/>
  </r>
  <r>
    <x v="1760"/>
    <d v="2012-05-28T13:46:17"/>
    <n v="252000"/>
    <n v="252000"/>
    <x v="5"/>
    <n v="4487.5950052355274"/>
    <s v="Accounts Exec"/>
    <x v="0"/>
    <s v="India"/>
    <x v="7"/>
    <x v="1"/>
    <x v="12"/>
    <x v="19"/>
    <x v="633"/>
  </r>
  <r>
    <x v="1761"/>
    <d v="2012-05-28T17:22:19"/>
    <s v="252000 INR"/>
    <n v="252000"/>
    <x v="5"/>
    <n v="4487.5950052355274"/>
    <s v="Inventory Manager"/>
    <x v="1"/>
    <s v="India"/>
    <x v="7"/>
    <x v="1"/>
    <x v="22"/>
    <x v="19"/>
    <x v="633"/>
  </r>
  <r>
    <x v="1762"/>
    <d v="2012-05-27T13:27:19"/>
    <s v="Rs. 35000"/>
    <n v="420000"/>
    <x v="20"/>
    <n v="4457.9172610556352"/>
    <s v="Assistant Manager"/>
    <x v="1"/>
    <s v="Pakistan"/>
    <x v="50"/>
    <x v="2"/>
    <x v="25"/>
    <x v="19"/>
    <x v="634"/>
  </r>
  <r>
    <x v="1763"/>
    <d v="2012-05-26T13:01:53"/>
    <s v="2.5lakh"/>
    <n v="250000"/>
    <x v="5"/>
    <n v="4451.9791718606421"/>
    <s v="ASM"/>
    <x v="1"/>
    <s v="India"/>
    <x v="7"/>
    <x v="3"/>
    <x v="12"/>
    <x v="19"/>
    <x v="635"/>
  </r>
  <r>
    <x v="1764"/>
    <d v="2012-05-26T13:29:35"/>
    <s v="250000 rupees"/>
    <n v="250000"/>
    <x v="5"/>
    <n v="4451.9791718606421"/>
    <s v="MIS executive"/>
    <x v="4"/>
    <s v="India"/>
    <x v="7"/>
    <x v="2"/>
    <x v="25"/>
    <x v="19"/>
    <x v="635"/>
  </r>
  <r>
    <x v="1765"/>
    <d v="2012-05-26T15:01:41"/>
    <s v="Rs. 250000"/>
    <n v="250000"/>
    <x v="5"/>
    <n v="4451.9791718606421"/>
    <s v="Asst. Manager"/>
    <x v="1"/>
    <s v="India"/>
    <x v="7"/>
    <x v="0"/>
    <x v="7"/>
    <x v="19"/>
    <x v="635"/>
  </r>
  <r>
    <x v="1766"/>
    <d v="2012-05-28T15:29:24"/>
    <s v="INR 2.5 Lakh"/>
    <n v="250000"/>
    <x v="5"/>
    <n v="4451.9791718606421"/>
    <s v="SR. MIS "/>
    <x v="4"/>
    <s v="India"/>
    <x v="7"/>
    <x v="2"/>
    <x v="36"/>
    <x v="19"/>
    <x v="635"/>
  </r>
  <r>
    <x v="1767"/>
    <d v="2012-05-28T15:49:54"/>
    <s v="Rs. 250000"/>
    <n v="250000"/>
    <x v="5"/>
    <n v="4451.9791718606421"/>
    <s v="MIS Executive"/>
    <x v="4"/>
    <s v="India"/>
    <x v="7"/>
    <x v="3"/>
    <x v="18"/>
    <x v="19"/>
    <x v="635"/>
  </r>
  <r>
    <x v="1768"/>
    <d v="2012-05-29T00:07:00"/>
    <n v="250000"/>
    <n v="250000"/>
    <x v="5"/>
    <n v="4451.9791718606421"/>
    <s v="Officer Production"/>
    <x v="1"/>
    <s v="India"/>
    <x v="7"/>
    <x v="0"/>
    <x v="24"/>
    <x v="19"/>
    <x v="635"/>
  </r>
  <r>
    <x v="1769"/>
    <d v="2012-05-29T19:06:14"/>
    <s v="2.5 per lacks"/>
    <n v="250000"/>
    <x v="5"/>
    <n v="4451.9791718606421"/>
    <s v="Credit Executive"/>
    <x v="6"/>
    <s v="India"/>
    <x v="7"/>
    <x v="2"/>
    <x v="9"/>
    <x v="19"/>
    <x v="635"/>
  </r>
  <r>
    <x v="1770"/>
    <d v="2012-05-29T21:50:45"/>
    <s v="Rs 250000"/>
    <n v="250000"/>
    <x v="5"/>
    <n v="4451.9791718606421"/>
    <s v="Manager"/>
    <x v="1"/>
    <s v="India"/>
    <x v="7"/>
    <x v="1"/>
    <x v="5"/>
    <x v="19"/>
    <x v="635"/>
  </r>
  <r>
    <x v="1771"/>
    <d v="2012-05-30T14:19:07"/>
    <s v="Rs.2,50,000.00"/>
    <n v="250000"/>
    <x v="5"/>
    <n v="4451.9791718606421"/>
    <s v="Manager Commercial"/>
    <x v="1"/>
    <s v="India"/>
    <x v="7"/>
    <x v="3"/>
    <x v="5"/>
    <x v="19"/>
    <x v="635"/>
  </r>
  <r>
    <x v="1772"/>
    <d v="2012-06-01T14:32:41"/>
    <n v="250000"/>
    <n v="250000"/>
    <x v="5"/>
    <n v="4451.9791718606421"/>
    <s v="Analytics engineer"/>
    <x v="7"/>
    <s v="India"/>
    <x v="7"/>
    <x v="0"/>
    <x v="27"/>
    <x v="19"/>
    <x v="635"/>
  </r>
  <r>
    <x v="1773"/>
    <d v="2012-06-19T15:15:38"/>
    <n v="250000"/>
    <n v="250000"/>
    <x v="5"/>
    <n v="4451.9791718606421"/>
    <s v="MIS EXECUTIVE"/>
    <x v="4"/>
    <s v="India"/>
    <x v="7"/>
    <x v="0"/>
    <x v="18"/>
    <x v="19"/>
    <x v="635"/>
  </r>
  <r>
    <x v="1774"/>
    <d v="2012-06-20T01:20:49"/>
    <n v="250000"/>
    <n v="250000"/>
    <x v="5"/>
    <n v="4451.9791718606421"/>
    <s v="research associate"/>
    <x v="6"/>
    <s v="India"/>
    <x v="7"/>
    <x v="4"/>
    <x v="55"/>
    <x v="19"/>
    <x v="635"/>
  </r>
  <r>
    <x v="1775"/>
    <d v="2012-05-29T01:06:44"/>
    <n v="4400"/>
    <n v="4400"/>
    <x v="1"/>
    <n v="4400"/>
    <s v="Manager Corporate Finance"/>
    <x v="1"/>
    <s v="Latin America"/>
    <x v="102"/>
    <x v="3"/>
    <x v="12"/>
    <x v="19"/>
    <x v="636"/>
  </r>
  <r>
    <x v="1776"/>
    <d v="2012-05-30T11:38:53"/>
    <n v="363"/>
    <n v="4356"/>
    <x v="1"/>
    <n v="4356"/>
    <s v="Business Analyst"/>
    <x v="6"/>
    <s v="India"/>
    <x v="7"/>
    <x v="0"/>
    <x v="12"/>
    <x v="19"/>
    <x v="637"/>
  </r>
  <r>
    <x v="1777"/>
    <d v="2012-05-25T06:10:18"/>
    <n v="4320"/>
    <n v="4320"/>
    <x v="1"/>
    <n v="4320"/>
    <s v="Financial Planner"/>
    <x v="0"/>
    <s v="India"/>
    <x v="7"/>
    <x v="3"/>
    <x v="0"/>
    <x v="19"/>
    <x v="638"/>
  </r>
  <r>
    <x v="1778"/>
    <d v="2012-05-28T17:34:16"/>
    <n v="242304"/>
    <n v="242304"/>
    <x v="5"/>
    <n v="4314.929445034084"/>
    <s v="accountant"/>
    <x v="0"/>
    <s v="India"/>
    <x v="7"/>
    <x v="0"/>
    <x v="17"/>
    <x v="19"/>
    <x v="639"/>
  </r>
  <r>
    <x v="1779"/>
    <d v="2012-05-26T07:06:50"/>
    <s v="USD 4285.00"/>
    <n v="4285"/>
    <x v="1"/>
    <n v="4285"/>
    <s v="Assistant"/>
    <x v="6"/>
    <s v="India"/>
    <x v="7"/>
    <x v="2"/>
    <x v="7"/>
    <x v="19"/>
    <x v="640"/>
  </r>
  <r>
    <x v="1780"/>
    <d v="2012-05-26T02:25:10"/>
    <s v="20000 RS"/>
    <n v="240000"/>
    <x v="5"/>
    <n v="4273.9000049862161"/>
    <s v="WFM Team Lead"/>
    <x v="1"/>
    <s v="India"/>
    <x v="7"/>
    <x v="2"/>
    <x v="0"/>
    <x v="19"/>
    <x v="641"/>
  </r>
  <r>
    <x v="1781"/>
    <d v="2012-05-26T08:58:55"/>
    <s v="Rs. 20000"/>
    <n v="240000"/>
    <x v="5"/>
    <n v="4273.9000049862161"/>
    <s v="Talati"/>
    <x v="6"/>
    <s v="India"/>
    <x v="7"/>
    <x v="3"/>
    <x v="12"/>
    <x v="19"/>
    <x v="641"/>
  </r>
  <r>
    <x v="1782"/>
    <d v="2012-05-26T16:34:18"/>
    <s v="INR240000"/>
    <n v="240000"/>
    <x v="5"/>
    <n v="4273.9000049862161"/>
    <s v="SR. ACCOUNTS EXECUTIVE"/>
    <x v="0"/>
    <s v="India"/>
    <x v="7"/>
    <x v="0"/>
    <x v="9"/>
    <x v="19"/>
    <x v="641"/>
  </r>
  <r>
    <x v="1783"/>
    <d v="2012-05-26T17:03:26"/>
    <s v="INR 20000"/>
    <n v="240000"/>
    <x v="5"/>
    <n v="4273.9000049862161"/>
    <s v="EXECUTIVE"/>
    <x v="6"/>
    <s v="India"/>
    <x v="7"/>
    <x v="3"/>
    <x v="3"/>
    <x v="19"/>
    <x v="641"/>
  </r>
  <r>
    <x v="1784"/>
    <d v="2012-05-26T19:34:12"/>
    <n v="240000"/>
    <n v="240000"/>
    <x v="5"/>
    <n v="4273.9000049862161"/>
    <s v="Analyst"/>
    <x v="6"/>
    <s v="India"/>
    <x v="7"/>
    <x v="2"/>
    <x v="25"/>
    <x v="19"/>
    <x v="641"/>
  </r>
  <r>
    <x v="1785"/>
    <d v="2012-05-26T22:08:56"/>
    <s v="Rs 20000"/>
    <n v="240000"/>
    <x v="5"/>
    <n v="4273.9000049862161"/>
    <s v="MANAGER"/>
    <x v="1"/>
    <s v="India"/>
    <x v="7"/>
    <x v="3"/>
    <x v="18"/>
    <x v="19"/>
    <x v="641"/>
  </r>
  <r>
    <x v="1786"/>
    <d v="2012-05-28T15:49:22"/>
    <n v="240000"/>
    <n v="240000"/>
    <x v="5"/>
    <n v="4273.9000049862161"/>
    <s v="Executive"/>
    <x v="6"/>
    <s v="India"/>
    <x v="7"/>
    <x v="3"/>
    <x v="18"/>
    <x v="19"/>
    <x v="641"/>
  </r>
  <r>
    <x v="1787"/>
    <d v="2012-05-28T16:10:52"/>
    <s v="Rs. 20000"/>
    <n v="240000"/>
    <x v="5"/>
    <n v="4273.9000049862161"/>
    <s v="Accountant"/>
    <x v="0"/>
    <s v="India"/>
    <x v="7"/>
    <x v="2"/>
    <x v="3"/>
    <x v="19"/>
    <x v="641"/>
  </r>
  <r>
    <x v="1788"/>
    <d v="2012-06-04T14:25:45"/>
    <s v="240000 INR"/>
    <n v="240000"/>
    <x v="5"/>
    <n v="4273.9000049862161"/>
    <s v="Exicutive TQM"/>
    <x v="8"/>
    <s v="India"/>
    <x v="7"/>
    <x v="3"/>
    <x v="5"/>
    <x v="19"/>
    <x v="641"/>
  </r>
  <r>
    <x v="1789"/>
    <d v="2012-05-26T11:09:27"/>
    <n v="4200"/>
    <n v="4200"/>
    <x v="1"/>
    <n v="4200"/>
    <s v="MIS Executive"/>
    <x v="4"/>
    <s v="India"/>
    <x v="7"/>
    <x v="2"/>
    <x v="25"/>
    <x v="19"/>
    <x v="642"/>
  </r>
  <r>
    <x v="1790"/>
    <d v="2012-05-26T00:52:30"/>
    <n v="233000"/>
    <n v="233000"/>
    <x v="5"/>
    <n v="4149.2445881741187"/>
    <s v="Asst. Manager (MIS)"/>
    <x v="1"/>
    <s v="India"/>
    <x v="7"/>
    <x v="2"/>
    <x v="0"/>
    <x v="19"/>
    <x v="643"/>
  </r>
  <r>
    <x v="1791"/>
    <d v="2012-05-26T12:48:19"/>
    <s v="230000 INR"/>
    <n v="230000"/>
    <x v="5"/>
    <n v="4095.8208381117906"/>
    <s v="MIS Executive"/>
    <x v="4"/>
    <s v="India"/>
    <x v="7"/>
    <x v="2"/>
    <x v="18"/>
    <x v="19"/>
    <x v="644"/>
  </r>
  <r>
    <x v="1792"/>
    <d v="2012-05-30T17:01:10"/>
    <n v="230000"/>
    <n v="230000"/>
    <x v="5"/>
    <n v="4095.8208381117906"/>
    <s v="Process Assocaite"/>
    <x v="6"/>
    <s v="India"/>
    <x v="7"/>
    <x v="0"/>
    <x v="55"/>
    <x v="19"/>
    <x v="644"/>
  </r>
  <r>
    <x v="1793"/>
    <d v="2012-06-03T14:27:29"/>
    <n v="4019"/>
    <n v="4019"/>
    <x v="1"/>
    <n v="4019"/>
    <s v="Clinical Intake Specialist"/>
    <x v="2"/>
    <s v="Philippines"/>
    <x v="33"/>
    <x v="3"/>
    <x v="18"/>
    <x v="19"/>
    <x v="645"/>
  </r>
  <r>
    <x v="1794"/>
    <d v="2012-05-26T17:02:46"/>
    <s v="Rs. 225000"/>
    <n v="225000"/>
    <x v="5"/>
    <n v="4006.7812546745777"/>
    <s v="MIS Executive"/>
    <x v="4"/>
    <s v="India"/>
    <x v="7"/>
    <x v="2"/>
    <x v="15"/>
    <x v="19"/>
    <x v="646"/>
  </r>
  <r>
    <x v="1795"/>
    <d v="2012-05-26T11:03:48"/>
    <n v="4000"/>
    <n v="4000"/>
    <x v="1"/>
    <n v="4000"/>
    <s v="MIS Executive"/>
    <x v="4"/>
    <s v="India"/>
    <x v="7"/>
    <x v="2"/>
    <x v="7"/>
    <x v="19"/>
    <x v="647"/>
  </r>
  <r>
    <x v="1796"/>
    <d v="2012-05-26T11:55:17"/>
    <n v="4000"/>
    <n v="4000"/>
    <x v="1"/>
    <n v="4000"/>
    <s v="MIS Executive"/>
    <x v="4"/>
    <s v="India"/>
    <x v="7"/>
    <x v="2"/>
    <x v="25"/>
    <x v="19"/>
    <x v="647"/>
  </r>
  <r>
    <x v="1797"/>
    <d v="2012-05-26T12:19:53"/>
    <n v="4000"/>
    <n v="4000"/>
    <x v="1"/>
    <n v="4000"/>
    <s v="Coordinator"/>
    <x v="1"/>
    <s v="India"/>
    <x v="7"/>
    <x v="2"/>
    <x v="9"/>
    <x v="19"/>
    <x v="647"/>
  </r>
  <r>
    <x v="1798"/>
    <d v="2012-05-30T18:15:28"/>
    <n v="4000"/>
    <n v="4000"/>
    <x v="1"/>
    <n v="4000"/>
    <s v="M I S Executive"/>
    <x v="6"/>
    <s v="India"/>
    <x v="7"/>
    <x v="2"/>
    <x v="7"/>
    <x v="19"/>
    <x v="647"/>
  </r>
  <r>
    <x v="1799"/>
    <d v="2012-06-19T12:39:16"/>
    <n v="4000"/>
    <n v="4000"/>
    <x v="1"/>
    <n v="4000"/>
    <s v="operator"/>
    <x v="6"/>
    <s v="India"/>
    <x v="7"/>
    <x v="3"/>
    <x v="25"/>
    <x v="19"/>
    <x v="647"/>
  </r>
  <r>
    <x v="1800"/>
    <d v="2012-05-27T15:01:02"/>
    <s v="PhP168000"/>
    <n v="168000"/>
    <x v="25"/>
    <n v="3982.448779308334"/>
    <s v="Clerk"/>
    <x v="6"/>
    <s v="Philippines"/>
    <x v="33"/>
    <x v="0"/>
    <x v="2"/>
    <x v="19"/>
    <x v="648"/>
  </r>
  <r>
    <x v="1801"/>
    <d v="2012-05-26T13:05:03"/>
    <s v="220000 in INR"/>
    <n v="220000"/>
    <x v="5"/>
    <n v="3917.7416712373652"/>
    <s v="Accounts Payable Analyst"/>
    <x v="6"/>
    <s v="India"/>
    <x v="7"/>
    <x v="3"/>
    <x v="18"/>
    <x v="19"/>
    <x v="649"/>
  </r>
  <r>
    <x v="1802"/>
    <d v="2012-05-26T18:19:49"/>
    <s v="2.2 lakhs per annum"/>
    <n v="220000"/>
    <x v="5"/>
    <n v="3917.7416712373652"/>
    <s v="Associate Software Engineer"/>
    <x v="7"/>
    <s v="India"/>
    <x v="7"/>
    <x v="0"/>
    <x v="19"/>
    <x v="19"/>
    <x v="649"/>
  </r>
  <r>
    <x v="1803"/>
    <d v="2012-05-26T01:39:37"/>
    <s v="3.8 k"/>
    <n v="3800"/>
    <x v="1"/>
    <n v="3800"/>
    <s v="MIS EXCUTIVE"/>
    <x v="4"/>
    <s v="India"/>
    <x v="7"/>
    <x v="0"/>
    <x v="0"/>
    <x v="19"/>
    <x v="650"/>
  </r>
  <r>
    <x v="1804"/>
    <d v="2012-05-28T13:05:39"/>
    <n v="210000"/>
    <n v="210000"/>
    <x v="5"/>
    <n v="3739.6625043629392"/>
    <s v="MIS executive"/>
    <x v="4"/>
    <s v="India"/>
    <x v="7"/>
    <x v="2"/>
    <x v="36"/>
    <x v="19"/>
    <x v="651"/>
  </r>
  <r>
    <x v="1805"/>
    <d v="2012-05-28T17:38:46"/>
    <n v="210000"/>
    <n v="210000"/>
    <x v="5"/>
    <n v="3739.6625043629392"/>
    <s v="information Analyst"/>
    <x v="6"/>
    <s v="India"/>
    <x v="7"/>
    <x v="2"/>
    <x v="24"/>
    <x v="19"/>
    <x v="651"/>
  </r>
  <r>
    <x v="1806"/>
    <d v="2012-05-29T14:55:29"/>
    <s v="210000 per annum"/>
    <n v="210000"/>
    <x v="5"/>
    <n v="3739.6625043629392"/>
    <s v="MIS cum Purchase Executive"/>
    <x v="4"/>
    <s v="India"/>
    <x v="7"/>
    <x v="1"/>
    <x v="37"/>
    <x v="19"/>
    <x v="651"/>
  </r>
  <r>
    <x v="1807"/>
    <d v="2012-05-26T17:47:00"/>
    <n v="205000"/>
    <n v="205000"/>
    <x v="5"/>
    <n v="3650.6229209257262"/>
    <s v="BRANCH ACCOUNTANT"/>
    <x v="0"/>
    <s v="India"/>
    <x v="7"/>
    <x v="2"/>
    <x v="2"/>
    <x v="19"/>
    <x v="652"/>
  </r>
  <r>
    <x v="1808"/>
    <d v="2012-05-28T09:41:04"/>
    <n v="204000"/>
    <n v="204000"/>
    <x v="5"/>
    <n v="3632.815004238284"/>
    <s v="Retired Government Officer, having knowledge in excel."/>
    <x v="1"/>
    <s v="India"/>
    <x v="7"/>
    <x v="0"/>
    <x v="38"/>
    <x v="19"/>
    <x v="653"/>
  </r>
  <r>
    <x v="1809"/>
    <d v="2012-05-29T16:26:15"/>
    <s v="17000 Rs"/>
    <n v="204000"/>
    <x v="5"/>
    <n v="3632.815004238284"/>
    <s v="MIS Associate"/>
    <x v="4"/>
    <s v="India"/>
    <x v="7"/>
    <x v="2"/>
    <x v="19"/>
    <x v="19"/>
    <x v="653"/>
  </r>
  <r>
    <x v="1810"/>
    <d v="2012-06-11T21:29:29"/>
    <n v="300"/>
    <n v="3600"/>
    <x v="1"/>
    <n v="3600"/>
    <s v="Analyst"/>
    <x v="6"/>
    <s v="India"/>
    <x v="7"/>
    <x v="0"/>
    <x v="24"/>
    <x v="19"/>
    <x v="654"/>
  </r>
  <r>
    <x v="1811"/>
    <d v="2012-05-26T00:58:56"/>
    <n v="200000"/>
    <n v="200000"/>
    <x v="5"/>
    <n v="3561.5833374885137"/>
    <s v="medical biller"/>
    <x v="6"/>
    <s v="India"/>
    <x v="7"/>
    <x v="1"/>
    <x v="0"/>
    <x v="19"/>
    <x v="655"/>
  </r>
  <r>
    <x v="1812"/>
    <d v="2012-05-26T02:19:12"/>
    <s v="INR 200000"/>
    <n v="200000"/>
    <x v="5"/>
    <n v="3561.5833374885137"/>
    <s v="Consultant"/>
    <x v="5"/>
    <s v="India"/>
    <x v="7"/>
    <x v="1"/>
    <x v="0"/>
    <x v="19"/>
    <x v="655"/>
  </r>
  <r>
    <x v="1813"/>
    <d v="2012-05-26T03:49:21"/>
    <s v="200000 Rupees"/>
    <n v="200000"/>
    <x v="5"/>
    <n v="3561.5833374885137"/>
    <s v="chemist"/>
    <x v="6"/>
    <s v="India"/>
    <x v="7"/>
    <x v="3"/>
    <x v="0"/>
    <x v="19"/>
    <x v="655"/>
  </r>
  <r>
    <x v="1814"/>
    <d v="2012-05-26T11:36:04"/>
    <s v="Rs. 200000"/>
    <n v="200000"/>
    <x v="5"/>
    <n v="3561.5833374885137"/>
    <s v="Auditor"/>
    <x v="0"/>
    <s v="India"/>
    <x v="7"/>
    <x v="0"/>
    <x v="18"/>
    <x v="19"/>
    <x v="655"/>
  </r>
  <r>
    <x v="1815"/>
    <d v="2012-05-26T12:35:42"/>
    <s v="INR 2 l;acks"/>
    <n v="200000"/>
    <x v="5"/>
    <n v="3561.5833374885137"/>
    <s v="MIS EXECUTIVE"/>
    <x v="4"/>
    <s v="India"/>
    <x v="7"/>
    <x v="2"/>
    <x v="18"/>
    <x v="19"/>
    <x v="655"/>
  </r>
  <r>
    <x v="1816"/>
    <d v="2012-05-27T00:53:20"/>
    <s v="2 lac"/>
    <n v="200000"/>
    <x v="5"/>
    <n v="3561.5833374885137"/>
    <s v="Bio-Statiscian"/>
    <x v="4"/>
    <s v="India"/>
    <x v="7"/>
    <x v="0"/>
    <x v="24"/>
    <x v="19"/>
    <x v="655"/>
  </r>
  <r>
    <x v="1817"/>
    <d v="2012-05-27T01:22:06"/>
    <s v="INR 2,00,000"/>
    <n v="200000"/>
    <x v="5"/>
    <n v="3561.5833374885137"/>
    <s v="Sales Analyst"/>
    <x v="6"/>
    <s v="India"/>
    <x v="7"/>
    <x v="0"/>
    <x v="19"/>
    <x v="19"/>
    <x v="655"/>
  </r>
  <r>
    <x v="1818"/>
    <d v="2012-05-28T13:42:35"/>
    <s v="2,00,000 INR"/>
    <n v="200000"/>
    <x v="5"/>
    <n v="3561.5833374885137"/>
    <s v="Monitoring &amp; evaluation officer"/>
    <x v="1"/>
    <s v="India"/>
    <x v="7"/>
    <x v="2"/>
    <x v="9"/>
    <x v="19"/>
    <x v="655"/>
  </r>
  <r>
    <x v="1819"/>
    <d v="2012-05-28T14:44:26"/>
    <s v="Rs 200000"/>
    <n v="200000"/>
    <x v="5"/>
    <n v="3561.5833374885137"/>
    <s v="Business Development Executive"/>
    <x v="1"/>
    <s v="India"/>
    <x v="7"/>
    <x v="3"/>
    <x v="12"/>
    <x v="19"/>
    <x v="655"/>
  </r>
  <r>
    <x v="1820"/>
    <d v="2012-05-28T14:45:04"/>
    <s v="2LAKHS"/>
    <n v="200000"/>
    <x v="5"/>
    <n v="3561.5833374885137"/>
    <s v="MIS Executive"/>
    <x v="4"/>
    <s v="India"/>
    <x v="7"/>
    <x v="0"/>
    <x v="18"/>
    <x v="19"/>
    <x v="655"/>
  </r>
  <r>
    <x v="1821"/>
    <d v="2012-05-28T19:05:22"/>
    <s v="200000 rupees"/>
    <n v="200000"/>
    <x v="5"/>
    <n v="3561.5833374885137"/>
    <s v="MIS Sr. Executive"/>
    <x v="4"/>
    <s v="India"/>
    <x v="7"/>
    <x v="2"/>
    <x v="12"/>
    <x v="19"/>
    <x v="655"/>
  </r>
  <r>
    <x v="1822"/>
    <d v="2012-05-28T22:48:32"/>
    <s v="INR 20 Lakhs p.a."/>
    <n v="200000"/>
    <x v="5"/>
    <n v="3561.5833374885137"/>
    <s v="Associate"/>
    <x v="6"/>
    <s v="India"/>
    <x v="7"/>
    <x v="1"/>
    <x v="7"/>
    <x v="19"/>
    <x v="655"/>
  </r>
  <r>
    <x v="1823"/>
    <d v="2012-05-29T15:02:56"/>
    <s v="2 LPA"/>
    <n v="200000"/>
    <x v="5"/>
    <n v="3561.5833374885137"/>
    <s v="MIS"/>
    <x v="4"/>
    <s v="India"/>
    <x v="7"/>
    <x v="3"/>
    <x v="18"/>
    <x v="19"/>
    <x v="655"/>
  </r>
  <r>
    <x v="1824"/>
    <d v="2012-05-30T16:12:34"/>
    <s v="Rs. 200000"/>
    <n v="200000"/>
    <x v="5"/>
    <n v="3561.5833374885137"/>
    <s v="Executive"/>
    <x v="6"/>
    <s v="India"/>
    <x v="7"/>
    <x v="0"/>
    <x v="26"/>
    <x v="19"/>
    <x v="655"/>
  </r>
  <r>
    <x v="1825"/>
    <d v="2012-05-31T11:08:38"/>
    <s v="Rs. 200000/-"/>
    <n v="200000"/>
    <x v="5"/>
    <n v="3561.5833374885137"/>
    <s v="Accounts Executive"/>
    <x v="0"/>
    <s v="India"/>
    <x v="7"/>
    <x v="2"/>
    <x v="18"/>
    <x v="19"/>
    <x v="655"/>
  </r>
  <r>
    <x v="1826"/>
    <d v="2012-06-05T18:31:59"/>
    <s v="200000 INR"/>
    <n v="200000"/>
    <x v="5"/>
    <n v="3561.5833374885137"/>
    <s v="Executive"/>
    <x v="6"/>
    <s v="India"/>
    <x v="7"/>
    <x v="1"/>
    <x v="22"/>
    <x v="19"/>
    <x v="655"/>
  </r>
  <r>
    <x v="1827"/>
    <d v="2012-05-28T16:28:25"/>
    <n v="3500"/>
    <n v="3500"/>
    <x v="1"/>
    <n v="3500"/>
    <s v="OFFICER"/>
    <x v="1"/>
    <s v="PAKISTAN"/>
    <x v="50"/>
    <x v="0"/>
    <x v="25"/>
    <x v="19"/>
    <x v="656"/>
  </r>
  <r>
    <x v="1828"/>
    <d v="2012-05-27T23:43:21"/>
    <n v="290"/>
    <n v="3480"/>
    <x v="1"/>
    <n v="3480"/>
    <s v="Reconciliation Manager in Textile Mill"/>
    <x v="1"/>
    <s v="Pakistan"/>
    <x v="50"/>
    <x v="2"/>
    <x v="7"/>
    <x v="19"/>
    <x v="657"/>
  </r>
  <r>
    <x v="1829"/>
    <d v="2012-05-26T00:53:18"/>
    <s v="INR 16000"/>
    <n v="192000"/>
    <x v="5"/>
    <n v="3419.1200039889732"/>
    <s v="Administrative"/>
    <x v="6"/>
    <s v="India"/>
    <x v="7"/>
    <x v="2"/>
    <x v="0"/>
    <x v="19"/>
    <x v="658"/>
  </r>
  <r>
    <x v="1830"/>
    <d v="2012-06-05T07:05:12"/>
    <s v="Rs 16000"/>
    <n v="192000"/>
    <x v="5"/>
    <n v="3419.1200039889732"/>
    <s v="Sr Associate"/>
    <x v="6"/>
    <s v="India"/>
    <x v="7"/>
    <x v="0"/>
    <x v="12"/>
    <x v="19"/>
    <x v="658"/>
  </r>
  <r>
    <x v="1831"/>
    <d v="2012-06-04T02:03:53"/>
    <s v="280$/ month"/>
    <n v="3360"/>
    <x v="1"/>
    <n v="3360"/>
    <s v="service executive"/>
    <x v="6"/>
    <s v="India"/>
    <x v="7"/>
    <x v="1"/>
    <x v="18"/>
    <x v="19"/>
    <x v="659"/>
  </r>
  <r>
    <x v="1832"/>
    <d v="2012-05-26T00:48:48"/>
    <n v="180000"/>
    <n v="180000"/>
    <x v="5"/>
    <n v="3205.4250037396623"/>
    <s v="Sr. Associate"/>
    <x v="6"/>
    <s v="India"/>
    <x v="7"/>
    <x v="0"/>
    <x v="0"/>
    <x v="19"/>
    <x v="660"/>
  </r>
  <r>
    <x v="1833"/>
    <d v="2012-05-26T00:49:35"/>
    <n v="180000"/>
    <n v="180000"/>
    <x v="5"/>
    <n v="3205.4250037396623"/>
    <s v="Sr. Associate"/>
    <x v="6"/>
    <s v="India"/>
    <x v="7"/>
    <x v="0"/>
    <x v="0"/>
    <x v="19"/>
    <x v="660"/>
  </r>
  <r>
    <x v="1834"/>
    <d v="2012-05-26T01:19:37"/>
    <s v="Rs.1.8 lakhs "/>
    <n v="180000"/>
    <x v="5"/>
    <n v="3205.4250037396623"/>
    <s v="Administrative Officer"/>
    <x v="1"/>
    <s v="India"/>
    <x v="7"/>
    <x v="0"/>
    <x v="0"/>
    <x v="19"/>
    <x v="660"/>
  </r>
  <r>
    <x v="1835"/>
    <d v="2012-05-26T13:42:21"/>
    <n v="180000"/>
    <n v="180000"/>
    <x v="5"/>
    <n v="3205.4250037396623"/>
    <s v="accounts"/>
    <x v="0"/>
    <s v="India"/>
    <x v="7"/>
    <x v="3"/>
    <x v="14"/>
    <x v="19"/>
    <x v="660"/>
  </r>
  <r>
    <x v="1836"/>
    <d v="2012-05-26T14:41:00"/>
    <s v="Rs 15000"/>
    <n v="180000"/>
    <x v="5"/>
    <n v="3205.4250037396623"/>
    <s v="Import &amp; Export Documentation Executive"/>
    <x v="1"/>
    <s v="India"/>
    <x v="7"/>
    <x v="2"/>
    <x v="17"/>
    <x v="19"/>
    <x v="660"/>
  </r>
  <r>
    <x v="1837"/>
    <d v="2012-05-26T15:21:41"/>
    <n v="180000"/>
    <n v="180000"/>
    <x v="5"/>
    <n v="3205.4250037396623"/>
    <s v="Accountant"/>
    <x v="0"/>
    <s v="India"/>
    <x v="7"/>
    <x v="2"/>
    <x v="25"/>
    <x v="19"/>
    <x v="660"/>
  </r>
  <r>
    <x v="1838"/>
    <d v="2012-05-27T15:26:34"/>
    <s v="180000 INR"/>
    <n v="180000"/>
    <x v="5"/>
    <n v="3205.4250037396623"/>
    <s v="Executive"/>
    <x v="6"/>
    <s v="India"/>
    <x v="7"/>
    <x v="3"/>
    <x v="36"/>
    <x v="19"/>
    <x v="660"/>
  </r>
  <r>
    <x v="1839"/>
    <d v="2012-05-27T20:51:55"/>
    <n v="180000"/>
    <n v="180000"/>
    <x v="5"/>
    <n v="3205.4250037396623"/>
    <s v="MIS TEAM MEMBER"/>
    <x v="4"/>
    <s v="India"/>
    <x v="7"/>
    <x v="2"/>
    <x v="9"/>
    <x v="19"/>
    <x v="660"/>
  </r>
  <r>
    <x v="1840"/>
    <d v="2012-05-28T10:27:48"/>
    <n v="180000"/>
    <n v="180000"/>
    <x v="5"/>
    <n v="3205.4250037396623"/>
    <s v="Audit executive"/>
    <x v="6"/>
    <s v="INDIA"/>
    <x v="7"/>
    <x v="0"/>
    <x v="2"/>
    <x v="19"/>
    <x v="660"/>
  </r>
  <r>
    <x v="1841"/>
    <d v="2012-05-28T13:43:01"/>
    <n v="1.8"/>
    <n v="180000"/>
    <x v="5"/>
    <n v="3205.4250037396623"/>
    <s v="MIS EXCUTIVE"/>
    <x v="4"/>
    <s v="India"/>
    <x v="7"/>
    <x v="2"/>
    <x v="25"/>
    <x v="19"/>
    <x v="660"/>
  </r>
  <r>
    <x v="1842"/>
    <d v="2012-05-28T16:53:13"/>
    <s v="Rs. 15000"/>
    <n v="180000"/>
    <x v="5"/>
    <n v="3205.4250037396623"/>
    <s v="Logistics Operation Analyst"/>
    <x v="6"/>
    <s v="India"/>
    <x v="7"/>
    <x v="2"/>
    <x v="18"/>
    <x v="19"/>
    <x v="660"/>
  </r>
  <r>
    <x v="1843"/>
    <d v="2012-05-31T17:34:34"/>
    <s v="Rs. 180000"/>
    <n v="180000"/>
    <x v="5"/>
    <n v="3205.4250037396623"/>
    <s v="Asst Store Manager"/>
    <x v="1"/>
    <s v="India"/>
    <x v="7"/>
    <x v="0"/>
    <x v="12"/>
    <x v="19"/>
    <x v="660"/>
  </r>
  <r>
    <x v="1844"/>
    <d v="2012-06-08T13:55:44"/>
    <s v="15000inr"/>
    <n v="180000"/>
    <x v="5"/>
    <n v="3205.4250037396623"/>
    <s v="mis"/>
    <x v="4"/>
    <s v="India"/>
    <x v="7"/>
    <x v="0"/>
    <x v="19"/>
    <x v="19"/>
    <x v="660"/>
  </r>
  <r>
    <x v="1845"/>
    <d v="2012-06-20T12:53:56"/>
    <n v="180000"/>
    <n v="180000"/>
    <x v="5"/>
    <n v="3205.4250037396623"/>
    <s v="Customer Resolution"/>
    <x v="6"/>
    <s v="India"/>
    <x v="7"/>
    <x v="0"/>
    <x v="18"/>
    <x v="19"/>
    <x v="660"/>
  </r>
  <r>
    <x v="1846"/>
    <d v="2012-05-30T18:47:17"/>
    <s v="US $ 3200"/>
    <n v="3200"/>
    <x v="1"/>
    <n v="3200"/>
    <s v="Regional Business Manager "/>
    <x v="1"/>
    <s v="India"/>
    <x v="7"/>
    <x v="2"/>
    <x v="56"/>
    <x v="19"/>
    <x v="661"/>
  </r>
  <r>
    <x v="1847"/>
    <d v="2012-05-28T12:32:12"/>
    <n v="300000"/>
    <n v="300000"/>
    <x v="20"/>
    <n v="3184.2266150397395"/>
    <s v="Banker"/>
    <x v="1"/>
    <s v="Pakistan"/>
    <x v="50"/>
    <x v="0"/>
    <x v="25"/>
    <x v="19"/>
    <x v="662"/>
  </r>
  <r>
    <x v="1848"/>
    <d v="2012-05-26T21:56:36"/>
    <n v="170000"/>
    <n v="170000"/>
    <x v="5"/>
    <n v="3027.3458368652364"/>
    <s v="Sr. Executive MIS"/>
    <x v="4"/>
    <s v="India"/>
    <x v="7"/>
    <x v="0"/>
    <x v="19"/>
    <x v="19"/>
    <x v="663"/>
  </r>
  <r>
    <x v="1849"/>
    <d v="2012-06-11T19:40:47"/>
    <s v="3000 $"/>
    <n v="3000"/>
    <x v="1"/>
    <n v="3000"/>
    <s v="executive"/>
    <x v="6"/>
    <s v="Bangladesh"/>
    <x v="77"/>
    <x v="1"/>
    <x v="13"/>
    <x v="19"/>
    <x v="664"/>
  </r>
  <r>
    <x v="1850"/>
    <d v="2012-05-26T13:29:12"/>
    <s v="3000 $"/>
    <n v="3000"/>
    <x v="1"/>
    <n v="3000"/>
    <s v="Call Centre Consultant"/>
    <x v="5"/>
    <s v="Cambodia"/>
    <x v="103"/>
    <x v="3"/>
    <x v="19"/>
    <x v="19"/>
    <x v="664"/>
  </r>
  <r>
    <x v="1851"/>
    <d v="2012-05-27T03:37:32"/>
    <s v="3000 $"/>
    <n v="3000"/>
    <x v="1"/>
    <n v="3000"/>
    <s v="Statistical Analyst"/>
    <x v="6"/>
    <s v="Pakistan"/>
    <x v="50"/>
    <x v="3"/>
    <x v="19"/>
    <x v="19"/>
    <x v="664"/>
  </r>
  <r>
    <x v="1852"/>
    <d v="2012-05-29T15:18:45"/>
    <n v="250"/>
    <n v="3000"/>
    <x v="1"/>
    <n v="3000"/>
    <s v="FANANCE"/>
    <x v="0"/>
    <s v="SRI LANKA"/>
    <x v="35"/>
    <x v="0"/>
    <x v="19"/>
    <x v="19"/>
    <x v="664"/>
  </r>
  <r>
    <x v="1853"/>
    <d v="2012-06-19T17:01:38"/>
    <s v="52,224.00ETB"/>
    <n v="52224"/>
    <x v="34"/>
    <n v="2953.8461538461538"/>
    <s v="Project Costing &amp;Dashboard reporting"/>
    <x v="4"/>
    <s v="Ethiopia"/>
    <x v="104"/>
    <x v="0"/>
    <x v="18"/>
    <x v="19"/>
    <x v="665"/>
  </r>
  <r>
    <x v="1854"/>
    <d v="2012-05-26T12:28:11"/>
    <s v="INR 165000"/>
    <n v="165000"/>
    <x v="5"/>
    <n v="2938.3062534280239"/>
    <s v="Co-operative bank"/>
    <x v="1"/>
    <s v="India"/>
    <x v="7"/>
    <x v="2"/>
    <x v="26"/>
    <x v="19"/>
    <x v="666"/>
  </r>
  <r>
    <x v="1855"/>
    <d v="2012-05-26T10:59:39"/>
    <s v="1 lakh 60 thousand INR/Year"/>
    <n v="160000"/>
    <x v="5"/>
    <n v="2849.2666699908109"/>
    <s v="MIS Executive"/>
    <x v="4"/>
    <s v="India"/>
    <x v="7"/>
    <x v="2"/>
    <x v="18"/>
    <x v="19"/>
    <x v="667"/>
  </r>
  <r>
    <x v="1856"/>
    <d v="2012-05-28T18:05:13"/>
    <n v="150252"/>
    <n v="150252"/>
    <x v="5"/>
    <n v="2675.675098121621"/>
    <s v="KEY"/>
    <x v="1"/>
    <s v="India"/>
    <x v="7"/>
    <x v="3"/>
    <x v="12"/>
    <x v="19"/>
    <x v="668"/>
  </r>
  <r>
    <x v="1857"/>
    <d v="2012-05-26T12:05:35"/>
    <n v="150000"/>
    <n v="150000"/>
    <x v="5"/>
    <n v="2671.1875031163854"/>
    <s v="Executive"/>
    <x v="1"/>
    <s v="India"/>
    <x v="7"/>
    <x v="3"/>
    <x v="12"/>
    <x v="19"/>
    <x v="669"/>
  </r>
  <r>
    <x v="1858"/>
    <d v="2012-05-26T13:31:20"/>
    <s v="Rs. 150000"/>
    <n v="150000"/>
    <x v="5"/>
    <n v="2671.1875031163854"/>
    <s v="Oprations head"/>
    <x v="3"/>
    <s v="India"/>
    <x v="7"/>
    <x v="0"/>
    <x v="37"/>
    <x v="19"/>
    <x v="669"/>
  </r>
  <r>
    <x v="1859"/>
    <d v="2012-05-26T20:31:30"/>
    <s v="ONE LACK FIFTY THOUSAND(INR)"/>
    <n v="150000"/>
    <x v="5"/>
    <n v="2671.1875031163854"/>
    <s v="WORKING WITH PRODUCT TEAM OF MAKEMYTRIP.COM"/>
    <x v="6"/>
    <s v="India"/>
    <x v="7"/>
    <x v="0"/>
    <x v="19"/>
    <x v="19"/>
    <x v="669"/>
  </r>
  <r>
    <x v="1860"/>
    <d v="2012-06-06T20:07:43"/>
    <s v="1.5 LINR"/>
    <n v="150000"/>
    <x v="5"/>
    <n v="2671.1875031163854"/>
    <s v="MIS Executive"/>
    <x v="4"/>
    <s v="India"/>
    <x v="7"/>
    <x v="2"/>
    <x v="18"/>
    <x v="19"/>
    <x v="669"/>
  </r>
  <r>
    <x v="1861"/>
    <d v="2012-06-11T03:11:39"/>
    <n v="150000"/>
    <n v="150000"/>
    <x v="5"/>
    <n v="2671.1875031163854"/>
    <s v="ENGINEER"/>
    <x v="7"/>
    <s v="India"/>
    <x v="7"/>
    <x v="3"/>
    <x v="24"/>
    <x v="19"/>
    <x v="669"/>
  </r>
  <r>
    <x v="1862"/>
    <d v="2012-05-26T00:39:54"/>
    <s v="Rs. 12,000/-"/>
    <n v="144000"/>
    <x v="5"/>
    <n v="2564.3400029917298"/>
    <s v="Financial Consultant"/>
    <x v="5"/>
    <s v="India"/>
    <x v="7"/>
    <x v="1"/>
    <x v="0"/>
    <x v="19"/>
    <x v="670"/>
  </r>
  <r>
    <x v="1863"/>
    <d v="2012-05-26T13:17:36"/>
    <s v="Rs. 144000"/>
    <n v="144000"/>
    <x v="5"/>
    <n v="2564.3400029917298"/>
    <s v="Team Leader"/>
    <x v="1"/>
    <s v="India"/>
    <x v="7"/>
    <x v="3"/>
    <x v="17"/>
    <x v="19"/>
    <x v="670"/>
  </r>
  <r>
    <x v="1864"/>
    <d v="2012-05-26T22:29:21"/>
    <n v="144000"/>
    <n v="144000"/>
    <x v="5"/>
    <n v="2564.3400029917298"/>
    <s v="BPO information process enabler"/>
    <x v="6"/>
    <s v="India"/>
    <x v="7"/>
    <x v="2"/>
    <x v="24"/>
    <x v="19"/>
    <x v="670"/>
  </r>
  <r>
    <x v="1865"/>
    <d v="2012-05-27T12:03:51"/>
    <n v="144000"/>
    <n v="144000"/>
    <x v="5"/>
    <n v="2564.3400029917298"/>
    <s v="Cost Trainee"/>
    <x v="6"/>
    <s v="India"/>
    <x v="7"/>
    <x v="0"/>
    <x v="24"/>
    <x v="19"/>
    <x v="670"/>
  </r>
  <r>
    <x v="1866"/>
    <d v="2012-05-27T20:43:13"/>
    <s v="Rs. 144000"/>
    <n v="144000"/>
    <x v="5"/>
    <n v="2564.3400029917298"/>
    <s v="operation supervisor"/>
    <x v="8"/>
    <s v="India"/>
    <x v="7"/>
    <x v="0"/>
    <x v="25"/>
    <x v="19"/>
    <x v="670"/>
  </r>
  <r>
    <x v="1867"/>
    <d v="2012-05-28T15:34:12"/>
    <n v="140000"/>
    <n v="140000"/>
    <x v="5"/>
    <n v="2493.1083362419595"/>
    <s v="Accountant"/>
    <x v="0"/>
    <s v="India"/>
    <x v="7"/>
    <x v="0"/>
    <x v="25"/>
    <x v="19"/>
    <x v="671"/>
  </r>
  <r>
    <x v="1868"/>
    <d v="2012-06-10T00:50:26"/>
    <s v="1.40 lac"/>
    <n v="140000"/>
    <x v="5"/>
    <n v="2493.1083362419595"/>
    <s v="magic"/>
    <x v="9"/>
    <s v="India"/>
    <x v="7"/>
    <x v="0"/>
    <x v="12"/>
    <x v="19"/>
    <x v="671"/>
  </r>
  <r>
    <x v="1869"/>
    <d v="2012-06-11T17:54:22"/>
    <n v="200"/>
    <n v="2400"/>
    <x v="1"/>
    <n v="2400"/>
    <s v="computer operator"/>
    <x v="6"/>
    <s v="India"/>
    <x v="7"/>
    <x v="3"/>
    <x v="18"/>
    <x v="19"/>
    <x v="672"/>
  </r>
  <r>
    <x v="1870"/>
    <d v="2012-05-28T14:00:56"/>
    <n v="194"/>
    <n v="2400"/>
    <x v="1"/>
    <n v="2400"/>
    <s v="Accounts Officer"/>
    <x v="0"/>
    <s v="Pakistan"/>
    <x v="50"/>
    <x v="3"/>
    <x v="5"/>
    <x v="19"/>
    <x v="672"/>
  </r>
  <r>
    <x v="1871"/>
    <d v="2012-05-26T03:13:13"/>
    <n v="125000"/>
    <n v="125000"/>
    <x v="5"/>
    <n v="2225.989585930321"/>
    <s v="clerk"/>
    <x v="6"/>
    <s v="India"/>
    <x v="7"/>
    <x v="0"/>
    <x v="0"/>
    <x v="19"/>
    <x v="673"/>
  </r>
  <r>
    <x v="1872"/>
    <d v="2012-06-03T17:39:14"/>
    <s v="Rs. 125000"/>
    <n v="125000"/>
    <x v="5"/>
    <n v="2225.989585930321"/>
    <s v="No"/>
    <x v="6"/>
    <s v="India"/>
    <x v="7"/>
    <x v="3"/>
    <x v="25"/>
    <x v="19"/>
    <x v="673"/>
  </r>
  <r>
    <x v="1873"/>
    <d v="2012-05-26T14:57:45"/>
    <s v="PKR 17000"/>
    <n v="204000"/>
    <x v="20"/>
    <n v="2165.2740982270229"/>
    <s v="Accounts Manager"/>
    <x v="1"/>
    <s v="Pakistan"/>
    <x v="50"/>
    <x v="2"/>
    <x v="19"/>
    <x v="19"/>
    <x v="674"/>
  </r>
  <r>
    <x v="1874"/>
    <d v="2012-05-26T13:12:48"/>
    <s v="1,20,000 INR"/>
    <n v="120000"/>
    <x v="5"/>
    <n v="2136.9500024931081"/>
    <s v="Data Analyst"/>
    <x v="6"/>
    <s v="India"/>
    <x v="7"/>
    <x v="3"/>
    <x v="18"/>
    <x v="19"/>
    <x v="675"/>
  </r>
  <r>
    <x v="1875"/>
    <d v="2012-05-26T14:04:35"/>
    <s v="Rs 10000"/>
    <n v="120000"/>
    <x v="5"/>
    <n v="2136.9500024931081"/>
    <s v="Intern"/>
    <x v="6"/>
    <s v="India"/>
    <x v="7"/>
    <x v="1"/>
    <x v="38"/>
    <x v="19"/>
    <x v="675"/>
  </r>
  <r>
    <x v="1876"/>
    <d v="2012-05-26T17:10:20"/>
    <n v="120000"/>
    <n v="120000"/>
    <x v="5"/>
    <n v="2136.9500024931081"/>
    <s v="ACCOUNTANT"/>
    <x v="0"/>
    <s v="India"/>
    <x v="7"/>
    <x v="3"/>
    <x v="19"/>
    <x v="19"/>
    <x v="675"/>
  </r>
  <r>
    <x v="1877"/>
    <d v="2012-05-27T14:47:21"/>
    <n v="120000"/>
    <n v="120000"/>
    <x v="5"/>
    <n v="2136.9500024931081"/>
    <s v="co ordinator"/>
    <x v="1"/>
    <s v="India"/>
    <x v="7"/>
    <x v="0"/>
    <x v="12"/>
    <x v="19"/>
    <x v="675"/>
  </r>
  <r>
    <x v="1878"/>
    <d v="2012-05-28T12:47:20"/>
    <n v="120000"/>
    <n v="120000"/>
    <x v="5"/>
    <n v="2136.9500024931081"/>
    <s v="Audit Assistant"/>
    <x v="6"/>
    <s v="India"/>
    <x v="7"/>
    <x v="3"/>
    <x v="36"/>
    <x v="19"/>
    <x v="675"/>
  </r>
  <r>
    <x v="1879"/>
    <d v="2012-05-26T12:27:20"/>
    <n v="200000"/>
    <n v="200000"/>
    <x v="20"/>
    <n v="2122.8177433598262"/>
    <s v="Accounts Officer"/>
    <x v="0"/>
    <s v="Pakistan"/>
    <x v="50"/>
    <x v="3"/>
    <x v="19"/>
    <x v="19"/>
    <x v="676"/>
  </r>
  <r>
    <x v="1880"/>
    <d v="2012-05-26T19:13:39"/>
    <s v="180000 PKR"/>
    <n v="180000"/>
    <x v="20"/>
    <n v="1910.5359690238436"/>
    <s v="S&amp;D Reporting &amp; Analysis Team Leader"/>
    <x v="4"/>
    <s v="Pakistan"/>
    <x v="50"/>
    <x v="2"/>
    <x v="17"/>
    <x v="19"/>
    <x v="677"/>
  </r>
  <r>
    <x v="1881"/>
    <d v="2012-05-28T11:37:17"/>
    <s v="LKR 240000"/>
    <n v="240000"/>
    <x v="35"/>
    <n v="1805.7739622442759"/>
    <s v="Management Trainee"/>
    <x v="1"/>
    <s v="Sri Lanka"/>
    <x v="35"/>
    <x v="0"/>
    <x v="18"/>
    <x v="19"/>
    <x v="678"/>
  </r>
  <r>
    <x v="1882"/>
    <d v="2012-05-28T20:43:31"/>
    <n v="168000"/>
    <n v="168000"/>
    <x v="20"/>
    <n v="1783.166904422254"/>
    <s v="Accounts Assistant"/>
    <x v="0"/>
    <s v="Pakistan"/>
    <x v="50"/>
    <x v="0"/>
    <x v="2"/>
    <x v="19"/>
    <x v="6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2" cacheId="0" applyNumberFormats="0" applyBorderFormats="0" applyFontFormats="0" applyPatternFormats="0" applyAlignmentFormats="0" applyWidthHeightFormats="1" dataCaption="Waarden" updatedVersion="4" minRefreshableVersion="3" useAutoFormatting="1" rowGrandTotals="0" colGrandTotals="0" itemPrintTitles="1" createdVersion="4" indent="0" outline="1" outlineData="1" multipleFieldFilters="0">
  <location ref="A2:B14930" firstHeaderRow="1" firstDataRow="1" firstDataCol="1"/>
  <pivotFields count="14">
    <pivotField axis="axisRow" showAll="0">
      <items count="1884">
        <item x="1701"/>
        <item x="1355"/>
        <item x="677"/>
        <item x="860"/>
        <item x="741"/>
        <item x="974"/>
        <item x="22"/>
        <item x="1447"/>
        <item x="943"/>
        <item x="1428"/>
        <item x="541"/>
        <item x="1386"/>
        <item x="1403"/>
        <item x="849"/>
        <item x="305"/>
        <item x="411"/>
        <item x="147"/>
        <item x="908"/>
        <item x="1525"/>
        <item x="803"/>
        <item x="1395"/>
        <item x="217"/>
        <item x="1301"/>
        <item x="412"/>
        <item x="1005"/>
        <item x="631"/>
        <item x="980"/>
        <item x="1329"/>
        <item x="1476"/>
        <item x="983"/>
        <item x="1673"/>
        <item x="714"/>
        <item x="1275"/>
        <item x="1547"/>
        <item x="43"/>
        <item x="502"/>
        <item x="1149"/>
        <item x="1635"/>
        <item x="461"/>
        <item x="1374"/>
        <item x="508"/>
        <item x="678"/>
        <item x="260"/>
        <item x="1377"/>
        <item x="796"/>
        <item x="1449"/>
        <item x="688"/>
        <item x="181"/>
        <item x="693"/>
        <item x="584"/>
        <item x="1132"/>
        <item x="1777"/>
        <item x="599"/>
        <item x="1621"/>
        <item x="1162"/>
        <item x="597"/>
        <item x="1048"/>
        <item x="984"/>
        <item x="512"/>
        <item x="721"/>
        <item x="609"/>
        <item x="738"/>
        <item x="306"/>
        <item x="857"/>
        <item x="289"/>
        <item x="301"/>
        <item x="814"/>
        <item x="185"/>
        <item x="694"/>
        <item x="413"/>
        <item x="169"/>
        <item x="1105"/>
        <item x="673"/>
        <item x="1369"/>
        <item x="619"/>
        <item x="35"/>
        <item x="1299"/>
        <item x="815"/>
        <item x="1183"/>
        <item x="872"/>
        <item x="44"/>
        <item x="105"/>
        <item x="1548"/>
        <item x="1124"/>
        <item x="135"/>
        <item x="338"/>
        <item x="1006"/>
        <item x="978"/>
        <item x="88"/>
        <item x="1074"/>
        <item x="1862"/>
        <item x="414"/>
        <item x="227"/>
        <item x="1210"/>
        <item x="257"/>
        <item x="1007"/>
        <item x="695"/>
        <item x="437"/>
        <item x="346"/>
        <item x="261"/>
        <item x="1243"/>
        <item x="770"/>
        <item x="1274"/>
        <item x="1075"/>
        <item x="686"/>
        <item x="538"/>
        <item x="934"/>
        <item x="307"/>
        <item x="816"/>
        <item x="679"/>
        <item x="1052"/>
        <item x="863"/>
        <item x="524"/>
        <item x="304"/>
        <item x="704"/>
        <item x="1200"/>
        <item x="771"/>
        <item x="666"/>
        <item x="478"/>
        <item x="817"/>
        <item x="992"/>
        <item x="347"/>
        <item x="77"/>
        <item x="944"/>
        <item x="543"/>
        <item x="1071"/>
        <item x="1441"/>
        <item x="937"/>
        <item x="909"/>
        <item x="742"/>
        <item x="131"/>
        <item x="469"/>
        <item x="1378"/>
        <item x="509"/>
        <item x="845"/>
        <item x="1008"/>
        <item x="617"/>
        <item x="1700"/>
        <item x="758"/>
        <item x="160"/>
        <item x="696"/>
        <item x="910"/>
        <item x="245"/>
        <item x="281"/>
        <item x="348"/>
        <item x="503"/>
        <item x="811"/>
        <item x="1089"/>
        <item x="218"/>
        <item x="544"/>
        <item x="1056"/>
        <item x="1345"/>
        <item x="262"/>
        <item x="533"/>
        <item x="190"/>
        <item x="787"/>
        <item x="1624"/>
        <item x="415"/>
        <item x="676"/>
        <item x="725"/>
        <item x="632"/>
        <item x="1215"/>
        <item x="152"/>
        <item x="56"/>
        <item x="1220"/>
        <item x="349"/>
        <item x="1549"/>
        <item x="280"/>
        <item x="1832"/>
        <item x="885"/>
        <item x="525"/>
        <item x="1271"/>
        <item x="246"/>
        <item x="416"/>
        <item x="1833"/>
        <item x="1156"/>
        <item x="1009"/>
        <item x="128"/>
        <item x="977"/>
        <item x="479"/>
        <item x="995"/>
        <item x="1010"/>
        <item x="633"/>
        <item x="258"/>
        <item x="1393"/>
        <item x="350"/>
        <item x="667"/>
        <item x="1168"/>
        <item x="634"/>
        <item x="219"/>
        <item x="526"/>
        <item x="480"/>
        <item x="1790"/>
        <item x="203"/>
        <item x="263"/>
        <item x="1748"/>
        <item x="1829"/>
        <item x="781"/>
        <item x="191"/>
        <item x="1113"/>
        <item x="873"/>
        <item x="578"/>
        <item x="142"/>
        <item x="818"/>
        <item x="1"/>
        <item x="954"/>
        <item x="1173"/>
        <item x="985"/>
        <item x="192"/>
        <item x="965"/>
        <item x="351"/>
        <item x="976"/>
        <item x="911"/>
        <item x="383"/>
        <item x="1550"/>
        <item x="1684"/>
        <item x="448"/>
        <item x="63"/>
        <item x="1579"/>
        <item x="352"/>
        <item x="819"/>
        <item x="938"/>
        <item x="518"/>
        <item x="1811"/>
        <item x="545"/>
        <item x="124"/>
        <item x="228"/>
        <item x="764"/>
        <item x="471"/>
        <item x="635"/>
        <item x="542"/>
        <item x="1229"/>
        <item x="205"/>
        <item x="1347"/>
        <item x="442"/>
        <item x="820"/>
        <item x="372"/>
        <item x="264"/>
        <item x="481"/>
        <item x="569"/>
        <item x="353"/>
        <item x="59"/>
        <item x="216"/>
        <item x="1258"/>
        <item x="870"/>
        <item x="1187"/>
        <item x="765"/>
        <item x="1011"/>
        <item x="1129"/>
        <item x="327"/>
        <item x="73"/>
        <item x="1598"/>
        <item x="782"/>
        <item x="237"/>
        <item x="1097"/>
        <item x="940"/>
        <item x="443"/>
        <item x="596"/>
        <item x="1170"/>
        <item x="743"/>
        <item x="1745"/>
        <item x="388"/>
        <item x="402"/>
        <item x="162"/>
        <item x="1619"/>
        <item x="1012"/>
        <item x="354"/>
        <item x="726"/>
        <item x="204"/>
        <item x="1524"/>
        <item x="417"/>
        <item x="355"/>
        <item x="1259"/>
        <item x="1013"/>
        <item x="889"/>
        <item x="1385"/>
        <item x="482"/>
        <item x="1069"/>
        <item x="1370"/>
        <item x="1175"/>
        <item x="1172"/>
        <item x="1223"/>
        <item x="513"/>
        <item x="209"/>
        <item x="854"/>
        <item x="546"/>
        <item x="952"/>
        <item x="1600"/>
        <item x="821"/>
        <item x="912"/>
        <item x="1834"/>
        <item x="636"/>
        <item x="1130"/>
        <item x="418"/>
        <item x="1339"/>
        <item x="1076"/>
        <item x="979"/>
        <item x="759"/>
        <item x="330"/>
        <item x="527"/>
        <item x="1434"/>
        <item x="308"/>
        <item x="6"/>
        <item x="1014"/>
        <item x="1118"/>
        <item x="986"/>
        <item x="1194"/>
        <item x="89"/>
        <item x="668"/>
        <item x="1472"/>
        <item x="483"/>
        <item x="2"/>
        <item x="727"/>
        <item x="637"/>
        <item x="1302"/>
        <item x="999"/>
        <item x="64"/>
        <item x="1757"/>
        <item x="896"/>
        <item x="882"/>
        <item x="547"/>
        <item x="1474"/>
        <item x="247"/>
        <item x="1225"/>
        <item x="145"/>
        <item x="610"/>
        <item x="570"/>
        <item x="822"/>
        <item x="45"/>
        <item x="1636"/>
        <item x="41"/>
        <item x="913"/>
        <item x="66"/>
        <item x="1674"/>
        <item x="1157"/>
        <item x="1406"/>
        <item x="589"/>
        <item x="229"/>
        <item x="189"/>
        <item x="1803"/>
        <item x="1461"/>
        <item x="722"/>
        <item x="760"/>
        <item x="74"/>
        <item x="1668"/>
        <item x="37"/>
        <item x="939"/>
        <item x="706"/>
        <item x="449"/>
        <item x="440"/>
        <item x="27"/>
        <item x="514"/>
        <item x="419"/>
        <item x="595"/>
        <item x="1188"/>
        <item x="507"/>
        <item x="309"/>
        <item x="519"/>
        <item x="275"/>
        <item x="1084"/>
        <item x="871"/>
        <item x="75"/>
        <item x="1293"/>
        <item x="1580"/>
        <item x="971"/>
        <item x="13"/>
        <item x="18"/>
        <item x="31"/>
        <item x="1551"/>
        <item x="380"/>
        <item x="1221"/>
        <item x="238"/>
        <item x="230"/>
        <item x="1530"/>
        <item x="864"/>
        <item x="890"/>
        <item x="1368"/>
        <item x="1465"/>
        <item x="941"/>
        <item x="883"/>
        <item x="945"/>
        <item x="728"/>
        <item x="1443"/>
        <item x="823"/>
        <item x="1399"/>
        <item x="202"/>
        <item x="894"/>
        <item x="484"/>
        <item x="193"/>
        <item x="1321"/>
        <item x="310"/>
        <item x="884"/>
        <item x="1015"/>
        <item x="1138"/>
        <item x="477"/>
        <item x="1099"/>
        <item x="772"/>
        <item x="1710"/>
        <item x="1637"/>
        <item x="576"/>
        <item x="715"/>
        <item x="638"/>
        <item x="1276"/>
        <item x="1165"/>
        <item x="707"/>
        <item x="773"/>
        <item x="778"/>
        <item x="1087"/>
        <item x="708"/>
        <item x="118"/>
        <item x="159"/>
        <item x="1812"/>
        <item x="453"/>
        <item x="265"/>
        <item x="1591"/>
        <item x="1438"/>
        <item x="7"/>
        <item x="274"/>
        <item x="1780"/>
        <item x="1150"/>
        <item x="1147"/>
        <item x="1211"/>
        <item x="639"/>
        <item x="394"/>
        <item x="165"/>
        <item x="1666"/>
        <item x="266"/>
        <item x="1590"/>
        <item x="420"/>
        <item x="454"/>
        <item x="548"/>
        <item x="106"/>
        <item x="466"/>
        <item x="1711"/>
        <item x="1272"/>
        <item x="356"/>
        <item x="753"/>
        <item x="141"/>
        <item x="783"/>
        <item x="1736"/>
        <item x="438"/>
        <item x="239"/>
        <item x="824"/>
        <item x="1552"/>
        <item x="384"/>
        <item x="1330"/>
        <item x="1622"/>
        <item x="640"/>
        <item x="1379"/>
        <item x="357"/>
        <item x="661"/>
        <item x="780"/>
        <item x="90"/>
        <item x="774"/>
        <item x="914"/>
        <item x="1032"/>
        <item x="641"/>
        <item x="510"/>
        <item x="1730"/>
        <item x="299"/>
        <item x="1871"/>
        <item x="46"/>
        <item x="825"/>
        <item x="485"/>
        <item x="930"/>
        <item x="1260"/>
        <item x="1433"/>
        <item x="0"/>
        <item x="1151"/>
        <item x="1205"/>
        <item x="248"/>
        <item x="775"/>
        <item x="29"/>
        <item x="133"/>
        <item x="71"/>
        <item x="243"/>
        <item x="826"/>
        <item x="549"/>
        <item x="902"/>
        <item x="729"/>
        <item x="1261"/>
        <item x="1694"/>
        <item x="4"/>
        <item x="936"/>
        <item x="1016"/>
        <item x="144"/>
        <item x="1813"/>
        <item x="325"/>
        <item x="769"/>
        <item x="1410"/>
        <item x="523"/>
        <item x="1218"/>
        <item x="255"/>
        <item x="389"/>
        <item x="194"/>
        <item x="712"/>
        <item x="1280"/>
        <item x="1477"/>
        <item x="1594"/>
        <item x="1553"/>
        <item x="1432"/>
        <item x="550"/>
        <item x="1184"/>
        <item x="98"/>
        <item x="403"/>
        <item x="47"/>
        <item x="744"/>
        <item x="692"/>
        <item x="611"/>
        <item x="486"/>
        <item x="1356"/>
        <item x="296"/>
        <item x="446"/>
        <item x="195"/>
        <item x="161"/>
        <item x="1478"/>
        <item x="17"/>
        <item x="594"/>
        <item x="684"/>
        <item x="331"/>
        <item x="231"/>
        <item x="14"/>
        <item x="452"/>
        <item x="607"/>
        <item x="103"/>
        <item x="226"/>
        <item x="827"/>
        <item x="116"/>
        <item x="812"/>
        <item x="891"/>
        <item x="1683"/>
        <item x="290"/>
        <item x="1601"/>
        <item x="955"/>
        <item x="1291"/>
        <item x="730"/>
        <item x="1554"/>
        <item x="915"/>
        <item x="828"/>
        <item x="358"/>
        <item x="528"/>
        <item x="129"/>
        <item x="107"/>
        <item x="1119"/>
        <item x="382"/>
        <item x="642"/>
        <item x="1090"/>
        <item x="581"/>
        <item x="745"/>
        <item x="1342"/>
        <item x="1091"/>
        <item x="20"/>
        <item x="1171"/>
        <item x="60"/>
        <item x="498"/>
        <item x="916"/>
        <item x="225"/>
        <item x="34"/>
        <item x="574"/>
        <item x="1049"/>
        <item x="267"/>
        <item x="901"/>
        <item x="1107"/>
        <item x="1779"/>
        <item x="1693"/>
        <item x="1222"/>
        <item x="268"/>
        <item x="48"/>
        <item x="69"/>
        <item x="917"/>
        <item x="829"/>
        <item x="3"/>
        <item x="158"/>
        <item x="119"/>
        <item x="487"/>
        <item x="143"/>
        <item x="421"/>
        <item x="997"/>
        <item x="551"/>
        <item x="108"/>
        <item x="1354"/>
        <item x="1070"/>
        <item x="577"/>
        <item x="146"/>
        <item x="422"/>
        <item x="1638"/>
        <item x="804"/>
        <item x="918"/>
        <item x="919"/>
        <item x="269"/>
        <item x="1781"/>
        <item x="805"/>
        <item x="552"/>
        <item x="488"/>
        <item x="32"/>
        <item x="170"/>
        <item x="1659"/>
        <item x="1152"/>
        <item x="1625"/>
        <item x="612"/>
        <item x="1391"/>
        <item x="1350"/>
        <item x="1114"/>
        <item x="359"/>
        <item x="1244"/>
        <item x="9"/>
        <item x="1855"/>
        <item x="1595"/>
        <item x="291"/>
        <item x="830"/>
        <item x="1795"/>
        <item x="171"/>
        <item x="232"/>
        <item x="1519"/>
        <item x="1789"/>
        <item x="1411"/>
        <item x="1041"/>
        <item x="643"/>
        <item x="25"/>
        <item x="91"/>
        <item x="371"/>
        <item x="1814"/>
        <item x="360"/>
        <item x="1479"/>
        <item x="1712"/>
        <item x="467"/>
        <item x="343"/>
        <item x="740"/>
        <item x="761"/>
        <item x="1713"/>
        <item x="1639"/>
        <item x="1480"/>
        <item x="1796"/>
        <item x="1615"/>
        <item x="1857"/>
        <item x="1380"/>
        <item x="1581"/>
        <item x="1618"/>
        <item x="1797"/>
        <item x="1709"/>
        <item x="21"/>
        <item x="1228"/>
        <item x="1357"/>
        <item x="1879"/>
        <item x="1323"/>
        <item x="1854"/>
        <item x="1325"/>
        <item x="1057"/>
        <item x="1714"/>
        <item x="1815"/>
        <item x="1582"/>
        <item x="1702"/>
        <item x="1791"/>
        <item x="1747"/>
        <item x="1207"/>
        <item x="1209"/>
        <item x="1574"/>
        <item x="1363"/>
        <item x="703"/>
        <item x="1504"/>
        <item x="1703"/>
        <item x="153"/>
        <item x="1763"/>
        <item x="1599"/>
        <item x="1322"/>
        <item x="172"/>
        <item x="1801"/>
        <item x="776"/>
        <item x="1755"/>
        <item x="1874"/>
        <item x="1407"/>
        <item x="1863"/>
        <item x="1249"/>
        <item x="1104"/>
        <item x="806"/>
        <item x="1715"/>
        <item x="1458"/>
        <item x="1655"/>
        <item x="1660"/>
        <item x="1850"/>
        <item x="1764"/>
        <item x="1858"/>
        <item x="1743"/>
        <item x="1835"/>
        <item x="1381"/>
        <item x="1716"/>
        <item x="1669"/>
        <item x="1670"/>
        <item x="1092"/>
        <item x="1412"/>
        <item x="1481"/>
        <item x="1508"/>
        <item x="1875"/>
        <item x="1583"/>
        <item x="1602"/>
        <item x="1640"/>
        <item x="993"/>
        <item x="1463"/>
        <item x="1364"/>
        <item x="1445"/>
        <item x="1555"/>
        <item x="1556"/>
        <item x="1413"/>
        <item x="1836"/>
        <item x="1665"/>
        <item x="517"/>
        <item x="1125"/>
        <item x="1873"/>
        <item x="1641"/>
        <item x="72"/>
        <item x="1765"/>
        <item x="1534"/>
        <item x="1658"/>
        <item x="1482"/>
        <item x="1584"/>
        <item x="1085"/>
        <item x="1303"/>
        <item x="1837"/>
        <item x="625"/>
        <item x="1382"/>
        <item x="1483"/>
        <item x="1000"/>
        <item x="1734"/>
        <item x="1628"/>
        <item x="1269"/>
        <item x="1484"/>
        <item x="1752"/>
        <item x="326"/>
        <item x="1358"/>
        <item x="1509"/>
        <item x="115"/>
        <item x="1096"/>
        <item x="166"/>
        <item x="1337"/>
        <item x="1695"/>
        <item x="1675"/>
        <item x="1072"/>
        <item x="1262"/>
        <item x="1782"/>
        <item x="1053"/>
        <item x="1470"/>
        <item x="1611"/>
        <item x="1794"/>
        <item x="1541"/>
        <item x="1783"/>
        <item x="1418"/>
        <item x="1202"/>
        <item x="1256"/>
        <item x="600"/>
        <item x="1372"/>
        <item x="1876"/>
        <item x="1136"/>
        <item x="987"/>
        <item x="211"/>
        <item x="1230"/>
        <item x="1807"/>
        <item x="1277"/>
        <item x="1717"/>
        <item x="862"/>
        <item x="1802"/>
        <item x="1396"/>
        <item x="904"/>
        <item x="497"/>
        <item x="1585"/>
        <item x="1542"/>
        <item x="1505"/>
        <item x="1464"/>
        <item x="1880"/>
        <item x="1064"/>
        <item x="998"/>
        <item x="1338"/>
        <item x="1784"/>
        <item x="1642"/>
        <item x="1510"/>
        <item x="564"/>
        <item x="553"/>
        <item x="1603"/>
        <item x="206"/>
        <item x="1859"/>
        <item x="215"/>
        <item x="1248"/>
        <item x="1281"/>
        <item x="534"/>
        <item x="1664"/>
        <item x="897"/>
        <item x="855"/>
        <item x="1485"/>
        <item x="1100"/>
        <item x="138"/>
        <item x="1351"/>
        <item x="311"/>
        <item x="1604"/>
        <item x="865"/>
        <item x="1848"/>
        <item x="1404"/>
        <item x="629"/>
        <item x="1201"/>
        <item x="1785"/>
        <item x="1453"/>
        <item x="233"/>
        <item x="1540"/>
        <item x="1546"/>
        <item x="1864"/>
        <item x="294"/>
        <item x="1344"/>
        <item x="53"/>
        <item x="1486"/>
        <item x="423"/>
        <item x="1448"/>
        <item x="1134"/>
        <item x="1142"/>
        <item x="1676"/>
        <item x="196"/>
        <item x="756"/>
        <item x="1017"/>
        <item x="1526"/>
        <item x="1288"/>
        <item x="1270"/>
        <item x="1487"/>
        <item x="1488"/>
        <item x="1304"/>
        <item x="1408"/>
        <item x="1331"/>
        <item x="312"/>
        <item x="1692"/>
        <item x="1139"/>
        <item x="36"/>
        <item x="1231"/>
        <item x="1816"/>
        <item x="1737"/>
        <item x="1817"/>
        <item x="1046"/>
        <item x="1305"/>
        <item x="1454"/>
        <item x="207"/>
        <item x="244"/>
        <item x="1527"/>
        <item x="1116"/>
        <item x="731"/>
        <item x="1018"/>
        <item x="1851"/>
        <item x="951"/>
        <item x="1531"/>
        <item x="1088"/>
        <item x="1444"/>
        <item x="1735"/>
        <item x="1327"/>
        <item x="554"/>
        <item x="1019"/>
        <item x="208"/>
        <item x="831"/>
        <item x="67"/>
        <item x="86"/>
        <item x="1758"/>
        <item x="120"/>
        <item x="489"/>
        <item x="644"/>
        <item x="287"/>
        <item x="1181"/>
        <item x="1446"/>
        <item x="1865"/>
        <item x="598"/>
        <item x="1718"/>
        <item x="790"/>
        <item x="1185"/>
        <item x="1414"/>
        <item x="1489"/>
        <item x="1762"/>
        <item x="87"/>
        <item x="956"/>
        <item x="1643"/>
        <item x="1521"/>
        <item x="1557"/>
        <item x="1059"/>
        <item x="182"/>
        <item x="1644"/>
        <item x="994"/>
        <item x="1232"/>
        <item x="1877"/>
        <item x="1558"/>
        <item x="1306"/>
        <item x="1352"/>
        <item x="1800"/>
        <item x="1343"/>
        <item x="1838"/>
        <item x="1511"/>
        <item x="409"/>
        <item x="1490"/>
        <item x="1326"/>
        <item x="82"/>
        <item x="626"/>
        <item x="1216"/>
        <item x="1390"/>
        <item x="1287"/>
        <item x="1066"/>
        <item x="1577"/>
        <item x="167"/>
        <item x="1060"/>
        <item x="178"/>
        <item x="1719"/>
        <item x="1164"/>
        <item x="1182"/>
        <item x="212"/>
        <item x="1866"/>
        <item x="1839"/>
        <item x="1491"/>
        <item x="49"/>
        <item x="1419"/>
        <item x="1279"/>
        <item x="154"/>
        <item x="1203"/>
        <item x="373"/>
        <item x="967"/>
        <item x="1537"/>
        <item x="627"/>
        <item x="1307"/>
        <item x="1420"/>
        <item x="1247"/>
        <item x="1828"/>
        <item x="1289"/>
        <item x="1143"/>
        <item x="1204"/>
        <item x="342"/>
        <item x="490"/>
        <item x="1586"/>
        <item x="1492"/>
        <item x="1493"/>
        <item x="1268"/>
        <item x="754"/>
        <item x="1073"/>
        <item x="697"/>
        <item x="68"/>
        <item x="223"/>
        <item x="689"/>
        <item x="1427"/>
        <item x="1612"/>
        <item x="859"/>
        <item x="1003"/>
        <item x="662"/>
        <item x="42"/>
        <item x="335"/>
        <item x="213"/>
        <item x="252"/>
        <item x="1359"/>
        <item x="535"/>
        <item x="173"/>
        <item x="645"/>
        <item x="949"/>
        <item x="900"/>
        <item x="405"/>
        <item x="681"/>
        <item x="1254"/>
        <item x="16"/>
        <item x="784"/>
        <item x="79"/>
        <item x="536"/>
        <item x="583"/>
        <item x="5"/>
        <item x="125"/>
        <item x="462"/>
        <item x="302"/>
        <item x="220"/>
        <item x="139"/>
        <item x="1068"/>
        <item x="99"/>
        <item x="757"/>
        <item x="92"/>
        <item x="1283"/>
        <item x="242"/>
        <item x="174"/>
        <item x="100"/>
        <item x="1095"/>
        <item x="1431"/>
        <item x="1808"/>
        <item x="1233"/>
        <item x="1559"/>
        <item x="1348"/>
        <item x="58"/>
        <item x="1529"/>
        <item x="1308"/>
        <item x="1840"/>
        <item x="920"/>
        <item x="1421"/>
        <item x="221"/>
        <item x="26"/>
        <item x="1455"/>
        <item x="1294"/>
        <item x="463"/>
        <item x="1685"/>
        <item x="1881"/>
        <item x="1462"/>
        <item x="1360"/>
        <item x="1054"/>
        <item x="1672"/>
        <item x="1267"/>
        <item x="1630"/>
        <item x="447"/>
        <item x="1605"/>
        <item x="1506"/>
        <item x="555"/>
        <item x="1847"/>
        <item x="1473"/>
        <item x="1475"/>
        <item x="1878"/>
        <item x="907"/>
        <item x="1645"/>
        <item x="1720"/>
        <item x="1295"/>
        <item x="1750"/>
        <item x="1626"/>
        <item x="1804"/>
        <item x="966"/>
        <item x="1166"/>
        <item x="1696"/>
        <item x="948"/>
        <item x="1309"/>
        <item x="1494"/>
        <item x="622"/>
        <item x="1592"/>
        <item x="1576"/>
        <item x="1818"/>
        <item x="1841"/>
        <item x="1760"/>
        <item x="1422"/>
        <item x="1870"/>
        <item x="724"/>
        <item x="1439"/>
        <item x="713"/>
        <item x="1234"/>
        <item x="989"/>
        <item x="785"/>
        <item x="1252"/>
        <item x="1435"/>
        <item x="1155"/>
        <item x="1373"/>
        <item x="1629"/>
        <item x="942"/>
        <item x="1538"/>
        <item x="1298"/>
        <item x="1819"/>
        <item x="1820"/>
        <item x="1732"/>
        <item x="1235"/>
        <item x="1721"/>
        <item x="807"/>
        <item x="1160"/>
        <item x="1197"/>
        <item x="1656"/>
        <item x="1617"/>
        <item x="374"/>
        <item x="1662"/>
        <item x="1766"/>
        <item x="874"/>
        <item x="1633"/>
        <item x="933"/>
        <item x="1867"/>
        <item x="1120"/>
        <item x="1236"/>
        <item x="83"/>
        <item x="201"/>
        <item x="295"/>
        <item x="808"/>
        <item x="1786"/>
        <item x="1767"/>
        <item x="1495"/>
        <item x="573"/>
        <item x="1061"/>
        <item x="1616"/>
        <item x="1560"/>
        <item x="791"/>
        <item x="875"/>
        <item x="406"/>
        <item x="1787"/>
        <item x="881"/>
        <item x="876"/>
        <item x="256"/>
        <item x="97"/>
        <item x="501"/>
        <item x="1827"/>
        <item x="585"/>
        <item x="450"/>
        <item x="792"/>
        <item x="1237"/>
        <item x="716"/>
        <item x="1842"/>
        <item x="1496"/>
        <item x="1722"/>
        <item x="112"/>
        <item x="1429"/>
        <item x="472"/>
        <item x="1033"/>
        <item x="1286"/>
        <item x="931"/>
        <item x="623"/>
        <item x="465"/>
        <item x="1761"/>
        <item x="1778"/>
        <item x="1805"/>
        <item x="397"/>
        <item x="1110"/>
        <item x="1284"/>
        <item x="582"/>
        <item x="1332"/>
        <item x="1646"/>
        <item x="1856"/>
        <item x="1214"/>
        <item x="691"/>
        <item x="958"/>
        <item x="1731"/>
        <item x="81"/>
        <item x="270"/>
        <item x="1647"/>
        <item x="1512"/>
        <item x="898"/>
        <item x="1821"/>
        <item x="1043"/>
        <item x="646"/>
        <item x="1001"/>
        <item x="1349"/>
        <item x="122"/>
        <item x="1062"/>
        <item x="877"/>
        <item x="279"/>
        <item x="1699"/>
        <item x="1093"/>
        <item x="717"/>
        <item x="1882"/>
        <item x="1398"/>
        <item x="665"/>
        <item x="1416"/>
        <item x="932"/>
        <item x="504"/>
        <item x="1697"/>
        <item x="1561"/>
        <item x="1145"/>
        <item x="1578"/>
        <item x="334"/>
        <item x="1346"/>
        <item x="571"/>
        <item x="424"/>
        <item x="669"/>
        <item x="802"/>
        <item x="84"/>
        <item x="1178"/>
        <item x="1562"/>
        <item x="1575"/>
        <item x="797"/>
        <item x="520"/>
        <item x="767"/>
        <item x="1822"/>
        <item x="1606"/>
        <item x="1167"/>
        <item x="801"/>
        <item x="795"/>
        <item x="1169"/>
        <item x="1686"/>
        <item x="813"/>
        <item x="861"/>
        <item x="1199"/>
        <item x="425"/>
        <item x="672"/>
        <item x="1242"/>
        <item x="647"/>
        <item x="1290"/>
        <item x="1634"/>
        <item x="709"/>
        <item x="1532"/>
        <item x="779"/>
        <item x="157"/>
        <item x="282"/>
        <item x="361"/>
        <item x="1285"/>
        <item x="1278"/>
        <item x="1587"/>
        <item x="1273"/>
        <item x="613"/>
        <item x="750"/>
        <item x="751"/>
        <item x="1768"/>
        <item x="1186"/>
        <item x="1219"/>
        <item x="1333"/>
        <item x="648"/>
        <item x="1753"/>
        <item x="150"/>
        <item x="1563"/>
        <item x="649"/>
        <item x="888"/>
        <item x="1400"/>
        <item x="439"/>
        <item x="222"/>
        <item x="1020"/>
        <item x="1775"/>
        <item x="271"/>
        <item x="1607"/>
        <item x="1310"/>
        <item x="1423"/>
        <item x="345"/>
        <item x="197"/>
        <item x="844"/>
        <item x="1543"/>
        <item x="1723"/>
        <item x="1004"/>
        <item x="990"/>
        <item x="899"/>
        <item x="1648"/>
        <item x="183"/>
        <item x="378"/>
        <item x="39"/>
        <item x="935"/>
        <item x="1045"/>
        <item x="113"/>
        <item x="1034"/>
        <item x="259"/>
        <item x="878"/>
        <item x="710"/>
        <item x="1733"/>
        <item x="752"/>
        <item x="392"/>
        <item x="313"/>
        <item x="451"/>
        <item x="732"/>
        <item x="521"/>
        <item x="996"/>
        <item x="786"/>
        <item x="590"/>
        <item x="336"/>
        <item x="793"/>
        <item x="1121"/>
        <item x="491"/>
        <item x="572"/>
        <item x="1631"/>
        <item x="1460"/>
        <item x="104"/>
        <item x="253"/>
        <item x="126"/>
        <item x="1021"/>
        <item x="148"/>
        <item x="333"/>
        <item x="175"/>
        <item x="953"/>
        <item x="505"/>
        <item x="1140"/>
        <item x="853"/>
        <item x="492"/>
        <item x="921"/>
        <item x="1086"/>
        <item x="1564"/>
        <item x="1163"/>
        <item x="1451"/>
        <item x="1677"/>
        <item x="832"/>
        <item x="303"/>
        <item x="1311"/>
        <item x="1334"/>
        <item x="19"/>
        <item x="746"/>
        <item x="1296"/>
        <item x="1724"/>
        <item x="1649"/>
        <item x="1365"/>
        <item x="1387"/>
        <item x="1613"/>
        <item x="1417"/>
        <item x="61"/>
        <item x="1442"/>
        <item x="1044"/>
        <item x="1497"/>
        <item x="1687"/>
        <item x="906"/>
        <item x="362"/>
        <item x="1176"/>
        <item x="188"/>
        <item x="500"/>
        <item x="841"/>
        <item x="1503"/>
        <item x="1565"/>
        <item x="1067"/>
        <item x="1806"/>
        <item x="606"/>
        <item x="1823"/>
        <item x="1678"/>
        <item x="1063"/>
        <item x="1397"/>
        <item x="1852"/>
        <item x="1238"/>
        <item x="1498"/>
        <item x="24"/>
        <item x="739"/>
        <item x="1133"/>
        <item x="1708"/>
        <item x="332"/>
        <item x="1513"/>
        <item x="1544"/>
        <item x="1545"/>
        <item x="1452"/>
        <item x="1809"/>
        <item x="224"/>
        <item x="473"/>
        <item x="768"/>
        <item x="1749"/>
        <item x="575"/>
        <item x="1208"/>
        <item x="621"/>
        <item x="1725"/>
        <item x="1566"/>
        <item x="991"/>
        <item x="1499"/>
        <item x="1239"/>
        <item x="1292"/>
        <item x="981"/>
        <item x="1161"/>
        <item x="842"/>
        <item x="1667"/>
        <item x="132"/>
        <item x="879"/>
        <item x="1729"/>
        <item x="950"/>
        <item x="363"/>
        <item x="1459"/>
        <item x="40"/>
        <item x="93"/>
        <item x="176"/>
        <item x="155"/>
        <item x="788"/>
        <item x="426"/>
        <item x="1769"/>
        <item x="136"/>
        <item x="960"/>
        <item x="1608"/>
        <item x="94"/>
        <item x="650"/>
        <item x="1038"/>
        <item x="687"/>
        <item x="794"/>
        <item x="685"/>
        <item x="379"/>
        <item x="364"/>
        <item x="474"/>
        <item x="1108"/>
        <item x="198"/>
        <item x="651"/>
        <item x="234"/>
        <item x="1212"/>
        <item x="833"/>
        <item x="163"/>
        <item x="1077"/>
        <item x="314"/>
        <item x="186"/>
        <item x="328"/>
        <item x="315"/>
        <item x="109"/>
        <item x="496"/>
        <item x="210"/>
        <item x="240"/>
        <item x="1040"/>
        <item x="1770"/>
        <item x="601"/>
        <item x="946"/>
        <item x="50"/>
        <item x="11"/>
        <item x="441"/>
        <item x="387"/>
        <item x="618"/>
        <item x="65"/>
        <item x="1263"/>
        <item x="235"/>
        <item x="76"/>
        <item x="556"/>
        <item x="365"/>
        <item x="1058"/>
        <item x="1022"/>
        <item x="850"/>
        <item x="557"/>
        <item x="733"/>
        <item x="1023"/>
        <item x="652"/>
        <item x="895"/>
        <item x="51"/>
        <item x="283"/>
        <item x="565"/>
        <item x="683"/>
        <item x="834"/>
        <item x="110"/>
        <item x="149"/>
        <item x="1024"/>
        <item x="339"/>
        <item x="922"/>
        <item x="851"/>
        <item x="1401"/>
        <item x="455"/>
        <item x="835"/>
        <item x="682"/>
        <item x="341"/>
        <item x="427"/>
        <item x="614"/>
        <item x="390"/>
        <item x="249"/>
        <item x="456"/>
        <item x="1388"/>
        <item x="130"/>
        <item x="366"/>
        <item x="680"/>
        <item x="1189"/>
        <item x="1213"/>
        <item x="615"/>
        <item x="705"/>
        <item x="464"/>
        <item x="214"/>
        <item x="428"/>
        <item x="168"/>
        <item x="1282"/>
        <item x="1776"/>
        <item x="1726"/>
        <item x="529"/>
        <item x="1588"/>
        <item x="1335"/>
        <item x="1500"/>
        <item x="1148"/>
        <item x="1567"/>
        <item x="1264"/>
        <item x="286"/>
        <item x="1312"/>
        <item x="982"/>
        <item x="653"/>
        <item x="1112"/>
        <item x="1031"/>
        <item x="1704"/>
        <item x="1650"/>
        <item x="1771"/>
        <item x="1679"/>
        <item x="1250"/>
        <item x="1466"/>
        <item x="1313"/>
        <item x="1824"/>
        <item x="1174"/>
        <item x="1251"/>
        <item x="1035"/>
        <item x="52"/>
        <item x="1792"/>
        <item x="80"/>
        <item x="674"/>
        <item x="1536"/>
        <item x="1415"/>
        <item x="1798"/>
        <item x="968"/>
        <item x="1846"/>
        <item x="628"/>
        <item x="316"/>
        <item x="140"/>
        <item x="399"/>
        <item x="391"/>
        <item x="1190"/>
        <item x="568"/>
        <item x="10"/>
        <item x="404"/>
        <item x="1341"/>
        <item x="30"/>
        <item x="810"/>
        <item x="1632"/>
        <item x="755"/>
        <item x="923"/>
        <item x="1738"/>
        <item x="407"/>
        <item x="1367"/>
        <item x="959"/>
        <item x="616"/>
        <item x="539"/>
        <item x="1744"/>
        <item x="734"/>
        <item x="1117"/>
        <item x="1297"/>
        <item x="1456"/>
        <item x="579"/>
        <item x="468"/>
        <item x="1507"/>
        <item x="436"/>
        <item x="1177"/>
        <item x="1535"/>
        <item x="236"/>
        <item x="566"/>
        <item x="8"/>
        <item x="276"/>
        <item x="429"/>
        <item x="924"/>
        <item x="78"/>
        <item x="28"/>
        <item x="1533"/>
        <item x="602"/>
        <item x="1226"/>
        <item x="925"/>
        <item x="57"/>
        <item x="277"/>
        <item x="1050"/>
        <item x="846"/>
        <item x="1568"/>
        <item x="1522"/>
        <item x="156"/>
        <item x="1440"/>
        <item x="1825"/>
        <item x="292"/>
        <item x="1614"/>
        <item x="1661"/>
        <item x="858"/>
        <item x="400"/>
        <item x="300"/>
        <item x="395"/>
        <item x="1146"/>
        <item x="1098"/>
        <item x="1843"/>
        <item x="903"/>
        <item x="1196"/>
        <item x="880"/>
        <item x="1314"/>
        <item x="718"/>
        <item x="499"/>
        <item x="470"/>
        <item x="401"/>
        <item x="134"/>
        <item x="1375"/>
        <item x="95"/>
        <item x="445"/>
        <item x="670"/>
        <item x="459"/>
        <item x="1036"/>
        <item x="278"/>
        <item x="272"/>
        <item x="1424"/>
        <item x="1025"/>
        <item x="1141"/>
        <item x="887"/>
        <item x="1371"/>
        <item x="1128"/>
        <item x="1569"/>
        <item x="1340"/>
        <item x="1353"/>
        <item x="988"/>
        <item x="1469"/>
        <item x="719"/>
        <item x="1707"/>
        <item x="1320"/>
        <item x="1392"/>
        <item x="836"/>
        <item x="381"/>
        <item x="317"/>
        <item x="177"/>
        <item x="180"/>
        <item x="293"/>
        <item x="101"/>
        <item x="1680"/>
        <item x="947"/>
        <item x="1772"/>
        <item x="1759"/>
        <item x="1135"/>
        <item x="777"/>
        <item x="410"/>
        <item x="1315"/>
        <item x="23"/>
        <item x="1457"/>
        <item x="1179"/>
        <item x="85"/>
        <item x="1698"/>
        <item x="1514"/>
        <item x="837"/>
        <item x="1515"/>
        <item x="838"/>
        <item x="1265"/>
        <item x="1122"/>
        <item x="580"/>
        <item x="1083"/>
        <item x="735"/>
        <item x="1051"/>
        <item x="1115"/>
        <item x="1080"/>
        <item x="603"/>
        <item x="1101"/>
        <item x="654"/>
        <item x="1109"/>
        <item x="969"/>
        <item x="515"/>
        <item x="318"/>
        <item x="1405"/>
        <item x="1361"/>
        <item x="809"/>
        <item x="1657"/>
        <item x="62"/>
        <item x="1651"/>
        <item x="675"/>
        <item x="1430"/>
        <item x="736"/>
        <item x="624"/>
        <item x="1705"/>
        <item x="1539"/>
        <item x="241"/>
        <item x="1065"/>
        <item x="540"/>
        <item x="151"/>
        <item x="329"/>
        <item x="663"/>
        <item x="1671"/>
        <item x="1316"/>
        <item x="747"/>
        <item x="199"/>
        <item x="847"/>
        <item x="1793"/>
        <item x="1366"/>
        <item x="1317"/>
        <item x="1436"/>
        <item x="1872"/>
        <item x="297"/>
        <item x="1690"/>
        <item x="1831"/>
        <item x="1516"/>
        <item x="493"/>
        <item x="38"/>
        <item x="12"/>
        <item x="1517"/>
        <item x="1727"/>
        <item x="298"/>
        <item x="1788"/>
        <item x="1570"/>
        <item x="537"/>
        <item x="1706"/>
        <item x="1094"/>
        <item x="1127"/>
        <item x="723"/>
        <item x="1409"/>
        <item x="250"/>
        <item x="319"/>
        <item x="1471"/>
        <item x="1047"/>
        <item x="852"/>
        <item x="671"/>
        <item x="737"/>
        <item x="430"/>
        <item x="800"/>
        <item x="1131"/>
        <item x="367"/>
        <item x="1450"/>
        <item x="856"/>
        <item x="586"/>
        <item x="1830"/>
        <item x="285"/>
        <item x="701"/>
        <item x="1609"/>
        <item x="1826"/>
        <item x="604"/>
        <item x="1180"/>
        <item x="475"/>
        <item x="972"/>
        <item x="273"/>
        <item x="522"/>
        <item x="320"/>
        <item x="375"/>
        <item x="558"/>
        <item x="431"/>
        <item x="251"/>
        <item x="789"/>
        <item x="711"/>
        <item x="926"/>
        <item x="1652"/>
        <item x="843"/>
        <item x="905"/>
        <item x="655"/>
        <item x="559"/>
        <item x="444"/>
        <item x="748"/>
        <item x="340"/>
        <item x="1520"/>
        <item x="970"/>
        <item x="337"/>
        <item x="1081"/>
        <item x="1571"/>
        <item x="1501"/>
        <item x="1597"/>
        <item x="1528"/>
        <item x="1376"/>
        <item x="1860"/>
        <item x="1224"/>
        <item x="184"/>
        <item x="587"/>
        <item x="699"/>
        <item x="1191"/>
        <item x="1572"/>
        <item x="961"/>
        <item x="70"/>
        <item x="511"/>
        <item x="1691"/>
        <item x="376"/>
        <item x="1623"/>
        <item x="1518"/>
        <item x="1681"/>
        <item x="588"/>
        <item x="608"/>
        <item x="117"/>
        <item x="927"/>
        <item x="1078"/>
        <item x="516"/>
        <item x="432"/>
        <item x="284"/>
        <item x="1756"/>
        <item x="506"/>
        <item x="1153"/>
        <item x="368"/>
        <item x="433"/>
        <item x="1126"/>
        <item x="321"/>
        <item x="1324"/>
        <item x="1844"/>
        <item x="656"/>
        <item x="657"/>
        <item x="1383"/>
        <item x="1384"/>
        <item x="1159"/>
        <item x="1227"/>
        <item x="1253"/>
        <item x="476"/>
        <item x="530"/>
        <item x="1154"/>
        <item x="54"/>
        <item x="460"/>
        <item x="531"/>
        <item x="1026"/>
        <item x="560"/>
        <item x="457"/>
        <item x="766"/>
        <item x="1728"/>
        <item x="1300"/>
        <item x="1868"/>
        <item x="1241"/>
        <item x="322"/>
        <item x="344"/>
        <item x="1573"/>
        <item x="96"/>
        <item x="1217"/>
        <item x="1437"/>
        <item x="1144"/>
        <item x="254"/>
        <item x="1082"/>
        <item x="848"/>
        <item x="1861"/>
        <item x="962"/>
        <item x="963"/>
        <item x="435"/>
        <item x="973"/>
        <item x="1589"/>
        <item x="1869"/>
        <item x="1849"/>
        <item x="1467"/>
        <item x="1027"/>
        <item x="1810"/>
        <item x="702"/>
        <item x="1102"/>
        <item x="1103"/>
        <item x="200"/>
        <item x="1039"/>
        <item x="1653"/>
        <item x="561"/>
        <item x="562"/>
        <item x="563"/>
        <item x="393"/>
        <item x="591"/>
        <item x="288"/>
        <item x="928"/>
        <item x="323"/>
        <item x="33"/>
        <item x="1523"/>
        <item x="1389"/>
        <item x="798"/>
        <item x="799"/>
        <item x="1394"/>
        <item x="55"/>
        <item x="1742"/>
        <item x="1754"/>
        <item x="1610"/>
        <item x="369"/>
        <item x="690"/>
        <item x="1255"/>
        <item x="494"/>
        <item x="15"/>
        <item x="385"/>
        <item x="964"/>
        <item x="1106"/>
        <item x="1198"/>
        <item x="111"/>
        <item x="1257"/>
        <item x="1362"/>
        <item x="1318"/>
        <item x="1336"/>
        <item x="700"/>
        <item x="1240"/>
        <item x="1620"/>
        <item x="377"/>
        <item x="658"/>
        <item x="698"/>
        <item x="1028"/>
        <item x="370"/>
        <item x="114"/>
        <item x="630"/>
        <item x="1663"/>
        <item x="1246"/>
        <item x="839"/>
        <item x="1206"/>
        <item x="659"/>
        <item x="1055"/>
        <item x="1029"/>
        <item x="324"/>
        <item x="1137"/>
        <item x="762"/>
        <item x="1158"/>
        <item x="866"/>
        <item x="867"/>
        <item x="1593"/>
        <item x="1751"/>
        <item x="1195"/>
        <item x="1425"/>
        <item x="1123"/>
        <item x="1319"/>
        <item x="127"/>
        <item x="1468"/>
        <item x="123"/>
        <item x="1328"/>
        <item x="458"/>
        <item x="660"/>
        <item x="532"/>
        <item x="749"/>
        <item x="1042"/>
        <item x="592"/>
        <item x="593"/>
        <item x="1682"/>
        <item x="1502"/>
        <item x="1002"/>
        <item x="1688"/>
        <item x="975"/>
        <item x="1426"/>
        <item x="1111"/>
        <item x="1654"/>
        <item x="187"/>
        <item x="664"/>
        <item x="1192"/>
        <item x="1739"/>
        <item x="567"/>
        <item x="398"/>
        <item x="164"/>
        <item x="892"/>
        <item x="1740"/>
        <item x="386"/>
        <item x="1689"/>
        <item x="720"/>
        <item x="929"/>
        <item x="620"/>
        <item x="957"/>
        <item x="1079"/>
        <item x="868"/>
        <item x="102"/>
        <item x="1799"/>
        <item x="1773"/>
        <item x="1853"/>
        <item x="1037"/>
        <item x="408"/>
        <item x="1402"/>
        <item x="1193"/>
        <item x="1627"/>
        <item x="605"/>
        <item x="869"/>
        <item x="1741"/>
        <item x="1746"/>
        <item x="434"/>
        <item x="1774"/>
        <item x="1596"/>
        <item x="1266"/>
        <item x="137"/>
        <item x="840"/>
        <item x="893"/>
        <item x="121"/>
        <item x="1845"/>
        <item x="396"/>
        <item x="763"/>
        <item x="179"/>
        <item x="1245"/>
        <item x="1030"/>
        <item x="886"/>
        <item x="495"/>
        <item t="default"/>
      </items>
    </pivotField>
    <pivotField numFmtId="164" showAll="0"/>
    <pivotField showAll="0"/>
    <pivotField showAll="0"/>
    <pivotField axis="axisRow" showAll="0">
      <items count="37">
        <item x="15"/>
        <item x="4"/>
        <item x="24"/>
        <item x="6"/>
        <item x="0"/>
        <item x="7"/>
        <item x="27"/>
        <item x="19"/>
        <item x="10"/>
        <item x="26"/>
        <item x="21"/>
        <item x="34"/>
        <item x="3"/>
        <item x="2"/>
        <item x="33"/>
        <item x="5"/>
        <item x="17"/>
        <item x="16"/>
        <item x="35"/>
        <item x="28"/>
        <item x="32"/>
        <item x="31"/>
        <item x="30"/>
        <item x="18"/>
        <item x="29"/>
        <item x="14"/>
        <item x="8"/>
        <item x="25"/>
        <item x="20"/>
        <item x="23"/>
        <item x="22"/>
        <item x="11"/>
        <item x="13"/>
        <item x="12"/>
        <item x="1"/>
        <item x="9"/>
        <item t="default"/>
      </items>
    </pivotField>
    <pivotField dataField="1" showAll="0"/>
    <pivotField showAll="0"/>
    <pivotField axis="axisRow" showAll="0">
      <items count="11">
        <item x="0"/>
        <item x="6"/>
        <item x="5"/>
        <item x="8"/>
        <item x="3"/>
        <item x="7"/>
        <item x="1"/>
        <item x="9"/>
        <item x="4"/>
        <item x="2"/>
        <item t="default"/>
      </items>
    </pivotField>
    <pivotField showAll="0"/>
    <pivotField axis="axisRow" showAll="0">
      <items count="108">
        <item x="67"/>
        <item x="66"/>
        <item x="63"/>
        <item x="97"/>
        <item x="100"/>
        <item x="87"/>
        <item x="6"/>
        <item x="46"/>
        <item x="55"/>
        <item x="94"/>
        <item x="77"/>
        <item x="49"/>
        <item x="37"/>
        <item x="101"/>
        <item x="92"/>
        <item m="1" x="105"/>
        <item x="5"/>
        <item x="83"/>
        <item x="103"/>
        <item x="0"/>
        <item x="18"/>
        <item x="29"/>
        <item x="74"/>
        <item x="64"/>
        <item x="61"/>
        <item x="30"/>
        <item x="56"/>
        <item x="20"/>
        <item x="96"/>
        <item x="44"/>
        <item x="72"/>
        <item x="88"/>
        <item x="104"/>
        <item x="4"/>
        <item x="31"/>
        <item x="36"/>
        <item x="8"/>
        <item x="76"/>
        <item x="51"/>
        <item x="98"/>
        <item x="69"/>
        <item x="53"/>
        <item x="52"/>
        <item x="7"/>
        <item x="27"/>
        <item x="59"/>
        <item x="32"/>
        <item x="10"/>
        <item x="39"/>
        <item x="19"/>
        <item x="45"/>
        <item x="47"/>
        <item x="79"/>
        <item x="102"/>
        <item x="9"/>
        <item x="62"/>
        <item x="81"/>
        <item x="57"/>
        <item x="93"/>
        <item x="22"/>
        <item x="95"/>
        <item x="85"/>
        <item x="84"/>
        <item x="65"/>
        <item x="68"/>
        <item x="89"/>
        <item x="3"/>
        <item x="12"/>
        <item x="75"/>
        <item x="16"/>
        <item x="21"/>
        <item x="50"/>
        <item x="40"/>
        <item x="70"/>
        <item x="78"/>
        <item x="33"/>
        <item x="28"/>
        <item x="41"/>
        <item x="42"/>
        <item x="99"/>
        <item x="80"/>
        <item x="60"/>
        <item x="23"/>
        <item x="34"/>
        <item x="48"/>
        <item x="17"/>
        <item x="86"/>
        <item x="73"/>
        <item x="38"/>
        <item x="14"/>
        <item x="15"/>
        <item x="35"/>
        <item x="24"/>
        <item x="11"/>
        <item x="13"/>
        <item x="90"/>
        <item x="43"/>
        <item x="25"/>
        <item x="26"/>
        <item x="2"/>
        <item x="82"/>
        <item x="58"/>
        <item x="1"/>
        <item m="1" x="106"/>
        <item x="91"/>
        <item x="71"/>
        <item x="54"/>
        <item t="default"/>
      </items>
    </pivotField>
    <pivotField axis="axisRow" showAll="0">
      <items count="6">
        <item x="1"/>
        <item x="3"/>
        <item x="0"/>
        <item x="2"/>
        <item x="4"/>
        <item t="default"/>
      </items>
    </pivotField>
    <pivotField axis="axisRow" showAll="0">
      <items count="58">
        <item x="38"/>
        <item x="54"/>
        <item x="45"/>
        <item x="35"/>
        <item x="50"/>
        <item x="51"/>
        <item x="24"/>
        <item x="40"/>
        <item x="31"/>
        <item x="55"/>
        <item x="19"/>
        <item x="48"/>
        <item x="27"/>
        <item x="18"/>
        <item x="36"/>
        <item x="25"/>
        <item x="37"/>
        <item x="42"/>
        <item x="12"/>
        <item x="15"/>
        <item x="39"/>
        <item x="7"/>
        <item x="53"/>
        <item x="43"/>
        <item x="17"/>
        <item x="52"/>
        <item x="49"/>
        <item x="9"/>
        <item x="44"/>
        <item x="29"/>
        <item x="2"/>
        <item x="26"/>
        <item x="13"/>
        <item x="28"/>
        <item x="14"/>
        <item x="5"/>
        <item x="22"/>
        <item x="11"/>
        <item x="10"/>
        <item x="56"/>
        <item x="3"/>
        <item x="30"/>
        <item x="16"/>
        <item x="32"/>
        <item x="8"/>
        <item x="34"/>
        <item x="6"/>
        <item x="46"/>
        <item x="23"/>
        <item x="1"/>
        <item x="4"/>
        <item x="41"/>
        <item x="33"/>
        <item x="21"/>
        <item x="47"/>
        <item x="20"/>
        <item x="0"/>
        <item t="default"/>
      </items>
    </pivotField>
    <pivotField axis="axisRow" showAll="0">
      <items count="41">
        <item m="1" x="20"/>
        <item m="1" x="32"/>
        <item m="1" x="25"/>
        <item m="1" x="33"/>
        <item m="1" x="38"/>
        <item m="1" x="22"/>
        <item m="1" x="26"/>
        <item m="1" x="31"/>
        <item m="1" x="34"/>
        <item m="1" x="35"/>
        <item m="1" x="36"/>
        <item m="1" x="37"/>
        <item m="1" x="39"/>
        <item m="1" x="21"/>
        <item m="1" x="23"/>
        <item m="1" x="24"/>
        <item m="1" x="27"/>
        <item m="1" x="28"/>
        <item m="1" x="29"/>
        <item m="1" x="30"/>
        <item x="5"/>
        <item x="7"/>
        <item x="9"/>
        <item x="8"/>
        <item x="0"/>
        <item x="6"/>
        <item x="2"/>
        <item x="4"/>
        <item x="3"/>
        <item x="1"/>
        <item x="19"/>
        <item x="18"/>
        <item x="15"/>
        <item x="16"/>
        <item x="14"/>
        <item x="13"/>
        <item x="11"/>
        <item x="12"/>
        <item x="17"/>
        <item x="10"/>
        <item t="default"/>
      </items>
    </pivotField>
    <pivotField axis="axisRow" showAll="0" defaultSubtotal="0">
      <items count="681">
        <item h="1" m="1" x="680"/>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s>
    </pivotField>
  </pivotFields>
  <rowFields count="8">
    <field x="0"/>
    <field x="9"/>
    <field x="7"/>
    <field x="4"/>
    <field x="12"/>
    <field x="11"/>
    <field x="10"/>
    <field x="13"/>
  </rowFields>
  <rowItems count="14928">
    <i>
      <x/>
    </i>
    <i r="1">
      <x v="43"/>
    </i>
    <i r="2">
      <x v="1"/>
    </i>
    <i r="3">
      <x v="34"/>
    </i>
    <i r="4">
      <x v="30"/>
    </i>
    <i r="5">
      <x v="56"/>
    </i>
    <i r="6">
      <x v="2"/>
    </i>
    <i r="7">
      <x v="606"/>
    </i>
    <i>
      <x v="1"/>
    </i>
    <i r="1">
      <x v="25"/>
    </i>
    <i r="2">
      <x v="3"/>
    </i>
    <i r="3">
      <x v="34"/>
    </i>
    <i r="4">
      <x v="31"/>
    </i>
    <i r="5">
      <x v="56"/>
    </i>
    <i r="6">
      <x v="3"/>
    </i>
    <i r="7">
      <x v="500"/>
    </i>
    <i>
      <x v="2"/>
    </i>
    <i r="1">
      <x v="102"/>
    </i>
    <i r="2">
      <x v="1"/>
    </i>
    <i r="3">
      <x v="34"/>
    </i>
    <i r="4">
      <x v="32"/>
    </i>
    <i r="5">
      <x v="56"/>
    </i>
    <i r="6">
      <x v="3"/>
    </i>
    <i r="7">
      <x v="239"/>
    </i>
    <i>
      <x v="3"/>
    </i>
    <i r="1">
      <x v="71"/>
    </i>
    <i r="2">
      <x v="3"/>
    </i>
    <i r="3">
      <x v="34"/>
    </i>
    <i r="4">
      <x v="33"/>
    </i>
    <i r="5">
      <x v="56"/>
    </i>
    <i r="6">
      <x v="1"/>
    </i>
    <i r="7">
      <x v="302"/>
    </i>
    <i>
      <x v="4"/>
    </i>
    <i r="1">
      <x v="102"/>
    </i>
    <i r="2">
      <x v="5"/>
    </i>
    <i r="3">
      <x v="34"/>
    </i>
    <i r="4">
      <x v="32"/>
    </i>
    <i r="5">
      <x v="56"/>
    </i>
    <i r="6">
      <x v="3"/>
    </i>
    <i r="7">
      <x v="264"/>
    </i>
    <i>
      <x v="5"/>
    </i>
    <i r="1">
      <x v="42"/>
    </i>
    <i r="2">
      <x v="1"/>
    </i>
    <i r="3">
      <x v="34"/>
    </i>
    <i r="4">
      <x v="33"/>
    </i>
    <i r="5">
      <x v="56"/>
    </i>
    <i r="6">
      <x v="3"/>
    </i>
    <i r="7">
      <x v="345"/>
    </i>
    <i>
      <x v="6"/>
    </i>
    <i r="1">
      <x v="36"/>
    </i>
    <i r="2">
      <x v="6"/>
    </i>
    <i r="3">
      <x v="12"/>
    </i>
    <i r="4">
      <x v="20"/>
    </i>
    <i r="5">
      <x v="56"/>
    </i>
    <i r="6">
      <x/>
    </i>
    <i r="7">
      <x v="7"/>
    </i>
    <i>
      <x v="7"/>
    </i>
    <i r="1">
      <x v="100"/>
    </i>
    <i r="2">
      <x v="1"/>
    </i>
    <i r="3">
      <x v="34"/>
    </i>
    <i r="4">
      <x v="30"/>
    </i>
    <i r="5">
      <x v="56"/>
    </i>
    <i r="6">
      <x v="3"/>
    </i>
    <i r="7">
      <x v="525"/>
    </i>
    <i>
      <x v="8"/>
    </i>
    <i r="1">
      <x v="77"/>
    </i>
    <i r="2">
      <x v="4"/>
    </i>
    <i r="3">
      <x v="34"/>
    </i>
    <i r="4">
      <x v="33"/>
    </i>
    <i r="5">
      <x v="56"/>
    </i>
    <i r="6">
      <x/>
    </i>
    <i r="7">
      <x v="329"/>
    </i>
    <i>
      <x v="9"/>
    </i>
    <i r="1">
      <x v="71"/>
    </i>
    <i r="2">
      <x/>
    </i>
    <i r="3">
      <x v="28"/>
    </i>
    <i r="4">
      <x v="30"/>
    </i>
    <i r="5">
      <x v="56"/>
    </i>
    <i r="6">
      <x v="3"/>
    </i>
    <i r="7">
      <x v="522"/>
    </i>
    <i>
      <x v="10"/>
    </i>
    <i r="1">
      <x v="46"/>
    </i>
    <i r="2">
      <x v="9"/>
    </i>
    <i r="3">
      <x v="12"/>
    </i>
    <i r="4">
      <x v="34"/>
    </i>
    <i r="5">
      <x v="56"/>
    </i>
    <i r="6">
      <x v="1"/>
    </i>
    <i r="7">
      <x v="204"/>
    </i>
    <i>
      <x v="11"/>
    </i>
    <i r="1">
      <x v="41"/>
    </i>
    <i r="2">
      <x v="5"/>
    </i>
    <i r="3">
      <x v="34"/>
    </i>
    <i r="4">
      <x v="31"/>
    </i>
    <i r="5">
      <x v="56"/>
    </i>
    <i r="6">
      <x v="2"/>
    </i>
    <i r="7">
      <x v="506"/>
    </i>
    <i>
      <x v="12"/>
    </i>
    <i r="1">
      <x v="43"/>
    </i>
    <i r="2">
      <x v="1"/>
    </i>
    <i r="3">
      <x v="15"/>
    </i>
    <i r="4">
      <x v="31"/>
    </i>
    <i r="5">
      <x v="56"/>
    </i>
    <i r="6">
      <x v="3"/>
    </i>
    <i r="7">
      <x v="514"/>
    </i>
    <i>
      <x v="13"/>
    </i>
    <i r="1">
      <x v="102"/>
    </i>
    <i r="2">
      <x v="1"/>
    </i>
    <i r="3">
      <x v="34"/>
    </i>
    <i r="4">
      <x v="33"/>
    </i>
    <i r="5">
      <x v="56"/>
    </i>
    <i r="6">
      <x v="3"/>
    </i>
    <i r="7">
      <x v="296"/>
    </i>
    <i>
      <x v="14"/>
    </i>
    <i r="1">
      <x v="102"/>
    </i>
    <i r="2">
      <x v="5"/>
    </i>
    <i r="3">
      <x v="34"/>
    </i>
    <i r="4">
      <x v="35"/>
    </i>
    <i r="5">
      <x v="56"/>
    </i>
    <i r="6">
      <x/>
    </i>
    <i r="7">
      <x v="128"/>
    </i>
    <i>
      <x v="15"/>
    </i>
    <i r="1">
      <x v="102"/>
    </i>
    <i r="2">
      <x v="5"/>
    </i>
    <i r="3">
      <x v="34"/>
    </i>
    <i r="4">
      <x v="35"/>
    </i>
    <i r="5">
      <x v="56"/>
    </i>
    <i r="6">
      <x v="3"/>
    </i>
    <i r="7">
      <x v="164"/>
    </i>
    <i>
      <x v="16"/>
    </i>
    <i r="1">
      <x v="93"/>
    </i>
    <i r="2">
      <x v="6"/>
    </i>
    <i r="3">
      <x v="34"/>
    </i>
    <i r="4">
      <x v="36"/>
    </i>
    <i r="5">
      <x v="56"/>
    </i>
    <i r="6">
      <x v="2"/>
    </i>
    <i r="7">
      <x v="68"/>
    </i>
    <i>
      <x v="17"/>
    </i>
    <i r="1">
      <x v="89"/>
    </i>
    <i r="2">
      <x v="8"/>
    </i>
    <i r="3">
      <x v="34"/>
    </i>
    <i r="4">
      <x v="33"/>
    </i>
    <i r="5">
      <x v="56"/>
    </i>
    <i r="6">
      <x v="3"/>
    </i>
    <i r="7">
      <x v="319"/>
    </i>
    <i>
      <x v="18"/>
    </i>
    <i r="1">
      <x v="43"/>
    </i>
    <i r="2">
      <x v="6"/>
    </i>
    <i r="3">
      <x v="15"/>
    </i>
    <i r="4">
      <x v="30"/>
    </i>
    <i r="5">
      <x v="56"/>
    </i>
    <i r="6">
      <x v="1"/>
    </i>
    <i r="7">
      <x v="548"/>
    </i>
    <i>
      <x v="19"/>
    </i>
    <i r="1">
      <x v="43"/>
    </i>
    <i r="2">
      <x v="6"/>
    </i>
    <i r="3">
      <x v="34"/>
    </i>
    <i r="4">
      <x v="32"/>
    </i>
    <i r="5">
      <x v="56"/>
    </i>
    <i r="6">
      <x/>
    </i>
    <i r="7">
      <x v="289"/>
    </i>
    <i>
      <x v="20"/>
    </i>
    <i r="1">
      <x v="43"/>
    </i>
    <i r="2">
      <x v="6"/>
    </i>
    <i r="3">
      <x v="34"/>
    </i>
    <i r="4">
      <x v="31"/>
    </i>
    <i r="5">
      <x v="56"/>
    </i>
    <i r="6">
      <x v="2"/>
    </i>
    <i r="7">
      <x v="512"/>
    </i>
    <i>
      <x v="21"/>
    </i>
    <i r="1">
      <x v="102"/>
    </i>
    <i r="2">
      <x v="1"/>
    </i>
    <i r="3">
      <x v="34"/>
    </i>
    <i r="4">
      <x v="37"/>
    </i>
    <i r="5">
      <x v="56"/>
    </i>
    <i r="6">
      <x v="1"/>
    </i>
    <i r="7">
      <x v="94"/>
    </i>
    <i>
      <x v="22"/>
    </i>
    <i r="1">
      <x v="43"/>
    </i>
    <i r="2">
      <x v="6"/>
    </i>
    <i r="3">
      <x v="15"/>
    </i>
    <i r="4">
      <x v="31"/>
    </i>
    <i r="5">
      <x v="56"/>
    </i>
    <i r="6">
      <x v="2"/>
    </i>
    <i r="7">
      <x v="479"/>
    </i>
    <i>
      <x v="23"/>
    </i>
    <i r="1">
      <x v="102"/>
    </i>
    <i r="2">
      <x v="4"/>
    </i>
    <i r="3">
      <x v="34"/>
    </i>
    <i r="4">
      <x v="35"/>
    </i>
    <i r="5">
      <x v="56"/>
    </i>
    <i r="6">
      <x v="2"/>
    </i>
    <i r="7">
      <x v="164"/>
    </i>
    <i>
      <x v="24"/>
    </i>
    <i r="1">
      <x v="102"/>
    </i>
    <i r="2">
      <x v="6"/>
    </i>
    <i r="3">
      <x v="34"/>
    </i>
    <i r="4">
      <x v="33"/>
    </i>
    <i r="5">
      <x v="56"/>
    </i>
    <i r="6">
      <x v="1"/>
    </i>
    <i r="7">
      <x v="358"/>
    </i>
    <i>
      <x v="25"/>
    </i>
    <i r="1">
      <x v="102"/>
    </i>
    <i r="2">
      <x v="1"/>
    </i>
    <i r="3">
      <x v="34"/>
    </i>
    <i r="4">
      <x v="32"/>
    </i>
    <i r="5">
      <x v="56"/>
    </i>
    <i r="6">
      <x v="3"/>
    </i>
    <i r="7">
      <x v="230"/>
    </i>
    <i>
      <x v="26"/>
    </i>
    <i r="1">
      <x v="11"/>
    </i>
    <i r="2">
      <x v="6"/>
    </i>
    <i r="3">
      <x v="12"/>
    </i>
    <i r="4">
      <x v="33"/>
    </i>
    <i r="5">
      <x v="56"/>
    </i>
    <i r="6">
      <x v="2"/>
    </i>
    <i r="7">
      <x v="350"/>
    </i>
    <i>
      <x v="27"/>
    </i>
    <i r="1">
      <x v="43"/>
    </i>
    <i r="2">
      <x v="5"/>
    </i>
    <i r="3">
      <x v="15"/>
    </i>
    <i r="4">
      <x v="31"/>
    </i>
    <i r="5">
      <x v="56"/>
    </i>
    <i r="6">
      <x/>
    </i>
    <i r="7">
      <x v="488"/>
    </i>
    <i>
      <x v="28"/>
    </i>
    <i r="1">
      <x v="43"/>
    </i>
    <i r="2">
      <x v="6"/>
    </i>
    <i r="3">
      <x v="15"/>
    </i>
    <i r="4">
      <x v="30"/>
    </i>
    <i r="5">
      <x v="56"/>
    </i>
    <i r="6">
      <x v="2"/>
    </i>
    <i r="7">
      <x v="541"/>
    </i>
    <i>
      <x v="29"/>
    </i>
    <i r="1">
      <x v="82"/>
    </i>
    <i r="2">
      <x v="6"/>
    </i>
    <i r="3">
      <x v="34"/>
    </i>
    <i r="4">
      <x v="33"/>
    </i>
    <i r="5">
      <x v="56"/>
    </i>
    <i r="6">
      <x v="3"/>
    </i>
    <i r="7">
      <x v="351"/>
    </i>
    <i>
      <x v="30"/>
    </i>
    <i r="1">
      <x v="43"/>
    </i>
    <i r="2">
      <x v="9"/>
    </i>
    <i r="3">
      <x v="15"/>
    </i>
    <i r="4">
      <x v="30"/>
    </i>
    <i r="5">
      <x v="56"/>
    </i>
    <i r="6">
      <x v="2"/>
    </i>
    <i r="7">
      <x v="600"/>
    </i>
    <i>
      <x v="31"/>
    </i>
    <i r="1">
      <x v="99"/>
    </i>
    <i r="2">
      <x v="1"/>
    </i>
    <i r="3">
      <x v="13"/>
    </i>
    <i r="4">
      <x v="32"/>
    </i>
    <i r="5">
      <x v="56"/>
    </i>
    <i r="6">
      <x v="3"/>
    </i>
    <i r="7">
      <x v="259"/>
    </i>
    <i>
      <x v="32"/>
    </i>
    <i r="1">
      <x v="76"/>
    </i>
    <i r="2">
      <x v="1"/>
    </i>
    <i r="3">
      <x v="34"/>
    </i>
    <i r="4">
      <x v="31"/>
    </i>
    <i r="5">
      <x v="56"/>
    </i>
    <i r="6">
      <x v="1"/>
    </i>
    <i r="7">
      <x v="468"/>
    </i>
    <i>
      <x v="33"/>
    </i>
    <i r="1">
      <x v="43"/>
    </i>
    <i r="2">
      <x v="2"/>
    </i>
    <i r="3">
      <x v="15"/>
    </i>
    <i r="4">
      <x v="30"/>
    </i>
    <i r="5">
      <x v="56"/>
    </i>
    <i r="6">
      <x v="3"/>
    </i>
    <i r="7">
      <x v="562"/>
    </i>
    <i>
      <x v="34"/>
    </i>
    <i r="1">
      <x v="102"/>
    </i>
    <i r="2">
      <x v="6"/>
    </i>
    <i r="3">
      <x v="34"/>
    </i>
    <i r="4">
      <x v="21"/>
    </i>
    <i r="5">
      <x v="56"/>
    </i>
    <i r="6">
      <x v="1"/>
    </i>
    <i r="7">
      <x v="22"/>
    </i>
    <i>
      <x v="35"/>
    </i>
    <i r="1">
      <x v="102"/>
    </i>
    <i r="2">
      <x v="5"/>
    </i>
    <i r="3">
      <x v="34"/>
    </i>
    <i r="4">
      <x v="34"/>
    </i>
    <i r="5">
      <x v="56"/>
    </i>
    <i r="6">
      <x v="2"/>
    </i>
    <i r="7">
      <x v="190"/>
    </i>
    <i>
      <x v="36"/>
    </i>
    <i r="1">
      <x v="102"/>
    </i>
    <i r="2">
      <x v="2"/>
    </i>
    <i r="3">
      <x v="34"/>
    </i>
    <i r="4">
      <x v="38"/>
    </i>
    <i r="5">
      <x v="56"/>
    </i>
    <i r="6">
      <x v="1"/>
    </i>
    <i r="7">
      <x v="412"/>
    </i>
    <i>
      <x v="37"/>
    </i>
    <i r="1">
      <x v="43"/>
    </i>
    <i r="2">
      <x v="6"/>
    </i>
    <i r="3">
      <x v="15"/>
    </i>
    <i r="4">
      <x v="30"/>
    </i>
    <i r="5">
      <x v="56"/>
    </i>
    <i r="6">
      <x v="2"/>
    </i>
    <i r="7">
      <x v="588"/>
    </i>
    <i>
      <x v="38"/>
    </i>
    <i r="1">
      <x v="6"/>
    </i>
    <i r="2">
      <x v="2"/>
    </i>
    <i r="3">
      <x v="1"/>
    </i>
    <i r="4">
      <x v="34"/>
    </i>
    <i r="5">
      <x v="56"/>
    </i>
    <i r="6">
      <x v="1"/>
    </i>
    <i r="7">
      <x v="178"/>
    </i>
    <i>
      <x v="39"/>
    </i>
    <i r="1">
      <x v="43"/>
    </i>
    <i r="2">
      <x v="1"/>
    </i>
    <i r="3">
      <x v="34"/>
    </i>
    <i r="4">
      <x v="31"/>
    </i>
    <i r="5">
      <x v="56"/>
    </i>
    <i r="6">
      <x v="2"/>
    </i>
    <i r="7">
      <x v="503"/>
    </i>
    <i>
      <x v="40"/>
    </i>
    <i r="1">
      <x v="19"/>
    </i>
    <i r="2">
      <x v="5"/>
    </i>
    <i r="3">
      <x v="4"/>
    </i>
    <i r="4">
      <x v="34"/>
    </i>
    <i r="5">
      <x v="56"/>
    </i>
    <i r="6">
      <x v="1"/>
    </i>
    <i r="7">
      <x v="192"/>
    </i>
    <i>
      <x v="41"/>
    </i>
    <i r="1">
      <x v="102"/>
    </i>
    <i r="2">
      <x/>
    </i>
    <i r="3">
      <x v="34"/>
    </i>
    <i r="4">
      <x v="32"/>
    </i>
    <i r="5">
      <x v="56"/>
    </i>
    <i r="6">
      <x v="2"/>
    </i>
    <i r="7">
      <x v="239"/>
    </i>
    <i>
      <x v="42"/>
    </i>
    <i r="1">
      <x v="102"/>
    </i>
    <i r="2">
      <x v="7"/>
    </i>
    <i r="3">
      <x v="34"/>
    </i>
    <i r="4">
      <x v="37"/>
    </i>
    <i r="5">
      <x v="56"/>
    </i>
    <i r="6">
      <x/>
    </i>
    <i r="7">
      <x v="110"/>
    </i>
    <i>
      <x v="43"/>
    </i>
    <i r="1">
      <x v="43"/>
    </i>
    <i r="2">
      <x v="6"/>
    </i>
    <i r="3">
      <x v="15"/>
    </i>
    <i r="4">
      <x v="31"/>
    </i>
    <i r="5">
      <x v="56"/>
    </i>
    <i r="6">
      <x v="1"/>
    </i>
    <i r="7">
      <x v="505"/>
    </i>
    <i>
      <x v="44"/>
    </i>
    <i r="1">
      <x v="99"/>
    </i>
    <i r="2">
      <x v="1"/>
    </i>
    <i r="3">
      <x v="13"/>
    </i>
    <i r="4">
      <x v="32"/>
    </i>
    <i r="5">
      <x v="56"/>
    </i>
    <i r="6">
      <x v="2"/>
    </i>
    <i r="7">
      <x v="286"/>
    </i>
    <i>
      <x v="45"/>
    </i>
    <i r="1">
      <x v="102"/>
    </i>
    <i r="2">
      <x v="2"/>
    </i>
    <i r="3">
      <x v="34"/>
    </i>
    <i r="4">
      <x v="30"/>
    </i>
    <i r="5">
      <x v="56"/>
    </i>
    <i r="6">
      <x/>
    </i>
    <i r="7">
      <x v="525"/>
    </i>
    <i>
      <x v="46"/>
    </i>
    <i r="1">
      <x v="66"/>
    </i>
    <i r="2">
      <x v="6"/>
    </i>
    <i r="3">
      <x v="12"/>
    </i>
    <i r="4">
      <x v="32"/>
    </i>
    <i r="5">
      <x v="56"/>
    </i>
    <i r="6">
      <x v="2"/>
    </i>
    <i r="7">
      <x v="247"/>
    </i>
    <i>
      <x v="47"/>
    </i>
    <i r="1">
      <x v="36"/>
    </i>
    <i r="2">
      <x v="1"/>
    </i>
    <i r="3">
      <x v="34"/>
    </i>
    <i r="4">
      <x v="36"/>
    </i>
    <i r="5">
      <x v="56"/>
    </i>
    <i r="6">
      <x v="3"/>
    </i>
    <i r="7">
      <x v="85"/>
    </i>
    <i>
      <x v="48"/>
    </i>
    <i r="1">
      <x v="102"/>
    </i>
    <i r="2">
      <x/>
    </i>
    <i r="3">
      <x v="34"/>
    </i>
    <i r="4">
      <x v="32"/>
    </i>
    <i r="5">
      <x v="56"/>
    </i>
    <i r="6">
      <x v="1"/>
    </i>
    <i r="7">
      <x v="248"/>
    </i>
    <i>
      <x v="49"/>
    </i>
    <i r="1">
      <x v="99"/>
    </i>
    <i r="2">
      <x/>
    </i>
    <i r="3">
      <x v="13"/>
    </i>
    <i r="4">
      <x v="34"/>
    </i>
    <i r="5">
      <x v="56"/>
    </i>
    <i r="6">
      <x v="2"/>
    </i>
    <i r="7">
      <x v="218"/>
    </i>
    <i>
      <x v="50"/>
    </i>
    <i r="1">
      <x v="36"/>
    </i>
    <i r="2">
      <x v="6"/>
    </i>
    <i r="3">
      <x v="12"/>
    </i>
    <i r="4">
      <x v="38"/>
    </i>
    <i r="5">
      <x v="56"/>
    </i>
    <i r="6">
      <x v="3"/>
    </i>
    <i r="7">
      <x v="409"/>
    </i>
    <i>
      <x v="51"/>
    </i>
    <i r="1">
      <x v="43"/>
    </i>
    <i r="2">
      <x/>
    </i>
    <i r="3">
      <x v="34"/>
    </i>
    <i r="4">
      <x v="30"/>
    </i>
    <i r="5">
      <x v="56"/>
    </i>
    <i r="6">
      <x v="1"/>
    </i>
    <i r="7">
      <x v="639"/>
    </i>
    <i>
      <x v="52"/>
    </i>
    <i r="1">
      <x v="102"/>
    </i>
    <i r="2">
      <x v="1"/>
    </i>
    <i r="3">
      <x v="34"/>
    </i>
    <i r="4">
      <x v="32"/>
    </i>
    <i r="5">
      <x v="56"/>
    </i>
    <i r="6">
      <x v="2"/>
    </i>
    <i r="7">
      <x v="224"/>
    </i>
    <i>
      <x v="53"/>
    </i>
    <i r="1">
      <x v="43"/>
    </i>
    <i r="2">
      <x v="1"/>
    </i>
    <i r="3">
      <x v="34"/>
    </i>
    <i r="4">
      <x v="30"/>
    </i>
    <i r="5">
      <x v="56"/>
    </i>
    <i r="6">
      <x v="2"/>
    </i>
    <i r="7">
      <x v="580"/>
    </i>
    <i>
      <x v="54"/>
    </i>
    <i r="1">
      <x v="99"/>
    </i>
    <i r="2">
      <x v="6"/>
    </i>
    <i r="3">
      <x v="13"/>
    </i>
    <i r="4">
      <x v="38"/>
    </i>
    <i r="5">
      <x v="56"/>
    </i>
    <i r="6">
      <x/>
    </i>
    <i r="7">
      <x v="418"/>
    </i>
    <i>
      <x v="55"/>
    </i>
    <i r="1">
      <x v="35"/>
    </i>
    <i r="2">
      <x v="6"/>
    </i>
    <i r="3">
      <x v="12"/>
    </i>
    <i r="4">
      <x v="32"/>
    </i>
    <i r="5">
      <x v="56"/>
    </i>
    <i r="6">
      <x v="1"/>
    </i>
    <i r="7">
      <x v="223"/>
    </i>
    <i>
      <x v="56"/>
    </i>
    <i r="1">
      <x v="102"/>
    </i>
    <i r="2">
      <x v="1"/>
    </i>
    <i r="3">
      <x v="34"/>
    </i>
    <i r="4">
      <x v="33"/>
    </i>
    <i r="5">
      <x v="56"/>
    </i>
    <i r="6">
      <x v="2"/>
    </i>
    <i r="7">
      <x v="366"/>
    </i>
    <i>
      <x v="57"/>
    </i>
    <i r="1">
      <x v="102"/>
    </i>
    <i r="2">
      <x v="9"/>
    </i>
    <i r="3">
      <x v="34"/>
    </i>
    <i r="4">
      <x v="33"/>
    </i>
    <i r="5">
      <x v="56"/>
    </i>
    <i r="6">
      <x v="2"/>
    </i>
    <i r="7">
      <x v="351"/>
    </i>
    <i>
      <x v="58"/>
    </i>
    <i r="1">
      <x v="102"/>
    </i>
    <i r="2">
      <x v="1"/>
    </i>
    <i r="3">
      <x v="34"/>
    </i>
    <i r="4">
      <x v="34"/>
    </i>
    <i r="5">
      <x v="56"/>
    </i>
    <i r="6">
      <x v="3"/>
    </i>
    <i r="7">
      <x v="193"/>
    </i>
    <i>
      <x v="59"/>
    </i>
    <i r="1">
      <x v="19"/>
    </i>
    <i r="2">
      <x v="1"/>
    </i>
    <i r="3">
      <x v="4"/>
    </i>
    <i r="4">
      <x v="32"/>
    </i>
    <i r="5">
      <x v="56"/>
    </i>
    <i r="6">
      <x v="3"/>
    </i>
    <i r="7">
      <x v="260"/>
    </i>
    <i>
      <x v="60"/>
    </i>
    <i r="1">
      <x v="16"/>
    </i>
    <i r="2">
      <x v="6"/>
    </i>
    <i r="3">
      <x v="34"/>
    </i>
    <i r="4">
      <x v="32"/>
    </i>
    <i r="5">
      <x v="56"/>
    </i>
    <i r="6">
      <x v="3"/>
    </i>
    <i r="7">
      <x v="227"/>
    </i>
    <i>
      <x v="61"/>
    </i>
    <i r="1">
      <x v="35"/>
    </i>
    <i r="2">
      <x v="2"/>
    </i>
    <i r="3">
      <x v="12"/>
    </i>
    <i r="4">
      <x v="32"/>
    </i>
    <i r="5">
      <x v="56"/>
    </i>
    <i r="6">
      <x v="2"/>
    </i>
    <i r="7">
      <x v="262"/>
    </i>
    <i>
      <x v="62"/>
    </i>
    <i r="1">
      <x v="102"/>
    </i>
    <i r="2">
      <x v="6"/>
    </i>
    <i r="3">
      <x v="34"/>
    </i>
    <i r="4">
      <x v="35"/>
    </i>
    <i r="5">
      <x v="56"/>
    </i>
    <i r="6">
      <x v="2"/>
    </i>
    <i r="7">
      <x v="128"/>
    </i>
    <i>
      <x v="63"/>
    </i>
    <i r="1">
      <x v="66"/>
    </i>
    <i r="2">
      <x v="1"/>
    </i>
    <i r="3">
      <x v="12"/>
    </i>
    <i r="4">
      <x v="33"/>
    </i>
    <i r="5">
      <x v="56"/>
    </i>
    <i r="6">
      <x/>
    </i>
    <i r="7">
      <x v="300"/>
    </i>
    <i>
      <x v="64"/>
    </i>
    <i r="1">
      <x v="6"/>
    </i>
    <i r="2">
      <x v="4"/>
    </i>
    <i r="3">
      <x v="1"/>
    </i>
    <i r="4">
      <x v="35"/>
    </i>
    <i r="5">
      <x v="56"/>
    </i>
    <i r="6">
      <x v="2"/>
    </i>
    <i r="7">
      <x v="120"/>
    </i>
    <i>
      <x v="65"/>
    </i>
    <i r="1">
      <x v="102"/>
    </i>
    <i r="2">
      <x v="1"/>
    </i>
    <i r="3">
      <x v="34"/>
    </i>
    <i r="4">
      <x v="35"/>
    </i>
    <i r="5">
      <x v="56"/>
    </i>
    <i r="6">
      <x v="1"/>
    </i>
    <i r="7">
      <x v="127"/>
    </i>
    <i>
      <x v="66"/>
    </i>
    <i r="1">
      <x v="102"/>
    </i>
    <i r="2">
      <x v="1"/>
    </i>
    <i r="3">
      <x v="34"/>
    </i>
    <i r="4">
      <x v="32"/>
    </i>
    <i r="5">
      <x v="56"/>
    </i>
    <i r="6">
      <x v="3"/>
    </i>
    <i r="7">
      <x v="289"/>
    </i>
    <i>
      <x v="67"/>
    </i>
    <i r="1">
      <x v="89"/>
    </i>
    <i r="2">
      <x v="6"/>
    </i>
    <i r="3">
      <x v="34"/>
    </i>
    <i r="4">
      <x v="36"/>
    </i>
    <i r="5">
      <x v="56"/>
    </i>
    <i r="6">
      <x v="2"/>
    </i>
    <i r="7">
      <x v="85"/>
    </i>
    <i>
      <x v="68"/>
    </i>
    <i r="1">
      <x v="102"/>
    </i>
    <i r="2">
      <x v="1"/>
    </i>
    <i r="3">
      <x v="34"/>
    </i>
    <i r="4">
      <x v="32"/>
    </i>
    <i r="5">
      <x v="56"/>
    </i>
    <i r="6">
      <x v="2"/>
    </i>
    <i r="7">
      <x v="248"/>
    </i>
    <i>
      <x v="69"/>
    </i>
    <i r="1">
      <x v="102"/>
    </i>
    <i r="2">
      <x v="6"/>
    </i>
    <i r="3">
      <x v="34"/>
    </i>
    <i r="4">
      <x v="35"/>
    </i>
    <i r="5">
      <x v="56"/>
    </i>
    <i r="6">
      <x v="3"/>
    </i>
    <i r="7">
      <x v="164"/>
    </i>
    <i>
      <x v="70"/>
    </i>
    <i r="1">
      <x v="6"/>
    </i>
    <i r="2">
      <x v="6"/>
    </i>
    <i r="3">
      <x v="1"/>
    </i>
    <i r="4">
      <x v="36"/>
    </i>
    <i r="5">
      <x v="56"/>
    </i>
    <i r="6">
      <x v="2"/>
    </i>
    <i r="7">
      <x v="81"/>
    </i>
    <i>
      <x v="71"/>
    </i>
    <i r="1">
      <x v="97"/>
    </i>
    <i r="2">
      <x v="6"/>
    </i>
    <i r="3">
      <x v="34"/>
    </i>
    <i r="4">
      <x v="38"/>
    </i>
    <i r="5">
      <x v="56"/>
    </i>
    <i r="6">
      <x v="3"/>
    </i>
    <i r="7">
      <x v="393"/>
    </i>
    <i>
      <x v="72"/>
    </i>
    <i r="1">
      <x v="19"/>
    </i>
    <i r="2">
      <x v="9"/>
    </i>
    <i r="3">
      <x v="4"/>
    </i>
    <i r="4">
      <x v="32"/>
    </i>
    <i r="5">
      <x v="56"/>
    </i>
    <i r="6">
      <x v="3"/>
    </i>
    <i r="7">
      <x v="237"/>
    </i>
    <i>
      <x v="73"/>
    </i>
    <i r="1">
      <x v="102"/>
    </i>
    <i r="2">
      <x v="2"/>
    </i>
    <i r="3">
      <x v="34"/>
    </i>
    <i r="4">
      <x v="31"/>
    </i>
    <i r="5">
      <x v="56"/>
    </i>
    <i r="6">
      <x v="3"/>
    </i>
    <i r="7">
      <x v="500"/>
    </i>
    <i>
      <x v="74"/>
    </i>
    <i r="1">
      <x v="19"/>
    </i>
    <i r="2">
      <x v="1"/>
    </i>
    <i r="3">
      <x v="34"/>
    </i>
    <i r="4">
      <x v="32"/>
    </i>
    <i r="5">
      <x v="56"/>
    </i>
    <i r="6">
      <x/>
    </i>
    <i r="7">
      <x v="230"/>
    </i>
    <i>
      <x v="75"/>
    </i>
    <i r="1">
      <x v="99"/>
    </i>
    <i r="2">
      <x v="1"/>
    </i>
    <i r="3">
      <x v="13"/>
    </i>
    <i r="4">
      <x v="21"/>
    </i>
    <i r="5">
      <x v="56"/>
    </i>
    <i r="6">
      <x v="1"/>
    </i>
    <i r="7">
      <x v="18"/>
    </i>
    <i>
      <x v="76"/>
    </i>
    <i r="1">
      <x v="83"/>
    </i>
    <i r="2">
      <x v="1"/>
    </i>
    <i r="3">
      <x v="34"/>
    </i>
    <i r="4">
      <x v="31"/>
    </i>
    <i r="5">
      <x v="56"/>
    </i>
    <i r="6">
      <x v="3"/>
    </i>
    <i r="7">
      <x v="478"/>
    </i>
    <i>
      <x v="77"/>
    </i>
    <i r="1">
      <x v="102"/>
    </i>
    <i r="2">
      <x v="6"/>
    </i>
    <i r="3">
      <x v="34"/>
    </i>
    <i r="4">
      <x v="32"/>
    </i>
    <i r="5">
      <x v="56"/>
    </i>
    <i r="6">
      <x v="1"/>
    </i>
    <i r="7">
      <x v="289"/>
    </i>
    <i>
      <x v="78"/>
    </i>
    <i r="1">
      <x v="72"/>
    </i>
    <i r="2">
      <x v="1"/>
    </i>
    <i r="3">
      <x v="34"/>
    </i>
    <i r="4">
      <x v="38"/>
    </i>
    <i r="5">
      <x v="56"/>
    </i>
    <i r="6">
      <x v="3"/>
    </i>
    <i r="7">
      <x v="434"/>
    </i>
    <i>
      <x v="79"/>
    </i>
    <i r="1">
      <x v="99"/>
    </i>
    <i r="2">
      <x v="6"/>
    </i>
    <i r="3">
      <x v="13"/>
    </i>
    <i r="4">
      <x v="33"/>
    </i>
    <i r="5">
      <x v="56"/>
    </i>
    <i r="6">
      <x v="2"/>
    </i>
    <i r="7">
      <x v="305"/>
    </i>
    <i>
      <x v="80"/>
    </i>
    <i r="1">
      <x v="102"/>
    </i>
    <i r="2">
      <x v="4"/>
    </i>
    <i r="3">
      <x v="34"/>
    </i>
    <i r="4">
      <x v="21"/>
    </i>
    <i r="5">
      <x v="56"/>
    </i>
    <i r="6">
      <x v="3"/>
    </i>
    <i r="7">
      <x v="22"/>
    </i>
    <i>
      <x v="81"/>
    </i>
    <i r="1">
      <x v="102"/>
    </i>
    <i r="2">
      <x v="6"/>
    </i>
    <i r="3">
      <x v="34"/>
    </i>
    <i r="4">
      <x v="39"/>
    </i>
    <i r="5">
      <x v="56"/>
    </i>
    <i r="6">
      <x v="2"/>
    </i>
    <i r="7">
      <x v="47"/>
    </i>
    <i>
      <x v="82"/>
    </i>
    <i r="1">
      <x v="43"/>
    </i>
    <i r="2">
      <x v="2"/>
    </i>
    <i r="3">
      <x v="15"/>
    </i>
    <i r="4">
      <x v="30"/>
    </i>
    <i r="5">
      <x v="56"/>
    </i>
    <i r="6">
      <x v="3"/>
    </i>
    <i r="7">
      <x v="562"/>
    </i>
    <i>
      <x v="83"/>
    </i>
    <i r="1">
      <x v="16"/>
    </i>
    <i r="2">
      <x v="1"/>
    </i>
    <i r="3">
      <x v="34"/>
    </i>
    <i r="4">
      <x v="38"/>
    </i>
    <i r="5">
      <x v="56"/>
    </i>
    <i r="6">
      <x v="3"/>
    </i>
    <i r="7">
      <x v="404"/>
    </i>
    <i>
      <x v="84"/>
    </i>
    <i r="1">
      <x v="102"/>
    </i>
    <i r="2">
      <x v="5"/>
    </i>
    <i r="3">
      <x v="34"/>
    </i>
    <i r="4">
      <x v="36"/>
    </i>
    <i r="5">
      <x v="56"/>
    </i>
    <i r="6">
      <x v="1"/>
    </i>
    <i r="7">
      <x v="60"/>
    </i>
    <i>
      <x v="85"/>
    </i>
    <i r="1">
      <x v="99"/>
    </i>
    <i r="2">
      <x v="2"/>
    </i>
    <i r="3">
      <x v="34"/>
    </i>
    <i r="4">
      <x v="35"/>
    </i>
    <i r="5">
      <x v="56"/>
    </i>
    <i r="6">
      <x v="2"/>
    </i>
    <i r="7">
      <x v="139"/>
    </i>
    <i>
      <x v="86"/>
    </i>
    <i r="1">
      <x v="102"/>
    </i>
    <i r="2">
      <x v="1"/>
    </i>
    <i r="3">
      <x v="34"/>
    </i>
    <i r="4">
      <x v="33"/>
    </i>
    <i r="5">
      <x v="56"/>
    </i>
    <i r="6">
      <x v="2"/>
    </i>
    <i r="7">
      <x v="358"/>
    </i>
    <i>
      <x v="87"/>
    </i>
    <i r="1">
      <x v="19"/>
    </i>
    <i r="2">
      <x v="1"/>
    </i>
    <i r="3">
      <x v="4"/>
    </i>
    <i r="4">
      <x v="33"/>
    </i>
    <i r="5">
      <x v="56"/>
    </i>
    <i r="6">
      <x v="2"/>
    </i>
    <i r="7">
      <x v="349"/>
    </i>
    <i>
      <x v="88"/>
    </i>
    <i r="1">
      <x v="102"/>
    </i>
    <i r="2">
      <x v="4"/>
    </i>
    <i r="3">
      <x v="34"/>
    </i>
    <i r="4">
      <x v="22"/>
    </i>
    <i r="5">
      <x v="56"/>
    </i>
    <i r="6">
      <x v="2"/>
    </i>
    <i r="7">
      <x v="43"/>
    </i>
    <i>
      <x v="89"/>
    </i>
    <i r="1">
      <x v="102"/>
    </i>
    <i r="2">
      <x v="6"/>
    </i>
    <i r="3">
      <x v="34"/>
    </i>
    <i r="4">
      <x v="38"/>
    </i>
    <i r="5">
      <x v="56"/>
    </i>
    <i r="6">
      <x v="1"/>
    </i>
    <i r="7">
      <x v="377"/>
    </i>
    <i>
      <x v="90"/>
    </i>
    <i r="1">
      <x v="43"/>
    </i>
    <i r="2">
      <x v="2"/>
    </i>
    <i r="3">
      <x v="15"/>
    </i>
    <i r="4">
      <x v="30"/>
    </i>
    <i r="5">
      <x v="56"/>
    </i>
    <i r="6">
      <x/>
    </i>
    <i r="7">
      <x v="671"/>
    </i>
    <i>
      <x v="91"/>
    </i>
    <i r="1">
      <x v="102"/>
    </i>
    <i r="2">
      <x v="1"/>
    </i>
    <i r="3">
      <x v="34"/>
    </i>
    <i r="4">
      <x v="35"/>
    </i>
    <i r="5">
      <x v="56"/>
    </i>
    <i r="6">
      <x/>
    </i>
    <i r="7">
      <x v="164"/>
    </i>
    <i>
      <x v="92"/>
    </i>
    <i r="1">
      <x v="102"/>
    </i>
    <i r="2">
      <x v="4"/>
    </i>
    <i r="3">
      <x v="34"/>
    </i>
    <i r="4">
      <x v="37"/>
    </i>
    <i r="5">
      <x v="56"/>
    </i>
    <i r="6">
      <x v="2"/>
    </i>
    <i r="7">
      <x v="98"/>
    </i>
    <i>
      <x v="93"/>
    </i>
    <i r="1">
      <x v="102"/>
    </i>
    <i r="2">
      <x v="6"/>
    </i>
    <i r="3">
      <x v="34"/>
    </i>
    <i r="4">
      <x v="31"/>
    </i>
    <i r="5">
      <x v="56"/>
    </i>
    <i r="6">
      <x v="1"/>
    </i>
    <i r="7">
      <x v="443"/>
    </i>
    <i>
      <x v="94"/>
    </i>
    <i r="1">
      <x v="102"/>
    </i>
    <i r="2">
      <x v="6"/>
    </i>
    <i r="3">
      <x v="34"/>
    </i>
    <i r="4">
      <x v="37"/>
    </i>
    <i r="5">
      <x v="56"/>
    </i>
    <i r="6">
      <x/>
    </i>
    <i r="7">
      <x v="107"/>
    </i>
    <i>
      <x v="95"/>
    </i>
    <i r="1">
      <x v="102"/>
    </i>
    <i r="2">
      <x v="1"/>
    </i>
    <i r="3">
      <x v="34"/>
    </i>
    <i r="4">
      <x v="33"/>
    </i>
    <i r="5">
      <x v="56"/>
    </i>
    <i r="6">
      <x v="2"/>
    </i>
    <i r="7">
      <x v="358"/>
    </i>
    <i>
      <x v="96"/>
    </i>
    <i r="1">
      <x v="102"/>
    </i>
    <i r="2">
      <x v="6"/>
    </i>
    <i r="3">
      <x v="34"/>
    </i>
    <i r="4">
      <x v="32"/>
    </i>
    <i r="5">
      <x v="56"/>
    </i>
    <i r="6">
      <x v="2"/>
    </i>
    <i r="7">
      <x v="248"/>
    </i>
    <i>
      <x v="97"/>
    </i>
    <i r="1">
      <x v="102"/>
    </i>
    <i r="2">
      <x v="2"/>
    </i>
    <i r="3">
      <x v="34"/>
    </i>
    <i r="4">
      <x v="34"/>
    </i>
    <i r="5">
      <x v="56"/>
    </i>
    <i r="6">
      <x v="2"/>
    </i>
    <i r="7">
      <x v="167"/>
    </i>
    <i>
      <x v="98"/>
    </i>
    <i r="1">
      <x v="102"/>
    </i>
    <i r="2">
      <x v="1"/>
    </i>
    <i r="3">
      <x v="34"/>
    </i>
    <i r="4">
      <x v="35"/>
    </i>
    <i r="5">
      <x v="56"/>
    </i>
    <i r="6">
      <x v="2"/>
    </i>
    <i r="7">
      <x v="143"/>
    </i>
    <i>
      <x v="99"/>
    </i>
    <i r="1">
      <x v="102"/>
    </i>
    <i r="2">
      <x v="9"/>
    </i>
    <i r="3">
      <x v="34"/>
    </i>
    <i r="4">
      <x v="37"/>
    </i>
    <i r="5">
      <x v="56"/>
    </i>
    <i r="6">
      <x v="2"/>
    </i>
    <i r="7">
      <x v="110"/>
    </i>
    <i>
      <x v="100"/>
    </i>
    <i r="1">
      <x v="1"/>
    </i>
    <i r="2">
      <x v="1"/>
    </i>
    <i r="3">
      <x v="34"/>
    </i>
    <i r="4">
      <x v="31"/>
    </i>
    <i r="5">
      <x v="56"/>
    </i>
    <i r="6">
      <x/>
    </i>
    <i r="7">
      <x v="456"/>
    </i>
    <i>
      <x v="101"/>
    </i>
    <i r="1">
      <x v="102"/>
    </i>
    <i r="2">
      <x v="6"/>
    </i>
    <i r="3">
      <x v="34"/>
    </i>
    <i r="4">
      <x v="32"/>
    </i>
    <i r="5">
      <x v="56"/>
    </i>
    <i r="6">
      <x v="2"/>
    </i>
    <i r="7">
      <x v="275"/>
    </i>
    <i>
      <x v="102"/>
    </i>
    <i r="1">
      <x v="59"/>
    </i>
    <i r="2">
      <x v="1"/>
    </i>
    <i r="3">
      <x v="34"/>
    </i>
    <i r="4">
      <x v="31"/>
    </i>
    <i r="5">
      <x v="56"/>
    </i>
    <i r="6">
      <x v="2"/>
    </i>
    <i r="7">
      <x v="468"/>
    </i>
    <i>
      <x v="103"/>
    </i>
    <i r="1">
      <x v="102"/>
    </i>
    <i r="2">
      <x v="1"/>
    </i>
    <i r="3">
      <x v="34"/>
    </i>
    <i r="4">
      <x v="38"/>
    </i>
    <i r="5">
      <x v="56"/>
    </i>
    <i r="6">
      <x v="2"/>
    </i>
    <i r="7">
      <x v="377"/>
    </i>
    <i>
      <x v="104"/>
    </i>
    <i r="1">
      <x v="102"/>
    </i>
    <i r="2">
      <x v="1"/>
    </i>
    <i r="3">
      <x v="34"/>
    </i>
    <i r="4">
      <x v="32"/>
    </i>
    <i r="5">
      <x v="56"/>
    </i>
    <i r="6">
      <x v="2"/>
    </i>
    <i r="7">
      <x v="246"/>
    </i>
    <i>
      <x v="105"/>
    </i>
    <i r="1">
      <x v="102"/>
    </i>
    <i r="2">
      <x v="1"/>
    </i>
    <i r="3">
      <x v="34"/>
    </i>
    <i r="4">
      <x v="34"/>
    </i>
    <i r="5">
      <x v="56"/>
    </i>
    <i r="6">
      <x v="1"/>
    </i>
    <i r="7">
      <x v="202"/>
    </i>
    <i>
      <x v="106"/>
    </i>
    <i r="1">
      <x v="38"/>
    </i>
    <i r="2">
      <x v="6"/>
    </i>
    <i r="3">
      <x v="12"/>
    </i>
    <i r="4">
      <x v="33"/>
    </i>
    <i r="5">
      <x v="56"/>
    </i>
    <i r="6">
      <x v="2"/>
    </i>
    <i r="7">
      <x v="323"/>
    </i>
    <i>
      <x v="107"/>
    </i>
    <i r="1">
      <x v="102"/>
    </i>
    <i r="2">
      <x v="1"/>
    </i>
    <i r="3">
      <x v="34"/>
    </i>
    <i r="4">
      <x v="35"/>
    </i>
    <i r="5">
      <x v="56"/>
    </i>
    <i r="6">
      <x v="2"/>
    </i>
    <i r="7">
      <x v="128"/>
    </i>
    <i>
      <x v="108"/>
    </i>
    <i r="1">
      <x v="102"/>
    </i>
    <i r="2">
      <x v="9"/>
    </i>
    <i r="3">
      <x v="34"/>
    </i>
    <i r="4">
      <x v="32"/>
    </i>
    <i r="5">
      <x v="56"/>
    </i>
    <i r="6">
      <x v="2"/>
    </i>
    <i r="7">
      <x v="289"/>
    </i>
    <i>
      <x v="109"/>
    </i>
    <i r="1">
      <x v="102"/>
    </i>
    <i r="2">
      <x v="6"/>
    </i>
    <i r="3">
      <x v="34"/>
    </i>
    <i r="4">
      <x v="32"/>
    </i>
    <i r="5">
      <x v="56"/>
    </i>
    <i r="6">
      <x v="2"/>
    </i>
    <i r="7">
      <x v="239"/>
    </i>
    <i>
      <x v="110"/>
    </i>
    <i r="1">
      <x v="102"/>
    </i>
    <i r="2">
      <x/>
    </i>
    <i r="3">
      <x v="34"/>
    </i>
    <i r="4">
      <x v="33"/>
    </i>
    <i r="5">
      <x v="56"/>
    </i>
    <i r="6">
      <x v="3"/>
    </i>
    <i r="7">
      <x v="367"/>
    </i>
    <i>
      <x v="111"/>
    </i>
    <i r="1">
      <x v="97"/>
    </i>
    <i r="2">
      <x v="6"/>
    </i>
    <i r="3">
      <x v="34"/>
    </i>
    <i r="4">
      <x v="33"/>
    </i>
    <i r="5">
      <x v="56"/>
    </i>
    <i r="6">
      <x v="1"/>
    </i>
    <i r="7">
      <x v="302"/>
    </i>
    <i>
      <x v="112"/>
    </i>
    <i r="1">
      <x v="102"/>
    </i>
    <i r="2">
      <x v="1"/>
    </i>
    <i r="3">
      <x v="34"/>
    </i>
    <i r="4">
      <x v="34"/>
    </i>
    <i r="5">
      <x v="56"/>
    </i>
    <i r="6">
      <x v="2"/>
    </i>
    <i r="7">
      <x v="198"/>
    </i>
    <i>
      <x v="113"/>
    </i>
    <i r="1">
      <x v="97"/>
    </i>
    <i r="2">
      <x v="3"/>
    </i>
    <i r="3">
      <x v="34"/>
    </i>
    <i r="4">
      <x v="35"/>
    </i>
    <i r="5">
      <x v="56"/>
    </i>
    <i r="6">
      <x v="2"/>
    </i>
    <i r="7">
      <x v="128"/>
    </i>
    <i>
      <x v="114"/>
    </i>
    <i r="1">
      <x v="102"/>
    </i>
    <i r="2">
      <x v="1"/>
    </i>
    <i r="3">
      <x v="34"/>
    </i>
    <i r="4">
      <x v="32"/>
    </i>
    <i r="5">
      <x v="56"/>
    </i>
    <i r="6">
      <x v="2"/>
    </i>
    <i r="7">
      <x v="253"/>
    </i>
    <i>
      <x v="115"/>
    </i>
    <i r="1">
      <x v="23"/>
    </i>
    <i r="2">
      <x v="6"/>
    </i>
    <i r="3">
      <x v="34"/>
    </i>
    <i r="4">
      <x v="31"/>
    </i>
    <i r="5">
      <x v="56"/>
    </i>
    <i r="6">
      <x v="3"/>
    </i>
    <i r="7">
      <x v="443"/>
    </i>
    <i>
      <x v="116"/>
    </i>
    <i r="1">
      <x v="102"/>
    </i>
    <i r="2">
      <x v="1"/>
    </i>
    <i r="3">
      <x v="34"/>
    </i>
    <i r="4">
      <x v="32"/>
    </i>
    <i r="5">
      <x v="56"/>
    </i>
    <i r="6">
      <x v="4"/>
    </i>
    <i r="7">
      <x v="275"/>
    </i>
    <i>
      <x v="117"/>
    </i>
    <i r="1">
      <x v="19"/>
    </i>
    <i r="2">
      <x v="1"/>
    </i>
    <i r="3">
      <x v="4"/>
    </i>
    <i r="4">
      <x v="32"/>
    </i>
    <i r="5">
      <x v="56"/>
    </i>
    <i r="6">
      <x v="4"/>
    </i>
    <i r="7">
      <x v="234"/>
    </i>
    <i>
      <x v="118"/>
    </i>
    <i r="1">
      <x v="102"/>
    </i>
    <i r="2">
      <x/>
    </i>
    <i r="3">
      <x v="34"/>
    </i>
    <i r="4">
      <x v="34"/>
    </i>
    <i r="5">
      <x v="56"/>
    </i>
    <i r="6">
      <x v="3"/>
    </i>
    <i r="7">
      <x v="185"/>
    </i>
    <i>
      <x v="119"/>
    </i>
    <i r="1">
      <x v="102"/>
    </i>
    <i r="2">
      <x v="9"/>
    </i>
    <i r="3">
      <x v="34"/>
    </i>
    <i r="4">
      <x v="32"/>
    </i>
    <i r="5">
      <x v="56"/>
    </i>
    <i r="6">
      <x v="2"/>
    </i>
    <i r="7">
      <x v="289"/>
    </i>
    <i>
      <x v="120"/>
    </i>
    <i r="1">
      <x v="43"/>
    </i>
    <i r="2">
      <x v="1"/>
    </i>
    <i r="3">
      <x v="15"/>
    </i>
    <i r="4">
      <x v="33"/>
    </i>
    <i r="5">
      <x v="56"/>
    </i>
    <i r="6">
      <x/>
    </i>
    <i r="7">
      <x v="353"/>
    </i>
    <i>
      <x v="121"/>
    </i>
    <i r="1">
      <x v="102"/>
    </i>
    <i r="2">
      <x v="1"/>
    </i>
    <i r="3">
      <x v="34"/>
    </i>
    <i r="4">
      <x v="35"/>
    </i>
    <i r="5">
      <x v="56"/>
    </i>
    <i r="6">
      <x v="2"/>
    </i>
    <i r="7">
      <x v="143"/>
    </i>
    <i>
      <x v="122"/>
    </i>
    <i r="1">
      <x v="102"/>
    </i>
    <i r="2">
      <x v="6"/>
    </i>
    <i r="3">
      <x v="34"/>
    </i>
    <i r="4">
      <x v="22"/>
    </i>
    <i r="5">
      <x v="56"/>
    </i>
    <i r="6">
      <x v="3"/>
    </i>
    <i r="7">
      <x v="38"/>
    </i>
    <i>
      <x v="123"/>
    </i>
    <i r="1">
      <x v="102"/>
    </i>
    <i r="2">
      <x v="6"/>
    </i>
    <i r="3">
      <x v="34"/>
    </i>
    <i r="4">
      <x v="33"/>
    </i>
    <i r="5">
      <x v="56"/>
    </i>
    <i r="6">
      <x/>
    </i>
    <i r="7">
      <x v="329"/>
    </i>
    <i>
      <x v="124"/>
    </i>
    <i r="1">
      <x v="102"/>
    </i>
    <i r="2">
      <x/>
    </i>
    <i r="3">
      <x v="34"/>
    </i>
    <i r="4">
      <x v="34"/>
    </i>
    <i r="5">
      <x v="56"/>
    </i>
    <i r="6">
      <x v="3"/>
    </i>
    <i r="7">
      <x v="206"/>
    </i>
    <i>
      <x v="125"/>
    </i>
    <i r="1">
      <x v="96"/>
    </i>
    <i r="2">
      <x/>
    </i>
    <i r="3">
      <x v="34"/>
    </i>
    <i r="4">
      <x v="38"/>
    </i>
    <i r="5">
      <x v="56"/>
    </i>
    <i r="6">
      <x v="2"/>
    </i>
    <i r="7">
      <x v="377"/>
    </i>
    <i>
      <x v="126"/>
    </i>
    <i r="1">
      <x v="71"/>
    </i>
    <i r="2">
      <x v="2"/>
    </i>
    <i r="3">
      <x v="34"/>
    </i>
    <i r="4">
      <x v="30"/>
    </i>
    <i r="5">
      <x v="56"/>
    </i>
    <i r="6">
      <x/>
    </i>
    <i r="7">
      <x v="525"/>
    </i>
    <i>
      <x v="127"/>
    </i>
    <i r="1">
      <x v="99"/>
    </i>
    <i r="2">
      <x v="1"/>
    </i>
    <i r="3">
      <x v="13"/>
    </i>
    <i r="4">
      <x v="33"/>
    </i>
    <i r="5">
      <x v="56"/>
    </i>
    <i r="6">
      <x v="3"/>
    </i>
    <i r="7">
      <x v="325"/>
    </i>
    <i>
      <x v="128"/>
    </i>
    <i r="1">
      <x v="102"/>
    </i>
    <i r="2">
      <x v="1"/>
    </i>
    <i r="3">
      <x v="34"/>
    </i>
    <i r="4">
      <x v="33"/>
    </i>
    <i r="5">
      <x v="56"/>
    </i>
    <i r="6">
      <x v="2"/>
    </i>
    <i r="7">
      <x v="319"/>
    </i>
    <i>
      <x v="129"/>
    </i>
    <i r="1">
      <x v="102"/>
    </i>
    <i r="2">
      <x v="1"/>
    </i>
    <i r="3">
      <x v="34"/>
    </i>
    <i r="4">
      <x v="32"/>
    </i>
    <i r="5">
      <x v="56"/>
    </i>
    <i r="6">
      <x v="1"/>
    </i>
    <i r="7">
      <x v="264"/>
    </i>
    <i>
      <x v="130"/>
    </i>
    <i r="1">
      <x v="99"/>
    </i>
    <i r="2">
      <x v="6"/>
    </i>
    <i r="3">
      <x v="13"/>
    </i>
    <i r="4">
      <x v="36"/>
    </i>
    <i r="5">
      <x v="56"/>
    </i>
    <i r="6">
      <x v="1"/>
    </i>
    <i r="7">
      <x v="59"/>
    </i>
    <i>
      <x v="131"/>
    </i>
    <i r="1">
      <x v="102"/>
    </i>
    <i r="2">
      <x v="1"/>
    </i>
    <i r="3">
      <x v="34"/>
    </i>
    <i r="4">
      <x v="34"/>
    </i>
    <i r="5">
      <x v="56"/>
    </i>
    <i r="6">
      <x v="2"/>
    </i>
    <i r="7">
      <x v="181"/>
    </i>
    <i>
      <x v="132"/>
    </i>
    <i r="1">
      <x v="43"/>
    </i>
    <i r="2">
      <x v="6"/>
    </i>
    <i r="3">
      <x v="15"/>
    </i>
    <i r="4">
      <x v="31"/>
    </i>
    <i r="5">
      <x v="56"/>
    </i>
    <i r="6">
      <x v="1"/>
    </i>
    <i r="7">
      <x v="505"/>
    </i>
    <i>
      <x v="133"/>
    </i>
    <i r="1">
      <x v="19"/>
    </i>
    <i r="2">
      <x v="6"/>
    </i>
    <i r="3">
      <x v="4"/>
    </i>
    <i r="4">
      <x v="34"/>
    </i>
    <i r="5">
      <x v="56"/>
    </i>
    <i r="6">
      <x v="2"/>
    </i>
    <i r="7">
      <x v="192"/>
    </i>
    <i>
      <x v="134"/>
    </i>
    <i r="1">
      <x v="19"/>
    </i>
    <i r="2">
      <x v="6"/>
    </i>
    <i r="3">
      <x v="4"/>
    </i>
    <i r="4">
      <x v="33"/>
    </i>
    <i r="5">
      <x v="56"/>
    </i>
    <i r="6">
      <x v="2"/>
    </i>
    <i r="7">
      <x v="294"/>
    </i>
    <i>
      <x v="135"/>
    </i>
    <i r="1">
      <x v="102"/>
    </i>
    <i r="2">
      <x v="1"/>
    </i>
    <i r="3">
      <x v="34"/>
    </i>
    <i r="4">
      <x v="33"/>
    </i>
    <i r="5">
      <x v="56"/>
    </i>
    <i r="6">
      <x v="2"/>
    </i>
    <i r="7">
      <x v="358"/>
    </i>
    <i>
      <x v="136"/>
    </i>
    <i r="1">
      <x v="19"/>
    </i>
    <i r="2">
      <x v="1"/>
    </i>
    <i r="3">
      <x v="4"/>
    </i>
    <i r="4">
      <x v="32"/>
    </i>
    <i r="5">
      <x v="56"/>
    </i>
    <i r="6">
      <x v="1"/>
    </i>
    <i r="7">
      <x v="228"/>
    </i>
    <i>
      <x v="137"/>
    </i>
    <i r="1">
      <x v="43"/>
    </i>
    <i r="2">
      <x v="8"/>
    </i>
    <i r="3">
      <x v="15"/>
    </i>
    <i r="4">
      <x v="30"/>
    </i>
    <i r="5">
      <x v="56"/>
    </i>
    <i r="6">
      <x v="2"/>
    </i>
    <i r="7">
      <x v="605"/>
    </i>
    <i>
      <x v="138"/>
    </i>
    <i r="1">
      <x v="102"/>
    </i>
    <i r="2">
      <x v="1"/>
    </i>
    <i r="3">
      <x v="34"/>
    </i>
    <i r="4">
      <x v="32"/>
    </i>
    <i r="5">
      <x v="56"/>
    </i>
    <i r="6">
      <x v="2"/>
    </i>
    <i r="7">
      <x v="269"/>
    </i>
    <i>
      <x v="139"/>
    </i>
    <i r="1">
      <x v="102"/>
    </i>
    <i r="2">
      <x v="4"/>
    </i>
    <i r="3">
      <x v="34"/>
    </i>
    <i r="4">
      <x v="36"/>
    </i>
    <i r="5">
      <x v="56"/>
    </i>
    <i r="6">
      <x v="1"/>
    </i>
    <i r="7">
      <x v="76"/>
    </i>
    <i>
      <x v="140"/>
    </i>
    <i r="1">
      <x v="102"/>
    </i>
    <i r="2">
      <x v="5"/>
    </i>
    <i r="3">
      <x v="34"/>
    </i>
    <i r="4">
      <x v="32"/>
    </i>
    <i r="5">
      <x v="56"/>
    </i>
    <i r="6">
      <x v="2"/>
    </i>
    <i r="7">
      <x v="248"/>
    </i>
    <i>
      <x v="141"/>
    </i>
    <i r="1">
      <x v="102"/>
    </i>
    <i r="2">
      <x v="1"/>
    </i>
    <i r="3">
      <x v="34"/>
    </i>
    <i r="4">
      <x v="33"/>
    </i>
    <i r="5">
      <x v="56"/>
    </i>
    <i r="6">
      <x v="1"/>
    </i>
    <i r="7">
      <x v="319"/>
    </i>
    <i>
      <x v="142"/>
    </i>
    <i r="1">
      <x v="102"/>
    </i>
    <i r="2">
      <x v="1"/>
    </i>
    <i r="3">
      <x v="34"/>
    </i>
    <i r="4">
      <x v="37"/>
    </i>
    <i r="5">
      <x v="56"/>
    </i>
    <i r="6">
      <x v="2"/>
    </i>
    <i r="7">
      <x v="103"/>
    </i>
    <i>
      <x v="143"/>
    </i>
    <i r="1">
      <x v="102"/>
    </i>
    <i r="2">
      <x v="6"/>
    </i>
    <i r="3">
      <x v="34"/>
    </i>
    <i r="4">
      <x v="37"/>
    </i>
    <i r="5">
      <x v="56"/>
    </i>
    <i r="6">
      <x v="2"/>
    </i>
    <i r="7">
      <x v="115"/>
    </i>
    <i>
      <x v="144"/>
    </i>
    <i r="1">
      <x v="102"/>
    </i>
    <i r="2">
      <x v="1"/>
    </i>
    <i r="3">
      <x v="34"/>
    </i>
    <i r="4">
      <x v="35"/>
    </i>
    <i r="5">
      <x v="56"/>
    </i>
    <i r="6">
      <x v="1"/>
    </i>
    <i r="7">
      <x v="143"/>
    </i>
    <i>
      <x v="145"/>
    </i>
    <i r="1">
      <x v="102"/>
    </i>
    <i r="2">
      <x v="2"/>
    </i>
    <i r="3">
      <x v="34"/>
    </i>
    <i r="4">
      <x v="34"/>
    </i>
    <i r="5">
      <x v="56"/>
    </i>
    <i r="6">
      <x v="2"/>
    </i>
    <i r="7">
      <x v="190"/>
    </i>
    <i>
      <x v="146"/>
    </i>
    <i r="1">
      <x v="59"/>
    </i>
    <i r="2">
      <x v="1"/>
    </i>
    <i r="3">
      <x v="34"/>
    </i>
    <i r="4">
      <x v="32"/>
    </i>
    <i r="5">
      <x v="56"/>
    </i>
    <i r="6">
      <x v="3"/>
    </i>
    <i r="7">
      <x v="289"/>
    </i>
    <i>
      <x v="147"/>
    </i>
    <i r="1">
      <x v="102"/>
    </i>
    <i r="2">
      <x v="6"/>
    </i>
    <i r="3">
      <x v="34"/>
    </i>
    <i r="4">
      <x v="38"/>
    </i>
    <i r="5">
      <x v="56"/>
    </i>
    <i r="6">
      <x v="1"/>
    </i>
    <i r="7">
      <x v="383"/>
    </i>
    <i>
      <x v="148"/>
    </i>
    <i r="1">
      <x v="102"/>
    </i>
    <i r="2">
      <x v="1"/>
    </i>
    <i r="3">
      <x v="34"/>
    </i>
    <i r="4">
      <x v="37"/>
    </i>
    <i r="5">
      <x v="56"/>
    </i>
    <i r="6">
      <x v="2"/>
    </i>
    <i r="7">
      <x v="94"/>
    </i>
    <i>
      <x v="149"/>
    </i>
    <i r="1">
      <x v="102"/>
    </i>
    <i r="2">
      <x/>
    </i>
    <i r="3">
      <x v="34"/>
    </i>
    <i r="4">
      <x v="34"/>
    </i>
    <i r="5">
      <x v="56"/>
    </i>
    <i r="6">
      <x v="3"/>
    </i>
    <i r="7">
      <x v="206"/>
    </i>
    <i>
      <x v="150"/>
    </i>
    <i r="1">
      <x v="102"/>
    </i>
    <i r="2">
      <x v="1"/>
    </i>
    <i r="3">
      <x v="34"/>
    </i>
    <i r="4">
      <x v="38"/>
    </i>
    <i r="5">
      <x v="56"/>
    </i>
    <i r="6">
      <x v="3"/>
    </i>
    <i r="7">
      <x v="371"/>
    </i>
    <i>
      <x v="151"/>
    </i>
    <i r="1">
      <x v="59"/>
    </i>
    <i r="2">
      <x/>
    </i>
    <i r="3">
      <x v="34"/>
    </i>
    <i r="4">
      <x v="31"/>
    </i>
    <i r="5">
      <x v="56"/>
    </i>
    <i r="6">
      <x v="3"/>
    </i>
    <i r="7">
      <x v="493"/>
    </i>
    <i>
      <x v="152"/>
    </i>
    <i r="1">
      <x v="102"/>
    </i>
    <i r="2">
      <x v="1"/>
    </i>
    <i r="3">
      <x v="34"/>
    </i>
    <i r="4">
      <x v="37"/>
    </i>
    <i r="5">
      <x v="56"/>
    </i>
    <i r="6">
      <x v="1"/>
    </i>
    <i r="7">
      <x v="110"/>
    </i>
    <i>
      <x v="153"/>
    </i>
    <i r="1">
      <x v="102"/>
    </i>
    <i r="2">
      <x v="1"/>
    </i>
    <i r="3">
      <x v="34"/>
    </i>
    <i r="4">
      <x v="34"/>
    </i>
    <i r="5">
      <x v="56"/>
    </i>
    <i r="6">
      <x v="3"/>
    </i>
    <i r="7">
      <x v="199"/>
    </i>
    <i>
      <x v="154"/>
    </i>
    <i r="1">
      <x v="102"/>
    </i>
    <i r="2">
      <x/>
    </i>
    <i r="3">
      <x v="34"/>
    </i>
    <i r="4">
      <x v="36"/>
    </i>
    <i r="5">
      <x v="56"/>
    </i>
    <i r="6">
      <x v="3"/>
    </i>
    <i r="7">
      <x v="85"/>
    </i>
    <i>
      <x v="155"/>
    </i>
    <i r="1">
      <x v="99"/>
    </i>
    <i r="2">
      <x v="6"/>
    </i>
    <i r="3">
      <x v="13"/>
    </i>
    <i r="4">
      <x v="32"/>
    </i>
    <i r="5">
      <x v="56"/>
    </i>
    <i r="6">
      <x v="2"/>
    </i>
    <i r="7">
      <x v="282"/>
    </i>
    <i>
      <x v="156"/>
    </i>
    <i r="1">
      <x v="43"/>
    </i>
    <i r="2">
      <x v="6"/>
    </i>
    <i r="3">
      <x v="15"/>
    </i>
    <i r="4">
      <x v="30"/>
    </i>
    <i r="5">
      <x v="56"/>
    </i>
    <i r="6">
      <x/>
    </i>
    <i r="7">
      <x v="582"/>
    </i>
    <i>
      <x v="157"/>
    </i>
    <i r="1">
      <x v="102"/>
    </i>
    <i r="2">
      <x v="1"/>
    </i>
    <i r="3">
      <x v="34"/>
    </i>
    <i r="4">
      <x v="35"/>
    </i>
    <i r="5">
      <x v="56"/>
    </i>
    <i r="6">
      <x/>
    </i>
    <i r="7">
      <x v="164"/>
    </i>
    <i>
      <x v="158"/>
    </i>
    <i r="1">
      <x v="19"/>
    </i>
    <i r="2">
      <x v="6"/>
    </i>
    <i r="3">
      <x v="34"/>
    </i>
    <i r="4">
      <x v="32"/>
    </i>
    <i r="5">
      <x v="56"/>
    </i>
    <i r="6">
      <x/>
    </i>
    <i r="7">
      <x v="239"/>
    </i>
    <i>
      <x v="159"/>
    </i>
    <i r="1">
      <x v="102"/>
    </i>
    <i r="2">
      <x v="6"/>
    </i>
    <i r="3">
      <x v="34"/>
    </i>
    <i r="4">
      <x v="32"/>
    </i>
    <i r="5">
      <x v="56"/>
    </i>
    <i r="6">
      <x v="1"/>
    </i>
    <i r="7">
      <x v="261"/>
    </i>
    <i>
      <x v="160"/>
    </i>
    <i r="1">
      <x v="102"/>
    </i>
    <i r="2">
      <x v="1"/>
    </i>
    <i r="3">
      <x v="34"/>
    </i>
    <i r="4">
      <x v="32"/>
    </i>
    <i r="5">
      <x v="56"/>
    </i>
    <i r="6">
      <x v="2"/>
    </i>
    <i r="7">
      <x v="230"/>
    </i>
    <i>
      <x v="161"/>
    </i>
    <i r="1">
      <x v="43"/>
    </i>
    <i r="2">
      <x v="6"/>
    </i>
    <i r="3">
      <x v="15"/>
    </i>
    <i r="4">
      <x v="31"/>
    </i>
    <i r="5">
      <x v="56"/>
    </i>
    <i r="6">
      <x v="2"/>
    </i>
    <i r="7">
      <x v="445"/>
    </i>
    <i>
      <x v="162"/>
    </i>
    <i r="1">
      <x v="19"/>
    </i>
    <i r="2">
      <x v="6"/>
    </i>
    <i r="3">
      <x v="4"/>
    </i>
    <i r="4">
      <x v="36"/>
    </i>
    <i r="5">
      <x v="56"/>
    </i>
    <i r="6">
      <x v="1"/>
    </i>
    <i r="7">
      <x v="71"/>
    </i>
    <i>
      <x v="163"/>
    </i>
    <i r="1">
      <x v="93"/>
    </i>
    <i r="2">
      <x v="3"/>
    </i>
    <i r="3">
      <x v="34"/>
    </i>
    <i r="4">
      <x v="23"/>
    </i>
    <i r="5">
      <x v="56"/>
    </i>
    <i r="6">
      <x v="3"/>
    </i>
    <i r="7">
      <x v="27"/>
    </i>
    <i>
      <x v="164"/>
    </i>
    <i r="1">
      <x v="102"/>
    </i>
    <i r="2">
      <x/>
    </i>
    <i r="3">
      <x v="34"/>
    </i>
    <i r="4">
      <x v="31"/>
    </i>
    <i r="5">
      <x v="56"/>
    </i>
    <i r="6">
      <x v="2"/>
    </i>
    <i r="7">
      <x v="447"/>
    </i>
    <i>
      <x v="165"/>
    </i>
    <i r="1">
      <x v="102"/>
    </i>
    <i r="2">
      <x v="2"/>
    </i>
    <i r="3">
      <x v="34"/>
    </i>
    <i r="4">
      <x v="35"/>
    </i>
    <i r="5">
      <x v="56"/>
    </i>
    <i r="6">
      <x v="2"/>
    </i>
    <i r="7">
      <x v="143"/>
    </i>
    <i>
      <x v="166"/>
    </i>
    <i r="1">
      <x v="43"/>
    </i>
    <i r="2">
      <x v="1"/>
    </i>
    <i r="3">
      <x v="15"/>
    </i>
    <i r="4">
      <x v="30"/>
    </i>
    <i r="5">
      <x v="56"/>
    </i>
    <i r="6">
      <x v="1"/>
    </i>
    <i r="7">
      <x v="562"/>
    </i>
    <i>
      <x v="167"/>
    </i>
    <i r="1">
      <x v="19"/>
    </i>
    <i r="2">
      <x v="1"/>
    </i>
    <i r="3">
      <x v="4"/>
    </i>
    <i r="4">
      <x v="37"/>
    </i>
    <i r="5">
      <x v="56"/>
    </i>
    <i r="6">
      <x v="2"/>
    </i>
    <i r="7">
      <x v="114"/>
    </i>
    <i>
      <x v="168"/>
    </i>
    <i r="1">
      <x v="43"/>
    </i>
    <i r="2">
      <x v="1"/>
    </i>
    <i r="3">
      <x v="15"/>
    </i>
    <i r="4">
      <x v="30"/>
    </i>
    <i r="5">
      <x v="56"/>
    </i>
    <i r="6">
      <x v="2"/>
    </i>
    <i r="7">
      <x v="661"/>
    </i>
    <i>
      <x v="169"/>
    </i>
    <i r="1">
      <x v="102"/>
    </i>
    <i r="2">
      <x v="1"/>
    </i>
    <i r="3">
      <x v="34"/>
    </i>
    <i r="4">
      <x v="33"/>
    </i>
    <i r="5">
      <x v="56"/>
    </i>
    <i r="6">
      <x v="2"/>
    </i>
    <i r="7">
      <x v="308"/>
    </i>
    <i>
      <x v="170"/>
    </i>
    <i r="1">
      <x v="102"/>
    </i>
    <i r="2">
      <x v="1"/>
    </i>
    <i r="3">
      <x v="34"/>
    </i>
    <i r="4">
      <x v="34"/>
    </i>
    <i r="5">
      <x v="56"/>
    </i>
    <i r="6">
      <x v="2"/>
    </i>
    <i r="7">
      <x v="198"/>
    </i>
    <i>
      <x v="171"/>
    </i>
    <i r="1">
      <x v="43"/>
    </i>
    <i r="2">
      <x v="6"/>
    </i>
    <i r="3">
      <x v="15"/>
    </i>
    <i r="4">
      <x v="31"/>
    </i>
    <i r="5">
      <x v="56"/>
    </i>
    <i r="6">
      <x v="2"/>
    </i>
    <i r="7">
      <x v="467"/>
    </i>
    <i>
      <x v="172"/>
    </i>
    <i r="1">
      <x v="102"/>
    </i>
    <i r="2">
      <x v="5"/>
    </i>
    <i r="3">
      <x v="34"/>
    </i>
    <i r="4">
      <x v="37"/>
    </i>
    <i r="5">
      <x v="56"/>
    </i>
    <i r="6">
      <x v="2"/>
    </i>
    <i r="7">
      <x v="103"/>
    </i>
    <i>
      <x v="173"/>
    </i>
    <i r="1">
      <x v="102"/>
    </i>
    <i r="2">
      <x v="9"/>
    </i>
    <i r="3">
      <x v="34"/>
    </i>
    <i r="4">
      <x v="35"/>
    </i>
    <i r="5">
      <x v="56"/>
    </i>
    <i r="6">
      <x v="3"/>
    </i>
    <i r="7">
      <x v="164"/>
    </i>
    <i>
      <x v="174"/>
    </i>
    <i r="1">
      <x v="43"/>
    </i>
    <i r="2">
      <x v="1"/>
    </i>
    <i r="3">
      <x v="15"/>
    </i>
    <i r="4">
      <x v="30"/>
    </i>
    <i r="5">
      <x v="56"/>
    </i>
    <i r="6">
      <x v="2"/>
    </i>
    <i r="7">
      <x v="661"/>
    </i>
    <i>
      <x v="175"/>
    </i>
    <i r="1">
      <x v="99"/>
    </i>
    <i r="2">
      <x v="6"/>
    </i>
    <i r="3">
      <x v="13"/>
    </i>
    <i r="4">
      <x v="38"/>
    </i>
    <i r="5">
      <x v="56"/>
    </i>
    <i r="6">
      <x v="3"/>
    </i>
    <i r="7">
      <x v="414"/>
    </i>
    <i>
      <x v="176"/>
    </i>
    <i r="1">
      <x v="102"/>
    </i>
    <i r="2">
      <x v="1"/>
    </i>
    <i r="3">
      <x v="34"/>
    </i>
    <i r="4">
      <x v="33"/>
    </i>
    <i r="5">
      <x v="56"/>
    </i>
    <i r="6">
      <x v="3"/>
    </i>
    <i r="7">
      <x v="358"/>
    </i>
    <i>
      <x v="177"/>
    </i>
    <i r="1">
      <x v="102"/>
    </i>
    <i r="2">
      <x v="1"/>
    </i>
    <i r="3">
      <x v="34"/>
    </i>
    <i r="4">
      <x v="36"/>
    </i>
    <i r="5">
      <x v="56"/>
    </i>
    <i r="6">
      <x v="1"/>
    </i>
    <i r="7">
      <x v="57"/>
    </i>
    <i>
      <x v="178"/>
    </i>
    <i r="1">
      <x v="19"/>
    </i>
    <i r="2">
      <x v="1"/>
    </i>
    <i r="3">
      <x v="34"/>
    </i>
    <i r="4">
      <x v="33"/>
    </i>
    <i r="5">
      <x v="56"/>
    </i>
    <i r="6">
      <x/>
    </i>
    <i r="7">
      <x v="348"/>
    </i>
    <i>
      <x v="179"/>
    </i>
    <i r="1">
      <x v="102"/>
    </i>
    <i r="2">
      <x v="6"/>
    </i>
    <i r="3">
      <x v="34"/>
    </i>
    <i r="4">
      <x v="34"/>
    </i>
    <i r="5">
      <x v="56"/>
    </i>
    <i r="6">
      <x v="2"/>
    </i>
    <i r="7">
      <x v="185"/>
    </i>
    <i>
      <x v="180"/>
    </i>
    <i r="1">
      <x v="102"/>
    </i>
    <i r="2">
      <x v="1"/>
    </i>
    <i r="3">
      <x v="34"/>
    </i>
    <i r="4">
      <x v="33"/>
    </i>
    <i r="5">
      <x v="56"/>
    </i>
    <i r="6">
      <x/>
    </i>
    <i r="7">
      <x v="354"/>
    </i>
    <i>
      <x v="181"/>
    </i>
    <i r="1">
      <x v="102"/>
    </i>
    <i r="2">
      <x v="1"/>
    </i>
    <i r="3">
      <x v="34"/>
    </i>
    <i r="4">
      <x v="33"/>
    </i>
    <i r="5">
      <x v="56"/>
    </i>
    <i r="6">
      <x v="2"/>
    </i>
    <i r="7">
      <x v="358"/>
    </i>
    <i>
      <x v="182"/>
    </i>
    <i r="1">
      <x v="102"/>
    </i>
    <i r="2">
      <x/>
    </i>
    <i r="3">
      <x v="34"/>
    </i>
    <i r="4">
      <x v="32"/>
    </i>
    <i r="5">
      <x v="56"/>
    </i>
    <i r="6">
      <x v="2"/>
    </i>
    <i r="7">
      <x v="230"/>
    </i>
    <i>
      <x v="183"/>
    </i>
    <i r="1">
      <x v="19"/>
    </i>
    <i r="2">
      <x v="2"/>
    </i>
    <i r="3">
      <x v="4"/>
    </i>
    <i r="4">
      <x v="37"/>
    </i>
    <i r="5">
      <x v="56"/>
    </i>
    <i r="6">
      <x v="3"/>
    </i>
    <i r="7">
      <x v="108"/>
    </i>
    <i>
      <x v="184"/>
    </i>
    <i r="1">
      <x v="43"/>
    </i>
    <i r="2">
      <x v="6"/>
    </i>
    <i r="3">
      <x v="34"/>
    </i>
    <i r="4">
      <x v="31"/>
    </i>
    <i r="5">
      <x v="56"/>
    </i>
    <i r="6">
      <x v="3"/>
    </i>
    <i r="7">
      <x v="510"/>
    </i>
    <i>
      <x v="185"/>
    </i>
    <i r="1">
      <x v="102"/>
    </i>
    <i r="2">
      <x v="6"/>
    </i>
    <i r="3">
      <x v="34"/>
    </i>
    <i r="4">
      <x v="35"/>
    </i>
    <i r="5">
      <x v="56"/>
    </i>
    <i r="6">
      <x v="1"/>
    </i>
    <i r="7">
      <x v="143"/>
    </i>
    <i>
      <x v="186"/>
    </i>
    <i r="1">
      <x v="19"/>
    </i>
    <i r="2">
      <x v="1"/>
    </i>
    <i r="3">
      <x v="4"/>
    </i>
    <i r="4">
      <x v="32"/>
    </i>
    <i r="5">
      <x v="56"/>
    </i>
    <i r="6">
      <x v="1"/>
    </i>
    <i r="7">
      <x v="234"/>
    </i>
    <i>
      <x v="187"/>
    </i>
    <i r="1">
      <x v="102"/>
    </i>
    <i r="2">
      <x v="1"/>
    </i>
    <i r="3">
      <x v="34"/>
    </i>
    <i r="4">
      <x v="38"/>
    </i>
    <i r="5">
      <x v="56"/>
    </i>
    <i r="6">
      <x v="2"/>
    </i>
    <i r="7">
      <x v="422"/>
    </i>
    <i>
      <x v="188"/>
    </i>
    <i r="1">
      <x v="102"/>
    </i>
    <i r="2">
      <x v="1"/>
    </i>
    <i r="3">
      <x v="34"/>
    </i>
    <i r="4">
      <x v="32"/>
    </i>
    <i r="5">
      <x v="56"/>
    </i>
    <i r="6">
      <x v="2"/>
    </i>
    <i r="7">
      <x v="230"/>
    </i>
    <i>
      <x v="189"/>
    </i>
    <i r="1">
      <x v="102"/>
    </i>
    <i r="2">
      <x v="9"/>
    </i>
    <i r="3">
      <x v="34"/>
    </i>
    <i r="4">
      <x v="37"/>
    </i>
    <i r="5">
      <x v="56"/>
    </i>
    <i r="6">
      <x v="1"/>
    </i>
    <i r="7">
      <x v="94"/>
    </i>
    <i>
      <x v="190"/>
    </i>
    <i r="1">
      <x v="102"/>
    </i>
    <i r="2">
      <x v="1"/>
    </i>
    <i r="3">
      <x v="34"/>
    </i>
    <i r="4">
      <x v="34"/>
    </i>
    <i r="5">
      <x v="56"/>
    </i>
    <i r="6">
      <x v="2"/>
    </i>
    <i r="7">
      <x v="198"/>
    </i>
    <i>
      <x v="191"/>
    </i>
    <i r="1">
      <x v="102"/>
    </i>
    <i r="2">
      <x v="1"/>
    </i>
    <i r="3">
      <x v="34"/>
    </i>
    <i r="4">
      <x v="34"/>
    </i>
    <i r="5">
      <x v="56"/>
    </i>
    <i r="6">
      <x v="2"/>
    </i>
    <i r="7">
      <x v="185"/>
    </i>
    <i>
      <x v="192"/>
    </i>
    <i r="1">
      <x v="43"/>
    </i>
    <i r="2">
      <x v="6"/>
    </i>
    <i r="3">
      <x v="15"/>
    </i>
    <i r="4">
      <x v="30"/>
    </i>
    <i r="5">
      <x v="56"/>
    </i>
    <i r="6">
      <x v="3"/>
    </i>
    <i r="7">
      <x v="644"/>
    </i>
    <i>
      <x v="193"/>
    </i>
    <i r="1">
      <x v="102"/>
    </i>
    <i r="2">
      <x v="3"/>
    </i>
    <i r="3">
      <x v="34"/>
    </i>
    <i r="4">
      <x v="37"/>
    </i>
    <i r="5">
      <x v="56"/>
    </i>
    <i r="6">
      <x v="2"/>
    </i>
    <i r="7">
      <x v="88"/>
    </i>
    <i>
      <x v="194"/>
    </i>
    <i r="1">
      <x v="102"/>
    </i>
    <i r="2">
      <x v="6"/>
    </i>
    <i r="3">
      <x v="34"/>
    </i>
    <i r="4">
      <x v="37"/>
    </i>
    <i r="5">
      <x v="56"/>
    </i>
    <i r="6">
      <x v="1"/>
    </i>
    <i r="7">
      <x v="110"/>
    </i>
    <i>
      <x v="195"/>
    </i>
    <i r="1">
      <x v="43"/>
    </i>
    <i r="2">
      <x v="1"/>
    </i>
    <i r="3">
      <x v="15"/>
    </i>
    <i r="4">
      <x v="30"/>
    </i>
    <i r="5">
      <x v="56"/>
    </i>
    <i r="6">
      <x v="1"/>
    </i>
    <i r="7">
      <x v="626"/>
    </i>
    <i>
      <x v="196"/>
    </i>
    <i r="1">
      <x v="43"/>
    </i>
    <i r="2">
      <x v="1"/>
    </i>
    <i r="3">
      <x v="15"/>
    </i>
    <i r="4">
      <x v="30"/>
    </i>
    <i r="5">
      <x v="56"/>
    </i>
    <i r="6">
      <x v="3"/>
    </i>
    <i r="7">
      <x v="659"/>
    </i>
    <i>
      <x v="197"/>
    </i>
    <i r="1">
      <x v="102"/>
    </i>
    <i r="2">
      <x v="6"/>
    </i>
    <i r="3">
      <x v="34"/>
    </i>
    <i r="4">
      <x v="32"/>
    </i>
    <i r="5">
      <x v="56"/>
    </i>
    <i r="6">
      <x v="2"/>
    </i>
    <i r="7">
      <x v="279"/>
    </i>
    <i>
      <x v="198"/>
    </i>
    <i r="1">
      <x v="102"/>
    </i>
    <i r="2">
      <x v="6"/>
    </i>
    <i r="3">
      <x v="34"/>
    </i>
    <i r="4">
      <x v="36"/>
    </i>
    <i r="5">
      <x v="56"/>
    </i>
    <i r="6">
      <x v="3"/>
    </i>
    <i r="7">
      <x v="85"/>
    </i>
    <i>
      <x v="199"/>
    </i>
    <i r="1">
      <x v="43"/>
    </i>
    <i r="2">
      <x v="6"/>
    </i>
    <i r="3">
      <x v="15"/>
    </i>
    <i r="4">
      <x v="38"/>
    </i>
    <i r="5">
      <x v="56"/>
    </i>
    <i r="6">
      <x/>
    </i>
    <i r="7">
      <x v="401"/>
    </i>
    <i>
      <x v="200"/>
    </i>
    <i r="1">
      <x v="99"/>
    </i>
    <i r="2">
      <x v="1"/>
    </i>
    <i r="3">
      <x v="13"/>
    </i>
    <i r="4">
      <x v="33"/>
    </i>
    <i r="5">
      <x v="56"/>
    </i>
    <i r="6">
      <x v="1"/>
    </i>
    <i r="7">
      <x v="305"/>
    </i>
    <i>
      <x v="201"/>
    </i>
    <i r="1">
      <x v="46"/>
    </i>
    <i r="2">
      <x v="1"/>
    </i>
    <i r="3">
      <x v="12"/>
    </i>
    <i r="4">
      <x v="34"/>
    </i>
    <i r="5">
      <x v="56"/>
    </i>
    <i r="6">
      <x v="2"/>
    </i>
    <i r="7">
      <x v="216"/>
    </i>
    <i>
      <x v="202"/>
    </i>
    <i r="1">
      <x v="102"/>
    </i>
    <i r="2">
      <x v="1"/>
    </i>
    <i r="3">
      <x v="34"/>
    </i>
    <i r="4">
      <x v="36"/>
    </i>
    <i r="5">
      <x v="56"/>
    </i>
    <i r="6">
      <x v="2"/>
    </i>
    <i r="7">
      <x v="65"/>
    </i>
    <i>
      <x v="203"/>
    </i>
    <i r="1">
      <x v="102"/>
    </i>
    <i r="2">
      <x v="6"/>
    </i>
    <i r="3">
      <x v="34"/>
    </i>
    <i r="4">
      <x v="32"/>
    </i>
    <i r="5">
      <x v="56"/>
    </i>
    <i r="6">
      <x v="2"/>
    </i>
    <i r="7">
      <x v="289"/>
    </i>
    <i>
      <x v="205"/>
    </i>
    <i r="1">
      <x v="102"/>
    </i>
    <i r="2">
      <x v="1"/>
    </i>
    <i r="3">
      <x v="34"/>
    </i>
    <i r="4">
      <x v="33"/>
    </i>
    <i r="5">
      <x v="56"/>
    </i>
    <i r="6">
      <x v="3"/>
    </i>
    <i r="7">
      <x v="335"/>
    </i>
    <i>
      <x v="206"/>
    </i>
    <i r="1">
      <x v="85"/>
    </i>
    <i r="2">
      <x v="1"/>
    </i>
    <i r="3">
      <x v="34"/>
    </i>
    <i r="4">
      <x v="38"/>
    </i>
    <i r="5">
      <x v="56"/>
    </i>
    <i r="6">
      <x v="3"/>
    </i>
    <i r="7">
      <x v="427"/>
    </i>
    <i>
      <x v="207"/>
    </i>
    <i r="1">
      <x v="102"/>
    </i>
    <i r="2">
      <x v="6"/>
    </i>
    <i r="3">
      <x v="34"/>
    </i>
    <i r="4">
      <x v="33"/>
    </i>
    <i r="5">
      <x v="56"/>
    </i>
    <i r="6">
      <x v="3"/>
    </i>
    <i r="7">
      <x v="351"/>
    </i>
    <i>
      <x v="208"/>
    </i>
    <i r="1">
      <x v="102"/>
    </i>
    <i r="2">
      <x v="4"/>
    </i>
    <i r="3">
      <x v="34"/>
    </i>
    <i r="4">
      <x v="36"/>
    </i>
    <i r="5">
      <x v="56"/>
    </i>
    <i r="6">
      <x v="2"/>
    </i>
    <i r="7">
      <x v="85"/>
    </i>
    <i>
      <x v="209"/>
    </i>
    <i r="1">
      <x v="102"/>
    </i>
    <i r="2">
      <x v="1"/>
    </i>
    <i r="3">
      <x v="34"/>
    </i>
    <i r="4">
      <x v="33"/>
    </i>
    <i r="5">
      <x v="56"/>
    </i>
    <i r="6">
      <x v="2"/>
    </i>
    <i r="7">
      <x v="340"/>
    </i>
    <i>
      <x v="210"/>
    </i>
    <i r="1">
      <x v="102"/>
    </i>
    <i r="2">
      <x v="1"/>
    </i>
    <i r="3">
      <x v="34"/>
    </i>
    <i r="4">
      <x v="35"/>
    </i>
    <i r="5">
      <x v="56"/>
    </i>
    <i r="6">
      <x v="2"/>
    </i>
    <i r="7">
      <x v="143"/>
    </i>
    <i>
      <x v="211"/>
    </i>
    <i r="1">
      <x v="102"/>
    </i>
    <i r="2">
      <x v="6"/>
    </i>
    <i r="3">
      <x v="34"/>
    </i>
    <i r="4">
      <x v="33"/>
    </i>
    <i r="5">
      <x v="56"/>
    </i>
    <i r="6">
      <x v="2"/>
    </i>
    <i r="7">
      <x v="347"/>
    </i>
    <i>
      <x v="212"/>
    </i>
    <i r="1">
      <x v="102"/>
    </i>
    <i r="2">
      <x/>
    </i>
    <i r="3">
      <x v="34"/>
    </i>
    <i r="4">
      <x v="33"/>
    </i>
    <i r="5">
      <x v="56"/>
    </i>
    <i r="6">
      <x v="1"/>
    </i>
    <i r="7">
      <x v="319"/>
    </i>
    <i>
      <x v="213"/>
    </i>
    <i r="1">
      <x v="12"/>
    </i>
    <i r="2">
      <x/>
    </i>
    <i r="3">
      <x v="34"/>
    </i>
    <i r="4">
      <x v="35"/>
    </i>
    <i r="5">
      <x v="56"/>
    </i>
    <i r="6">
      <x v="2"/>
    </i>
    <i r="7">
      <x v="150"/>
    </i>
    <i>
      <x v="214"/>
    </i>
    <i r="1">
      <x v="43"/>
    </i>
    <i r="2">
      <x v="6"/>
    </i>
    <i r="3">
      <x v="15"/>
    </i>
    <i r="4">
      <x v="30"/>
    </i>
    <i r="5">
      <x v="56"/>
    </i>
    <i r="6">
      <x v="2"/>
    </i>
    <i r="7">
      <x v="562"/>
    </i>
    <i>
      <x v="215"/>
    </i>
    <i r="1">
      <x v="43"/>
    </i>
    <i r="2">
      <x/>
    </i>
    <i r="3">
      <x v="15"/>
    </i>
    <i r="4">
      <x v="30"/>
    </i>
    <i r="5">
      <x v="56"/>
    </i>
    <i r="6">
      <x v="2"/>
    </i>
    <i r="7">
      <x v="602"/>
    </i>
    <i>
      <x v="216"/>
    </i>
    <i r="1">
      <x v="102"/>
    </i>
    <i r="2">
      <x v="3"/>
    </i>
    <i r="3">
      <x v="34"/>
    </i>
    <i r="4">
      <x v="34"/>
    </i>
    <i r="5">
      <x v="56"/>
    </i>
    <i r="6">
      <x v="2"/>
    </i>
    <i r="7">
      <x v="174"/>
    </i>
    <i>
      <x v="217"/>
    </i>
    <i r="1">
      <x v="94"/>
    </i>
    <i r="2">
      <x v="5"/>
    </i>
    <i r="3">
      <x v="34"/>
    </i>
    <i r="4">
      <x v="23"/>
    </i>
    <i r="5">
      <x v="56"/>
    </i>
    <i r="6">
      <x v="2"/>
    </i>
    <i r="7">
      <x v="30"/>
    </i>
    <i>
      <x v="218"/>
    </i>
    <i r="1">
      <x v="43"/>
    </i>
    <i r="2">
      <x v="6"/>
    </i>
    <i r="3">
      <x v="15"/>
    </i>
    <i r="4">
      <x v="30"/>
    </i>
    <i r="5">
      <x v="56"/>
    </i>
    <i r="6">
      <x v="2"/>
    </i>
    <i r="7">
      <x v="568"/>
    </i>
    <i>
      <x v="219"/>
    </i>
    <i r="1">
      <x v="102"/>
    </i>
    <i r="2">
      <x v="1"/>
    </i>
    <i r="3">
      <x v="34"/>
    </i>
    <i r="4">
      <x v="35"/>
    </i>
    <i r="5">
      <x v="56"/>
    </i>
    <i r="6">
      <x v="2"/>
    </i>
    <i r="7">
      <x v="143"/>
    </i>
    <i>
      <x v="220"/>
    </i>
    <i r="1">
      <x v="102"/>
    </i>
    <i r="2">
      <x v="6"/>
    </i>
    <i r="3">
      <x v="34"/>
    </i>
    <i r="4">
      <x v="32"/>
    </i>
    <i r="5">
      <x v="56"/>
    </i>
    <i r="6">
      <x v="2"/>
    </i>
    <i r="7">
      <x v="289"/>
    </i>
    <i>
      <x v="221"/>
    </i>
    <i r="1">
      <x v="19"/>
    </i>
    <i r="2">
      <x v="9"/>
    </i>
    <i r="3">
      <x v="4"/>
    </i>
    <i r="4">
      <x v="33"/>
    </i>
    <i r="5">
      <x v="56"/>
    </i>
    <i r="6">
      <x/>
    </i>
    <i r="7">
      <x v="326"/>
    </i>
    <i>
      <x v="222"/>
    </i>
    <i r="1">
      <x v="99"/>
    </i>
    <i r="2">
      <x v="6"/>
    </i>
    <i r="3">
      <x v="13"/>
    </i>
    <i r="4">
      <x v="34"/>
    </i>
    <i r="5">
      <x v="56"/>
    </i>
    <i r="6">
      <x v="1"/>
    </i>
    <i r="7">
      <x v="195"/>
    </i>
    <i>
      <x v="223"/>
    </i>
    <i r="1">
      <x v="43"/>
    </i>
    <i r="2">
      <x v="1"/>
    </i>
    <i r="3">
      <x v="15"/>
    </i>
    <i r="4">
      <x v="30"/>
    </i>
    <i r="5">
      <x v="56"/>
    </i>
    <i r="6">
      <x/>
    </i>
    <i r="7">
      <x v="656"/>
    </i>
    <i>
      <x v="224"/>
    </i>
    <i r="1">
      <x v="102"/>
    </i>
    <i r="2">
      <x v="9"/>
    </i>
    <i r="3">
      <x v="34"/>
    </i>
    <i r="4">
      <x v="34"/>
    </i>
    <i r="5">
      <x v="56"/>
    </i>
    <i r="6">
      <x v="1"/>
    </i>
    <i r="7">
      <x v="206"/>
    </i>
    <i>
      <x v="225"/>
    </i>
    <i r="1">
      <x v="102"/>
    </i>
    <i r="2">
      <x v="4"/>
    </i>
    <i r="3">
      <x v="34"/>
    </i>
    <i r="4">
      <x v="39"/>
    </i>
    <i r="5">
      <x v="56"/>
    </i>
    <i r="6">
      <x v="1"/>
    </i>
    <i r="7">
      <x v="54"/>
    </i>
    <i>
      <x v="226"/>
    </i>
    <i r="1">
      <x v="102"/>
    </i>
    <i r="2">
      <x v="4"/>
    </i>
    <i r="3">
      <x v="34"/>
    </i>
    <i r="4">
      <x v="37"/>
    </i>
    <i r="5">
      <x v="56"/>
    </i>
    <i r="6">
      <x v="2"/>
    </i>
    <i r="7">
      <x v="98"/>
    </i>
    <i>
      <x v="227"/>
    </i>
    <i r="1">
      <x v="102"/>
    </i>
    <i r="2">
      <x v="1"/>
    </i>
    <i r="3">
      <x v="34"/>
    </i>
    <i r="4">
      <x v="32"/>
    </i>
    <i r="5">
      <x v="56"/>
    </i>
    <i r="6">
      <x v="2"/>
    </i>
    <i r="7">
      <x v="271"/>
    </i>
    <i>
      <x v="228"/>
    </i>
    <i r="1">
      <x v="99"/>
    </i>
    <i r="2">
      <x v="6"/>
    </i>
    <i r="3">
      <x v="13"/>
    </i>
    <i r="4">
      <x v="34"/>
    </i>
    <i r="5">
      <x v="56"/>
    </i>
    <i r="6">
      <x v="1"/>
    </i>
    <i r="7">
      <x v="183"/>
    </i>
    <i>
      <x v="229"/>
    </i>
    <i r="1">
      <x v="102"/>
    </i>
    <i r="2">
      <x v="1"/>
    </i>
    <i r="3">
      <x v="34"/>
    </i>
    <i r="4">
      <x v="32"/>
    </i>
    <i r="5">
      <x v="56"/>
    </i>
    <i r="6">
      <x v="2"/>
    </i>
    <i r="7">
      <x v="230"/>
    </i>
    <i>
      <x v="230"/>
    </i>
    <i r="1">
      <x v="102"/>
    </i>
    <i r="2">
      <x/>
    </i>
    <i r="3">
      <x v="34"/>
    </i>
    <i r="4">
      <x v="34"/>
    </i>
    <i r="5">
      <x v="56"/>
    </i>
    <i r="6">
      <x v="2"/>
    </i>
    <i r="7">
      <x v="205"/>
    </i>
    <i>
      <x v="231"/>
    </i>
    <i r="1">
      <x v="43"/>
    </i>
    <i r="2">
      <x v="6"/>
    </i>
    <i r="3">
      <x v="15"/>
    </i>
    <i r="4">
      <x v="31"/>
    </i>
    <i r="5">
      <x v="56"/>
    </i>
    <i r="6">
      <x v="1"/>
    </i>
    <i r="7">
      <x v="453"/>
    </i>
    <i>
      <x v="232"/>
    </i>
    <i r="1">
      <x v="19"/>
    </i>
    <i r="2">
      <x v="6"/>
    </i>
    <i r="3">
      <x v="4"/>
    </i>
    <i r="4">
      <x v="37"/>
    </i>
    <i r="5">
      <x v="56"/>
    </i>
    <i r="6">
      <x v="1"/>
    </i>
    <i r="7">
      <x v="89"/>
    </i>
    <i>
      <x v="233"/>
    </i>
    <i r="1">
      <x v="77"/>
    </i>
    <i r="2">
      <x v="9"/>
    </i>
    <i r="3">
      <x v="12"/>
    </i>
    <i r="4">
      <x v="31"/>
    </i>
    <i r="5">
      <x v="56"/>
    </i>
    <i r="6">
      <x v="3"/>
    </i>
    <i r="7">
      <x v="495"/>
    </i>
    <i>
      <x v="234"/>
    </i>
    <i r="1">
      <x v="102"/>
    </i>
    <i r="2">
      <x v="1"/>
    </i>
    <i r="3">
      <x v="34"/>
    </i>
    <i r="4">
      <x v="34"/>
    </i>
    <i r="5">
      <x v="56"/>
    </i>
    <i r="6">
      <x v="2"/>
    </i>
    <i r="7">
      <x v="170"/>
    </i>
    <i>
      <x v="235"/>
    </i>
    <i r="1">
      <x v="102"/>
    </i>
    <i r="2">
      <x v="1"/>
    </i>
    <i r="3">
      <x v="34"/>
    </i>
    <i r="4">
      <x v="32"/>
    </i>
    <i r="5">
      <x v="56"/>
    </i>
    <i r="6">
      <x v="3"/>
    </i>
    <i r="7">
      <x v="289"/>
    </i>
    <i>
      <x v="236"/>
    </i>
    <i r="1">
      <x v="102"/>
    </i>
    <i r="2">
      <x/>
    </i>
    <i r="3">
      <x v="34"/>
    </i>
    <i r="4">
      <x v="35"/>
    </i>
    <i r="5">
      <x v="56"/>
    </i>
    <i r="6">
      <x v="1"/>
    </i>
    <i r="7">
      <x v="145"/>
    </i>
    <i>
      <x v="237"/>
    </i>
    <i r="1">
      <x v="102"/>
    </i>
    <i r="2">
      <x v="6"/>
    </i>
    <i r="3">
      <x v="34"/>
    </i>
    <i r="4">
      <x v="37"/>
    </i>
    <i r="5">
      <x v="56"/>
    </i>
    <i r="6">
      <x v="2"/>
    </i>
    <i r="7">
      <x v="110"/>
    </i>
    <i>
      <x v="238"/>
    </i>
    <i r="1">
      <x v="102"/>
    </i>
    <i r="2">
      <x v="6"/>
    </i>
    <i r="3">
      <x v="34"/>
    </i>
    <i r="4">
      <x v="34"/>
    </i>
    <i r="5">
      <x v="56"/>
    </i>
    <i r="6">
      <x v="1"/>
    </i>
    <i r="7">
      <x v="185"/>
    </i>
    <i>
      <x v="239"/>
    </i>
    <i r="1">
      <x v="19"/>
    </i>
    <i r="2">
      <x v="6"/>
    </i>
    <i r="3">
      <x v="4"/>
    </i>
    <i r="4">
      <x v="34"/>
    </i>
    <i r="5">
      <x v="56"/>
    </i>
    <i r="6">
      <x v="2"/>
    </i>
    <i r="7">
      <x v="212"/>
    </i>
    <i>
      <x v="240"/>
    </i>
    <i r="1">
      <x v="102"/>
    </i>
    <i r="2">
      <x v="1"/>
    </i>
    <i r="3">
      <x v="34"/>
    </i>
    <i r="4">
      <x v="35"/>
    </i>
    <i r="5">
      <x v="56"/>
    </i>
    <i r="6">
      <x v="2"/>
    </i>
    <i r="7">
      <x v="143"/>
    </i>
    <i>
      <x v="241"/>
    </i>
    <i r="1">
      <x v="102"/>
    </i>
    <i r="2">
      <x v="6"/>
    </i>
    <i r="3">
      <x v="34"/>
    </i>
    <i r="4">
      <x v="23"/>
    </i>
    <i r="5">
      <x v="56"/>
    </i>
    <i r="6">
      <x v="2"/>
    </i>
    <i r="7">
      <x v="29"/>
    </i>
    <i>
      <x v="242"/>
    </i>
    <i r="1">
      <x v="76"/>
    </i>
    <i r="2">
      <x v="2"/>
    </i>
    <i r="3">
      <x v="34"/>
    </i>
    <i r="4">
      <x v="37"/>
    </i>
    <i r="5">
      <x v="56"/>
    </i>
    <i r="6">
      <x v="1"/>
    </i>
    <i r="7">
      <x v="94"/>
    </i>
    <i>
      <x v="243"/>
    </i>
    <i r="1">
      <x v="43"/>
    </i>
    <i r="2">
      <x v="6"/>
    </i>
    <i r="3">
      <x v="34"/>
    </i>
    <i r="4">
      <x v="31"/>
    </i>
    <i r="5">
      <x v="56"/>
    </i>
    <i r="6">
      <x v="2"/>
    </i>
    <i r="7">
      <x v="464"/>
    </i>
    <i>
      <x v="244"/>
    </i>
    <i r="1">
      <x v="102"/>
    </i>
    <i r="2">
      <x v="1"/>
    </i>
    <i r="3">
      <x v="34"/>
    </i>
    <i r="4">
      <x v="33"/>
    </i>
    <i r="5">
      <x v="56"/>
    </i>
    <i r="6">
      <x v="2"/>
    </i>
    <i r="7">
      <x v="303"/>
    </i>
    <i>
      <x v="245"/>
    </i>
    <i r="1">
      <x v="43"/>
    </i>
    <i r="2">
      <x v="6"/>
    </i>
    <i r="3">
      <x v="34"/>
    </i>
    <i r="4">
      <x v="38"/>
    </i>
    <i r="5">
      <x v="56"/>
    </i>
    <i r="6">
      <x/>
    </i>
    <i r="7">
      <x v="438"/>
    </i>
    <i>
      <x v="246"/>
    </i>
    <i r="1">
      <x v="102"/>
    </i>
    <i r="2">
      <x v="1"/>
    </i>
    <i r="3">
      <x v="34"/>
    </i>
    <i r="4">
      <x v="32"/>
    </i>
    <i r="5">
      <x v="56"/>
    </i>
    <i r="6">
      <x v="2"/>
    </i>
    <i r="7">
      <x v="271"/>
    </i>
    <i>
      <x v="247"/>
    </i>
    <i r="1">
      <x v="102"/>
    </i>
    <i r="2">
      <x v="1"/>
    </i>
    <i r="3">
      <x v="34"/>
    </i>
    <i r="4">
      <x v="33"/>
    </i>
    <i r="5">
      <x v="56"/>
    </i>
    <i r="6">
      <x v="3"/>
    </i>
    <i r="7">
      <x v="358"/>
    </i>
    <i>
      <x v="248"/>
    </i>
    <i r="1">
      <x v="102"/>
    </i>
    <i r="2">
      <x v="1"/>
    </i>
    <i r="3">
      <x v="34"/>
    </i>
    <i r="4">
      <x v="38"/>
    </i>
    <i r="5">
      <x v="56"/>
    </i>
    <i r="6">
      <x v="2"/>
    </i>
    <i r="7">
      <x v="407"/>
    </i>
    <i>
      <x v="249"/>
    </i>
    <i r="1">
      <x v="99"/>
    </i>
    <i r="2">
      <x v="2"/>
    </i>
    <i r="3">
      <x v="13"/>
    </i>
    <i r="4">
      <x v="35"/>
    </i>
    <i r="5">
      <x v="56"/>
    </i>
    <i r="6">
      <x v="3"/>
    </i>
    <i r="7">
      <x v="131"/>
    </i>
    <i>
      <x v="250"/>
    </i>
    <i r="1">
      <x v="102"/>
    </i>
    <i r="2">
      <x v="6"/>
    </i>
    <i r="3">
      <x v="34"/>
    </i>
    <i r="4">
      <x v="22"/>
    </i>
    <i r="5">
      <x v="56"/>
    </i>
    <i r="6">
      <x v="2"/>
    </i>
    <i r="7">
      <x v="37"/>
    </i>
    <i>
      <x v="251"/>
    </i>
    <i r="1">
      <x v="43"/>
    </i>
    <i r="2">
      <x v="1"/>
    </i>
    <i r="3">
      <x v="15"/>
    </i>
    <i r="4">
      <x v="30"/>
    </i>
    <i r="5">
      <x v="56"/>
    </i>
    <i r="6">
      <x v="3"/>
    </i>
    <i r="7">
      <x v="572"/>
    </i>
    <i>
      <x v="252"/>
    </i>
    <i r="1">
      <x v="102"/>
    </i>
    <i r="2">
      <x v="1"/>
    </i>
    <i r="3">
      <x v="34"/>
    </i>
    <i r="4">
      <x v="32"/>
    </i>
    <i r="5">
      <x v="56"/>
    </i>
    <i r="6">
      <x v="1"/>
    </i>
    <i r="7">
      <x v="279"/>
    </i>
    <i>
      <x v="253"/>
    </i>
    <i r="1">
      <x v="99"/>
    </i>
    <i r="2">
      <x v="1"/>
    </i>
    <i r="3">
      <x v="13"/>
    </i>
    <i r="4">
      <x v="37"/>
    </i>
    <i r="5">
      <x v="56"/>
    </i>
    <i r="6">
      <x v="3"/>
    </i>
    <i r="7">
      <x v="99"/>
    </i>
    <i>
      <x v="254"/>
    </i>
    <i r="1">
      <x v="43"/>
    </i>
    <i r="2">
      <x v="6"/>
    </i>
    <i r="3">
      <x v="15"/>
    </i>
    <i r="4">
      <x v="38"/>
    </i>
    <i r="5">
      <x v="56"/>
    </i>
    <i r="6">
      <x v="1"/>
    </i>
    <i r="7">
      <x v="387"/>
    </i>
    <i>
      <x v="255"/>
    </i>
    <i r="1">
      <x v="99"/>
    </i>
    <i r="2">
      <x v="1"/>
    </i>
    <i r="3">
      <x v="13"/>
    </i>
    <i r="4">
      <x v="33"/>
    </i>
    <i r="5">
      <x v="56"/>
    </i>
    <i r="6">
      <x v="3"/>
    </i>
    <i r="7">
      <x v="328"/>
    </i>
    <i>
      <x v="256"/>
    </i>
    <i r="1">
      <x v="102"/>
    </i>
    <i r="2">
      <x v="9"/>
    </i>
    <i r="3">
      <x v="34"/>
    </i>
    <i r="4">
      <x v="34"/>
    </i>
    <i r="5">
      <x v="56"/>
    </i>
    <i r="6">
      <x v="2"/>
    </i>
    <i r="7">
      <x v="170"/>
    </i>
    <i>
      <x v="257"/>
    </i>
    <i r="1">
      <x v="102"/>
    </i>
    <i r="2">
      <x/>
    </i>
    <i r="3">
      <x v="34"/>
    </i>
    <i r="4">
      <x v="32"/>
    </i>
    <i r="5">
      <x v="56"/>
    </i>
    <i r="6">
      <x v="3"/>
    </i>
    <i r="7">
      <x v="222"/>
    </i>
    <i>
      <x v="258"/>
    </i>
    <i r="1">
      <x v="85"/>
    </i>
    <i r="2">
      <x v="2"/>
    </i>
    <i r="3">
      <x v="34"/>
    </i>
    <i r="4">
      <x v="38"/>
    </i>
    <i r="5">
      <x v="56"/>
    </i>
    <i r="6">
      <x v="3"/>
    </i>
    <i r="7">
      <x v="424"/>
    </i>
    <i>
      <x v="259"/>
    </i>
    <i r="1">
      <x v="102"/>
    </i>
    <i r="2">
      <x v="6"/>
    </i>
    <i r="3">
      <x v="34"/>
    </i>
    <i r="4">
      <x v="32"/>
    </i>
    <i r="5">
      <x v="56"/>
    </i>
    <i r="6">
      <x v="3"/>
    </i>
    <i r="7">
      <x v="264"/>
    </i>
    <i>
      <x v="260"/>
    </i>
    <i r="1">
      <x v="43"/>
    </i>
    <i r="2">
      <x v="1"/>
    </i>
    <i r="3">
      <x v="15"/>
    </i>
    <i r="4">
      <x v="30"/>
    </i>
    <i r="5">
      <x v="56"/>
    </i>
    <i r="6">
      <x v="3"/>
    </i>
    <i r="7">
      <x v="625"/>
    </i>
    <i>
      <x v="261"/>
    </i>
    <i r="1">
      <x v="102"/>
    </i>
    <i r="2">
      <x/>
    </i>
    <i r="3">
      <x v="34"/>
    </i>
    <i r="4">
      <x v="35"/>
    </i>
    <i r="5">
      <x v="56"/>
    </i>
    <i r="6">
      <x v="2"/>
    </i>
    <i r="7">
      <x v="153"/>
    </i>
    <i>
      <x v="262"/>
    </i>
    <i r="1">
      <x v="102"/>
    </i>
    <i r="2">
      <x v="6"/>
    </i>
    <i r="3">
      <x v="34"/>
    </i>
    <i r="4">
      <x v="35"/>
    </i>
    <i r="5">
      <x v="56"/>
    </i>
    <i r="6">
      <x v="3"/>
    </i>
    <i r="7">
      <x v="159"/>
    </i>
    <i>
      <x v="263"/>
    </i>
    <i r="1">
      <x v="102"/>
    </i>
    <i r="2">
      <x v="4"/>
    </i>
    <i r="3">
      <x v="34"/>
    </i>
    <i r="4">
      <x v="36"/>
    </i>
    <i r="5">
      <x v="56"/>
    </i>
    <i r="6">
      <x v="1"/>
    </i>
    <i r="7">
      <x v="77"/>
    </i>
    <i>
      <x v="264"/>
    </i>
    <i r="1">
      <x v="100"/>
    </i>
    <i r="2">
      <x v="9"/>
    </i>
    <i r="3">
      <x v="34"/>
    </i>
    <i r="4">
      <x v="30"/>
    </i>
    <i r="5">
      <x v="56"/>
    </i>
    <i r="6">
      <x/>
    </i>
    <i r="7">
      <x v="578"/>
    </i>
    <i>
      <x v="265"/>
    </i>
    <i r="1">
      <x v="102"/>
    </i>
    <i r="2">
      <x v="1"/>
    </i>
    <i r="3">
      <x v="34"/>
    </i>
    <i r="4">
      <x v="33"/>
    </i>
    <i r="5">
      <x v="56"/>
    </i>
    <i r="6">
      <x v="2"/>
    </i>
    <i r="7">
      <x v="358"/>
    </i>
    <i>
      <x v="266"/>
    </i>
    <i r="1">
      <x v="102"/>
    </i>
    <i r="2">
      <x v="4"/>
    </i>
    <i r="3">
      <x v="34"/>
    </i>
    <i r="4">
      <x v="35"/>
    </i>
    <i r="5">
      <x v="56"/>
    </i>
    <i r="6">
      <x v="1"/>
    </i>
    <i r="7">
      <x v="143"/>
    </i>
    <i>
      <x v="267"/>
    </i>
    <i r="1">
      <x v="102"/>
    </i>
    <i r="2">
      <x v="1"/>
    </i>
    <i r="3">
      <x v="34"/>
    </i>
    <i r="4">
      <x v="32"/>
    </i>
    <i r="5">
      <x v="56"/>
    </i>
    <i r="6">
      <x v="3"/>
    </i>
    <i r="7">
      <x v="261"/>
    </i>
    <i>
      <x v="268"/>
    </i>
    <i r="1">
      <x v="102"/>
    </i>
    <i r="2">
      <x v="1"/>
    </i>
    <i r="3">
      <x v="34"/>
    </i>
    <i r="4">
      <x v="37"/>
    </i>
    <i r="5">
      <x v="56"/>
    </i>
    <i r="6">
      <x v="1"/>
    </i>
    <i r="7">
      <x v="88"/>
    </i>
    <i>
      <x v="269"/>
    </i>
    <i r="1">
      <x v="75"/>
    </i>
    <i r="2">
      <x v="6"/>
    </i>
    <i r="3">
      <x v="27"/>
    </i>
    <i r="4">
      <x v="30"/>
    </i>
    <i r="5">
      <x v="56"/>
    </i>
    <i r="6">
      <x v="2"/>
    </i>
    <i r="7">
      <x v="547"/>
    </i>
    <i>
      <x v="270"/>
    </i>
    <i r="1">
      <x v="102"/>
    </i>
    <i r="2">
      <x v="1"/>
    </i>
    <i r="3">
      <x v="34"/>
    </i>
    <i r="4">
      <x v="35"/>
    </i>
    <i r="5">
      <x v="56"/>
    </i>
    <i r="6">
      <x v="2"/>
    </i>
    <i r="7">
      <x v="164"/>
    </i>
    <i>
      <x v="271"/>
    </i>
    <i r="1">
      <x v="102"/>
    </i>
    <i r="2">
      <x v="6"/>
    </i>
    <i r="3">
      <x v="34"/>
    </i>
    <i r="4">
      <x v="35"/>
    </i>
    <i r="5">
      <x v="56"/>
    </i>
    <i r="6">
      <x v="1"/>
    </i>
    <i r="7">
      <x v="143"/>
    </i>
    <i>
      <x v="272"/>
    </i>
    <i r="1">
      <x v="43"/>
    </i>
    <i r="2">
      <x v="1"/>
    </i>
    <i r="3">
      <x v="34"/>
    </i>
    <i r="4">
      <x v="31"/>
    </i>
    <i r="5">
      <x v="56"/>
    </i>
    <i r="6">
      <x v="3"/>
    </i>
    <i r="7">
      <x v="464"/>
    </i>
    <i>
      <x v="273"/>
    </i>
    <i r="1">
      <x v="102"/>
    </i>
    <i r="2">
      <x v="1"/>
    </i>
    <i r="3">
      <x v="34"/>
    </i>
    <i r="4">
      <x v="33"/>
    </i>
    <i r="5">
      <x v="56"/>
    </i>
    <i r="6">
      <x v="3"/>
    </i>
    <i r="7">
      <x v="358"/>
    </i>
    <i>
      <x v="274"/>
    </i>
    <i r="1">
      <x v="102"/>
    </i>
    <i r="2">
      <x v="1"/>
    </i>
    <i r="3">
      <x v="34"/>
    </i>
    <i r="4">
      <x v="33"/>
    </i>
    <i r="5">
      <x v="56"/>
    </i>
    <i r="6">
      <x v="3"/>
    </i>
    <i r="7">
      <x v="312"/>
    </i>
    <i>
      <x v="275"/>
    </i>
    <i r="1">
      <x v="16"/>
    </i>
    <i r="2">
      <x v="1"/>
    </i>
    <i r="3">
      <x v="34"/>
    </i>
    <i r="4">
      <x v="31"/>
    </i>
    <i r="5">
      <x v="56"/>
    </i>
    <i r="6">
      <x/>
    </i>
    <i r="7">
      <x v="506"/>
    </i>
    <i>
      <x v="276"/>
    </i>
    <i r="1">
      <x v="102"/>
    </i>
    <i r="2">
      <x v="5"/>
    </i>
    <i r="3">
      <x v="34"/>
    </i>
    <i r="4">
      <x v="34"/>
    </i>
    <i r="5">
      <x v="56"/>
    </i>
    <i r="6">
      <x v="3"/>
    </i>
    <i r="7">
      <x v="185"/>
    </i>
    <i>
      <x v="277"/>
    </i>
    <i r="1">
      <x v="82"/>
    </i>
    <i r="2">
      <x v="9"/>
    </i>
    <i r="3">
      <x v="34"/>
    </i>
    <i r="4">
      <x v="38"/>
    </i>
    <i r="5">
      <x v="56"/>
    </i>
    <i r="6">
      <x v="2"/>
    </i>
    <i r="7">
      <x v="377"/>
    </i>
    <i>
      <x v="278"/>
    </i>
    <i r="1">
      <x v="102"/>
    </i>
    <i r="2">
      <x v="6"/>
    </i>
    <i r="3">
      <x v="34"/>
    </i>
    <i r="4">
      <x v="31"/>
    </i>
    <i r="5">
      <x v="56"/>
    </i>
    <i r="6">
      <x v="1"/>
    </i>
    <i r="7">
      <x v="500"/>
    </i>
    <i>
      <x v="279"/>
    </i>
    <i r="1">
      <x v="43"/>
    </i>
    <i r="2">
      <x v="2"/>
    </i>
    <i r="3">
      <x v="15"/>
    </i>
    <i r="4">
      <x v="38"/>
    </i>
    <i r="5">
      <x v="56"/>
    </i>
    <i r="6">
      <x v="3"/>
    </i>
    <i r="7">
      <x v="429"/>
    </i>
    <i>
      <x v="280"/>
    </i>
    <i r="1">
      <x v="29"/>
    </i>
    <i r="2">
      <x/>
    </i>
    <i r="3">
      <x/>
    </i>
    <i r="4">
      <x v="38"/>
    </i>
    <i r="5">
      <x v="56"/>
    </i>
    <i r="6">
      <x v="2"/>
    </i>
    <i r="7">
      <x v="426"/>
    </i>
    <i>
      <x v="281"/>
    </i>
    <i r="1">
      <x v="43"/>
    </i>
    <i r="2">
      <x v="8"/>
    </i>
    <i r="3">
      <x v="34"/>
    </i>
    <i r="4">
      <x v="31"/>
    </i>
    <i r="5">
      <x v="56"/>
    </i>
    <i r="6">
      <x v="3"/>
    </i>
    <i r="7">
      <x v="450"/>
    </i>
    <i>
      <x v="282"/>
    </i>
    <i r="1">
      <x v="102"/>
    </i>
    <i r="2">
      <x v="6"/>
    </i>
    <i r="3">
      <x v="34"/>
    </i>
    <i r="4">
      <x v="34"/>
    </i>
    <i r="5">
      <x v="56"/>
    </i>
    <i r="6">
      <x v="3"/>
    </i>
    <i r="7">
      <x v="193"/>
    </i>
    <i>
      <x v="283"/>
    </i>
    <i r="1">
      <x v="102"/>
    </i>
    <i r="2">
      <x v="1"/>
    </i>
    <i r="3">
      <x v="34"/>
    </i>
    <i r="4">
      <x v="37"/>
    </i>
    <i r="5">
      <x v="56"/>
    </i>
    <i r="6">
      <x v="3"/>
    </i>
    <i r="7">
      <x v="91"/>
    </i>
    <i>
      <x v="284"/>
    </i>
    <i r="1">
      <x v="99"/>
    </i>
    <i r="2">
      <x v="5"/>
    </i>
    <i r="3">
      <x v="13"/>
    </i>
    <i r="4">
      <x v="33"/>
    </i>
    <i r="5">
      <x v="56"/>
    </i>
    <i r="6">
      <x v="1"/>
    </i>
    <i r="7">
      <x v="298"/>
    </i>
    <i>
      <x v="285"/>
    </i>
    <i r="1">
      <x v="102"/>
    </i>
    <i r="2">
      <x v="1"/>
    </i>
    <i r="3">
      <x v="34"/>
    </i>
    <i r="4">
      <x v="34"/>
    </i>
    <i r="5">
      <x v="56"/>
    </i>
    <i r="6">
      <x v="2"/>
    </i>
    <i r="7">
      <x v="206"/>
    </i>
    <i>
      <x v="286"/>
    </i>
    <i r="1">
      <x v="83"/>
    </i>
    <i r="2">
      <x v="6"/>
    </i>
    <i r="3">
      <x v="34"/>
    </i>
    <i r="4">
      <x v="33"/>
    </i>
    <i r="5">
      <x v="56"/>
    </i>
    <i r="6">
      <x v="2"/>
    </i>
    <i r="7">
      <x v="334"/>
    </i>
    <i>
      <x v="287"/>
    </i>
    <i r="1">
      <x v="43"/>
    </i>
    <i r="2">
      <x v="1"/>
    </i>
    <i r="3">
      <x v="15"/>
    </i>
    <i r="4">
      <x v="30"/>
    </i>
    <i r="5">
      <x v="56"/>
    </i>
    <i r="6">
      <x v="2"/>
    </i>
    <i r="7">
      <x v="573"/>
    </i>
    <i>
      <x v="288"/>
    </i>
    <i r="1">
      <x v="102"/>
    </i>
    <i r="2">
      <x v="1"/>
    </i>
    <i r="3">
      <x v="34"/>
    </i>
    <i r="4">
      <x v="32"/>
    </i>
    <i r="5">
      <x v="56"/>
    </i>
    <i r="6">
      <x v="3"/>
    </i>
    <i r="7">
      <x v="289"/>
    </i>
    <i>
      <x v="289"/>
    </i>
    <i r="1">
      <x v="102"/>
    </i>
    <i r="2">
      <x v="1"/>
    </i>
    <i r="3">
      <x v="34"/>
    </i>
    <i r="4">
      <x v="33"/>
    </i>
    <i r="5">
      <x v="56"/>
    </i>
    <i r="6">
      <x v="2"/>
    </i>
    <i r="7">
      <x v="319"/>
    </i>
    <i>
      <x v="290"/>
    </i>
    <i r="1">
      <x v="43"/>
    </i>
    <i r="2">
      <x v="6"/>
    </i>
    <i r="3">
      <x v="15"/>
    </i>
    <i r="4">
      <x v="30"/>
    </i>
    <i r="5">
      <x v="56"/>
    </i>
    <i r="6">
      <x v="2"/>
    </i>
    <i r="7">
      <x v="661"/>
    </i>
    <i>
      <x v="291"/>
    </i>
    <i r="1">
      <x v="102"/>
    </i>
    <i r="2">
      <x v="6"/>
    </i>
    <i r="3">
      <x v="34"/>
    </i>
    <i r="4">
      <x v="32"/>
    </i>
    <i r="5">
      <x v="56"/>
    </i>
    <i r="6">
      <x v="3"/>
    </i>
    <i r="7">
      <x v="230"/>
    </i>
    <i>
      <x v="292"/>
    </i>
    <i r="1">
      <x v="102"/>
    </i>
    <i r="2">
      <x v="9"/>
    </i>
    <i r="3">
      <x v="34"/>
    </i>
    <i r="4">
      <x v="38"/>
    </i>
    <i r="5">
      <x v="56"/>
    </i>
    <i r="6">
      <x v="1"/>
    </i>
    <i r="7">
      <x v="407"/>
    </i>
    <i>
      <x v="293"/>
    </i>
    <i r="1">
      <x v="102"/>
    </i>
    <i r="2">
      <x v="1"/>
    </i>
    <i r="3">
      <x v="34"/>
    </i>
    <i r="4">
      <x v="35"/>
    </i>
    <i r="5">
      <x v="56"/>
    </i>
    <i r="6">
      <x v="2"/>
    </i>
    <i r="7">
      <x v="164"/>
    </i>
    <i>
      <x v="294"/>
    </i>
    <i r="1">
      <x v="102"/>
    </i>
    <i r="2">
      <x v="4"/>
    </i>
    <i r="3">
      <x v="34"/>
    </i>
    <i r="4">
      <x v="31"/>
    </i>
    <i r="5">
      <x v="56"/>
    </i>
    <i r="6">
      <x/>
    </i>
    <i r="7">
      <x v="489"/>
    </i>
    <i>
      <x v="295"/>
    </i>
    <i r="1">
      <x v="102"/>
    </i>
    <i r="2">
      <x v="1"/>
    </i>
    <i r="3">
      <x v="34"/>
    </i>
    <i r="4">
      <x v="38"/>
    </i>
    <i r="5">
      <x v="56"/>
    </i>
    <i r="6">
      <x v="3"/>
    </i>
    <i r="7">
      <x v="377"/>
    </i>
    <i>
      <x v="296"/>
    </i>
    <i r="1">
      <x v="19"/>
    </i>
    <i r="2">
      <x v="1"/>
    </i>
    <i r="3">
      <x v="4"/>
    </i>
    <i r="4">
      <x v="33"/>
    </i>
    <i r="5">
      <x v="56"/>
    </i>
    <i r="6">
      <x v="3"/>
    </i>
    <i r="7">
      <x v="349"/>
    </i>
    <i>
      <x v="297"/>
    </i>
    <i r="1">
      <x v="102"/>
    </i>
    <i r="2">
      <x v="1"/>
    </i>
    <i r="3">
      <x v="34"/>
    </i>
    <i r="4">
      <x v="32"/>
    </i>
    <i r="5">
      <x v="56"/>
    </i>
    <i r="6">
      <x v="2"/>
    </i>
    <i r="7">
      <x v="269"/>
    </i>
    <i>
      <x v="298"/>
    </i>
    <i r="1">
      <x v="36"/>
    </i>
    <i r="2">
      <x v="3"/>
    </i>
    <i r="3">
      <x v="12"/>
    </i>
    <i r="4">
      <x v="35"/>
    </i>
    <i r="5">
      <x v="56"/>
    </i>
    <i r="6">
      <x v="3"/>
    </i>
    <i r="7">
      <x v="134"/>
    </i>
    <i>
      <x v="299"/>
    </i>
    <i r="1">
      <x v="102"/>
    </i>
    <i r="2">
      <x v="1"/>
    </i>
    <i r="3">
      <x v="34"/>
    </i>
    <i r="4">
      <x v="34"/>
    </i>
    <i r="5">
      <x v="56"/>
    </i>
    <i r="6">
      <x v="2"/>
    </i>
    <i r="7">
      <x v="198"/>
    </i>
    <i>
      <x v="300"/>
    </i>
    <i r="1">
      <x v="43"/>
    </i>
    <i r="2">
      <x v="1"/>
    </i>
    <i r="3">
      <x v="34"/>
    </i>
    <i r="4">
      <x v="30"/>
    </i>
    <i r="5">
      <x v="56"/>
    </i>
    <i r="6">
      <x v="3"/>
    </i>
    <i r="7">
      <x v="525"/>
    </i>
    <i>
      <x v="301"/>
    </i>
    <i r="1">
      <x v="102"/>
    </i>
    <i r="2">
      <x v="3"/>
    </i>
    <i r="3">
      <x v="34"/>
    </i>
    <i r="4">
      <x v="35"/>
    </i>
    <i r="5">
      <x v="56"/>
    </i>
    <i r="6">
      <x v="3"/>
    </i>
    <i r="7">
      <x v="128"/>
    </i>
    <i>
      <x v="303"/>
    </i>
    <i r="1">
      <x v="102"/>
    </i>
    <i r="2">
      <x v="6"/>
    </i>
    <i r="3">
      <x v="34"/>
    </i>
    <i r="4">
      <x v="33"/>
    </i>
    <i r="5">
      <x v="56"/>
    </i>
    <i r="6">
      <x v="2"/>
    </i>
    <i r="7">
      <x v="358"/>
    </i>
    <i>
      <x v="304"/>
    </i>
    <i r="1">
      <x v="99"/>
    </i>
    <i r="2">
      <x v="5"/>
    </i>
    <i r="3">
      <x v="13"/>
    </i>
    <i r="4">
      <x v="38"/>
    </i>
    <i r="5">
      <x v="56"/>
    </i>
    <i r="6">
      <x/>
    </i>
    <i r="7">
      <x v="403"/>
    </i>
    <i>
      <x v="305"/>
    </i>
    <i r="1">
      <x v="102"/>
    </i>
    <i r="2">
      <x v="1"/>
    </i>
    <i r="3">
      <x v="34"/>
    </i>
    <i r="4">
      <x v="33"/>
    </i>
    <i r="5">
      <x v="56"/>
    </i>
    <i r="6">
      <x v="2"/>
    </i>
    <i r="7">
      <x v="351"/>
    </i>
    <i>
      <x v="306"/>
    </i>
    <i r="1">
      <x v="43"/>
    </i>
    <i r="2">
      <x v="6"/>
    </i>
    <i r="3">
      <x v="15"/>
    </i>
    <i r="4">
      <x v="31"/>
    </i>
    <i r="5">
      <x v="56"/>
    </i>
    <i r="6">
      <x/>
    </i>
    <i r="7">
      <x v="439"/>
    </i>
    <i>
      <x v="307"/>
    </i>
    <i r="1">
      <x v="102"/>
    </i>
    <i r="2">
      <x v="6"/>
    </i>
    <i r="3">
      <x v="34"/>
    </i>
    <i r="4">
      <x v="22"/>
    </i>
    <i r="5">
      <x v="56"/>
    </i>
    <i r="6">
      <x v="2"/>
    </i>
    <i r="7">
      <x v="43"/>
    </i>
    <i>
      <x v="308"/>
    </i>
    <i r="1">
      <x v="19"/>
    </i>
    <i r="2">
      <x v="1"/>
    </i>
    <i r="3">
      <x v="4"/>
    </i>
    <i r="4">
      <x v="32"/>
    </i>
    <i r="5">
      <x v="56"/>
    </i>
    <i r="6">
      <x v="3"/>
    </i>
    <i r="7">
      <x v="234"/>
    </i>
    <i>
      <x v="309"/>
    </i>
    <i r="1">
      <x v="59"/>
    </i>
    <i r="2">
      <x v="1"/>
    </i>
    <i r="3">
      <x v="22"/>
    </i>
    <i r="4">
      <x v="30"/>
    </i>
    <i r="5">
      <x v="56"/>
    </i>
    <i r="6">
      <x v="3"/>
    </i>
    <i r="7">
      <x v="537"/>
    </i>
    <i>
      <x v="310"/>
    </i>
    <i r="1">
      <x v="102"/>
    </i>
    <i r="2">
      <x v="1"/>
    </i>
    <i r="3">
      <x v="34"/>
    </i>
    <i r="4">
      <x v="34"/>
    </i>
    <i r="5">
      <x v="56"/>
    </i>
    <i r="6">
      <x v="1"/>
    </i>
    <i r="7">
      <x v="185"/>
    </i>
    <i>
      <x v="312"/>
    </i>
    <i r="1">
      <x v="102"/>
    </i>
    <i r="2">
      <x v="1"/>
    </i>
    <i r="3">
      <x v="34"/>
    </i>
    <i r="4">
      <x v="32"/>
    </i>
    <i r="5">
      <x v="56"/>
    </i>
    <i r="6">
      <x v="2"/>
    </i>
    <i r="7">
      <x v="261"/>
    </i>
    <i>
      <x v="313"/>
    </i>
    <i r="1">
      <x v="102"/>
    </i>
    <i r="2">
      <x v="1"/>
    </i>
    <i r="3">
      <x v="34"/>
    </i>
    <i r="4">
      <x v="32"/>
    </i>
    <i r="5">
      <x v="56"/>
    </i>
    <i r="6">
      <x v="2"/>
    </i>
    <i r="7">
      <x v="230"/>
    </i>
    <i>
      <x v="314"/>
    </i>
    <i r="1">
      <x v="43"/>
    </i>
    <i r="2">
      <x v="6"/>
    </i>
    <i r="3">
      <x v="15"/>
    </i>
    <i r="4">
      <x v="31"/>
    </i>
    <i r="5">
      <x v="56"/>
    </i>
    <i r="6">
      <x v="2"/>
    </i>
    <i r="7">
      <x v="479"/>
    </i>
    <i>
      <x v="315"/>
    </i>
    <i r="1">
      <x v="41"/>
    </i>
    <i r="2">
      <x v="6"/>
    </i>
    <i r="3">
      <x v="34"/>
    </i>
    <i r="4">
      <x v="33"/>
    </i>
    <i r="5">
      <x v="56"/>
    </i>
    <i r="6">
      <x v="2"/>
    </i>
    <i r="7">
      <x v="358"/>
    </i>
    <i>
      <x v="316"/>
    </i>
    <i r="1">
      <x v="102"/>
    </i>
    <i r="2">
      <x v="1"/>
    </i>
    <i r="3">
      <x v="34"/>
    </i>
    <i r="4">
      <x v="23"/>
    </i>
    <i r="5">
      <x v="56"/>
    </i>
    <i r="6">
      <x v="2"/>
    </i>
    <i r="7">
      <x v="31"/>
    </i>
    <i>
      <x v="317"/>
    </i>
    <i r="1">
      <x v="16"/>
    </i>
    <i r="2">
      <x v="1"/>
    </i>
    <i r="3">
      <x v="34"/>
    </i>
    <i r="4">
      <x v="30"/>
    </i>
    <i r="5">
      <x v="56"/>
    </i>
    <i r="6">
      <x v="3"/>
    </i>
    <i r="7">
      <x v="632"/>
    </i>
    <i>
      <x v="318"/>
    </i>
    <i r="1">
      <x v="99"/>
    </i>
    <i r="2">
      <x v="1"/>
    </i>
    <i r="3">
      <x v="13"/>
    </i>
    <i r="4">
      <x v="33"/>
    </i>
    <i r="5">
      <x v="56"/>
    </i>
    <i r="6">
      <x v="2"/>
    </i>
    <i r="7">
      <x v="315"/>
    </i>
    <i>
      <x v="319"/>
    </i>
    <i r="1">
      <x v="102"/>
    </i>
    <i r="2">
      <x v="9"/>
    </i>
    <i r="3">
      <x v="34"/>
    </i>
    <i r="4">
      <x v="33"/>
    </i>
    <i r="5">
      <x v="56"/>
    </i>
    <i r="6">
      <x v="2"/>
    </i>
    <i r="7">
      <x v="307"/>
    </i>
    <i>
      <x v="320"/>
    </i>
    <i r="1">
      <x v="102"/>
    </i>
    <i r="2">
      <x v="1"/>
    </i>
    <i r="3">
      <x v="34"/>
    </i>
    <i r="4">
      <x v="34"/>
    </i>
    <i r="5">
      <x v="56"/>
    </i>
    <i r="6">
      <x v="3"/>
    </i>
    <i r="7">
      <x v="206"/>
    </i>
    <i>
      <x v="321"/>
    </i>
    <i r="1">
      <x v="75"/>
    </i>
    <i r="2">
      <x v="8"/>
    </i>
    <i r="3">
      <x v="27"/>
    </i>
    <i r="4">
      <x v="30"/>
    </i>
    <i r="5">
      <x v="56"/>
    </i>
    <i r="6">
      <x v="2"/>
    </i>
    <i r="7">
      <x v="539"/>
    </i>
    <i>
      <x v="322"/>
    </i>
    <i r="1">
      <x v="102"/>
    </i>
    <i r="2">
      <x v="6"/>
    </i>
    <i r="3">
      <x v="34"/>
    </i>
    <i r="4">
      <x v="37"/>
    </i>
    <i r="5">
      <x v="56"/>
    </i>
    <i r="6">
      <x v="2"/>
    </i>
    <i r="7">
      <x v="103"/>
    </i>
    <i>
      <x v="323"/>
    </i>
    <i r="1">
      <x v="59"/>
    </i>
    <i r="2">
      <x v="6"/>
    </i>
    <i r="3">
      <x v="34"/>
    </i>
    <i r="4">
      <x v="31"/>
    </i>
    <i r="5">
      <x v="56"/>
    </i>
    <i r="6">
      <x v="2"/>
    </i>
    <i r="7">
      <x v="450"/>
    </i>
    <i>
      <x v="324"/>
    </i>
    <i r="1">
      <x v="102"/>
    </i>
    <i r="2">
      <x v="6"/>
    </i>
    <i r="3">
      <x v="34"/>
    </i>
    <i r="4">
      <x v="36"/>
    </i>
    <i r="5">
      <x v="56"/>
    </i>
    <i r="6">
      <x v="1"/>
    </i>
    <i r="7">
      <x v="67"/>
    </i>
    <i>
      <x v="325"/>
    </i>
    <i r="1">
      <x v="102"/>
    </i>
    <i r="2">
      <x v="1"/>
    </i>
    <i r="3">
      <x v="34"/>
    </i>
    <i r="4">
      <x v="32"/>
    </i>
    <i r="5">
      <x v="56"/>
    </i>
    <i r="6">
      <x/>
    </i>
    <i r="7">
      <x v="227"/>
    </i>
    <i>
      <x v="326"/>
    </i>
    <i r="1">
      <x v="19"/>
    </i>
    <i r="2">
      <x v="6"/>
    </i>
    <i r="3">
      <x v="4"/>
    </i>
    <i r="4">
      <x v="34"/>
    </i>
    <i r="5">
      <x v="56"/>
    </i>
    <i r="6">
      <x v="1"/>
    </i>
    <i r="7">
      <x v="212"/>
    </i>
    <i>
      <x v="327"/>
    </i>
    <i r="1">
      <x v="102"/>
    </i>
    <i r="2">
      <x v="1"/>
    </i>
    <i r="3">
      <x v="34"/>
    </i>
    <i r="4">
      <x v="32"/>
    </i>
    <i r="5">
      <x v="56"/>
    </i>
    <i r="6">
      <x v="3"/>
    </i>
    <i r="7">
      <x v="289"/>
    </i>
    <i>
      <x v="328"/>
    </i>
    <i r="1">
      <x v="102"/>
    </i>
    <i r="2">
      <x/>
    </i>
    <i r="3">
      <x v="34"/>
    </i>
    <i r="4">
      <x v="21"/>
    </i>
    <i r="5">
      <x v="56"/>
    </i>
    <i r="6">
      <x v="3"/>
    </i>
    <i r="7">
      <x v="22"/>
    </i>
    <i>
      <x v="329"/>
    </i>
    <i r="1">
      <x v="43"/>
    </i>
    <i r="2">
      <x v="1"/>
    </i>
    <i r="3">
      <x v="15"/>
    </i>
    <i r="4">
      <x v="30"/>
    </i>
    <i r="5">
      <x v="56"/>
    </i>
    <i r="6">
      <x v="2"/>
    </i>
    <i r="7">
      <x v="588"/>
    </i>
    <i>
      <x v="330"/>
    </i>
    <i r="1">
      <x v="47"/>
    </i>
    <i r="2">
      <x v="6"/>
    </i>
    <i r="3">
      <x v="34"/>
    </i>
    <i r="4">
      <x v="21"/>
    </i>
    <i r="5">
      <x v="56"/>
    </i>
    <i r="6">
      <x v="2"/>
    </i>
    <i r="7">
      <x v="22"/>
    </i>
    <i>
      <x v="331"/>
    </i>
    <i r="1">
      <x v="102"/>
    </i>
    <i r="2">
      <x v="9"/>
    </i>
    <i r="3">
      <x v="34"/>
    </i>
    <i r="4">
      <x v="33"/>
    </i>
    <i r="5">
      <x v="56"/>
    </i>
    <i r="6">
      <x v="2"/>
    </i>
    <i r="7">
      <x v="319"/>
    </i>
    <i>
      <x v="332"/>
    </i>
    <i r="1">
      <x v="102"/>
    </i>
    <i r="2">
      <x v="6"/>
    </i>
    <i r="3">
      <x v="34"/>
    </i>
    <i r="4">
      <x v="22"/>
    </i>
    <i r="5">
      <x v="56"/>
    </i>
    <i r="6">
      <x v="3"/>
    </i>
    <i r="7">
      <x v="33"/>
    </i>
    <i>
      <x v="333"/>
    </i>
    <i r="1">
      <x v="43"/>
    </i>
    <i r="2">
      <x v="1"/>
    </i>
    <i r="3">
      <x v="15"/>
    </i>
    <i r="4">
      <x v="30"/>
    </i>
    <i r="5">
      <x v="56"/>
    </i>
    <i r="6">
      <x v="1"/>
    </i>
    <i r="7">
      <x v="600"/>
    </i>
    <i>
      <x v="334"/>
    </i>
    <i r="1">
      <x v="102"/>
    </i>
    <i r="2">
      <x v="6"/>
    </i>
    <i r="3">
      <x v="34"/>
    </i>
    <i r="4">
      <x v="38"/>
    </i>
    <i r="5">
      <x v="56"/>
    </i>
    <i r="6">
      <x v="2"/>
    </i>
    <i r="7">
      <x v="415"/>
    </i>
    <i>
      <x v="335"/>
    </i>
    <i r="1">
      <x v="43"/>
    </i>
    <i r="2">
      <x v="6"/>
    </i>
    <i r="3">
      <x v="34"/>
    </i>
    <i r="4">
      <x v="31"/>
    </i>
    <i r="5">
      <x v="56"/>
    </i>
    <i r="6">
      <x v="3"/>
    </i>
    <i r="7">
      <x v="516"/>
    </i>
    <i>
      <x v="336"/>
    </i>
    <i r="1">
      <x v="102"/>
    </i>
    <i r="2">
      <x v="1"/>
    </i>
    <i r="3">
      <x v="34"/>
    </i>
    <i r="4">
      <x v="34"/>
    </i>
    <i r="5">
      <x v="56"/>
    </i>
    <i r="6">
      <x v="3"/>
    </i>
    <i r="7">
      <x v="219"/>
    </i>
    <i>
      <x v="337"/>
    </i>
    <i r="1">
      <x v="102"/>
    </i>
    <i r="2">
      <x v="1"/>
    </i>
    <i r="3">
      <x v="34"/>
    </i>
    <i r="4">
      <x v="37"/>
    </i>
    <i r="5">
      <x v="56"/>
    </i>
    <i r="6">
      <x v="2"/>
    </i>
    <i r="7">
      <x v="98"/>
    </i>
    <i>
      <x v="338"/>
    </i>
    <i r="1">
      <x v="99"/>
    </i>
    <i r="2">
      <x v="1"/>
    </i>
    <i r="3">
      <x v="34"/>
    </i>
    <i r="4">
      <x v="36"/>
    </i>
    <i r="5">
      <x v="56"/>
    </i>
    <i r="6">
      <x v="2"/>
    </i>
    <i r="7">
      <x v="85"/>
    </i>
    <i>
      <x v="339"/>
    </i>
    <i r="1">
      <x v="43"/>
    </i>
    <i r="2">
      <x v="8"/>
    </i>
    <i r="3">
      <x v="34"/>
    </i>
    <i r="4">
      <x v="30"/>
    </i>
    <i r="5">
      <x v="56"/>
    </i>
    <i r="6">
      <x v="2"/>
    </i>
    <i r="7">
      <x v="651"/>
    </i>
    <i>
      <x v="340"/>
    </i>
    <i r="1">
      <x v="16"/>
    </i>
    <i r="2">
      <x v="2"/>
    </i>
    <i r="3">
      <x v="34"/>
    </i>
    <i r="4">
      <x v="30"/>
    </i>
    <i r="5">
      <x v="56"/>
    </i>
    <i r="6">
      <x v="2"/>
    </i>
    <i r="7">
      <x v="532"/>
    </i>
    <i>
      <x v="341"/>
    </i>
    <i r="1">
      <x v="19"/>
    </i>
    <i r="2">
      <x v="1"/>
    </i>
    <i r="3">
      <x v="4"/>
    </i>
    <i r="4">
      <x v="32"/>
    </i>
    <i r="5">
      <x v="56"/>
    </i>
    <i r="6">
      <x v="2"/>
    </i>
    <i r="7">
      <x v="260"/>
    </i>
    <i>
      <x v="342"/>
    </i>
    <i r="1">
      <x v="102"/>
    </i>
    <i r="2">
      <x v="6"/>
    </i>
    <i r="3">
      <x v="34"/>
    </i>
    <i r="4">
      <x v="32"/>
    </i>
    <i r="5">
      <x v="56"/>
    </i>
    <i r="6">
      <x v="1"/>
    </i>
    <i r="7">
      <x v="269"/>
    </i>
    <i>
      <x v="343"/>
    </i>
    <i r="1">
      <x v="102"/>
    </i>
    <i r="2">
      <x v="5"/>
    </i>
    <i r="3">
      <x v="34"/>
    </i>
    <i r="4">
      <x v="22"/>
    </i>
    <i r="5">
      <x v="56"/>
    </i>
    <i r="6">
      <x v="2"/>
    </i>
    <i r="7">
      <x v="37"/>
    </i>
    <i>
      <x v="344"/>
    </i>
    <i r="1">
      <x v="43"/>
    </i>
    <i r="2">
      <x v="1"/>
    </i>
    <i r="3">
      <x v="15"/>
    </i>
    <i r="4">
      <x v="30"/>
    </i>
    <i r="5">
      <x v="56"/>
    </i>
    <i r="6">
      <x v="3"/>
    </i>
    <i r="7">
      <x v="597"/>
    </i>
    <i>
      <x v="345"/>
    </i>
    <i r="1">
      <x v="19"/>
    </i>
    <i r="2">
      <x v="2"/>
    </i>
    <i r="3">
      <x v="4"/>
    </i>
    <i r="4">
      <x v="21"/>
    </i>
    <i r="5">
      <x v="56"/>
    </i>
    <i r="6">
      <x v="1"/>
    </i>
    <i r="7">
      <x v="19"/>
    </i>
    <i>
      <x v="346"/>
    </i>
    <i r="1">
      <x v="102"/>
    </i>
    <i r="2">
      <x v="1"/>
    </i>
    <i r="3">
      <x v="34"/>
    </i>
    <i r="4">
      <x v="33"/>
    </i>
    <i r="5">
      <x v="56"/>
    </i>
    <i r="6">
      <x v="3"/>
    </i>
    <i r="7">
      <x v="327"/>
    </i>
    <i>
      <x v="347"/>
    </i>
    <i r="1">
      <x v="102"/>
    </i>
    <i r="2">
      <x v="6"/>
    </i>
    <i r="3">
      <x v="34"/>
    </i>
    <i r="4">
      <x v="32"/>
    </i>
    <i r="5">
      <x v="56"/>
    </i>
    <i r="6">
      <x v="1"/>
    </i>
    <i r="7">
      <x v="255"/>
    </i>
    <i>
      <x v="348"/>
    </i>
    <i r="1">
      <x v="102"/>
    </i>
    <i r="2">
      <x v="5"/>
    </i>
    <i r="3">
      <x v="34"/>
    </i>
    <i r="4">
      <x v="34"/>
    </i>
    <i r="5">
      <x v="56"/>
    </i>
    <i r="6">
      <x v="1"/>
    </i>
    <i r="7">
      <x v="174"/>
    </i>
    <i>
      <x v="349"/>
    </i>
    <i r="1">
      <x v="19"/>
    </i>
    <i r="2">
      <x v="1"/>
    </i>
    <i r="3">
      <x v="4"/>
    </i>
    <i r="4">
      <x v="34"/>
    </i>
    <i r="5">
      <x v="56"/>
    </i>
    <i r="6">
      <x v="2"/>
    </i>
    <i r="7">
      <x v="168"/>
    </i>
    <i>
      <x v="350"/>
    </i>
    <i r="1">
      <x v="99"/>
    </i>
    <i r="2">
      <x v="1"/>
    </i>
    <i r="3">
      <x v="34"/>
    </i>
    <i r="4">
      <x v="25"/>
    </i>
    <i r="5">
      <x v="56"/>
    </i>
    <i r="6">
      <x v="4"/>
    </i>
    <i r="7">
      <x v="11"/>
    </i>
    <i>
      <x v="351"/>
    </i>
    <i r="1">
      <x v="102"/>
    </i>
    <i r="2">
      <x v="6"/>
    </i>
    <i r="3">
      <x v="34"/>
    </i>
    <i r="4">
      <x v="34"/>
    </i>
    <i r="5">
      <x v="56"/>
    </i>
    <i r="6">
      <x v="1"/>
    </i>
    <i r="7">
      <x v="193"/>
    </i>
    <i>
      <x v="352"/>
    </i>
    <i r="1">
      <x v="102"/>
    </i>
    <i r="2">
      <x v="1"/>
    </i>
    <i r="3">
      <x v="34"/>
    </i>
    <i r="4">
      <x v="35"/>
    </i>
    <i r="5">
      <x v="56"/>
    </i>
    <i r="6">
      <x v="3"/>
    </i>
    <i r="7">
      <x v="164"/>
    </i>
    <i>
      <x v="353"/>
    </i>
    <i r="1">
      <x v="102"/>
    </i>
    <i r="2">
      <x v="4"/>
    </i>
    <i r="3">
      <x v="34"/>
    </i>
    <i r="4">
      <x v="34"/>
    </i>
    <i r="5">
      <x v="56"/>
    </i>
    <i r="6">
      <x v="3"/>
    </i>
    <i r="7">
      <x v="221"/>
    </i>
    <i>
      <x v="354"/>
    </i>
    <i r="1">
      <x v="43"/>
    </i>
    <i r="2">
      <x v="6"/>
    </i>
    <i r="3">
      <x v="34"/>
    </i>
    <i r="4">
      <x v="38"/>
    </i>
    <i r="5">
      <x v="56"/>
    </i>
    <i r="6">
      <x v="2"/>
    </i>
    <i r="7">
      <x v="438"/>
    </i>
    <i>
      <x v="355"/>
    </i>
    <i r="1">
      <x v="92"/>
    </i>
    <i r="2">
      <x v="2"/>
    </i>
    <i r="3">
      <x v="32"/>
    </i>
    <i r="4">
      <x v="34"/>
    </i>
    <i r="5">
      <x v="56"/>
    </i>
    <i r="6">
      <x/>
    </i>
    <i r="7">
      <x v="191"/>
    </i>
    <i>
      <x v="356"/>
    </i>
    <i r="1">
      <x v="102"/>
    </i>
    <i r="2">
      <x v="1"/>
    </i>
    <i r="3">
      <x v="34"/>
    </i>
    <i r="4">
      <x v="35"/>
    </i>
    <i r="5">
      <x v="56"/>
    </i>
    <i r="6">
      <x v="2"/>
    </i>
    <i r="7">
      <x v="128"/>
    </i>
    <i>
      <x v="357"/>
    </i>
    <i r="1">
      <x v="99"/>
    </i>
    <i r="2">
      <x v="6"/>
    </i>
    <i r="3">
      <x v="13"/>
    </i>
    <i r="4">
      <x v="34"/>
    </i>
    <i r="5">
      <x v="56"/>
    </i>
    <i r="6">
      <x v="2"/>
    </i>
    <i r="7">
      <x v="195"/>
    </i>
    <i>
      <x v="358"/>
    </i>
    <i r="1">
      <x v="102"/>
    </i>
    <i r="2">
      <x v="6"/>
    </i>
    <i r="3">
      <x v="34"/>
    </i>
    <i r="4">
      <x v="37"/>
    </i>
    <i r="5">
      <x v="56"/>
    </i>
    <i r="6">
      <x v="2"/>
    </i>
    <i r="7">
      <x v="112"/>
    </i>
    <i>
      <x v="359"/>
    </i>
    <i r="1">
      <x v="16"/>
    </i>
    <i r="2">
      <x v="1"/>
    </i>
    <i r="3">
      <x v="34"/>
    </i>
    <i r="4">
      <x v="38"/>
    </i>
    <i r="5">
      <x v="56"/>
    </i>
    <i r="6">
      <x v="3"/>
    </i>
    <i r="7">
      <x v="383"/>
    </i>
    <i>
      <x v="360"/>
    </i>
    <i r="1">
      <x v="102"/>
    </i>
    <i r="2">
      <x v="6"/>
    </i>
    <i r="3">
      <x v="34"/>
    </i>
    <i r="4">
      <x v="33"/>
    </i>
    <i r="5">
      <x v="56"/>
    </i>
    <i r="6">
      <x v="3"/>
    </i>
    <i r="7">
      <x v="304"/>
    </i>
    <i>
      <x v="361"/>
    </i>
    <i r="1">
      <x v="102"/>
    </i>
    <i r="2">
      <x v="6"/>
    </i>
    <i r="3">
      <x v="34"/>
    </i>
    <i r="4">
      <x v="22"/>
    </i>
    <i r="5">
      <x v="56"/>
    </i>
    <i r="6">
      <x v="1"/>
    </i>
    <i r="7">
      <x v="37"/>
    </i>
    <i>
      <x v="362"/>
    </i>
    <i r="1">
      <x v="43"/>
    </i>
    <i r="2">
      <x v="4"/>
    </i>
    <i r="3">
      <x v="34"/>
    </i>
    <i r="4">
      <x v="31"/>
    </i>
    <i r="5">
      <x v="56"/>
    </i>
    <i r="6">
      <x v="1"/>
    </i>
    <i r="7">
      <x v="478"/>
    </i>
    <i>
      <x v="363"/>
    </i>
    <i r="1">
      <x v="43"/>
    </i>
    <i r="2">
      <x v="6"/>
    </i>
    <i r="3">
      <x v="15"/>
    </i>
    <i r="4">
      <x v="30"/>
    </i>
    <i r="5">
      <x v="56"/>
    </i>
    <i r="6">
      <x/>
    </i>
    <i r="7">
      <x v="568"/>
    </i>
    <i>
      <x v="364"/>
    </i>
    <i r="1">
      <x v="102"/>
    </i>
    <i r="2">
      <x v="6"/>
    </i>
    <i r="3">
      <x v="34"/>
    </i>
    <i r="4">
      <x v="33"/>
    </i>
    <i r="5">
      <x v="56"/>
    </i>
    <i r="6">
      <x v="1"/>
    </i>
    <i r="7">
      <x v="342"/>
    </i>
    <i>
      <x v="366"/>
    </i>
    <i r="1">
      <x v="102"/>
    </i>
    <i r="2">
      <x v="4"/>
    </i>
    <i r="3">
      <x v="34"/>
    </i>
    <i r="4">
      <x v="27"/>
    </i>
    <i r="5">
      <x v="56"/>
    </i>
    <i r="6">
      <x v="1"/>
    </i>
    <i r="7">
      <x v="3"/>
    </i>
    <i>
      <x v="367"/>
    </i>
    <i r="1">
      <x v="43"/>
    </i>
    <i r="2">
      <x v="1"/>
    </i>
    <i r="3">
      <x v="15"/>
    </i>
    <i r="4">
      <x v="21"/>
    </i>
    <i r="5">
      <x v="56"/>
    </i>
    <i r="6">
      <x v="2"/>
    </i>
    <i r="7">
      <x v="14"/>
    </i>
    <i>
      <x v="368"/>
    </i>
    <i r="1">
      <x v="43"/>
    </i>
    <i r="2">
      <x v="6"/>
    </i>
    <i r="3">
      <x v="15"/>
    </i>
    <i r="4">
      <x v="30"/>
    </i>
    <i r="5">
      <x v="56"/>
    </i>
    <i r="6">
      <x v="1"/>
    </i>
    <i r="7">
      <x v="562"/>
    </i>
    <i>
      <x v="369"/>
    </i>
    <i r="1">
      <x v="19"/>
    </i>
    <i r="2">
      <x v="1"/>
    </i>
    <i r="3">
      <x v="4"/>
    </i>
    <i r="4">
      <x v="35"/>
    </i>
    <i r="5">
      <x v="56"/>
    </i>
    <i r="6">
      <x v="2"/>
    </i>
    <i r="7">
      <x v="148"/>
    </i>
    <i>
      <x v="370"/>
    </i>
    <i r="1">
      <x v="77"/>
    </i>
    <i r="2">
      <x v="6"/>
    </i>
    <i r="3">
      <x v="12"/>
    </i>
    <i r="4">
      <x v="31"/>
    </i>
    <i r="5">
      <x v="56"/>
    </i>
    <i r="6">
      <x v="1"/>
    </i>
    <i r="7">
      <x v="448"/>
    </i>
    <i>
      <x v="371"/>
    </i>
    <i r="1">
      <x v="99"/>
    </i>
    <i r="2">
      <x v="4"/>
    </i>
    <i r="3">
      <x v="13"/>
    </i>
    <i r="4">
      <x v="37"/>
    </i>
    <i r="5">
      <x v="56"/>
    </i>
    <i r="6">
      <x v="1"/>
    </i>
    <i r="7">
      <x v="99"/>
    </i>
    <i>
      <x v="372"/>
    </i>
    <i r="1">
      <x v="102"/>
    </i>
    <i r="2">
      <x v="1"/>
    </i>
    <i r="3">
      <x v="34"/>
    </i>
    <i r="4">
      <x v="37"/>
    </i>
    <i r="5">
      <x v="56"/>
    </i>
    <i r="6">
      <x v="3"/>
    </i>
    <i r="7">
      <x v="98"/>
    </i>
    <i>
      <x v="373"/>
    </i>
    <i r="1">
      <x v="43"/>
    </i>
    <i r="2">
      <x v="5"/>
    </i>
    <i r="3">
      <x v="15"/>
    </i>
    <i r="4">
      <x v="30"/>
    </i>
    <i r="5">
      <x v="56"/>
    </i>
    <i r="6">
      <x v="2"/>
    </i>
    <i r="7">
      <x v="550"/>
    </i>
    <i>
      <x v="374"/>
    </i>
    <i r="1">
      <x v="102"/>
    </i>
    <i r="2">
      <x v="1"/>
    </i>
    <i r="3">
      <x v="34"/>
    </i>
    <i r="4">
      <x v="33"/>
    </i>
    <i r="5">
      <x v="56"/>
    </i>
    <i r="6">
      <x/>
    </i>
    <i r="7">
      <x v="302"/>
    </i>
    <i>
      <x v="375"/>
    </i>
    <i r="1">
      <x v="102"/>
    </i>
    <i r="2">
      <x v="1"/>
    </i>
    <i r="3">
      <x v="34"/>
    </i>
    <i r="4">
      <x v="33"/>
    </i>
    <i r="5">
      <x v="56"/>
    </i>
    <i r="6">
      <x v="2"/>
    </i>
    <i r="7">
      <x v="312"/>
    </i>
    <i>
      <x v="376"/>
    </i>
    <i r="1">
      <x v="100"/>
    </i>
    <i r="2">
      <x v="8"/>
    </i>
    <i r="3">
      <x v="34"/>
    </i>
    <i r="4">
      <x v="31"/>
    </i>
    <i r="5">
      <x v="56"/>
    </i>
    <i r="6">
      <x v="1"/>
    </i>
    <i r="7">
      <x v="500"/>
    </i>
    <i>
      <x v="377"/>
    </i>
    <i r="1">
      <x v="43"/>
    </i>
    <i r="2">
      <x v="6"/>
    </i>
    <i r="3">
      <x v="15"/>
    </i>
    <i r="4">
      <x v="30"/>
    </i>
    <i r="5">
      <x v="56"/>
    </i>
    <i r="6">
      <x/>
    </i>
    <i r="7">
      <x v="535"/>
    </i>
    <i>
      <x v="378"/>
    </i>
    <i r="1">
      <x v="99"/>
    </i>
    <i r="2">
      <x v="6"/>
    </i>
    <i r="3">
      <x v="13"/>
    </i>
    <i r="4">
      <x v="33"/>
    </i>
    <i r="5">
      <x v="56"/>
    </i>
    <i r="6">
      <x v="1"/>
    </i>
    <i r="7">
      <x v="328"/>
    </i>
    <i>
      <x v="379"/>
    </i>
    <i r="1">
      <x v="102"/>
    </i>
    <i r="2">
      <x v="6"/>
    </i>
    <i r="3">
      <x v="34"/>
    </i>
    <i r="4">
      <x v="33"/>
    </i>
    <i r="5">
      <x v="56"/>
    </i>
    <i r="6">
      <x v="1"/>
    </i>
    <i r="7">
      <x v="307"/>
    </i>
    <i>
      <x v="380"/>
    </i>
    <i r="1">
      <x v="102"/>
    </i>
    <i r="2">
      <x v="1"/>
    </i>
    <i r="3">
      <x v="34"/>
    </i>
    <i r="4">
      <x v="33"/>
    </i>
    <i r="5">
      <x v="56"/>
    </i>
    <i r="6">
      <x v="1"/>
    </i>
    <i r="7">
      <x v="329"/>
    </i>
    <i>
      <x v="381"/>
    </i>
    <i r="1">
      <x v="102"/>
    </i>
    <i r="2">
      <x/>
    </i>
    <i r="3">
      <x v="34"/>
    </i>
    <i r="4">
      <x v="32"/>
    </i>
    <i r="5">
      <x v="56"/>
    </i>
    <i r="6">
      <x v="2"/>
    </i>
    <i r="7">
      <x v="261"/>
    </i>
    <i>
      <x v="382"/>
    </i>
    <i r="1">
      <x v="89"/>
    </i>
    <i r="2">
      <x v="8"/>
    </i>
    <i r="3">
      <x v="34"/>
    </i>
    <i r="4">
      <x v="30"/>
    </i>
    <i r="5">
      <x v="56"/>
    </i>
    <i r="6">
      <x v="2"/>
    </i>
    <i r="7">
      <x v="525"/>
    </i>
    <i>
      <x v="383"/>
    </i>
    <i r="1">
      <x v="102"/>
    </i>
    <i r="2">
      <x v="6"/>
    </i>
    <i r="3">
      <x v="34"/>
    </i>
    <i r="4">
      <x v="32"/>
    </i>
    <i r="5">
      <x v="56"/>
    </i>
    <i r="6">
      <x v="1"/>
    </i>
    <i r="7">
      <x v="289"/>
    </i>
    <i>
      <x v="384"/>
    </i>
    <i r="1">
      <x v="43"/>
    </i>
    <i r="2">
      <x v="1"/>
    </i>
    <i r="3">
      <x v="15"/>
    </i>
    <i r="4">
      <x v="31"/>
    </i>
    <i r="5">
      <x v="56"/>
    </i>
    <i r="6">
      <x/>
    </i>
    <i r="7">
      <x v="513"/>
    </i>
    <i>
      <x v="385"/>
    </i>
    <i r="1">
      <x v="82"/>
    </i>
    <i r="2">
      <x v="9"/>
    </i>
    <i r="3">
      <x v="34"/>
    </i>
    <i r="4">
      <x v="37"/>
    </i>
    <i r="5">
      <x v="56"/>
    </i>
    <i r="6">
      <x v="2"/>
    </i>
    <i r="7">
      <x v="87"/>
    </i>
    <i>
      <x v="386"/>
    </i>
    <i r="1">
      <x v="102"/>
    </i>
    <i r="2">
      <x v="6"/>
    </i>
    <i r="3">
      <x v="34"/>
    </i>
    <i r="4">
      <x v="33"/>
    </i>
    <i r="5">
      <x v="56"/>
    </i>
    <i r="6">
      <x v="3"/>
    </i>
    <i r="7">
      <x v="313"/>
    </i>
    <i>
      <x v="387"/>
    </i>
    <i r="1">
      <x v="102"/>
    </i>
    <i r="2">
      <x v="6"/>
    </i>
    <i r="3">
      <x v="34"/>
    </i>
    <i r="4">
      <x v="34"/>
    </i>
    <i r="5">
      <x v="56"/>
    </i>
    <i r="6">
      <x v="2"/>
    </i>
    <i r="7">
      <x v="185"/>
    </i>
    <i>
      <x v="388"/>
    </i>
    <i r="1">
      <x v="102"/>
    </i>
    <i r="2">
      <x v="1"/>
    </i>
    <i r="3">
      <x v="34"/>
    </i>
    <i r="4">
      <x v="36"/>
    </i>
    <i r="5">
      <x v="56"/>
    </i>
    <i r="6">
      <x v="3"/>
    </i>
    <i r="7">
      <x v="85"/>
    </i>
    <i>
      <x v="389"/>
    </i>
    <i r="1">
      <x v="10"/>
    </i>
    <i r="2">
      <x v="1"/>
    </i>
    <i r="3">
      <x v="2"/>
    </i>
    <i r="4">
      <x v="31"/>
    </i>
    <i r="5">
      <x v="56"/>
    </i>
    <i r="6">
      <x v="1"/>
    </i>
    <i r="7">
      <x v="481"/>
    </i>
    <i>
      <x v="390"/>
    </i>
    <i r="1">
      <x v="102"/>
    </i>
    <i r="2">
      <x v="5"/>
    </i>
    <i r="3">
      <x v="34"/>
    </i>
    <i r="4">
      <x v="35"/>
    </i>
    <i r="5">
      <x v="56"/>
    </i>
    <i r="6">
      <x v="1"/>
    </i>
    <i r="7">
      <x v="128"/>
    </i>
    <i>
      <x v="391"/>
    </i>
    <i r="1">
      <x v="102"/>
    </i>
    <i r="2">
      <x v="6"/>
    </i>
    <i r="3">
      <x v="34"/>
    </i>
    <i r="4">
      <x v="33"/>
    </i>
    <i r="5">
      <x v="56"/>
    </i>
    <i r="6">
      <x v="2"/>
    </i>
    <i r="7">
      <x v="307"/>
    </i>
    <i>
      <x v="392"/>
    </i>
    <i r="1">
      <x v="102"/>
    </i>
    <i r="2">
      <x v="6"/>
    </i>
    <i r="3">
      <x v="34"/>
    </i>
    <i r="4">
      <x v="33"/>
    </i>
    <i r="5">
      <x v="56"/>
    </i>
    <i r="6">
      <x v="1"/>
    </i>
    <i r="7">
      <x v="358"/>
    </i>
    <i>
      <x v="393"/>
    </i>
    <i r="1">
      <x v="43"/>
    </i>
    <i r="2">
      <x v="4"/>
    </i>
    <i r="3">
      <x v="34"/>
    </i>
    <i r="4">
      <x v="38"/>
    </i>
    <i r="5">
      <x v="56"/>
    </i>
    <i r="6">
      <x v="1"/>
    </i>
    <i r="7">
      <x v="412"/>
    </i>
    <i>
      <x v="394"/>
    </i>
    <i r="1">
      <x v="19"/>
    </i>
    <i r="2">
      <x v="3"/>
    </i>
    <i r="3">
      <x v="4"/>
    </i>
    <i r="4">
      <x v="34"/>
    </i>
    <i r="5">
      <x v="56"/>
    </i>
    <i r="6">
      <x v="2"/>
    </i>
    <i r="7">
      <x v="184"/>
    </i>
    <i>
      <x v="395"/>
    </i>
    <i r="1">
      <x v="102"/>
    </i>
    <i r="2">
      <x v="1"/>
    </i>
    <i r="3">
      <x v="34"/>
    </i>
    <i r="4">
      <x v="38"/>
    </i>
    <i r="5">
      <x v="56"/>
    </i>
    <i r="6">
      <x v="2"/>
    </i>
    <i r="7">
      <x v="388"/>
    </i>
    <i>
      <x v="396"/>
    </i>
    <i r="1">
      <x v="102"/>
    </i>
    <i r="2">
      <x v="1"/>
    </i>
    <i r="3">
      <x v="34"/>
    </i>
    <i r="4">
      <x v="32"/>
    </i>
    <i r="5">
      <x v="56"/>
    </i>
    <i r="6">
      <x v="2"/>
    </i>
    <i r="7">
      <x v="275"/>
    </i>
    <i>
      <x v="397"/>
    </i>
    <i r="1">
      <x v="43"/>
    </i>
    <i r="2">
      <x v="5"/>
    </i>
    <i r="3">
      <x v="15"/>
    </i>
    <i r="4">
      <x v="30"/>
    </i>
    <i r="5">
      <x v="56"/>
    </i>
    <i r="6">
      <x/>
    </i>
    <i r="7">
      <x v="613"/>
    </i>
    <i>
      <x v="398"/>
    </i>
    <i r="1">
      <x v="43"/>
    </i>
    <i r="2">
      <x v="1"/>
    </i>
    <i r="3">
      <x v="15"/>
    </i>
    <i r="4">
      <x v="30"/>
    </i>
    <i r="5">
      <x v="56"/>
    </i>
    <i r="6">
      <x v="2"/>
    </i>
    <i r="7">
      <x v="588"/>
    </i>
    <i>
      <x v="399"/>
    </i>
    <i r="1">
      <x v="97"/>
    </i>
    <i r="2">
      <x v="6"/>
    </i>
    <i r="3">
      <x v="34"/>
    </i>
    <i r="4">
      <x v="34"/>
    </i>
    <i r="5">
      <x v="56"/>
    </i>
    <i r="6">
      <x v="1"/>
    </i>
    <i r="7">
      <x v="215"/>
    </i>
    <i>
      <x v="400"/>
    </i>
    <i r="1">
      <x v="99"/>
    </i>
    <i r="2">
      <x/>
    </i>
    <i r="3">
      <x v="13"/>
    </i>
    <i r="4">
      <x v="32"/>
    </i>
    <i r="5">
      <x v="56"/>
    </i>
    <i r="6">
      <x v="2"/>
    </i>
    <i r="7">
      <x v="259"/>
    </i>
    <i>
      <x v="401"/>
    </i>
    <i r="1">
      <x v="102"/>
    </i>
    <i r="2">
      <x v="1"/>
    </i>
    <i r="3">
      <x v="34"/>
    </i>
    <i r="4">
      <x v="32"/>
    </i>
    <i r="5">
      <x v="56"/>
    </i>
    <i r="6">
      <x v="2"/>
    </i>
    <i r="7">
      <x v="230"/>
    </i>
    <i>
      <x v="402"/>
    </i>
    <i r="1">
      <x v="81"/>
    </i>
    <i r="2">
      <x v="6"/>
    </i>
    <i r="3">
      <x v="34"/>
    </i>
    <i r="4">
      <x v="31"/>
    </i>
    <i r="5">
      <x v="56"/>
    </i>
    <i r="6">
      <x v="3"/>
    </i>
    <i r="7">
      <x v="468"/>
    </i>
    <i>
      <x v="403"/>
    </i>
    <i r="1">
      <x v="24"/>
    </i>
    <i r="2">
      <x v="1"/>
    </i>
    <i r="3">
      <x v="7"/>
    </i>
    <i r="4">
      <x v="38"/>
    </i>
    <i r="5">
      <x v="56"/>
    </i>
    <i r="6">
      <x v="3"/>
    </i>
    <i r="7">
      <x v="421"/>
    </i>
    <i>
      <x v="404"/>
    </i>
    <i r="1">
      <x v="102"/>
    </i>
    <i r="2">
      <x v="1"/>
    </i>
    <i r="3">
      <x v="34"/>
    </i>
    <i r="4">
      <x v="32"/>
    </i>
    <i r="5">
      <x v="56"/>
    </i>
    <i r="6">
      <x v="2"/>
    </i>
    <i r="7">
      <x v="255"/>
    </i>
    <i>
      <x v="405"/>
    </i>
    <i r="1">
      <x v="102"/>
    </i>
    <i r="2">
      <x/>
    </i>
    <i r="3">
      <x v="34"/>
    </i>
    <i r="4">
      <x v="32"/>
    </i>
    <i r="5">
      <x v="56"/>
    </i>
    <i r="6">
      <x v="2"/>
    </i>
    <i r="7">
      <x v="275"/>
    </i>
    <i>
      <x v="406"/>
    </i>
    <i r="1">
      <x v="102"/>
    </i>
    <i r="2">
      <x v="1"/>
    </i>
    <i r="3">
      <x v="34"/>
    </i>
    <i r="4">
      <x v="32"/>
    </i>
    <i r="5">
      <x v="56"/>
    </i>
    <i r="6">
      <x v="3"/>
    </i>
    <i r="7">
      <x v="276"/>
    </i>
    <i>
      <x v="407"/>
    </i>
    <i r="1">
      <x v="82"/>
    </i>
    <i r="2">
      <x v="1"/>
    </i>
    <i r="3">
      <x v="34"/>
    </i>
    <i r="4">
      <x v="38"/>
    </i>
    <i r="5">
      <x v="56"/>
    </i>
    <i r="6">
      <x v="2"/>
    </i>
    <i r="7">
      <x v="383"/>
    </i>
    <i>
      <x v="408"/>
    </i>
    <i r="1">
      <x v="102"/>
    </i>
    <i r="2">
      <x v="6"/>
    </i>
    <i r="3">
      <x v="34"/>
    </i>
    <i r="4">
      <x v="32"/>
    </i>
    <i r="5">
      <x v="56"/>
    </i>
    <i r="6">
      <x v="3"/>
    </i>
    <i r="7">
      <x v="255"/>
    </i>
    <i>
      <x v="409"/>
    </i>
    <i r="1">
      <x v="102"/>
    </i>
    <i r="2">
      <x v="2"/>
    </i>
    <i r="3">
      <x v="34"/>
    </i>
    <i r="4">
      <x v="39"/>
    </i>
    <i r="5">
      <x v="56"/>
    </i>
    <i r="6">
      <x v="1"/>
    </i>
    <i r="7">
      <x v="52"/>
    </i>
    <i>
      <x v="410"/>
    </i>
    <i r="1">
      <x v="99"/>
    </i>
    <i r="2">
      <x v="6"/>
    </i>
    <i r="3">
      <x v="13"/>
    </i>
    <i r="4">
      <x v="36"/>
    </i>
    <i r="5">
      <x v="56"/>
    </i>
    <i r="6">
      <x/>
    </i>
    <i r="7">
      <x v="75"/>
    </i>
    <i>
      <x v="411"/>
    </i>
    <i r="1">
      <x v="43"/>
    </i>
    <i r="2">
      <x v="2"/>
    </i>
    <i r="3">
      <x v="15"/>
    </i>
    <i r="4">
      <x v="30"/>
    </i>
    <i r="5">
      <x v="56"/>
    </i>
    <i r="6">
      <x/>
    </i>
    <i r="7">
      <x v="656"/>
    </i>
    <i>
      <x v="412"/>
    </i>
    <i r="1">
      <x v="102"/>
    </i>
    <i r="2">
      <x v="4"/>
    </i>
    <i r="3">
      <x v="34"/>
    </i>
    <i r="4">
      <x v="34"/>
    </i>
    <i r="5">
      <x v="56"/>
    </i>
    <i r="6">
      <x v="2"/>
    </i>
    <i r="7">
      <x v="176"/>
    </i>
    <i>
      <x v="413"/>
    </i>
    <i r="1">
      <x v="102"/>
    </i>
    <i r="2">
      <x v="1"/>
    </i>
    <i r="3">
      <x v="34"/>
    </i>
    <i r="4">
      <x v="37"/>
    </i>
    <i r="5">
      <x v="56"/>
    </i>
    <i r="6">
      <x v="3"/>
    </i>
    <i r="7">
      <x v="110"/>
    </i>
    <i>
      <x v="414"/>
    </i>
    <i r="1">
      <x v="81"/>
    </i>
    <i r="2">
      <x/>
    </i>
    <i r="3">
      <x v="34"/>
    </i>
    <i r="4">
      <x v="30"/>
    </i>
    <i r="5">
      <x v="56"/>
    </i>
    <i r="6">
      <x v="1"/>
    </i>
    <i r="7">
      <x v="569"/>
    </i>
    <i>
      <x v="415"/>
    </i>
    <i r="1">
      <x v="45"/>
    </i>
    <i r="2">
      <x v="1"/>
    </i>
    <i r="3">
      <x v="34"/>
    </i>
    <i r="4">
      <x v="30"/>
    </i>
    <i r="5">
      <x v="56"/>
    </i>
    <i r="6">
      <x v="1"/>
    </i>
    <i r="7">
      <x v="525"/>
    </i>
    <i>
      <x v="417"/>
    </i>
    <i r="1">
      <x v="34"/>
    </i>
    <i r="2">
      <x v="1"/>
    </i>
    <i r="3">
      <x v="12"/>
    </i>
    <i r="4">
      <x v="37"/>
    </i>
    <i r="5">
      <x v="56"/>
    </i>
    <i r="6">
      <x v="3"/>
    </i>
    <i r="7">
      <x v="111"/>
    </i>
    <i>
      <x v="418"/>
    </i>
    <i r="1">
      <x v="43"/>
    </i>
    <i r="2">
      <x v="6"/>
    </i>
    <i r="3">
      <x v="15"/>
    </i>
    <i r="4">
      <x v="30"/>
    </i>
    <i r="5">
      <x v="56"/>
    </i>
    <i r="6">
      <x v="3"/>
    </i>
    <i r="7">
      <x v="642"/>
    </i>
    <i>
      <x v="419"/>
    </i>
    <i r="1">
      <x v="102"/>
    </i>
    <i r="2">
      <x v="6"/>
    </i>
    <i r="3">
      <x v="34"/>
    </i>
    <i r="4">
      <x v="38"/>
    </i>
    <i r="5">
      <x v="56"/>
    </i>
    <i r="6">
      <x v="1"/>
    </i>
    <i r="7">
      <x v="412"/>
    </i>
    <i>
      <x v="420"/>
    </i>
    <i r="1">
      <x v="81"/>
    </i>
    <i r="2">
      <x v="8"/>
    </i>
    <i r="3">
      <x v="34"/>
    </i>
    <i r="4">
      <x v="38"/>
    </i>
    <i r="5">
      <x v="56"/>
    </i>
    <i r="6">
      <x/>
    </i>
    <i r="7">
      <x v="412"/>
    </i>
    <i>
      <x v="421"/>
    </i>
    <i r="1">
      <x v="102"/>
    </i>
    <i r="2">
      <x v="5"/>
    </i>
    <i r="3">
      <x v="34"/>
    </i>
    <i r="4">
      <x v="31"/>
    </i>
    <i r="5">
      <x v="56"/>
    </i>
    <i r="6">
      <x/>
    </i>
    <i r="7">
      <x v="443"/>
    </i>
    <i>
      <x v="422"/>
    </i>
    <i r="1">
      <x v="102"/>
    </i>
    <i r="2">
      <x v="6"/>
    </i>
    <i r="3">
      <x v="34"/>
    </i>
    <i r="4">
      <x v="32"/>
    </i>
    <i r="5">
      <x v="56"/>
    </i>
    <i r="6">
      <x v="2"/>
    </i>
    <i r="7">
      <x v="230"/>
    </i>
    <i>
      <x v="423"/>
    </i>
    <i r="1">
      <x v="102"/>
    </i>
    <i r="2">
      <x v="1"/>
    </i>
    <i r="3">
      <x v="34"/>
    </i>
    <i r="4">
      <x v="35"/>
    </i>
    <i r="5">
      <x v="56"/>
    </i>
    <i r="6">
      <x v="1"/>
    </i>
    <i r="7">
      <x v="156"/>
    </i>
    <i>
      <x v="424"/>
    </i>
    <i r="1">
      <x v="99"/>
    </i>
    <i r="2">
      <x v="3"/>
    </i>
    <i r="3">
      <x v="13"/>
    </i>
    <i r="4">
      <x v="36"/>
    </i>
    <i r="5">
      <x v="56"/>
    </i>
    <i r="6">
      <x v="1"/>
    </i>
    <i r="7">
      <x v="79"/>
    </i>
    <i>
      <x v="425"/>
    </i>
    <i r="1">
      <x v="28"/>
    </i>
    <i r="2">
      <x v="5"/>
    </i>
    <i r="3">
      <x v="34"/>
    </i>
    <i r="4">
      <x v="30"/>
    </i>
    <i r="5">
      <x v="56"/>
    </i>
    <i r="6">
      <x v="3"/>
    </i>
    <i r="7">
      <x v="595"/>
    </i>
    <i>
      <x v="426"/>
    </i>
    <i r="1">
      <x v="102"/>
    </i>
    <i r="2">
      <x v="1"/>
    </i>
    <i r="3">
      <x v="34"/>
    </i>
    <i r="4">
      <x v="37"/>
    </i>
    <i r="5">
      <x v="56"/>
    </i>
    <i r="6">
      <x/>
    </i>
    <i r="7">
      <x v="110"/>
    </i>
    <i>
      <x v="427"/>
    </i>
    <i r="1">
      <x v="23"/>
    </i>
    <i r="2">
      <x v="1"/>
    </i>
    <i r="3">
      <x v="34"/>
    </i>
    <i r="4">
      <x v="30"/>
    </i>
    <i r="5">
      <x v="56"/>
    </i>
    <i r="6">
      <x/>
    </i>
    <i r="7">
      <x v="569"/>
    </i>
    <i>
      <x v="428"/>
    </i>
    <i r="1">
      <x v="102"/>
    </i>
    <i r="2">
      <x v="1"/>
    </i>
    <i r="3">
      <x v="34"/>
    </i>
    <i r="4">
      <x v="35"/>
    </i>
    <i r="5">
      <x v="56"/>
    </i>
    <i r="6">
      <x v="2"/>
    </i>
    <i r="7">
      <x v="164"/>
    </i>
    <i>
      <x v="429"/>
    </i>
    <i r="1">
      <x v="102"/>
    </i>
    <i r="2">
      <x v="1"/>
    </i>
    <i r="3">
      <x v="34"/>
    </i>
    <i r="4">
      <x v="34"/>
    </i>
    <i r="5">
      <x v="56"/>
    </i>
    <i r="6">
      <x v="1"/>
    </i>
    <i r="7">
      <x v="176"/>
    </i>
    <i>
      <x v="430"/>
    </i>
    <i r="1">
      <x v="102"/>
    </i>
    <i r="2">
      <x v="1"/>
    </i>
    <i r="3">
      <x v="34"/>
    </i>
    <i r="4">
      <x v="34"/>
    </i>
    <i r="5">
      <x v="56"/>
    </i>
    <i r="6">
      <x v="2"/>
    </i>
    <i r="7">
      <x v="206"/>
    </i>
    <i>
      <x v="431"/>
    </i>
    <i r="1">
      <x v="102"/>
    </i>
    <i r="2">
      <x v="4"/>
    </i>
    <i r="3">
      <x v="34"/>
    </i>
    <i r="4">
      <x v="39"/>
    </i>
    <i r="5">
      <x v="56"/>
    </i>
    <i r="6">
      <x/>
    </i>
    <i r="7">
      <x v="47"/>
    </i>
    <i>
      <x v="432"/>
    </i>
    <i r="1">
      <x v="43"/>
    </i>
    <i r="2">
      <x/>
    </i>
    <i r="3">
      <x v="15"/>
    </i>
    <i r="4">
      <x v="34"/>
    </i>
    <i r="5">
      <x v="56"/>
    </i>
    <i r="6">
      <x v="3"/>
    </i>
    <i r="7">
      <x v="180"/>
    </i>
    <i>
      <x v="433"/>
    </i>
    <i r="1">
      <x v="43"/>
    </i>
    <i r="2">
      <x v="6"/>
    </i>
    <i r="3">
      <x v="15"/>
    </i>
    <i r="4">
      <x v="30"/>
    </i>
    <i r="5">
      <x v="56"/>
    </i>
    <i r="6">
      <x v="2"/>
    </i>
    <i r="7">
      <x v="613"/>
    </i>
    <i>
      <x v="434"/>
    </i>
    <i r="1">
      <x v="43"/>
    </i>
    <i r="2">
      <x v="6"/>
    </i>
    <i r="3">
      <x v="15"/>
    </i>
    <i r="4">
      <x v="31"/>
    </i>
    <i r="5">
      <x v="56"/>
    </i>
    <i r="6">
      <x v="2"/>
    </i>
    <i r="7">
      <x v="467"/>
    </i>
    <i>
      <x v="435"/>
    </i>
    <i r="1">
      <x v="102"/>
    </i>
    <i r="2">
      <x v="1"/>
    </i>
    <i r="3">
      <x v="34"/>
    </i>
    <i r="4">
      <x v="35"/>
    </i>
    <i r="5">
      <x v="56"/>
    </i>
    <i r="6">
      <x v="2"/>
    </i>
    <i r="7">
      <x v="143"/>
    </i>
    <i>
      <x v="436"/>
    </i>
    <i r="1">
      <x v="43"/>
    </i>
    <i r="2">
      <x v="6"/>
    </i>
    <i r="3">
      <x v="15"/>
    </i>
    <i r="4">
      <x v="32"/>
    </i>
    <i r="5">
      <x v="56"/>
    </i>
    <i r="6">
      <x v="2"/>
    </i>
    <i r="7">
      <x v="266"/>
    </i>
    <i>
      <x v="437"/>
    </i>
    <i r="1">
      <x v="19"/>
    </i>
    <i r="2">
      <x v="3"/>
    </i>
    <i r="3">
      <x v="4"/>
    </i>
    <i r="4">
      <x v="36"/>
    </i>
    <i r="5">
      <x v="56"/>
    </i>
    <i r="6">
      <x v="1"/>
    </i>
    <i r="7">
      <x v="64"/>
    </i>
    <i>
      <x v="438"/>
    </i>
    <i r="1">
      <x v="102"/>
    </i>
    <i r="2">
      <x v="6"/>
    </i>
    <i r="3">
      <x v="34"/>
    </i>
    <i r="4">
      <x v="32"/>
    </i>
    <i r="5">
      <x v="56"/>
    </i>
    <i r="6">
      <x v="1"/>
    </i>
    <i r="7">
      <x v="279"/>
    </i>
    <i>
      <x v="439"/>
    </i>
    <i r="1">
      <x v="43"/>
    </i>
    <i r="2">
      <x v="8"/>
    </i>
    <i r="3">
      <x v="34"/>
    </i>
    <i r="4">
      <x v="30"/>
    </i>
    <i r="5">
      <x v="56"/>
    </i>
    <i r="6">
      <x v="2"/>
    </i>
    <i r="7">
      <x v="621"/>
    </i>
    <i>
      <x v="440"/>
    </i>
    <i r="1">
      <x v="102"/>
    </i>
    <i r="2">
      <x v="5"/>
    </i>
    <i r="3">
      <x v="34"/>
    </i>
    <i r="4">
      <x v="34"/>
    </i>
    <i r="5">
      <x v="56"/>
    </i>
    <i r="6">
      <x v="2"/>
    </i>
    <i r="7">
      <x v="167"/>
    </i>
    <i>
      <x v="441"/>
    </i>
    <i r="1">
      <x v="99"/>
    </i>
    <i r="2">
      <x v="2"/>
    </i>
    <i r="3">
      <x v="13"/>
    </i>
    <i r="4">
      <x v="37"/>
    </i>
    <i r="5">
      <x v="56"/>
    </i>
    <i r="6">
      <x v="2"/>
    </i>
    <i r="7">
      <x v="99"/>
    </i>
    <i>
      <x v="442"/>
    </i>
    <i r="1">
      <x v="102"/>
    </i>
    <i r="2">
      <x v="1"/>
    </i>
    <i r="3">
      <x v="34"/>
    </i>
    <i r="4">
      <x v="32"/>
    </i>
    <i r="5">
      <x v="56"/>
    </i>
    <i r="6">
      <x v="2"/>
    </i>
    <i r="7">
      <x v="289"/>
    </i>
    <i>
      <x v="443"/>
    </i>
    <i r="1">
      <x v="43"/>
    </i>
    <i r="2">
      <x v="1"/>
    </i>
    <i r="3">
      <x v="15"/>
    </i>
    <i r="4">
      <x v="30"/>
    </i>
    <i r="5">
      <x v="56"/>
    </i>
    <i r="6">
      <x v="2"/>
    </i>
    <i r="7">
      <x v="562"/>
    </i>
    <i>
      <x v="444"/>
    </i>
    <i r="1">
      <x v="88"/>
    </i>
    <i r="2">
      <x v="6"/>
    </i>
    <i r="3">
      <x v="34"/>
    </i>
    <i r="4">
      <x v="35"/>
    </i>
    <i r="5">
      <x v="56"/>
    </i>
    <i r="6">
      <x v="2"/>
    </i>
    <i r="7">
      <x v="150"/>
    </i>
    <i>
      <x v="445"/>
    </i>
    <i r="1">
      <x v="43"/>
    </i>
    <i r="2">
      <x v="6"/>
    </i>
    <i r="3">
      <x v="15"/>
    </i>
    <i r="4">
      <x v="31"/>
    </i>
    <i r="5">
      <x v="56"/>
    </i>
    <i r="6">
      <x/>
    </i>
    <i r="7">
      <x v="488"/>
    </i>
    <i>
      <x v="446"/>
    </i>
    <i r="1">
      <x v="81"/>
    </i>
    <i r="2">
      <x v="1"/>
    </i>
    <i r="3">
      <x v="34"/>
    </i>
    <i r="4">
      <x v="30"/>
    </i>
    <i r="5">
      <x v="56"/>
    </i>
    <i r="6">
      <x v="3"/>
    </i>
    <i r="7">
      <x v="580"/>
    </i>
    <i>
      <x v="447"/>
    </i>
    <i r="1">
      <x v="102"/>
    </i>
    <i r="2">
      <x v="1"/>
    </i>
    <i r="3">
      <x v="34"/>
    </i>
    <i r="4">
      <x v="32"/>
    </i>
    <i r="5">
      <x v="56"/>
    </i>
    <i r="6">
      <x v="3"/>
    </i>
    <i r="7">
      <x v="230"/>
    </i>
    <i>
      <x v="448"/>
    </i>
    <i r="1">
      <x v="43"/>
    </i>
    <i r="2">
      <x v="4"/>
    </i>
    <i r="3">
      <x v="15"/>
    </i>
    <i r="4">
      <x v="31"/>
    </i>
    <i r="5">
      <x v="56"/>
    </i>
    <i r="6">
      <x v="3"/>
    </i>
    <i r="7">
      <x v="505"/>
    </i>
    <i>
      <x v="449"/>
    </i>
    <i r="1">
      <x v="102"/>
    </i>
    <i r="2">
      <x v="6"/>
    </i>
    <i r="3">
      <x v="34"/>
    </i>
    <i r="4">
      <x v="35"/>
    </i>
    <i r="5">
      <x v="56"/>
    </i>
    <i r="6">
      <x/>
    </i>
    <i r="7">
      <x v="143"/>
    </i>
    <i>
      <x v="450"/>
    </i>
    <i r="1">
      <x v="99"/>
    </i>
    <i r="2">
      <x/>
    </i>
    <i r="3">
      <x v="13"/>
    </i>
    <i r="4">
      <x v="32"/>
    </i>
    <i r="5">
      <x v="56"/>
    </i>
    <i r="6">
      <x v="2"/>
    </i>
    <i r="7">
      <x v="231"/>
    </i>
    <i>
      <x v="451"/>
    </i>
    <i r="1">
      <x v="19"/>
    </i>
    <i r="2">
      <x v="6"/>
    </i>
    <i r="3">
      <x v="4"/>
    </i>
    <i r="4">
      <x v="32"/>
    </i>
    <i r="5">
      <x v="56"/>
    </i>
    <i r="6">
      <x v="2"/>
    </i>
    <i r="7">
      <x v="278"/>
    </i>
    <i>
      <x v="452"/>
    </i>
    <i r="1">
      <x v="102"/>
    </i>
    <i r="2">
      <x v="6"/>
    </i>
    <i r="3">
      <x v="34"/>
    </i>
    <i r="4">
      <x v="22"/>
    </i>
    <i r="5">
      <x v="56"/>
    </i>
    <i r="6">
      <x v="1"/>
    </i>
    <i r="7">
      <x v="43"/>
    </i>
    <i>
      <x v="453"/>
    </i>
    <i r="1">
      <x v="102"/>
    </i>
    <i r="2">
      <x v="1"/>
    </i>
    <i r="3">
      <x v="34"/>
    </i>
    <i r="4">
      <x v="32"/>
    </i>
    <i r="5">
      <x v="56"/>
    </i>
    <i r="6">
      <x v="1"/>
    </i>
    <i r="7">
      <x v="275"/>
    </i>
    <i>
      <x v="454"/>
    </i>
    <i r="1">
      <x v="102"/>
    </i>
    <i r="2">
      <x v="1"/>
    </i>
    <i r="3">
      <x v="34"/>
    </i>
    <i r="4">
      <x v="33"/>
    </i>
    <i r="5">
      <x v="56"/>
    </i>
    <i r="6">
      <x v="2"/>
    </i>
    <i r="7">
      <x v="319"/>
    </i>
    <i>
      <x v="455"/>
    </i>
    <i r="1">
      <x v="99"/>
    </i>
    <i r="2">
      <x v="1"/>
    </i>
    <i r="3">
      <x v="13"/>
    </i>
    <i r="4">
      <x v="33"/>
    </i>
    <i r="5">
      <x v="56"/>
    </i>
    <i r="6">
      <x v="2"/>
    </i>
    <i r="7">
      <x v="360"/>
    </i>
    <i>
      <x v="456"/>
    </i>
    <i r="1">
      <x v="102"/>
    </i>
    <i r="2">
      <x v="6"/>
    </i>
    <i r="3">
      <x v="34"/>
    </i>
    <i r="4">
      <x v="32"/>
    </i>
    <i r="5">
      <x v="56"/>
    </i>
    <i r="6">
      <x v="3"/>
    </i>
    <i r="7">
      <x v="230"/>
    </i>
    <i>
      <x v="457"/>
    </i>
    <i r="1">
      <x v="19"/>
    </i>
    <i r="2">
      <x v="6"/>
    </i>
    <i r="3">
      <x v="4"/>
    </i>
    <i r="4">
      <x v="34"/>
    </i>
    <i r="5">
      <x v="56"/>
    </i>
    <i r="6">
      <x/>
    </i>
    <i r="7">
      <x v="192"/>
    </i>
    <i>
      <x v="458"/>
    </i>
    <i r="1">
      <x v="79"/>
    </i>
    <i r="2">
      <x v="9"/>
    </i>
    <i r="3">
      <x v="34"/>
    </i>
    <i r="4">
      <x v="30"/>
    </i>
    <i r="5">
      <x v="56"/>
    </i>
    <i r="6">
      <x v="2"/>
    </i>
    <i r="7">
      <x v="616"/>
    </i>
    <i>
      <x v="459"/>
    </i>
    <i r="1">
      <x v="19"/>
    </i>
    <i r="2">
      <x v="6"/>
    </i>
    <i r="3">
      <x v="4"/>
    </i>
    <i r="4">
      <x v="35"/>
    </i>
    <i r="5">
      <x v="56"/>
    </i>
    <i r="6">
      <x v="2"/>
    </i>
    <i r="7">
      <x v="125"/>
    </i>
    <i>
      <x v="460"/>
    </i>
    <i r="1">
      <x v="43"/>
    </i>
    <i r="2">
      <x v="1"/>
    </i>
    <i r="3">
      <x v="15"/>
    </i>
    <i r="4">
      <x v="30"/>
    </i>
    <i r="5">
      <x v="56"/>
    </i>
    <i r="6">
      <x v="2"/>
    </i>
    <i r="7">
      <x v="674"/>
    </i>
    <i>
      <x v="461"/>
    </i>
    <i r="1">
      <x v="102"/>
    </i>
    <i r="2">
      <x v="4"/>
    </i>
    <i r="3">
      <x v="34"/>
    </i>
    <i r="4">
      <x v="21"/>
    </i>
    <i r="5">
      <x v="56"/>
    </i>
    <i r="6">
      <x v="1"/>
    </i>
    <i r="7">
      <x v="22"/>
    </i>
    <i>
      <x v="462"/>
    </i>
    <i r="1">
      <x v="102"/>
    </i>
    <i r="2">
      <x v="1"/>
    </i>
    <i r="3">
      <x v="34"/>
    </i>
    <i r="4">
      <x v="32"/>
    </i>
    <i r="5">
      <x v="56"/>
    </i>
    <i r="6">
      <x v="2"/>
    </i>
    <i r="7">
      <x v="289"/>
    </i>
    <i>
      <x v="463"/>
    </i>
    <i r="1">
      <x v="102"/>
    </i>
    <i r="2">
      <x v="1"/>
    </i>
    <i r="3">
      <x v="34"/>
    </i>
    <i r="4">
      <x v="34"/>
    </i>
    <i r="5">
      <x v="56"/>
    </i>
    <i r="6">
      <x v="2"/>
    </i>
    <i r="7">
      <x v="185"/>
    </i>
    <i>
      <x v="464"/>
    </i>
    <i r="1">
      <x v="99"/>
    </i>
    <i r="2">
      <x v="6"/>
    </i>
    <i r="3">
      <x v="13"/>
    </i>
    <i r="4">
      <x v="33"/>
    </i>
    <i r="5">
      <x v="56"/>
    </i>
    <i r="6">
      <x v="1"/>
    </i>
    <i r="7">
      <x v="320"/>
    </i>
    <i>
      <x v="465"/>
    </i>
    <i r="1">
      <x v="43"/>
    </i>
    <i r="2">
      <x v="9"/>
    </i>
    <i r="3">
      <x v="34"/>
    </i>
    <i r="4">
      <x v="31"/>
    </i>
    <i r="5">
      <x v="56"/>
    </i>
    <i r="6">
      <x v="2"/>
    </i>
    <i r="7">
      <x v="464"/>
    </i>
    <i>
      <x v="466"/>
    </i>
    <i r="1">
      <x v="31"/>
    </i>
    <i r="2">
      <x v="1"/>
    </i>
    <i r="3">
      <x v="34"/>
    </i>
    <i r="4">
      <x v="30"/>
    </i>
    <i r="5">
      <x v="56"/>
    </i>
    <i r="6">
      <x v="3"/>
    </i>
    <i r="7">
      <x v="525"/>
    </i>
    <i>
      <x v="468"/>
    </i>
    <i r="1">
      <x v="102"/>
    </i>
    <i r="2">
      <x v="1"/>
    </i>
    <i r="3">
      <x v="34"/>
    </i>
    <i r="4">
      <x v="38"/>
    </i>
    <i r="5">
      <x v="56"/>
    </i>
    <i r="6">
      <x v="4"/>
    </i>
    <i r="7">
      <x v="412"/>
    </i>
    <i>
      <x v="469"/>
    </i>
    <i r="1">
      <x v="63"/>
    </i>
    <i r="2">
      <x v="5"/>
    </i>
    <i r="3">
      <x v="34"/>
    </i>
    <i r="4">
      <x v="31"/>
    </i>
    <i r="5">
      <x v="56"/>
    </i>
    <i r="6">
      <x v="1"/>
    </i>
    <i r="7">
      <x v="443"/>
    </i>
    <i>
      <x v="470"/>
    </i>
    <i r="1">
      <x v="102"/>
    </i>
    <i r="2">
      <x v="5"/>
    </i>
    <i r="3">
      <x v="34"/>
    </i>
    <i r="4">
      <x v="37"/>
    </i>
    <i r="5">
      <x v="56"/>
    </i>
    <i r="6">
      <x/>
    </i>
    <i r="7">
      <x v="103"/>
    </i>
    <i>
      <x v="471"/>
    </i>
    <i r="1">
      <x v="102"/>
    </i>
    <i r="2">
      <x v="1"/>
    </i>
    <i r="3">
      <x v="34"/>
    </i>
    <i r="4">
      <x v="32"/>
    </i>
    <i r="5">
      <x v="56"/>
    </i>
    <i r="6">
      <x v="2"/>
    </i>
    <i r="7">
      <x v="275"/>
    </i>
    <i>
      <x v="472"/>
    </i>
    <i r="1">
      <x v="102"/>
    </i>
    <i r="2">
      <x v="4"/>
    </i>
    <i r="3">
      <x v="34"/>
    </i>
    <i r="4">
      <x v="25"/>
    </i>
    <i r="5">
      <x v="56"/>
    </i>
    <i r="6">
      <x v="1"/>
    </i>
    <i r="7">
      <x v="12"/>
    </i>
    <i>
      <x v="473"/>
    </i>
    <i r="1">
      <x v="69"/>
    </i>
    <i r="2">
      <x/>
    </i>
    <i r="3">
      <x v="34"/>
    </i>
    <i r="4">
      <x v="36"/>
    </i>
    <i r="5">
      <x v="56"/>
    </i>
    <i r="6">
      <x v="1"/>
    </i>
    <i r="7">
      <x v="60"/>
    </i>
    <i>
      <x v="474"/>
    </i>
    <i r="1">
      <x v="89"/>
    </i>
    <i r="2">
      <x v="6"/>
    </i>
    <i r="3">
      <x v="35"/>
    </i>
    <i r="4">
      <x v="22"/>
    </i>
    <i r="5">
      <x v="56"/>
    </i>
    <i r="6">
      <x v="1"/>
    </i>
    <i r="7">
      <x v="36"/>
    </i>
    <i>
      <x v="475"/>
    </i>
    <i r="1">
      <x v="99"/>
    </i>
    <i r="2">
      <x v="2"/>
    </i>
    <i r="3">
      <x v="13"/>
    </i>
    <i r="4">
      <x v="37"/>
    </i>
    <i r="5">
      <x v="56"/>
    </i>
    <i r="6">
      <x v="1"/>
    </i>
    <i r="7">
      <x v="101"/>
    </i>
    <i>
      <x v="476"/>
    </i>
    <i r="1">
      <x v="102"/>
    </i>
    <i r="2">
      <x v="1"/>
    </i>
    <i r="3">
      <x v="34"/>
    </i>
    <i r="4">
      <x v="32"/>
    </i>
    <i r="5">
      <x v="56"/>
    </i>
    <i r="6">
      <x v="2"/>
    </i>
    <i r="7">
      <x v="289"/>
    </i>
    <i>
      <x v="477"/>
    </i>
    <i r="1">
      <x v="102"/>
    </i>
    <i r="2">
      <x v="1"/>
    </i>
    <i r="3">
      <x v="34"/>
    </i>
    <i r="4">
      <x v="34"/>
    </i>
    <i r="5">
      <x v="56"/>
    </i>
    <i r="6">
      <x v="1"/>
    </i>
    <i r="7">
      <x v="206"/>
    </i>
    <i>
      <x v="478"/>
    </i>
    <i r="1">
      <x v="19"/>
    </i>
    <i r="2">
      <x v="1"/>
    </i>
    <i r="3">
      <x v="4"/>
    </i>
    <i r="4">
      <x v="33"/>
    </i>
    <i r="5">
      <x v="56"/>
    </i>
    <i r="6">
      <x v="3"/>
    </i>
    <i r="7">
      <x v="318"/>
    </i>
    <i>
      <x v="479"/>
    </i>
    <i r="1">
      <x v="102"/>
    </i>
    <i r="2">
      <x v="1"/>
    </i>
    <i r="3">
      <x v="34"/>
    </i>
    <i r="4">
      <x v="32"/>
    </i>
    <i r="5">
      <x v="56"/>
    </i>
    <i r="6">
      <x v="1"/>
    </i>
    <i r="7">
      <x v="261"/>
    </i>
    <i>
      <x v="480"/>
    </i>
    <i r="1">
      <x v="43"/>
    </i>
    <i r="2">
      <x v="2"/>
    </i>
    <i r="3">
      <x v="34"/>
    </i>
    <i r="4">
      <x v="31"/>
    </i>
    <i r="5">
      <x v="56"/>
    </i>
    <i r="6">
      <x v="1"/>
    </i>
    <i r="7">
      <x v="464"/>
    </i>
    <i>
      <x v="481"/>
    </i>
    <i r="1">
      <x v="43"/>
    </i>
    <i r="2">
      <x v="8"/>
    </i>
    <i r="3">
      <x v="34"/>
    </i>
    <i r="4">
      <x v="30"/>
    </i>
    <i r="5">
      <x v="56"/>
    </i>
    <i r="6">
      <x v="3"/>
    </i>
    <i r="7">
      <x v="604"/>
    </i>
    <i>
      <x v="483"/>
    </i>
    <i r="1">
      <x v="99"/>
    </i>
    <i r="2">
      <x v="6"/>
    </i>
    <i r="3">
      <x v="13"/>
    </i>
    <i r="4">
      <x v="33"/>
    </i>
    <i r="5">
      <x v="56"/>
    </i>
    <i r="6">
      <x v="2"/>
    </i>
    <i r="7">
      <x v="324"/>
    </i>
    <i>
      <x v="484"/>
    </i>
    <i r="1">
      <x v="102"/>
    </i>
    <i r="2">
      <x v="1"/>
    </i>
    <i r="3">
      <x v="34"/>
    </i>
    <i r="4">
      <x v="33"/>
    </i>
    <i r="5">
      <x v="56"/>
    </i>
    <i r="6">
      <x v="1"/>
    </i>
    <i r="7">
      <x v="358"/>
    </i>
    <i>
      <x v="485"/>
    </i>
    <i r="1">
      <x v="69"/>
    </i>
    <i r="2">
      <x v="6"/>
    </i>
    <i r="3">
      <x v="34"/>
    </i>
    <i r="4">
      <x v="36"/>
    </i>
    <i r="5">
      <x v="56"/>
    </i>
    <i r="6">
      <x v="2"/>
    </i>
    <i r="7">
      <x v="67"/>
    </i>
    <i>
      <x v="486"/>
    </i>
    <i r="1">
      <x v="43"/>
    </i>
    <i r="2">
      <x v="1"/>
    </i>
    <i r="3">
      <x v="15"/>
    </i>
    <i r="4">
      <x v="30"/>
    </i>
    <i r="5">
      <x v="56"/>
    </i>
    <i r="6">
      <x v="1"/>
    </i>
    <i r="7">
      <x v="656"/>
    </i>
    <i>
      <x v="487"/>
    </i>
    <i r="1">
      <x v="102"/>
    </i>
    <i r="2">
      <x v="1"/>
    </i>
    <i r="3">
      <x v="34"/>
    </i>
    <i r="4">
      <x v="35"/>
    </i>
    <i r="5">
      <x v="56"/>
    </i>
    <i r="6">
      <x v="3"/>
    </i>
    <i r="7">
      <x v="129"/>
    </i>
    <i>
      <x v="488"/>
    </i>
    <i r="1">
      <x v="99"/>
    </i>
    <i r="2">
      <x v="6"/>
    </i>
    <i r="3">
      <x v="13"/>
    </i>
    <i r="4">
      <x v="32"/>
    </i>
    <i r="5">
      <x v="56"/>
    </i>
    <i r="6">
      <x v="2"/>
    </i>
    <i r="7">
      <x v="274"/>
    </i>
    <i>
      <x v="489"/>
    </i>
    <i r="1">
      <x v="43"/>
    </i>
    <i r="2">
      <x v="6"/>
    </i>
    <i r="3">
      <x v="15"/>
    </i>
    <i r="4">
      <x v="31"/>
    </i>
    <i r="5">
      <x v="56"/>
    </i>
    <i r="6">
      <x v="1"/>
    </i>
    <i r="7">
      <x v="517"/>
    </i>
    <i>
      <x v="490"/>
    </i>
    <i r="1">
      <x v="19"/>
    </i>
    <i r="2">
      <x v="1"/>
    </i>
    <i r="3">
      <x v="4"/>
    </i>
    <i r="4">
      <x v="34"/>
    </i>
    <i r="5">
      <x v="56"/>
    </i>
    <i r="6">
      <x v="2"/>
    </i>
    <i r="7">
      <x v="197"/>
    </i>
    <i>
      <x v="491"/>
    </i>
    <i r="1">
      <x v="41"/>
    </i>
    <i r="2">
      <x v="6"/>
    </i>
    <i r="3">
      <x v="34"/>
    </i>
    <i r="4">
      <x v="31"/>
    </i>
    <i r="5">
      <x v="56"/>
    </i>
    <i r="6">
      <x v="2"/>
    </i>
    <i r="7">
      <x v="446"/>
    </i>
    <i>
      <x v="492"/>
    </i>
    <i r="1">
      <x v="99"/>
    </i>
    <i r="2">
      <x v="6"/>
    </i>
    <i r="3">
      <x v="13"/>
    </i>
    <i r="4">
      <x v="37"/>
    </i>
    <i r="5">
      <x v="56"/>
    </i>
    <i r="6">
      <x v="3"/>
    </i>
    <i r="7">
      <x v="106"/>
    </i>
    <i>
      <x v="493"/>
    </i>
    <i r="1">
      <x v="102"/>
    </i>
    <i r="2">
      <x v="1"/>
    </i>
    <i r="3">
      <x v="34"/>
    </i>
    <i r="4">
      <x v="35"/>
    </i>
    <i r="5">
      <x v="56"/>
    </i>
    <i r="6">
      <x v="3"/>
    </i>
    <i r="7">
      <x v="153"/>
    </i>
    <i>
      <x v="494"/>
    </i>
    <i r="1">
      <x v="102"/>
    </i>
    <i r="2">
      <x v="1"/>
    </i>
    <i r="3">
      <x v="34"/>
    </i>
    <i r="4">
      <x v="36"/>
    </i>
    <i r="5">
      <x v="56"/>
    </i>
    <i r="6">
      <x v="2"/>
    </i>
    <i r="7">
      <x v="85"/>
    </i>
    <i>
      <x v="495"/>
    </i>
    <i r="1">
      <x v="97"/>
    </i>
    <i r="2">
      <x v="3"/>
    </i>
    <i r="3">
      <x v="34"/>
    </i>
    <i r="4">
      <x v="32"/>
    </i>
    <i r="5">
      <x v="56"/>
    </i>
    <i r="6">
      <x v="2"/>
    </i>
    <i r="7">
      <x v="257"/>
    </i>
    <i>
      <x v="496"/>
    </i>
    <i r="1">
      <x v="90"/>
    </i>
    <i r="2">
      <x v="1"/>
    </i>
    <i r="3">
      <x v="12"/>
    </i>
    <i r="4">
      <x v="31"/>
    </i>
    <i r="5">
      <x v="56"/>
    </i>
    <i r="6">
      <x v="3"/>
    </i>
    <i r="7">
      <x v="470"/>
    </i>
    <i>
      <x v="497"/>
    </i>
    <i r="1">
      <x v="43"/>
    </i>
    <i r="2">
      <x v="6"/>
    </i>
    <i r="3">
      <x v="15"/>
    </i>
    <i r="4">
      <x v="30"/>
    </i>
    <i r="5">
      <x v="56"/>
    </i>
    <i r="6">
      <x v="2"/>
    </i>
    <i r="7">
      <x v="541"/>
    </i>
    <i>
      <x v="498"/>
    </i>
    <i r="1">
      <x v="43"/>
    </i>
    <i r="2">
      <x v="6"/>
    </i>
    <i r="3">
      <x v="34"/>
    </i>
    <i r="4">
      <x v="30"/>
    </i>
    <i r="5">
      <x v="56"/>
    </i>
    <i r="6">
      <x v="2"/>
    </i>
    <i r="7">
      <x v="571"/>
    </i>
    <i>
      <x v="499"/>
    </i>
    <i r="1">
      <x v="43"/>
    </i>
    <i r="2">
      <x v="6"/>
    </i>
    <i r="3">
      <x v="15"/>
    </i>
    <i r="4">
      <x v="30"/>
    </i>
    <i r="5">
      <x v="56"/>
    </i>
    <i r="6">
      <x v="1"/>
    </i>
    <i r="7">
      <x v="562"/>
    </i>
    <i>
      <x v="500"/>
    </i>
    <i r="1">
      <x v="16"/>
    </i>
    <i r="2">
      <x v="1"/>
    </i>
    <i r="3">
      <x v="34"/>
    </i>
    <i r="4">
      <x v="30"/>
    </i>
    <i r="5">
      <x v="56"/>
    </i>
    <i r="6">
      <x v="3"/>
    </i>
    <i r="7">
      <x v="525"/>
    </i>
    <i>
      <x v="501"/>
    </i>
    <i r="1">
      <x v="102"/>
    </i>
    <i r="2">
      <x v="6"/>
    </i>
    <i r="3">
      <x v="34"/>
    </i>
    <i r="4">
      <x v="34"/>
    </i>
    <i r="5">
      <x v="56"/>
    </i>
    <i r="6">
      <x v="3"/>
    </i>
    <i r="7">
      <x v="206"/>
    </i>
    <i>
      <x v="502"/>
    </i>
    <i r="1">
      <x v="99"/>
    </i>
    <i r="2">
      <x v="1"/>
    </i>
    <i r="3">
      <x v="13"/>
    </i>
    <i r="4">
      <x v="38"/>
    </i>
    <i r="5">
      <x v="56"/>
    </i>
    <i r="6">
      <x v="2"/>
    </i>
    <i r="7">
      <x v="435"/>
    </i>
    <i>
      <x v="503"/>
    </i>
    <i r="1">
      <x v="99"/>
    </i>
    <i r="2">
      <x v="1"/>
    </i>
    <i r="3">
      <x v="13"/>
    </i>
    <i r="4">
      <x v="39"/>
    </i>
    <i r="5">
      <x v="56"/>
    </i>
    <i r="6">
      <x/>
    </i>
    <i r="7">
      <x v="45"/>
    </i>
    <i>
      <x v="504"/>
    </i>
    <i r="1">
      <x v="102"/>
    </i>
    <i r="2">
      <x v="6"/>
    </i>
    <i r="3">
      <x v="34"/>
    </i>
    <i r="4">
      <x v="35"/>
    </i>
    <i r="5">
      <x v="56"/>
    </i>
    <i r="6">
      <x v="1"/>
    </i>
    <i r="7">
      <x v="159"/>
    </i>
    <i>
      <x v="505"/>
    </i>
    <i r="1">
      <x v="102"/>
    </i>
    <i r="2">
      <x v="2"/>
    </i>
    <i r="3">
      <x v="34"/>
    </i>
    <i r="4">
      <x v="21"/>
    </i>
    <i r="5">
      <x v="56"/>
    </i>
    <i r="6">
      <x v="3"/>
    </i>
    <i r="7">
      <x v="22"/>
    </i>
    <i>
      <x v="506"/>
    </i>
    <i r="1">
      <x v="102"/>
    </i>
    <i r="2">
      <x v="1"/>
    </i>
    <i r="3">
      <x v="34"/>
    </i>
    <i r="4">
      <x v="32"/>
    </i>
    <i r="5">
      <x v="56"/>
    </i>
    <i r="6">
      <x v="2"/>
    </i>
    <i r="7">
      <x v="264"/>
    </i>
    <i>
      <x v="507"/>
    </i>
    <i r="1">
      <x v="47"/>
    </i>
    <i r="2">
      <x v="6"/>
    </i>
    <i r="3">
      <x v="34"/>
    </i>
    <i r="4">
      <x v="32"/>
    </i>
    <i r="5">
      <x v="56"/>
    </i>
    <i r="6">
      <x v="2"/>
    </i>
    <i r="7">
      <x v="248"/>
    </i>
    <i>
      <x v="508"/>
    </i>
    <i r="1">
      <x v="102"/>
    </i>
    <i r="2">
      <x/>
    </i>
    <i r="3">
      <x v="34"/>
    </i>
    <i r="4">
      <x v="32"/>
    </i>
    <i r="5">
      <x v="56"/>
    </i>
    <i r="6">
      <x v="2"/>
    </i>
    <i r="7">
      <x v="227"/>
    </i>
    <i>
      <x v="509"/>
    </i>
    <i r="1">
      <x v="102"/>
    </i>
    <i r="2">
      <x v="1"/>
    </i>
    <i r="3">
      <x v="34"/>
    </i>
    <i r="4">
      <x v="34"/>
    </i>
    <i r="5">
      <x v="56"/>
    </i>
    <i r="6">
      <x v="3"/>
    </i>
    <i r="7">
      <x v="185"/>
    </i>
    <i>
      <x v="510"/>
    </i>
    <i r="1">
      <x v="43"/>
    </i>
    <i r="2">
      <x v="6"/>
    </i>
    <i r="3">
      <x v="34"/>
    </i>
    <i r="4">
      <x v="31"/>
    </i>
    <i r="5">
      <x v="56"/>
    </i>
    <i r="6">
      <x v="2"/>
    </i>
    <i r="7">
      <x v="500"/>
    </i>
    <i>
      <x v="511"/>
    </i>
    <i r="1">
      <x v="19"/>
    </i>
    <i r="2">
      <x v="6"/>
    </i>
    <i r="3">
      <x v="4"/>
    </i>
    <i r="4">
      <x v="35"/>
    </i>
    <i r="5">
      <x v="56"/>
    </i>
    <i r="6">
      <x v="2"/>
    </i>
    <i r="7">
      <x v="122"/>
    </i>
    <i>
      <x v="512"/>
    </i>
    <i r="1">
      <x v="102"/>
    </i>
    <i r="2">
      <x v="6"/>
    </i>
    <i r="3">
      <x v="34"/>
    </i>
    <i r="4">
      <x v="34"/>
    </i>
    <i r="5">
      <x v="56"/>
    </i>
    <i r="6">
      <x v="1"/>
    </i>
    <i r="7">
      <x v="172"/>
    </i>
    <i>
      <x v="513"/>
    </i>
    <i r="1">
      <x v="102"/>
    </i>
    <i r="2">
      <x v="4"/>
    </i>
    <i r="3">
      <x v="34"/>
    </i>
    <i r="4">
      <x v="36"/>
    </i>
    <i r="5">
      <x v="56"/>
    </i>
    <i r="6">
      <x v="1"/>
    </i>
    <i r="7">
      <x v="85"/>
    </i>
    <i>
      <x v="514"/>
    </i>
    <i r="1">
      <x v="102"/>
    </i>
    <i r="2">
      <x v="1"/>
    </i>
    <i r="3">
      <x v="34"/>
    </i>
    <i r="4">
      <x v="36"/>
    </i>
    <i r="5">
      <x v="56"/>
    </i>
    <i r="6">
      <x v="2"/>
    </i>
    <i r="7">
      <x v="76"/>
    </i>
    <i>
      <x v="515"/>
    </i>
    <i r="1">
      <x v="43"/>
    </i>
    <i r="2">
      <x v="6"/>
    </i>
    <i r="3">
      <x v="15"/>
    </i>
    <i r="4">
      <x v="30"/>
    </i>
    <i r="5">
      <x v="56"/>
    </i>
    <i r="6">
      <x v="2"/>
    </i>
    <i r="7">
      <x v="541"/>
    </i>
    <i>
      <x v="516"/>
    </i>
    <i r="1">
      <x v="102"/>
    </i>
    <i r="2">
      <x v="4"/>
    </i>
    <i r="3">
      <x v="34"/>
    </i>
    <i r="4">
      <x v="28"/>
    </i>
    <i r="5">
      <x v="56"/>
    </i>
    <i r="6">
      <x v="1"/>
    </i>
    <i r="7">
      <x v="2"/>
    </i>
    <i>
      <x v="517"/>
    </i>
    <i r="1">
      <x v="66"/>
    </i>
    <i r="2">
      <x/>
    </i>
    <i r="3">
      <x v="12"/>
    </i>
    <i r="4">
      <x v="34"/>
    </i>
    <i r="5">
      <x v="56"/>
    </i>
    <i r="6">
      <x v="3"/>
    </i>
    <i r="7">
      <x v="220"/>
    </i>
    <i>
      <x v="518"/>
    </i>
    <i r="1">
      <x v="99"/>
    </i>
    <i r="2">
      <x v="6"/>
    </i>
    <i r="3">
      <x v="13"/>
    </i>
    <i r="4">
      <x v="32"/>
    </i>
    <i r="5">
      <x v="56"/>
    </i>
    <i r="6">
      <x v="1"/>
    </i>
    <i r="7">
      <x v="244"/>
    </i>
    <i>
      <x v="519"/>
    </i>
    <i r="1">
      <x v="102"/>
    </i>
    <i r="2">
      <x v="6"/>
    </i>
    <i r="3">
      <x v="34"/>
    </i>
    <i r="4">
      <x v="35"/>
    </i>
    <i r="5">
      <x v="56"/>
    </i>
    <i r="6">
      <x v="1"/>
    </i>
    <i r="7">
      <x v="135"/>
    </i>
    <i>
      <x v="520"/>
    </i>
    <i r="1">
      <x v="102"/>
    </i>
    <i r="2">
      <x v="2"/>
    </i>
    <i r="3">
      <x v="34"/>
    </i>
    <i r="4">
      <x v="37"/>
    </i>
    <i r="5">
      <x v="56"/>
    </i>
    <i r="6">
      <x v="2"/>
    </i>
    <i r="7">
      <x v="98"/>
    </i>
    <i>
      <x v="522"/>
    </i>
    <i r="1">
      <x v="82"/>
    </i>
    <i r="2">
      <x v="1"/>
    </i>
    <i r="3">
      <x v="34"/>
    </i>
    <i r="4">
      <x v="34"/>
    </i>
    <i r="5">
      <x v="56"/>
    </i>
    <i r="6">
      <x v="1"/>
    </i>
    <i r="7">
      <x v="176"/>
    </i>
    <i>
      <x v="523"/>
    </i>
    <i r="1">
      <x v="6"/>
    </i>
    <i r="2">
      <x v="1"/>
    </i>
    <i r="3">
      <x v="1"/>
    </i>
    <i r="4">
      <x v="32"/>
    </i>
    <i r="5">
      <x v="56"/>
    </i>
    <i r="6">
      <x v="1"/>
    </i>
    <i r="7">
      <x v="226"/>
    </i>
    <i>
      <x v="524"/>
    </i>
    <i r="1">
      <x v="67"/>
    </i>
    <i r="2">
      <x v="6"/>
    </i>
    <i r="3">
      <x v="34"/>
    </i>
    <i r="4">
      <x v="39"/>
    </i>
    <i r="5">
      <x v="56"/>
    </i>
    <i r="6">
      <x v="1"/>
    </i>
    <i r="7">
      <x v="47"/>
    </i>
    <i>
      <x v="525"/>
    </i>
    <i r="1">
      <x v="21"/>
    </i>
    <i r="2">
      <x v="4"/>
    </i>
    <i r="3">
      <x v="34"/>
    </i>
    <i r="4">
      <x v="37"/>
    </i>
    <i r="5">
      <x v="56"/>
    </i>
    <i r="6">
      <x v="1"/>
    </i>
    <i r="7">
      <x v="98"/>
    </i>
    <i>
      <x v="526"/>
    </i>
    <i r="1">
      <x v="102"/>
    </i>
    <i r="2">
      <x v="1"/>
    </i>
    <i r="3">
      <x v="34"/>
    </i>
    <i r="4">
      <x v="32"/>
    </i>
    <i r="5">
      <x v="56"/>
    </i>
    <i r="6">
      <x v="1"/>
    </i>
    <i r="7">
      <x v="289"/>
    </i>
    <i>
      <x v="527"/>
    </i>
    <i r="1">
      <x v="99"/>
    </i>
    <i r="2">
      <x v="6"/>
    </i>
    <i r="3">
      <x v="13"/>
    </i>
    <i r="4">
      <x v="39"/>
    </i>
    <i r="5">
      <x v="56"/>
    </i>
    <i r="6">
      <x v="2"/>
    </i>
    <i r="7">
      <x v="51"/>
    </i>
    <i>
      <x v="528"/>
    </i>
    <i r="1">
      <x v="84"/>
    </i>
    <i r="2">
      <x v="1"/>
    </i>
    <i r="3">
      <x v="34"/>
    </i>
    <i r="4">
      <x v="32"/>
    </i>
    <i r="5">
      <x v="56"/>
    </i>
    <i r="6">
      <x v="2"/>
    </i>
    <i r="7">
      <x v="289"/>
    </i>
    <i>
      <x v="529"/>
    </i>
    <i r="1">
      <x v="102"/>
    </i>
    <i r="2">
      <x v="1"/>
    </i>
    <i r="3">
      <x v="34"/>
    </i>
    <i r="4">
      <x v="33"/>
    </i>
    <i r="5">
      <x v="56"/>
    </i>
    <i r="6">
      <x v="1"/>
    </i>
    <i r="7">
      <x v="312"/>
    </i>
    <i>
      <x v="530"/>
    </i>
    <i r="1">
      <x v="71"/>
    </i>
    <i r="2">
      <x v="2"/>
    </i>
    <i r="3">
      <x v="28"/>
    </i>
    <i r="4">
      <x v="30"/>
    </i>
    <i r="5">
      <x v="56"/>
    </i>
    <i r="6">
      <x v="2"/>
    </i>
    <i r="7">
      <x v="601"/>
    </i>
    <i>
      <x v="531"/>
    </i>
    <i r="1">
      <x v="6"/>
    </i>
    <i r="2">
      <x v="1"/>
    </i>
    <i r="3">
      <x v="1"/>
    </i>
    <i r="4">
      <x v="35"/>
    </i>
    <i r="5">
      <x v="56"/>
    </i>
    <i r="6">
      <x v="2"/>
    </i>
    <i r="7">
      <x v="120"/>
    </i>
    <i>
      <x v="532"/>
    </i>
    <i r="1">
      <x v="43"/>
    </i>
    <i r="2">
      <x v="6"/>
    </i>
    <i r="3">
      <x v="15"/>
    </i>
    <i r="4">
      <x v="30"/>
    </i>
    <i r="5">
      <x v="56"/>
    </i>
    <i r="6">
      <x v="3"/>
    </i>
    <i r="7">
      <x v="573"/>
    </i>
    <i>
      <x v="533"/>
    </i>
    <i r="1">
      <x v="102"/>
    </i>
    <i r="2">
      <x/>
    </i>
    <i r="3">
      <x v="34"/>
    </i>
    <i r="4">
      <x v="33"/>
    </i>
    <i r="5">
      <x v="56"/>
    </i>
    <i r="6">
      <x v="3"/>
    </i>
    <i r="7">
      <x v="335"/>
    </i>
    <i>
      <x v="534"/>
    </i>
    <i r="1">
      <x v="16"/>
    </i>
    <i r="2">
      <x v="5"/>
    </i>
    <i r="3">
      <x v="34"/>
    </i>
    <i r="4">
      <x v="31"/>
    </i>
    <i r="5">
      <x v="56"/>
    </i>
    <i r="6">
      <x v="2"/>
    </i>
    <i r="7">
      <x v="478"/>
    </i>
    <i>
      <x v="535"/>
    </i>
    <i r="1">
      <x v="102"/>
    </i>
    <i r="2">
      <x v="1"/>
    </i>
    <i r="3">
      <x v="34"/>
    </i>
    <i r="4">
      <x v="32"/>
    </i>
    <i r="5">
      <x v="56"/>
    </i>
    <i r="6">
      <x v="1"/>
    </i>
    <i r="7">
      <x v="261"/>
    </i>
    <i>
      <x v="536"/>
    </i>
    <i r="1">
      <x v="43"/>
    </i>
    <i r="2">
      <x v="1"/>
    </i>
    <i r="3">
      <x v="15"/>
    </i>
    <i r="4">
      <x v="30"/>
    </i>
    <i r="5">
      <x v="56"/>
    </i>
    <i r="6">
      <x v="3"/>
    </i>
    <i r="7">
      <x v="562"/>
    </i>
    <i>
      <x v="537"/>
    </i>
    <i r="1">
      <x v="102"/>
    </i>
    <i r="2">
      <x v="8"/>
    </i>
    <i r="3">
      <x v="34"/>
    </i>
    <i r="4">
      <x v="33"/>
    </i>
    <i r="5">
      <x v="56"/>
    </i>
    <i r="6">
      <x v="3"/>
    </i>
    <i r="7">
      <x v="319"/>
    </i>
    <i>
      <x v="538"/>
    </i>
    <i r="1">
      <x v="102"/>
    </i>
    <i r="2">
      <x v="6"/>
    </i>
    <i r="3">
      <x v="34"/>
    </i>
    <i r="4">
      <x v="32"/>
    </i>
    <i r="5">
      <x v="56"/>
    </i>
    <i r="6">
      <x v="2"/>
    </i>
    <i r="7">
      <x v="289"/>
    </i>
    <i>
      <x v="539"/>
    </i>
    <i r="1">
      <x v="102"/>
    </i>
    <i r="2">
      <x v="1"/>
    </i>
    <i r="3">
      <x v="34"/>
    </i>
    <i r="4">
      <x v="35"/>
    </i>
    <i r="5">
      <x v="56"/>
    </i>
    <i r="6">
      <x v="3"/>
    </i>
    <i r="7">
      <x v="143"/>
    </i>
    <i>
      <x v="540"/>
    </i>
    <i r="1">
      <x v="102"/>
    </i>
    <i r="2">
      <x v="1"/>
    </i>
    <i r="3">
      <x v="34"/>
    </i>
    <i r="4">
      <x v="34"/>
    </i>
    <i r="5">
      <x v="56"/>
    </i>
    <i r="6">
      <x v="2"/>
    </i>
    <i r="7">
      <x v="198"/>
    </i>
    <i>
      <x v="541"/>
    </i>
    <i r="1">
      <x v="49"/>
    </i>
    <i r="2">
      <x v="1"/>
    </i>
    <i r="3">
      <x v="34"/>
    </i>
    <i r="4">
      <x v="36"/>
    </i>
    <i r="5">
      <x v="56"/>
    </i>
    <i r="6">
      <x v="3"/>
    </i>
    <i r="7">
      <x v="58"/>
    </i>
    <i>
      <x v="542"/>
    </i>
    <i r="1">
      <x v="102"/>
    </i>
    <i r="2">
      <x v="4"/>
    </i>
    <i r="3">
      <x v="34"/>
    </i>
    <i r="4">
      <x v="39"/>
    </i>
    <i r="5">
      <x v="56"/>
    </i>
    <i r="6">
      <x v="2"/>
    </i>
    <i r="7">
      <x v="47"/>
    </i>
    <i>
      <x v="543"/>
    </i>
    <i r="1">
      <x v="99"/>
    </i>
    <i r="2">
      <x v="2"/>
    </i>
    <i r="3">
      <x v="13"/>
    </i>
    <i r="4">
      <x v="38"/>
    </i>
    <i r="5">
      <x v="56"/>
    </i>
    <i r="6">
      <x v="2"/>
    </i>
    <i r="7">
      <x v="403"/>
    </i>
    <i>
      <x v="544"/>
    </i>
    <i r="1">
      <x v="6"/>
    </i>
    <i r="2">
      <x v="1"/>
    </i>
    <i r="3">
      <x v="1"/>
    </i>
    <i r="4">
      <x v="35"/>
    </i>
    <i r="5">
      <x v="56"/>
    </i>
    <i r="6">
      <x v="1"/>
    </i>
    <i r="7">
      <x v="149"/>
    </i>
    <i>
      <x v="545"/>
    </i>
    <i r="1">
      <x v="102"/>
    </i>
    <i r="2">
      <x v="9"/>
    </i>
    <i r="3">
      <x v="34"/>
    </i>
    <i r="4">
      <x v="32"/>
    </i>
    <i r="5">
      <x v="56"/>
    </i>
    <i r="6">
      <x/>
    </i>
    <i r="7">
      <x v="230"/>
    </i>
    <i>
      <x v="546"/>
    </i>
    <i r="1">
      <x v="102"/>
    </i>
    <i r="2">
      <x v="1"/>
    </i>
    <i r="3">
      <x v="34"/>
    </i>
    <i r="4">
      <x v="38"/>
    </i>
    <i r="5">
      <x v="56"/>
    </i>
    <i r="6">
      <x v="1"/>
    </i>
    <i r="7">
      <x v="383"/>
    </i>
    <i>
      <x v="547"/>
    </i>
    <i r="1">
      <x v="72"/>
    </i>
    <i r="2">
      <x v="6"/>
    </i>
    <i r="3">
      <x v="12"/>
    </i>
    <i r="4">
      <x v="34"/>
    </i>
    <i r="5">
      <x v="56"/>
    </i>
    <i r="6">
      <x v="1"/>
    </i>
    <i r="7">
      <x v="216"/>
    </i>
    <i>
      <x v="548"/>
    </i>
    <i r="1">
      <x v="102"/>
    </i>
    <i r="2">
      <x v="9"/>
    </i>
    <i r="3">
      <x v="34"/>
    </i>
    <i r="4">
      <x v="32"/>
    </i>
    <i r="5">
      <x v="18"/>
    </i>
    <i r="6">
      <x v="3"/>
    </i>
    <i r="7">
      <x v="264"/>
    </i>
    <i>
      <x v="549"/>
    </i>
    <i r="1">
      <x v="16"/>
    </i>
    <i r="2">
      <x v="3"/>
    </i>
    <i r="3">
      <x v="34"/>
    </i>
    <i r="4">
      <x v="31"/>
    </i>
    <i r="5">
      <x v="40"/>
    </i>
    <i r="6">
      <x v="2"/>
    </i>
    <i r="7">
      <x v="492"/>
    </i>
    <i>
      <x v="550"/>
    </i>
    <i r="1">
      <x v="102"/>
    </i>
    <i r="2">
      <x v="1"/>
    </i>
    <i r="3">
      <x v="34"/>
    </i>
    <i r="4">
      <x v="38"/>
    </i>
    <i r="5">
      <x v="24"/>
    </i>
    <i r="6">
      <x/>
    </i>
    <i r="7">
      <x v="383"/>
    </i>
    <i>
      <x v="551"/>
    </i>
    <i r="1">
      <x v="102"/>
    </i>
    <i r="2">
      <x v="4"/>
    </i>
    <i r="3">
      <x v="34"/>
    </i>
    <i r="4">
      <x v="27"/>
    </i>
    <i r="5">
      <x v="40"/>
    </i>
    <i r="6">
      <x/>
    </i>
    <i r="7">
      <x v="5"/>
    </i>
    <i>
      <x v="552"/>
    </i>
    <i r="1">
      <x v="102"/>
    </i>
    <i r="2">
      <x v="1"/>
    </i>
    <i r="3">
      <x v="34"/>
    </i>
    <i r="4">
      <x v="38"/>
    </i>
    <i r="5">
      <x v="6"/>
    </i>
    <i r="6">
      <x v="3"/>
    </i>
    <i r="7">
      <x v="425"/>
    </i>
    <i>
      <x v="553"/>
    </i>
    <i r="1">
      <x v="102"/>
    </i>
    <i r="2">
      <x v="3"/>
    </i>
    <i r="3">
      <x v="34"/>
    </i>
    <i r="4">
      <x v="23"/>
    </i>
    <i r="5">
      <x v="30"/>
    </i>
    <i r="6">
      <x v="1"/>
    </i>
    <i r="7">
      <x v="29"/>
    </i>
    <i>
      <x v="554"/>
    </i>
    <i r="1">
      <x v="66"/>
    </i>
    <i r="2">
      <x v="1"/>
    </i>
    <i r="3">
      <x v="12"/>
    </i>
    <i r="4">
      <x v="34"/>
    </i>
    <i r="5">
      <x v="21"/>
    </i>
    <i r="6">
      <x v="3"/>
    </i>
    <i r="7">
      <x v="187"/>
    </i>
    <i>
      <x v="555"/>
    </i>
    <i r="1">
      <x v="102"/>
    </i>
    <i r="2">
      <x v="1"/>
    </i>
    <i r="3">
      <x v="34"/>
    </i>
    <i r="4">
      <x v="33"/>
    </i>
    <i r="5">
      <x v="10"/>
    </i>
    <i r="6">
      <x v="2"/>
    </i>
    <i r="7">
      <x v="319"/>
    </i>
    <i>
      <x v="556"/>
    </i>
    <i r="1">
      <x v="6"/>
    </i>
    <i r="2">
      <x v="1"/>
    </i>
    <i r="3">
      <x v="34"/>
    </i>
    <i r="4">
      <x v="37"/>
    </i>
    <i r="5">
      <x v="31"/>
    </i>
    <i r="6">
      <x v="1"/>
    </i>
    <i r="7">
      <x v="98"/>
    </i>
    <i>
      <x v="557"/>
    </i>
    <i r="1">
      <x v="6"/>
    </i>
    <i r="2">
      <x v="6"/>
    </i>
    <i r="3">
      <x v="1"/>
    </i>
    <i r="4">
      <x v="21"/>
    </i>
    <i r="5">
      <x v="40"/>
    </i>
    <i r="6">
      <x v="2"/>
    </i>
    <i r="7">
      <x v="17"/>
    </i>
    <i>
      <x v="558"/>
    </i>
    <i r="1">
      <x v="67"/>
    </i>
    <i r="2">
      <x v="1"/>
    </i>
    <i r="3">
      <x v="26"/>
    </i>
    <i r="4">
      <x v="34"/>
    </i>
    <i r="5">
      <x v="43"/>
    </i>
    <i r="6">
      <x v="2"/>
    </i>
    <i r="7">
      <x v="214"/>
    </i>
    <i>
      <x v="559"/>
    </i>
    <i r="1">
      <x v="102"/>
    </i>
    <i r="2">
      <x v="1"/>
    </i>
    <i r="3">
      <x v="34"/>
    </i>
    <i r="4">
      <x v="33"/>
    </i>
    <i r="5">
      <x v="31"/>
    </i>
    <i r="6">
      <x v="3"/>
    </i>
    <i r="7">
      <x v="366"/>
    </i>
    <i>
      <x v="560"/>
    </i>
    <i r="1">
      <x v="102"/>
    </i>
    <i r="2">
      <x v="6"/>
    </i>
    <i r="3">
      <x v="34"/>
    </i>
    <i r="4">
      <x v="37"/>
    </i>
    <i r="5">
      <x v="21"/>
    </i>
    <i r="6">
      <x v="2"/>
    </i>
    <i r="7">
      <x v="110"/>
    </i>
    <i>
      <x v="561"/>
    </i>
    <i r="1">
      <x v="99"/>
    </i>
    <i r="2">
      <x v="6"/>
    </i>
    <i r="3">
      <x v="13"/>
    </i>
    <i r="4">
      <x v="33"/>
    </i>
    <i r="5">
      <x v="46"/>
    </i>
    <i r="6">
      <x v="2"/>
    </i>
    <i r="7">
      <x v="317"/>
    </i>
    <i>
      <x v="562"/>
    </i>
    <i r="1">
      <x v="99"/>
    </i>
    <i r="2">
      <x v="1"/>
    </i>
    <i r="3">
      <x v="13"/>
    </i>
    <i r="4">
      <x v="38"/>
    </i>
    <i r="5">
      <x v="30"/>
    </i>
    <i r="6">
      <x v="3"/>
    </i>
    <i r="7">
      <x v="395"/>
    </i>
    <i>
      <x v="563"/>
    </i>
    <i r="1">
      <x v="43"/>
    </i>
    <i r="2">
      <x v="1"/>
    </i>
    <i r="3">
      <x v="34"/>
    </i>
    <i r="4">
      <x v="30"/>
    </i>
    <i r="5">
      <x v="21"/>
    </i>
    <i r="6">
      <x v="3"/>
    </i>
    <i r="7">
      <x v="641"/>
    </i>
    <i>
      <x v="564"/>
    </i>
    <i r="1">
      <x v="39"/>
    </i>
    <i r="2">
      <x v="6"/>
    </i>
    <i r="3">
      <x v="34"/>
    </i>
    <i r="4">
      <x v="30"/>
    </i>
    <i r="5">
      <x v="40"/>
    </i>
    <i r="6">
      <x/>
    </i>
    <i r="7">
      <x v="604"/>
    </i>
    <i>
      <x v="565"/>
    </i>
    <i r="1">
      <x v="6"/>
    </i>
    <i r="2">
      <x v="1"/>
    </i>
    <i r="3">
      <x v="1"/>
    </i>
    <i r="4">
      <x v="31"/>
    </i>
    <i r="5">
      <x v="27"/>
    </i>
    <i r="6">
      <x v="2"/>
    </i>
    <i r="7">
      <x v="449"/>
    </i>
    <i>
      <x v="566"/>
    </i>
    <i r="1">
      <x v="102"/>
    </i>
    <i r="2">
      <x v="6"/>
    </i>
    <i r="3">
      <x v="34"/>
    </i>
    <i r="4">
      <x v="37"/>
    </i>
    <i r="5">
      <x v="35"/>
    </i>
    <i r="6">
      <x v="1"/>
    </i>
    <i r="7">
      <x v="110"/>
    </i>
    <i>
      <x v="567"/>
    </i>
    <i r="1">
      <x v="102"/>
    </i>
    <i r="2">
      <x v="4"/>
    </i>
    <i r="3">
      <x v="34"/>
    </i>
    <i r="4">
      <x v="21"/>
    </i>
    <i r="5">
      <x v="42"/>
    </i>
    <i r="6">
      <x v="2"/>
    </i>
    <i r="7">
      <x v="22"/>
    </i>
    <i>
      <x v="568"/>
    </i>
    <i r="1">
      <x v="6"/>
    </i>
    <i r="2">
      <x/>
    </i>
    <i r="3">
      <x v="1"/>
    </i>
    <i r="4">
      <x v="22"/>
    </i>
    <i r="5">
      <x v="46"/>
    </i>
    <i r="6">
      <x v="1"/>
    </i>
    <i r="7">
      <x v="34"/>
    </i>
    <i>
      <x v="569"/>
    </i>
    <i r="1">
      <x v="102"/>
    </i>
    <i r="2">
      <x v="1"/>
    </i>
    <i r="3">
      <x v="34"/>
    </i>
    <i r="4">
      <x v="33"/>
    </i>
    <i r="5">
      <x v="13"/>
    </i>
    <i r="6">
      <x v="2"/>
    </i>
    <i r="7">
      <x v="319"/>
    </i>
    <i>
      <x v="570"/>
    </i>
    <i r="1">
      <x v="102"/>
    </i>
    <i r="2">
      <x v="9"/>
    </i>
    <i r="3">
      <x v="34"/>
    </i>
    <i r="4">
      <x v="32"/>
    </i>
    <i r="5">
      <x v="30"/>
    </i>
    <i r="6">
      <x v="1"/>
    </i>
    <i r="7">
      <x v="289"/>
    </i>
    <i>
      <x v="572"/>
    </i>
    <i r="1">
      <x v="6"/>
    </i>
    <i r="2">
      <x v="6"/>
    </i>
    <i r="3">
      <x v="1"/>
    </i>
    <i r="4">
      <x v="36"/>
    </i>
    <i r="5">
      <x v="30"/>
    </i>
    <i r="6">
      <x/>
    </i>
    <i r="7">
      <x v="74"/>
    </i>
    <i>
      <x v="573"/>
    </i>
    <i r="1">
      <x v="102"/>
    </i>
    <i r="2">
      <x v="6"/>
    </i>
    <i r="3">
      <x v="34"/>
    </i>
    <i r="4">
      <x v="39"/>
    </i>
    <i r="5">
      <x v="35"/>
    </i>
    <i r="6">
      <x v="2"/>
    </i>
    <i r="7">
      <x v="52"/>
    </i>
    <i>
      <x v="574"/>
    </i>
    <i r="1">
      <x v="102"/>
    </i>
    <i r="2">
      <x v="1"/>
    </i>
    <i r="3">
      <x v="34"/>
    </i>
    <i r="4">
      <x v="34"/>
    </i>
    <i r="5">
      <x v="13"/>
    </i>
    <i r="6">
      <x v="2"/>
    </i>
    <i r="7">
      <x v="185"/>
    </i>
    <i>
      <x v="575"/>
    </i>
    <i r="1">
      <x v="6"/>
    </i>
    <i r="2">
      <x v="9"/>
    </i>
    <i r="3">
      <x v="1"/>
    </i>
    <i r="4">
      <x v="36"/>
    </i>
    <i r="5">
      <x v="36"/>
    </i>
    <i r="6">
      <x v="2"/>
    </i>
    <i r="7">
      <x v="66"/>
    </i>
    <i>
      <x v="576"/>
    </i>
    <i r="1">
      <x v="102"/>
    </i>
    <i r="2">
      <x v="1"/>
    </i>
    <i r="3">
      <x v="34"/>
    </i>
    <i r="4">
      <x v="35"/>
    </i>
    <i r="5">
      <x v="44"/>
    </i>
    <i r="6">
      <x v="1"/>
    </i>
    <i r="7">
      <x v="164"/>
    </i>
    <i>
      <x v="577"/>
    </i>
    <i r="1">
      <x v="102"/>
    </i>
    <i r="2">
      <x v="1"/>
    </i>
    <i r="3">
      <x v="34"/>
    </i>
    <i r="4">
      <x v="33"/>
    </i>
    <i r="5">
      <x v="27"/>
    </i>
    <i r="6">
      <x v="2"/>
    </i>
    <i r="7">
      <x v="356"/>
    </i>
    <i>
      <x v="578"/>
    </i>
    <i r="1">
      <x v="102"/>
    </i>
    <i r="2">
      <x v="1"/>
    </i>
    <i r="3">
      <x v="34"/>
    </i>
    <i r="4">
      <x v="34"/>
    </i>
    <i r="5">
      <x v="13"/>
    </i>
    <i r="6">
      <x v="2"/>
    </i>
    <i r="7">
      <x v="206"/>
    </i>
    <i>
      <x v="579"/>
    </i>
    <i r="1">
      <x v="102"/>
    </i>
    <i r="2">
      <x v="1"/>
    </i>
    <i r="3">
      <x v="34"/>
    </i>
    <i r="4">
      <x v="39"/>
    </i>
    <i r="5">
      <x v="24"/>
    </i>
    <i r="6">
      <x v="3"/>
    </i>
    <i r="7">
      <x v="47"/>
    </i>
    <i>
      <x v="580"/>
    </i>
    <i r="1">
      <x v="22"/>
    </i>
    <i r="2">
      <x/>
    </i>
    <i r="3">
      <x v="6"/>
    </i>
    <i r="4">
      <x v="31"/>
    </i>
    <i r="5">
      <x v="30"/>
    </i>
    <i r="6">
      <x v="2"/>
    </i>
    <i r="7">
      <x v="499"/>
    </i>
    <i>
      <x v="581"/>
    </i>
    <i r="1">
      <x v="82"/>
    </i>
    <i r="2">
      <x v="2"/>
    </i>
    <i r="3">
      <x v="34"/>
    </i>
    <i r="4">
      <x v="38"/>
    </i>
    <i r="5">
      <x v="30"/>
    </i>
    <i r="6">
      <x v="3"/>
    </i>
    <i r="7">
      <x v="377"/>
    </i>
    <i>
      <x v="582"/>
    </i>
    <i r="1">
      <x v="36"/>
    </i>
    <i r="2">
      <x v="1"/>
    </i>
    <i r="3">
      <x v="12"/>
    </i>
    <i r="4">
      <x v="34"/>
    </i>
    <i r="5">
      <x v="15"/>
    </i>
    <i r="6">
      <x v="1"/>
    </i>
    <i r="7">
      <x v="216"/>
    </i>
    <i>
      <x v="583"/>
    </i>
    <i r="1">
      <x v="102"/>
    </i>
    <i r="2">
      <x v="2"/>
    </i>
    <i r="3">
      <x v="34"/>
    </i>
    <i r="4">
      <x v="36"/>
    </i>
    <i r="5">
      <x v="24"/>
    </i>
    <i r="6">
      <x v="1"/>
    </i>
    <i r="7">
      <x v="67"/>
    </i>
    <i>
      <x v="584"/>
    </i>
    <i r="1">
      <x v="102"/>
    </i>
    <i r="2">
      <x v="1"/>
    </i>
    <i r="3">
      <x v="34"/>
    </i>
    <i r="4">
      <x v="35"/>
    </i>
    <i r="5">
      <x v="18"/>
    </i>
    <i r="6">
      <x v="2"/>
    </i>
    <i r="7">
      <x v="164"/>
    </i>
    <i>
      <x v="585"/>
    </i>
    <i r="1">
      <x v="43"/>
    </i>
    <i r="2">
      <x v="6"/>
    </i>
    <i r="3">
      <x v="15"/>
    </i>
    <i r="4">
      <x v="30"/>
    </i>
    <i r="5">
      <x v="13"/>
    </i>
    <i r="6">
      <x/>
    </i>
    <i r="7">
      <x v="588"/>
    </i>
    <i>
      <x v="586"/>
    </i>
    <i r="1">
      <x v="43"/>
    </i>
    <i r="2">
      <x v="6"/>
    </i>
    <i r="3">
      <x v="34"/>
    </i>
    <i r="4">
      <x v="32"/>
    </i>
    <i r="5">
      <x v="44"/>
    </i>
    <i r="6">
      <x/>
    </i>
    <i r="7">
      <x v="289"/>
    </i>
    <i>
      <x v="587"/>
    </i>
    <i r="1">
      <x v="102"/>
    </i>
    <i r="2">
      <x v="1"/>
    </i>
    <i r="3">
      <x v="34"/>
    </i>
    <i r="4">
      <x v="33"/>
    </i>
    <i r="5">
      <x v="35"/>
    </i>
    <i r="6">
      <x v="2"/>
    </i>
    <i r="7">
      <x v="319"/>
    </i>
    <i>
      <x v="588"/>
    </i>
    <i r="1">
      <x v="102"/>
    </i>
    <i r="2">
      <x/>
    </i>
    <i r="3">
      <x v="34"/>
    </i>
    <i r="4">
      <x v="33"/>
    </i>
    <i r="5">
      <x v="24"/>
    </i>
    <i r="6">
      <x v="2"/>
    </i>
    <i r="7">
      <x v="319"/>
    </i>
    <i>
      <x v="589"/>
    </i>
    <i r="1">
      <x v="102"/>
    </i>
    <i r="2">
      <x v="6"/>
    </i>
    <i r="3">
      <x v="34"/>
    </i>
    <i r="4">
      <x v="37"/>
    </i>
    <i r="5">
      <x v="40"/>
    </i>
    <i r="6">
      <x v="1"/>
    </i>
    <i r="7">
      <x v="110"/>
    </i>
    <i>
      <x v="590"/>
    </i>
    <i r="1">
      <x v="43"/>
    </i>
    <i r="2">
      <x v="1"/>
    </i>
    <i r="3">
      <x v="15"/>
    </i>
    <i r="4">
      <x v="30"/>
    </i>
    <i r="5">
      <x v="18"/>
    </i>
    <i r="6">
      <x v="1"/>
    </i>
    <i r="7">
      <x v="642"/>
    </i>
    <i>
      <x v="591"/>
    </i>
    <i r="1">
      <x v="43"/>
    </i>
    <i r="2">
      <x v="6"/>
    </i>
    <i r="3">
      <x v="34"/>
    </i>
    <i r="4">
      <x v="32"/>
    </i>
    <i r="5">
      <x v="30"/>
    </i>
    <i r="6">
      <x/>
    </i>
    <i r="7">
      <x v="289"/>
    </i>
    <i>
      <x v="592"/>
    </i>
    <i r="1">
      <x v="102"/>
    </i>
    <i r="2">
      <x v="1"/>
    </i>
    <i r="3">
      <x v="34"/>
    </i>
    <i r="4">
      <x v="34"/>
    </i>
    <i r="5">
      <x v="37"/>
    </i>
    <i r="6">
      <x v="1"/>
    </i>
    <i r="7">
      <x v="206"/>
    </i>
    <i>
      <x v="593"/>
    </i>
    <i r="1">
      <x v="102"/>
    </i>
    <i r="2">
      <x v="1"/>
    </i>
    <i r="3">
      <x v="34"/>
    </i>
    <i r="4">
      <x v="34"/>
    </i>
    <i r="5">
      <x v="38"/>
    </i>
    <i r="6">
      <x v="1"/>
    </i>
    <i r="7">
      <x v="185"/>
    </i>
    <i>
      <x v="594"/>
    </i>
    <i r="1">
      <x v="102"/>
    </i>
    <i r="2">
      <x v="1"/>
    </i>
    <i r="3">
      <x v="34"/>
    </i>
    <i r="4">
      <x v="21"/>
    </i>
    <i r="5">
      <x v="18"/>
    </i>
    <i r="6">
      <x v="2"/>
    </i>
    <i r="7">
      <x v="15"/>
    </i>
    <i>
      <x v="595"/>
    </i>
    <i r="1">
      <x v="6"/>
    </i>
    <i r="2">
      <x v="6"/>
    </i>
    <i r="3">
      <x v="1"/>
    </i>
    <i r="4">
      <x v="36"/>
    </i>
    <i r="5">
      <x v="40"/>
    </i>
    <i r="6">
      <x v="1"/>
    </i>
    <i r="7">
      <x v="81"/>
    </i>
    <i>
      <x v="596"/>
    </i>
    <i r="1">
      <x v="43"/>
    </i>
    <i r="2">
      <x v="6"/>
    </i>
    <i r="3">
      <x v="15"/>
    </i>
    <i r="4">
      <x v="30"/>
    </i>
    <i r="5">
      <x v="30"/>
    </i>
    <i r="6">
      <x v="2"/>
    </i>
    <i r="7">
      <x v="591"/>
    </i>
    <i>
      <x v="597"/>
    </i>
    <i r="1">
      <x v="102"/>
    </i>
    <i r="2">
      <x v="1"/>
    </i>
    <i r="3">
      <x v="34"/>
    </i>
    <i r="4">
      <x v="38"/>
    </i>
    <i r="5">
      <x v="27"/>
    </i>
    <i r="6">
      <x v="1"/>
    </i>
    <i r="7">
      <x v="412"/>
    </i>
    <i>
      <x v="598"/>
    </i>
    <i r="1">
      <x v="43"/>
    </i>
    <i r="2">
      <x v="1"/>
    </i>
    <i r="3">
      <x v="15"/>
    </i>
    <i r="4">
      <x v="30"/>
    </i>
    <i r="5">
      <x v="13"/>
    </i>
    <i r="6">
      <x v="2"/>
    </i>
    <i r="7">
      <x v="582"/>
    </i>
    <i>
      <x v="599"/>
    </i>
    <i r="1">
      <x v="102"/>
    </i>
    <i r="2">
      <x v="6"/>
    </i>
    <i r="3">
      <x v="34"/>
    </i>
    <i r="4">
      <x v="32"/>
    </i>
    <i r="5">
      <x v="18"/>
    </i>
    <i r="6">
      <x v="2"/>
    </i>
    <i r="7">
      <x v="227"/>
    </i>
    <i>
      <x v="600"/>
    </i>
    <i r="1">
      <x v="91"/>
    </i>
    <i r="2">
      <x v="3"/>
    </i>
    <i r="3">
      <x v="34"/>
    </i>
    <i r="4">
      <x v="31"/>
    </i>
    <i r="5">
      <x v="40"/>
    </i>
    <i r="6">
      <x v="2"/>
    </i>
    <i r="7">
      <x v="508"/>
    </i>
    <i>
      <x v="601"/>
    </i>
    <i r="1">
      <x v="43"/>
    </i>
    <i r="2">
      <x v="1"/>
    </i>
    <i r="3">
      <x v="15"/>
    </i>
    <i r="4">
      <x v="31"/>
    </i>
    <i r="5">
      <x v="21"/>
    </i>
    <i r="6">
      <x v="2"/>
    </i>
    <i r="7">
      <x v="498"/>
    </i>
    <i>
      <x v="602"/>
    </i>
    <i r="1">
      <x v="43"/>
    </i>
    <i r="2">
      <x v="6"/>
    </i>
    <i r="3">
      <x v="15"/>
    </i>
    <i r="4">
      <x v="38"/>
    </i>
    <i r="5">
      <x v="30"/>
    </i>
    <i r="6">
      <x v="1"/>
    </i>
    <i r="7">
      <x v="401"/>
    </i>
    <i>
      <x v="603"/>
    </i>
    <i r="1">
      <x v="102"/>
    </i>
    <i r="2">
      <x v="3"/>
    </i>
    <i r="3">
      <x v="34"/>
    </i>
    <i r="4">
      <x v="35"/>
    </i>
    <i r="5">
      <x v="35"/>
    </i>
    <i r="6">
      <x v="2"/>
    </i>
    <i r="7">
      <x v="143"/>
    </i>
    <i>
      <x v="604"/>
    </i>
    <i r="1">
      <x v="43"/>
    </i>
    <i r="2">
      <x v="6"/>
    </i>
    <i r="3">
      <x v="34"/>
    </i>
    <i r="4">
      <x v="31"/>
    </i>
    <i r="5">
      <x v="43"/>
    </i>
    <i r="6">
      <x v="3"/>
    </i>
    <i r="7">
      <x v="456"/>
    </i>
    <i>
      <x v="606"/>
    </i>
    <i r="1">
      <x v="43"/>
    </i>
    <i r="2">
      <x v="8"/>
    </i>
    <i r="3">
      <x v="15"/>
    </i>
    <i r="4">
      <x v="30"/>
    </i>
    <i r="5">
      <x v="13"/>
    </i>
    <i r="6">
      <x v="3"/>
    </i>
    <i r="7">
      <x v="668"/>
    </i>
    <i>
      <x v="607"/>
    </i>
    <i r="1">
      <x v="43"/>
    </i>
    <i r="2">
      <x v="6"/>
    </i>
    <i r="3">
      <x v="34"/>
    </i>
    <i r="4">
      <x v="30"/>
    </i>
    <i r="5">
      <x v="45"/>
    </i>
    <i r="6">
      <x v="3"/>
    </i>
    <i r="7">
      <x v="571"/>
    </i>
    <i>
      <x v="608"/>
    </i>
    <i r="1">
      <x v="6"/>
    </i>
    <i r="2">
      <x v="2"/>
    </i>
    <i r="3">
      <x v="1"/>
    </i>
    <i r="4">
      <x v="35"/>
    </i>
    <i r="5">
      <x v="40"/>
    </i>
    <i r="6">
      <x/>
    </i>
    <i r="7">
      <x v="120"/>
    </i>
    <i>
      <x v="609"/>
    </i>
    <i r="1">
      <x v="102"/>
    </i>
    <i r="2">
      <x v="6"/>
    </i>
    <i r="3">
      <x v="34"/>
    </i>
    <i r="4">
      <x v="32"/>
    </i>
    <i r="5">
      <x v="40"/>
    </i>
    <i r="6">
      <x v="2"/>
    </i>
    <i r="7">
      <x v="289"/>
    </i>
    <i>
      <x v="610"/>
    </i>
    <i r="1">
      <x v="43"/>
    </i>
    <i r="2">
      <x v="8"/>
    </i>
    <i r="3">
      <x v="34"/>
    </i>
    <i r="4">
      <x v="30"/>
    </i>
    <i r="5">
      <x v="21"/>
    </i>
    <i r="6">
      <x v="3"/>
    </i>
    <i r="7">
      <x v="648"/>
    </i>
    <i>
      <x v="611"/>
    </i>
    <i r="1">
      <x v="6"/>
    </i>
    <i r="2">
      <x v="1"/>
    </i>
    <i r="3">
      <x v="1"/>
    </i>
    <i r="4">
      <x v="36"/>
    </i>
    <i r="5">
      <x v="6"/>
    </i>
    <i r="6">
      <x v="3"/>
    </i>
    <i r="7">
      <x v="81"/>
    </i>
    <i>
      <x v="612"/>
    </i>
    <i r="1">
      <x v="102"/>
    </i>
    <i r="2">
      <x v="6"/>
    </i>
    <i r="3">
      <x v="34"/>
    </i>
    <i r="4">
      <x v="37"/>
    </i>
    <i r="5">
      <x v="30"/>
    </i>
    <i r="6">
      <x/>
    </i>
    <i r="7">
      <x v="98"/>
    </i>
    <i>
      <x v="613"/>
    </i>
    <i r="1">
      <x v="44"/>
    </i>
    <i r="2">
      <x v="6"/>
    </i>
    <i r="3">
      <x v="34"/>
    </i>
    <i r="4">
      <x v="30"/>
    </i>
    <i r="5">
      <x v="18"/>
    </i>
    <i r="6">
      <x v="1"/>
    </i>
    <i r="7">
      <x v="545"/>
    </i>
    <i>
      <x v="614"/>
    </i>
    <i r="1">
      <x v="43"/>
    </i>
    <i r="2">
      <x v="8"/>
    </i>
    <i r="3">
      <x v="34"/>
    </i>
    <i r="4">
      <x v="30"/>
    </i>
    <i r="5">
      <x v="15"/>
    </i>
    <i r="6">
      <x v="3"/>
    </i>
    <i r="7">
      <x v="643"/>
    </i>
    <i>
      <x v="615"/>
    </i>
    <i r="1">
      <x v="43"/>
    </i>
    <i r="2">
      <x v="6"/>
    </i>
    <i r="3">
      <x v="15"/>
    </i>
    <i r="4">
      <x v="31"/>
    </i>
    <i r="5">
      <x v="32"/>
    </i>
    <i r="6">
      <x v="2"/>
    </i>
    <i r="7">
      <x v="517"/>
    </i>
    <i>
      <x v="616"/>
    </i>
    <i r="1">
      <x v="102"/>
    </i>
    <i r="2">
      <x v="1"/>
    </i>
    <i r="3">
      <x v="34"/>
    </i>
    <i r="4">
      <x v="33"/>
    </i>
    <i r="5">
      <x v="13"/>
    </i>
    <i r="6">
      <x v="3"/>
    </i>
    <i r="7">
      <x v="363"/>
    </i>
    <i>
      <x v="617"/>
    </i>
    <i r="1">
      <x v="102"/>
    </i>
    <i r="2">
      <x v="1"/>
    </i>
    <i r="3">
      <x v="34"/>
    </i>
    <i r="4">
      <x v="32"/>
    </i>
    <i r="5">
      <x v="32"/>
    </i>
    <i r="6">
      <x v="2"/>
    </i>
    <i r="7">
      <x v="230"/>
    </i>
    <i>
      <x v="618"/>
    </i>
    <i r="1">
      <x v="6"/>
    </i>
    <i r="2">
      <x v="1"/>
    </i>
    <i r="3">
      <x v="1"/>
    </i>
    <i r="4">
      <x v="25"/>
    </i>
    <i r="5">
      <x v="30"/>
    </i>
    <i r="6">
      <x v="3"/>
    </i>
    <i r="7">
      <x v="10"/>
    </i>
    <i>
      <x v="619"/>
    </i>
    <i r="1">
      <x v="102"/>
    </i>
    <i r="2">
      <x v="1"/>
    </i>
    <i r="3">
      <x v="34"/>
    </i>
    <i r="4">
      <x v="22"/>
    </i>
    <i r="5">
      <x v="40"/>
    </i>
    <i r="6">
      <x v="1"/>
    </i>
    <i r="7">
      <x v="43"/>
    </i>
    <i>
      <x v="620"/>
    </i>
    <i r="1">
      <x v="6"/>
    </i>
    <i r="2">
      <x/>
    </i>
    <i r="3">
      <x v="1"/>
    </i>
    <i r="4">
      <x v="35"/>
    </i>
    <i r="5">
      <x v="15"/>
    </i>
    <i r="6">
      <x v="3"/>
    </i>
    <i r="7">
      <x v="144"/>
    </i>
    <i>
      <x v="621"/>
    </i>
    <i r="1">
      <x v="43"/>
    </i>
    <i r="2">
      <x/>
    </i>
    <i r="3">
      <x v="15"/>
    </i>
    <i r="4">
      <x v="30"/>
    </i>
    <i r="5">
      <x v="13"/>
    </i>
    <i r="6">
      <x v="2"/>
    </i>
    <i r="7">
      <x v="656"/>
    </i>
    <i>
      <x v="622"/>
    </i>
    <i r="1">
      <x v="102"/>
    </i>
    <i r="2">
      <x v="6"/>
    </i>
    <i r="3">
      <x v="34"/>
    </i>
    <i r="4">
      <x v="35"/>
    </i>
    <i r="5">
      <x v="27"/>
    </i>
    <i r="6">
      <x v="2"/>
    </i>
    <i r="7">
      <x v="143"/>
    </i>
    <i>
      <x v="623"/>
    </i>
    <i r="1">
      <x v="43"/>
    </i>
    <i r="2">
      <x v="1"/>
    </i>
    <i r="3">
      <x v="15"/>
    </i>
    <i r="4">
      <x v="30"/>
    </i>
    <i r="5">
      <x v="13"/>
    </i>
    <i r="6">
      <x v="1"/>
    </i>
    <i r="7">
      <x v="541"/>
    </i>
    <i>
      <x v="624"/>
    </i>
    <i r="1">
      <x v="43"/>
    </i>
    <i r="2">
      <x v="5"/>
    </i>
    <i r="3">
      <x v="15"/>
    </i>
    <i r="4">
      <x v="30"/>
    </i>
    <i r="5">
      <x v="10"/>
    </i>
    <i r="6">
      <x v="3"/>
    </i>
    <i r="7">
      <x v="613"/>
    </i>
    <i>
      <x v="625"/>
    </i>
    <i r="1">
      <x v="43"/>
    </i>
    <i r="2">
      <x v="6"/>
    </i>
    <i r="3">
      <x v="15"/>
    </i>
    <i r="4">
      <x v="34"/>
    </i>
    <i r="5">
      <x v="8"/>
    </i>
    <i r="6">
      <x v="2"/>
    </i>
    <i r="7">
      <x v="180"/>
    </i>
    <i>
      <x v="626"/>
    </i>
    <i r="1">
      <x v="43"/>
    </i>
    <i r="2">
      <x v="4"/>
    </i>
    <i r="3">
      <x v="15"/>
    </i>
    <i r="4">
      <x v="35"/>
    </i>
    <i r="5">
      <x v="21"/>
    </i>
    <i r="6">
      <x/>
    </i>
    <i r="7">
      <x v="142"/>
    </i>
    <i>
      <x v="627"/>
    </i>
    <i r="1">
      <x v="19"/>
    </i>
    <i r="2">
      <x v="6"/>
    </i>
    <i r="3">
      <x v="4"/>
    </i>
    <i r="4">
      <x v="32"/>
    </i>
    <i r="5">
      <x v="18"/>
    </i>
    <i r="6">
      <x v="2"/>
    </i>
    <i r="7">
      <x v="263"/>
    </i>
    <i>
      <x v="628"/>
    </i>
    <i r="1">
      <x v="102"/>
    </i>
    <i r="2">
      <x v="1"/>
    </i>
    <i r="3">
      <x v="34"/>
    </i>
    <i r="4">
      <x v="32"/>
    </i>
    <i r="5">
      <x v="49"/>
    </i>
    <i r="6">
      <x v="2"/>
    </i>
    <i r="7">
      <x v="269"/>
    </i>
    <i>
      <x v="629"/>
    </i>
    <i r="1">
      <x v="43"/>
    </i>
    <i r="2">
      <x v="8"/>
    </i>
    <i r="3">
      <x v="15"/>
    </i>
    <i r="4">
      <x v="30"/>
    </i>
    <i r="5">
      <x v="6"/>
    </i>
    <i r="6">
      <x v="2"/>
    </i>
    <i r="7">
      <x v="613"/>
    </i>
    <i>
      <x v="630"/>
    </i>
    <i r="1">
      <x v="43"/>
    </i>
    <i r="2">
      <x v="6"/>
    </i>
    <i r="3">
      <x v="15"/>
    </i>
    <i r="4">
      <x v="30"/>
    </i>
    <i r="5">
      <x v="18"/>
    </i>
    <i r="6">
      <x/>
    </i>
    <i r="7">
      <x v="588"/>
    </i>
    <i>
      <x v="631"/>
    </i>
    <i r="1">
      <x v="43"/>
    </i>
    <i r="2">
      <x v="6"/>
    </i>
    <i r="3">
      <x v="15"/>
    </i>
    <i r="4">
      <x v="30"/>
    </i>
    <i r="5">
      <x v="31"/>
    </i>
    <i r="6">
      <x v="2"/>
    </i>
    <i r="7">
      <x v="541"/>
    </i>
    <i>
      <x v="632"/>
    </i>
    <i r="1">
      <x v="43"/>
    </i>
    <i r="2">
      <x v="8"/>
    </i>
    <i r="3">
      <x v="34"/>
    </i>
    <i r="4">
      <x v="30"/>
    </i>
    <i r="5">
      <x v="15"/>
    </i>
    <i r="6">
      <x v="3"/>
    </i>
    <i r="7">
      <x v="648"/>
    </i>
    <i>
      <x v="633"/>
    </i>
    <i r="1">
      <x v="94"/>
    </i>
    <i r="2">
      <x v="6"/>
    </i>
    <i r="3">
      <x v="34"/>
    </i>
    <i r="4">
      <x v="30"/>
    </i>
    <i r="5">
      <x v="6"/>
    </i>
    <i r="6">
      <x v="3"/>
    </i>
    <i r="7">
      <x v="574"/>
    </i>
    <i>
      <x v="634"/>
    </i>
    <i r="1">
      <x v="43"/>
    </i>
    <i r="2">
      <x v="6"/>
    </i>
    <i r="3">
      <x v="15"/>
    </i>
    <i r="4">
      <x v="30"/>
    </i>
    <i r="5">
      <x v="18"/>
    </i>
    <i r="6">
      <x v="1"/>
    </i>
    <i r="7">
      <x v="670"/>
    </i>
    <i>
      <x v="635"/>
    </i>
    <i r="1">
      <x v="43"/>
    </i>
    <i r="2">
      <x v="5"/>
    </i>
    <i r="3">
      <x v="15"/>
    </i>
    <i r="4">
      <x v="31"/>
    </i>
    <i r="5">
      <x v="13"/>
    </i>
    <i r="6">
      <x v="1"/>
    </i>
    <i r="7">
      <x v="505"/>
    </i>
    <i>
      <x v="636"/>
    </i>
    <i r="1">
      <x v="43"/>
    </i>
    <i r="2">
      <x v="8"/>
    </i>
    <i r="3">
      <x v="15"/>
    </i>
    <i r="4">
      <x v="30"/>
    </i>
    <i r="5">
      <x v="13"/>
    </i>
    <i r="6">
      <x/>
    </i>
    <i r="7">
      <x v="568"/>
    </i>
    <i>
      <x v="637"/>
    </i>
    <i r="1">
      <x v="43"/>
    </i>
    <i r="2">
      <x v="6"/>
    </i>
    <i r="3">
      <x v="15"/>
    </i>
    <i r="4">
      <x v="30"/>
    </i>
    <i r="5">
      <x v="18"/>
    </i>
    <i r="6">
      <x v="1"/>
    </i>
    <i r="7">
      <x v="577"/>
    </i>
    <i>
      <x v="638"/>
    </i>
    <i r="1">
      <x v="43"/>
    </i>
    <i r="2">
      <x v="6"/>
    </i>
    <i r="3">
      <x v="34"/>
    </i>
    <i r="4">
      <x v="30"/>
    </i>
    <i r="5">
      <x v="27"/>
    </i>
    <i r="6">
      <x v="3"/>
    </i>
    <i r="7">
      <x v="648"/>
    </i>
    <i>
      <x v="639"/>
    </i>
    <i r="1">
      <x v="43"/>
    </i>
    <i r="2">
      <x v="6"/>
    </i>
    <i r="3">
      <x v="34"/>
    </i>
    <i r="4">
      <x v="30"/>
    </i>
    <i r="5">
      <x v="13"/>
    </i>
    <i r="6">
      <x v="3"/>
    </i>
    <i r="7">
      <x v="612"/>
    </i>
    <i>
      <x v="640"/>
    </i>
    <i r="1">
      <x v="43"/>
    </i>
    <i r="2">
      <x v="6"/>
    </i>
    <i r="3">
      <x v="15"/>
    </i>
    <i r="4">
      <x v="20"/>
    </i>
    <i r="5">
      <x v="30"/>
    </i>
    <i r="6">
      <x v="1"/>
    </i>
    <i r="7">
      <x v="6"/>
    </i>
    <i>
      <x v="641"/>
    </i>
    <i r="1">
      <x v="43"/>
    </i>
    <i r="2">
      <x v="1"/>
    </i>
    <i r="3">
      <x v="34"/>
    </i>
    <i r="4">
      <x v="31"/>
    </i>
    <i r="5">
      <x v="29"/>
    </i>
    <i r="6">
      <x v="2"/>
    </i>
    <i r="7">
      <x v="452"/>
    </i>
    <i>
      <x v="642"/>
    </i>
    <i r="1">
      <x v="43"/>
    </i>
    <i r="2">
      <x v="8"/>
    </i>
    <i r="3">
      <x v="34"/>
    </i>
    <i r="4">
      <x v="31"/>
    </i>
    <i r="5">
      <x v="10"/>
    </i>
    <i r="6">
      <x v="3"/>
    </i>
    <i r="7">
      <x v="500"/>
    </i>
    <i>
      <x v="643"/>
    </i>
    <i r="1">
      <x v="71"/>
    </i>
    <i r="2">
      <x/>
    </i>
    <i r="3">
      <x v="28"/>
    </i>
    <i r="4">
      <x v="30"/>
    </i>
    <i r="5">
      <x v="10"/>
    </i>
    <i r="6">
      <x v="1"/>
    </i>
    <i r="7">
      <x v="677"/>
    </i>
    <i>
      <x v="644"/>
    </i>
    <i r="1">
      <x v="43"/>
    </i>
    <i r="2">
      <x v="6"/>
    </i>
    <i r="3">
      <x v="15"/>
    </i>
    <i r="4">
      <x v="31"/>
    </i>
    <i r="5">
      <x v="13"/>
    </i>
    <i r="6">
      <x v="2"/>
    </i>
    <i r="7">
      <x v="483"/>
    </i>
    <i>
      <x v="645"/>
    </i>
    <i r="1">
      <x v="43"/>
    </i>
    <i r="2">
      <x v="6"/>
    </i>
    <i r="3">
      <x v="15"/>
    </i>
    <i r="4">
      <x v="30"/>
    </i>
    <i r="5">
      <x v="31"/>
    </i>
    <i r="6">
      <x v="3"/>
    </i>
    <i r="7">
      <x v="667"/>
    </i>
    <i>
      <x v="646"/>
    </i>
    <i r="1">
      <x v="71"/>
    </i>
    <i r="2">
      <x v="1"/>
    </i>
    <i r="3">
      <x v="34"/>
    </i>
    <i r="4">
      <x v="31"/>
    </i>
    <i r="5">
      <x v="32"/>
    </i>
    <i r="6">
      <x v="2"/>
    </i>
    <i r="7">
      <x v="484"/>
    </i>
    <i>
      <x v="647"/>
    </i>
    <i r="1">
      <x v="43"/>
    </i>
    <i r="2">
      <x v="5"/>
    </i>
    <i r="3">
      <x v="34"/>
    </i>
    <i r="4">
      <x v="38"/>
    </i>
    <i r="5">
      <x v="30"/>
    </i>
    <i r="6">
      <x v="2"/>
    </i>
    <i r="7">
      <x v="372"/>
    </i>
    <i>
      <x v="648"/>
    </i>
    <i r="1">
      <x v="43"/>
    </i>
    <i r="2">
      <x v="1"/>
    </i>
    <i r="3">
      <x v="15"/>
    </i>
    <i r="4">
      <x v="30"/>
    </i>
    <i r="5">
      <x v="16"/>
    </i>
    <i r="6">
      <x v="2"/>
    </i>
    <i r="7">
      <x v="613"/>
    </i>
    <i>
      <x v="649"/>
    </i>
    <i r="1">
      <x v="43"/>
    </i>
    <i r="2">
      <x v="8"/>
    </i>
    <i r="3">
      <x v="15"/>
    </i>
    <i r="4">
      <x v="30"/>
    </i>
    <i r="5">
      <x v="13"/>
    </i>
    <i r="6">
      <x v="3"/>
    </i>
    <i r="7">
      <x v="656"/>
    </i>
    <i>
      <x v="650"/>
    </i>
    <i r="1">
      <x v="43"/>
    </i>
    <i r="2">
      <x v="6"/>
    </i>
    <i r="3">
      <x v="15"/>
    </i>
    <i r="4">
      <x v="30"/>
    </i>
    <i r="5">
      <x v="27"/>
    </i>
    <i r="6">
      <x v="1"/>
    </i>
    <i r="7">
      <x v="568"/>
    </i>
    <i>
      <x v="651"/>
    </i>
    <i r="1">
      <x v="43"/>
    </i>
    <i r="2">
      <x v="6"/>
    </i>
    <i r="3">
      <x v="34"/>
    </i>
    <i r="4">
      <x v="30"/>
    </i>
    <i r="5">
      <x v="27"/>
    </i>
    <i r="6">
      <x v="3"/>
    </i>
    <i r="7">
      <x v="607"/>
    </i>
    <i>
      <x v="652"/>
    </i>
    <i r="1">
      <x v="43"/>
    </i>
    <i r="2">
      <x v="8"/>
    </i>
    <i r="3">
      <x v="15"/>
    </i>
    <i r="4">
      <x v="30"/>
    </i>
    <i r="5">
      <x v="13"/>
    </i>
    <i r="6">
      <x v="3"/>
    </i>
    <i r="7">
      <x v="645"/>
    </i>
    <i>
      <x v="653"/>
    </i>
    <i r="1">
      <x v="71"/>
    </i>
    <i r="2">
      <x v="6"/>
    </i>
    <i r="3">
      <x v="15"/>
    </i>
    <i r="4">
      <x v="30"/>
    </i>
    <i r="5">
      <x v="13"/>
    </i>
    <i r="6">
      <x/>
    </i>
    <i r="7">
      <x v="625"/>
    </i>
    <i>
      <x v="654"/>
    </i>
    <i r="1">
      <x v="83"/>
    </i>
    <i r="2">
      <x v="6"/>
    </i>
    <i r="3">
      <x v="34"/>
    </i>
    <i r="4">
      <x v="31"/>
    </i>
    <i r="5">
      <x v="32"/>
    </i>
    <i r="6">
      <x v="2"/>
    </i>
    <i r="7">
      <x v="443"/>
    </i>
    <i>
      <x v="655"/>
    </i>
    <i r="1">
      <x v="97"/>
    </i>
    <i r="2">
      <x/>
    </i>
    <i r="3">
      <x v="34"/>
    </i>
    <i r="4">
      <x v="31"/>
    </i>
    <i r="5">
      <x v="35"/>
    </i>
    <i r="6">
      <x v="1"/>
    </i>
    <i r="7">
      <x v="443"/>
    </i>
    <i>
      <x v="656"/>
    </i>
    <i r="1">
      <x v="43"/>
    </i>
    <i r="2">
      <x v="6"/>
    </i>
    <i r="3">
      <x v="34"/>
    </i>
    <i r="4">
      <x v="30"/>
    </i>
    <i r="5">
      <x v="25"/>
    </i>
    <i r="6">
      <x v="3"/>
    </i>
    <i r="7">
      <x v="563"/>
    </i>
    <i>
      <x v="657"/>
    </i>
    <i r="1">
      <x v="44"/>
    </i>
    <i r="2">
      <x v="1"/>
    </i>
    <i r="3">
      <x v="34"/>
    </i>
    <i r="4">
      <x v="31"/>
    </i>
    <i r="5">
      <x v="6"/>
    </i>
    <i r="6">
      <x v="2"/>
    </i>
    <i r="7">
      <x v="500"/>
    </i>
    <i>
      <x v="658"/>
    </i>
    <i r="1">
      <x v="97"/>
    </i>
    <i r="2">
      <x v="6"/>
    </i>
    <i r="3">
      <x v="34"/>
    </i>
    <i r="4">
      <x v="32"/>
    </i>
    <i r="5">
      <x v="21"/>
    </i>
    <i r="6">
      <x v="1"/>
    </i>
    <i r="7">
      <x v="252"/>
    </i>
    <i>
      <x v="659"/>
    </i>
    <i r="1">
      <x v="43"/>
    </i>
    <i r="2">
      <x v="1"/>
    </i>
    <i r="3">
      <x v="34"/>
    </i>
    <i r="4">
      <x v="30"/>
    </i>
    <i r="5">
      <x v="16"/>
    </i>
    <i r="6">
      <x v="2"/>
    </i>
    <i r="7">
      <x v="543"/>
    </i>
    <i>
      <x v="660"/>
    </i>
    <i r="1">
      <x v="43"/>
    </i>
    <i r="2">
      <x v="8"/>
    </i>
    <i r="3">
      <x v="15"/>
    </i>
    <i r="4">
      <x v="30"/>
    </i>
    <i r="5">
      <x v="16"/>
    </i>
    <i r="6">
      <x v="3"/>
    </i>
    <i r="7">
      <x v="608"/>
    </i>
    <i>
      <x v="661"/>
    </i>
    <i r="1">
      <x v="102"/>
    </i>
    <i r="2">
      <x v="2"/>
    </i>
    <i r="3">
      <x v="34"/>
    </i>
    <i r="4">
      <x v="36"/>
    </i>
    <i r="5">
      <x v="35"/>
    </i>
    <i r="6">
      <x v="1"/>
    </i>
    <i r="7">
      <x v="72"/>
    </i>
    <i>
      <x v="662"/>
    </i>
    <i r="1">
      <x v="43"/>
    </i>
    <i r="2">
      <x v="6"/>
    </i>
    <i r="3">
      <x v="15"/>
    </i>
    <i r="4">
      <x v="30"/>
    </i>
    <i r="5">
      <x v="18"/>
    </i>
    <i r="6">
      <x v="1"/>
    </i>
    <i r="7">
      <x v="636"/>
    </i>
    <i>
      <x v="663"/>
    </i>
    <i r="1">
      <x v="43"/>
    </i>
    <i r="2">
      <x v="2"/>
    </i>
    <i r="3">
      <x v="15"/>
    </i>
    <i r="4">
      <x v="30"/>
    </i>
    <i r="5">
      <x v="15"/>
    </i>
    <i r="6">
      <x v="3"/>
    </i>
    <i r="7">
      <x v="572"/>
    </i>
    <i>
      <x v="664"/>
    </i>
    <i r="1">
      <x v="75"/>
    </i>
    <i r="2">
      <x v="6"/>
    </i>
    <i r="3">
      <x v="27"/>
    </i>
    <i r="4">
      <x v="31"/>
    </i>
    <i r="5">
      <x v="29"/>
    </i>
    <i r="6">
      <x v="2"/>
    </i>
    <i r="7">
      <x v="482"/>
    </i>
    <i>
      <x v="665"/>
    </i>
    <i r="1">
      <x v="6"/>
    </i>
    <i r="2">
      <x v="6"/>
    </i>
    <i r="3">
      <x v="1"/>
    </i>
    <i r="4">
      <x v="36"/>
    </i>
    <i r="5">
      <x v="40"/>
    </i>
    <i r="6">
      <x/>
    </i>
    <i r="7">
      <x v="81"/>
    </i>
    <i>
      <x v="666"/>
    </i>
    <i r="1">
      <x v="43"/>
    </i>
    <i r="2">
      <x v="1"/>
    </i>
    <i r="3">
      <x v="15"/>
    </i>
    <i r="4">
      <x v="30"/>
    </i>
    <i r="5">
      <x v="13"/>
    </i>
    <i r="6">
      <x v="1"/>
    </i>
    <i r="7">
      <x v="650"/>
    </i>
    <i>
      <x v="667"/>
    </i>
    <i r="1">
      <x v="102"/>
    </i>
    <i r="2">
      <x v="9"/>
    </i>
    <i r="3">
      <x v="34"/>
    </i>
    <i r="4">
      <x v="32"/>
    </i>
    <i r="5">
      <x v="38"/>
    </i>
    <i r="6">
      <x v="2"/>
    </i>
    <i r="7">
      <x v="275"/>
    </i>
    <i>
      <x v="668"/>
    </i>
    <i r="1">
      <x v="43"/>
    </i>
    <i r="2">
      <x v="1"/>
    </i>
    <i r="3">
      <x v="15"/>
    </i>
    <i r="4">
      <x v="30"/>
    </i>
    <i r="5">
      <x v="10"/>
    </i>
    <i r="6">
      <x v="2"/>
    </i>
    <i r="7">
      <x v="630"/>
    </i>
    <i>
      <x v="669"/>
    </i>
    <i r="1">
      <x v="43"/>
    </i>
    <i r="2">
      <x v="1"/>
    </i>
    <i r="3">
      <x v="15"/>
    </i>
    <i r="4">
      <x v="30"/>
    </i>
    <i r="5">
      <x v="13"/>
    </i>
    <i r="6">
      <x v="1"/>
    </i>
    <i r="7">
      <x v="676"/>
    </i>
    <i>
      <x v="670"/>
    </i>
    <i r="1">
      <x v="43"/>
    </i>
    <i r="2">
      <x v="1"/>
    </i>
    <i r="3">
      <x v="34"/>
    </i>
    <i r="4">
      <x v="31"/>
    </i>
    <i r="5">
      <x v="15"/>
    </i>
    <i r="6">
      <x/>
    </i>
    <i r="7">
      <x v="516"/>
    </i>
    <i>
      <x v="671"/>
    </i>
    <i r="1">
      <x v="43"/>
    </i>
    <i r="2">
      <x v="6"/>
    </i>
    <i r="3">
      <x v="15"/>
    </i>
    <i r="4">
      <x v="30"/>
    </i>
    <i r="5">
      <x v="24"/>
    </i>
    <i r="6">
      <x v="1"/>
    </i>
    <i r="7">
      <x v="671"/>
    </i>
    <i>
      <x v="672"/>
    </i>
    <i r="1">
      <x v="43"/>
    </i>
    <i r="2">
      <x v="6"/>
    </i>
    <i r="3">
      <x v="15"/>
    </i>
    <i r="4">
      <x v="31"/>
    </i>
    <i r="5">
      <x v="24"/>
    </i>
    <i r="6">
      <x v="1"/>
    </i>
    <i r="7">
      <x v="460"/>
    </i>
    <i>
      <x v="673"/>
    </i>
    <i r="1">
      <x v="29"/>
    </i>
    <i r="2">
      <x/>
    </i>
    <i r="3">
      <x v="34"/>
    </i>
    <i r="4">
      <x v="38"/>
    </i>
    <i r="5">
      <x v="30"/>
    </i>
    <i r="6">
      <x/>
    </i>
    <i r="7">
      <x v="392"/>
    </i>
    <i>
      <x v="674"/>
    </i>
    <i r="1">
      <x v="43"/>
    </i>
    <i r="2">
      <x v="6"/>
    </i>
    <i r="3">
      <x v="34"/>
    </i>
    <i r="4">
      <x v="32"/>
    </i>
    <i r="5">
      <x v="40"/>
    </i>
    <i r="6">
      <x v="1"/>
    </i>
    <i r="7">
      <x v="289"/>
    </i>
    <i>
      <x v="675"/>
    </i>
    <i r="1">
      <x v="43"/>
    </i>
    <i r="2">
      <x v="6"/>
    </i>
    <i r="3">
      <x v="15"/>
    </i>
    <i r="4">
      <x v="30"/>
    </i>
    <i r="5">
      <x v="13"/>
    </i>
    <i r="6">
      <x v="1"/>
    </i>
    <i r="7">
      <x v="613"/>
    </i>
    <i>
      <x v="676"/>
    </i>
    <i r="1">
      <x v="43"/>
    </i>
    <i r="2">
      <x v="1"/>
    </i>
    <i r="3">
      <x v="15"/>
    </i>
    <i r="4">
      <x v="30"/>
    </i>
    <i r="5">
      <x v="10"/>
    </i>
    <i r="6">
      <x v="3"/>
    </i>
    <i r="7">
      <x v="529"/>
    </i>
    <i>
      <x v="677"/>
    </i>
    <i r="1">
      <x v="43"/>
    </i>
    <i r="2">
      <x v="6"/>
    </i>
    <i r="3">
      <x v="34"/>
    </i>
    <i r="4">
      <x v="30"/>
    </i>
    <i r="5">
      <x v="43"/>
    </i>
    <i r="6">
      <x v="2"/>
    </i>
    <i r="7">
      <x v="589"/>
    </i>
    <i>
      <x v="678"/>
    </i>
    <i r="1">
      <x v="43"/>
    </i>
    <i r="2">
      <x v="8"/>
    </i>
    <i r="3">
      <x v="15"/>
    </i>
    <i r="4">
      <x v="30"/>
    </i>
    <i r="5">
      <x v="21"/>
    </i>
    <i r="6">
      <x v="1"/>
    </i>
    <i r="7">
      <x v="591"/>
    </i>
    <i>
      <x v="679"/>
    </i>
    <i r="1">
      <x v="18"/>
    </i>
    <i r="2">
      <x v="2"/>
    </i>
    <i r="3">
      <x v="34"/>
    </i>
    <i r="4">
      <x v="30"/>
    </i>
    <i r="5">
      <x v="10"/>
    </i>
    <i r="6">
      <x v="1"/>
    </i>
    <i r="7">
      <x v="665"/>
    </i>
    <i>
      <x v="680"/>
    </i>
    <i r="1">
      <x v="43"/>
    </i>
    <i r="2">
      <x v="8"/>
    </i>
    <i r="3">
      <x v="15"/>
    </i>
    <i r="4">
      <x v="30"/>
    </i>
    <i r="5">
      <x v="15"/>
    </i>
    <i r="6">
      <x v="3"/>
    </i>
    <i r="7">
      <x v="636"/>
    </i>
    <i>
      <x v="681"/>
    </i>
    <i r="1">
      <x v="43"/>
    </i>
    <i r="2">
      <x v="4"/>
    </i>
    <i r="3">
      <x v="15"/>
    </i>
    <i r="4">
      <x v="30"/>
    </i>
    <i r="5">
      <x v="16"/>
    </i>
    <i r="6">
      <x v="2"/>
    </i>
    <i r="7">
      <x v="670"/>
    </i>
    <i>
      <x v="682"/>
    </i>
    <i r="1">
      <x v="43"/>
    </i>
    <i r="2">
      <x v="6"/>
    </i>
    <i r="3">
      <x v="15"/>
    </i>
    <i r="4">
      <x v="30"/>
    </i>
    <i r="5">
      <x v="18"/>
    </i>
    <i r="6">
      <x v="2"/>
    </i>
    <i r="7">
      <x v="623"/>
    </i>
    <i>
      <x v="683"/>
    </i>
    <i r="1">
      <x v="43"/>
    </i>
    <i r="2">
      <x/>
    </i>
    <i r="3">
      <x v="15"/>
    </i>
    <i r="4">
      <x v="30"/>
    </i>
    <i r="5">
      <x v="34"/>
    </i>
    <i r="6">
      <x v="1"/>
    </i>
    <i r="7">
      <x v="661"/>
    </i>
    <i>
      <x v="684"/>
    </i>
    <i r="1">
      <x v="43"/>
    </i>
    <i r="2">
      <x v="6"/>
    </i>
    <i r="3">
      <x v="15"/>
    </i>
    <i r="4">
      <x v="31"/>
    </i>
    <i r="5">
      <x v="24"/>
    </i>
    <i r="6">
      <x v="2"/>
    </i>
    <i r="7">
      <x v="505"/>
    </i>
    <i>
      <x v="685"/>
    </i>
    <i r="1">
      <x v="43"/>
    </i>
    <i r="2">
      <x v="1"/>
    </i>
    <i r="3">
      <x v="15"/>
    </i>
    <i r="4">
      <x v="30"/>
    </i>
    <i r="5">
      <x v="24"/>
    </i>
    <i r="6">
      <x v="3"/>
    </i>
    <i r="7">
      <x v="613"/>
    </i>
    <i>
      <x v="686"/>
    </i>
    <i r="1">
      <x v="43"/>
    </i>
    <i r="2">
      <x v="1"/>
    </i>
    <i r="3">
      <x v="15"/>
    </i>
    <i r="4">
      <x v="30"/>
    </i>
    <i r="5">
      <x v="10"/>
    </i>
    <i r="6">
      <x v="3"/>
    </i>
    <i r="7">
      <x v="597"/>
    </i>
    <i>
      <x v="687"/>
    </i>
    <i r="1">
      <x v="43"/>
    </i>
    <i r="2">
      <x v="1"/>
    </i>
    <i r="3">
      <x v="15"/>
    </i>
    <i r="4">
      <x v="30"/>
    </i>
    <i r="5">
      <x v="10"/>
    </i>
    <i r="6">
      <x v="3"/>
    </i>
    <i r="7">
      <x v="597"/>
    </i>
    <i>
      <x v="688"/>
    </i>
    <i r="1">
      <x v="102"/>
    </i>
    <i r="2">
      <x v="9"/>
    </i>
    <i r="3">
      <x v="34"/>
    </i>
    <i r="4">
      <x v="38"/>
    </i>
    <i r="5">
      <x v="30"/>
    </i>
    <i r="6">
      <x v="2"/>
    </i>
    <i r="7">
      <x v="383"/>
    </i>
    <i>
      <x v="689"/>
    </i>
    <i r="1">
      <x v="43"/>
    </i>
    <i r="2">
      <x/>
    </i>
    <i r="3">
      <x v="15"/>
    </i>
    <i r="4">
      <x v="31"/>
    </i>
    <i r="5">
      <x v="15"/>
    </i>
    <i r="6">
      <x v="2"/>
    </i>
    <i r="7">
      <x v="517"/>
    </i>
    <i>
      <x v="690"/>
    </i>
    <i r="1">
      <x v="43"/>
    </i>
    <i r="2">
      <x v="6"/>
    </i>
    <i r="3">
      <x v="15"/>
    </i>
    <i r="4">
      <x v="30"/>
    </i>
    <i r="5">
      <x v="10"/>
    </i>
    <i r="6">
      <x/>
    </i>
    <i r="7">
      <x v="541"/>
    </i>
    <i>
      <x v="691"/>
    </i>
    <i r="1">
      <x v="43"/>
    </i>
    <i r="2">
      <x v="6"/>
    </i>
    <i r="3">
      <x v="34"/>
    </i>
    <i r="4">
      <x v="30"/>
    </i>
    <i r="5">
      <x v="10"/>
    </i>
    <i r="6">
      <x v="2"/>
    </i>
    <i r="7">
      <x v="545"/>
    </i>
    <i>
      <x v="692"/>
    </i>
    <i r="1">
      <x v="43"/>
    </i>
    <i r="2">
      <x v="1"/>
    </i>
    <i r="3">
      <x v="15"/>
    </i>
    <i r="4">
      <x v="30"/>
    </i>
    <i r="5">
      <x/>
    </i>
    <i r="6">
      <x/>
    </i>
    <i r="7">
      <x v="676"/>
    </i>
    <i>
      <x v="693"/>
    </i>
    <i r="1">
      <x v="43"/>
    </i>
    <i r="2">
      <x v="1"/>
    </i>
    <i r="3">
      <x v="15"/>
    </i>
    <i r="4">
      <x v="30"/>
    </i>
    <i r="5">
      <x v="15"/>
    </i>
    <i r="6">
      <x v="2"/>
    </i>
    <i r="7">
      <x v="568"/>
    </i>
    <i>
      <x v="694"/>
    </i>
    <i r="1">
      <x v="43"/>
    </i>
    <i r="2">
      <x v="1"/>
    </i>
    <i r="3">
      <x v="15"/>
    </i>
    <i r="4">
      <x v="30"/>
    </i>
    <i r="5">
      <x v="27"/>
    </i>
    <i r="6">
      <x v="3"/>
    </i>
    <i r="7">
      <x v="573"/>
    </i>
    <i>
      <x v="695"/>
    </i>
    <i r="1">
      <x v="43"/>
    </i>
    <i r="2">
      <x v="2"/>
    </i>
    <i r="3">
      <x v="15"/>
    </i>
    <i r="4">
      <x v="30"/>
    </i>
    <i r="5">
      <x/>
    </i>
    <i r="6">
      <x v="2"/>
    </i>
    <i r="7">
      <x v="588"/>
    </i>
    <i>
      <x v="696"/>
    </i>
    <i r="1">
      <x v="43"/>
    </i>
    <i r="2">
      <x v="1"/>
    </i>
    <i r="3">
      <x v="15"/>
    </i>
    <i r="4">
      <x v="33"/>
    </i>
    <i r="5">
      <x v="18"/>
    </i>
    <i r="6">
      <x v="3"/>
    </i>
    <i r="7">
      <x v="353"/>
    </i>
    <i>
      <x v="697"/>
    </i>
    <i r="1">
      <x v="43"/>
    </i>
    <i r="2">
      <x v="6"/>
    </i>
    <i r="3">
      <x v="15"/>
    </i>
    <i r="4">
      <x v="30"/>
    </i>
    <i r="5">
      <x v="10"/>
    </i>
    <i r="6">
      <x v="2"/>
    </i>
    <i r="7">
      <x v="534"/>
    </i>
    <i>
      <x v="698"/>
    </i>
    <i r="1">
      <x v="56"/>
    </i>
    <i r="2">
      <x/>
    </i>
    <i r="3">
      <x v="34"/>
    </i>
    <i r="4">
      <x v="31"/>
    </i>
    <i r="5">
      <x v="10"/>
    </i>
    <i r="6">
      <x v="2"/>
    </i>
    <i r="7">
      <x v="500"/>
    </i>
    <i>
      <x v="699"/>
    </i>
    <i r="1">
      <x v="97"/>
    </i>
    <i r="2">
      <x v="1"/>
    </i>
    <i r="3">
      <x v="34"/>
    </i>
    <i r="4">
      <x v="30"/>
    </i>
    <i r="5">
      <x v="32"/>
    </i>
    <i r="6">
      <x v="2"/>
    </i>
    <i r="7">
      <x v="525"/>
    </i>
    <i>
      <x v="700"/>
    </i>
    <i r="1">
      <x v="43"/>
    </i>
    <i r="2">
      <x v="8"/>
    </i>
    <i r="3">
      <x v="15"/>
    </i>
    <i r="4">
      <x v="30"/>
    </i>
    <i r="5">
      <x v="6"/>
    </i>
    <i r="6">
      <x v="1"/>
    </i>
    <i r="7">
      <x v="562"/>
    </i>
    <i>
      <x v="701"/>
    </i>
    <i r="1">
      <x v="43"/>
    </i>
    <i r="2">
      <x v="5"/>
    </i>
    <i r="3">
      <x v="15"/>
    </i>
    <i r="4">
      <x v="30"/>
    </i>
    <i r="5">
      <x v="10"/>
    </i>
    <i r="6">
      <x v="3"/>
    </i>
    <i r="7">
      <x v="562"/>
    </i>
    <i>
      <x v="702"/>
    </i>
    <i r="1">
      <x v="43"/>
    </i>
    <i r="2">
      <x v="6"/>
    </i>
    <i r="3">
      <x v="15"/>
    </i>
    <i r="4">
      <x v="31"/>
    </i>
    <i r="5">
      <x v="30"/>
    </i>
    <i r="6">
      <x v="3"/>
    </i>
    <i r="7">
      <x v="517"/>
    </i>
    <i>
      <x v="703"/>
    </i>
    <i r="1">
      <x v="43"/>
    </i>
    <i r="2">
      <x v="6"/>
    </i>
    <i r="3">
      <x v="15"/>
    </i>
    <i r="4">
      <x v="30"/>
    </i>
    <i r="5">
      <x v="24"/>
    </i>
    <i r="6">
      <x v="3"/>
    </i>
    <i r="7">
      <x v="661"/>
    </i>
    <i>
      <x v="704"/>
    </i>
    <i r="1">
      <x v="43"/>
    </i>
    <i r="2">
      <x v="6"/>
    </i>
    <i r="3">
      <x v="15"/>
    </i>
    <i r="4">
      <x v="30"/>
    </i>
    <i r="5">
      <x v="21"/>
    </i>
    <i r="6">
      <x v="1"/>
    </i>
    <i r="7">
      <x v="594"/>
    </i>
    <i>
      <x v="705"/>
    </i>
    <i r="1">
      <x v="67"/>
    </i>
    <i r="2">
      <x v="6"/>
    </i>
    <i r="3">
      <x v="26"/>
    </i>
    <i r="4">
      <x v="34"/>
    </i>
    <i r="5">
      <x v="35"/>
    </i>
    <i r="6">
      <x v="2"/>
    </i>
    <i r="7">
      <x v="194"/>
    </i>
    <i>
      <x v="706"/>
    </i>
    <i r="1">
      <x v="43"/>
    </i>
    <i r="2">
      <x v="6"/>
    </i>
    <i r="3">
      <x v="34"/>
    </i>
    <i r="4">
      <x v="38"/>
    </i>
    <i r="5">
      <x v="21"/>
    </i>
    <i r="6">
      <x v="1"/>
    </i>
    <i r="7">
      <x v="405"/>
    </i>
    <i>
      <x v="707"/>
    </i>
    <i r="1">
      <x v="71"/>
    </i>
    <i r="2">
      <x v="6"/>
    </i>
    <i r="3">
      <x v="28"/>
    </i>
    <i r="4">
      <x v="30"/>
    </i>
    <i r="5">
      <x v="10"/>
    </i>
    <i r="6">
      <x v="3"/>
    </i>
    <i r="7">
      <x v="675"/>
    </i>
    <i>
      <x v="708"/>
    </i>
    <i r="1">
      <x v="43"/>
    </i>
    <i r="2">
      <x v="8"/>
    </i>
    <i r="3">
      <x v="15"/>
    </i>
    <i r="4">
      <x v="30"/>
    </i>
    <i r="5">
      <x v="15"/>
    </i>
    <i r="6">
      <x v="3"/>
    </i>
    <i r="7">
      <x v="588"/>
    </i>
    <i>
      <x v="709"/>
    </i>
    <i r="1">
      <x v="6"/>
    </i>
    <i r="2">
      <x v="6"/>
    </i>
    <i r="3">
      <x v="34"/>
    </i>
    <i r="4">
      <x v="22"/>
    </i>
    <i r="5">
      <x v="13"/>
    </i>
    <i r="6">
      <x v="2"/>
    </i>
    <i r="7">
      <x v="37"/>
    </i>
    <i>
      <x v="710"/>
    </i>
    <i r="1">
      <x v="43"/>
    </i>
    <i r="2">
      <x v="6"/>
    </i>
    <i r="3">
      <x v="15"/>
    </i>
    <i r="4">
      <x v="30"/>
    </i>
    <i r="5">
      <x v="21"/>
    </i>
    <i r="6">
      <x v="2"/>
    </i>
    <i r="7">
      <x v="636"/>
    </i>
    <i>
      <x v="711"/>
    </i>
    <i r="1">
      <x v="89"/>
    </i>
    <i r="2">
      <x v="1"/>
    </i>
    <i r="3">
      <x v="34"/>
    </i>
    <i r="4">
      <x v="30"/>
    </i>
    <i r="5">
      <x v="10"/>
    </i>
    <i r="6">
      <x v="2"/>
    </i>
    <i r="7">
      <x v="551"/>
    </i>
    <i>
      <x v="712"/>
    </i>
    <i r="1">
      <x v="43"/>
    </i>
    <i r="2">
      <x v="1"/>
    </i>
    <i r="3">
      <x v="15"/>
    </i>
    <i r="4">
      <x v="30"/>
    </i>
    <i r="5">
      <x v="6"/>
    </i>
    <i r="6">
      <x v="2"/>
    </i>
    <i r="7">
      <x v="590"/>
    </i>
    <i>
      <x v="713"/>
    </i>
    <i r="1">
      <x v="43"/>
    </i>
    <i r="2">
      <x/>
    </i>
    <i r="3">
      <x v="15"/>
    </i>
    <i r="4">
      <x v="30"/>
    </i>
    <i r="5">
      <x v="24"/>
    </i>
    <i r="6">
      <x v="3"/>
    </i>
    <i r="7">
      <x v="541"/>
    </i>
    <i>
      <x v="714"/>
    </i>
    <i r="1">
      <x v="43"/>
    </i>
    <i r="2">
      <x v="1"/>
    </i>
    <i r="3">
      <x v="15"/>
    </i>
    <i r="4">
      <x v="30"/>
    </i>
    <i r="5">
      <x v="14"/>
    </i>
    <i r="6">
      <x v="1"/>
    </i>
    <i r="7">
      <x v="568"/>
    </i>
    <i>
      <x v="715"/>
    </i>
    <i r="1">
      <x v="43"/>
    </i>
    <i r="2">
      <x v="1"/>
    </i>
    <i r="3">
      <x v="34"/>
    </i>
    <i r="4">
      <x v="38"/>
    </i>
    <i r="5">
      <x v="30"/>
    </i>
    <i r="6">
      <x v="2"/>
    </i>
    <i r="7">
      <x v="383"/>
    </i>
    <i>
      <x v="716"/>
    </i>
    <i r="1">
      <x v="43"/>
    </i>
    <i r="2">
      <x v="1"/>
    </i>
    <i r="3">
      <x v="15"/>
    </i>
    <i r="4">
      <x v="31"/>
    </i>
    <i r="5">
      <x v="32"/>
    </i>
    <i r="6">
      <x v="1"/>
    </i>
    <i r="7">
      <x v="479"/>
    </i>
    <i>
      <x v="717"/>
    </i>
    <i r="1">
      <x v="43"/>
    </i>
    <i r="2">
      <x/>
    </i>
    <i r="3">
      <x v="15"/>
    </i>
    <i r="4">
      <x v="30"/>
    </i>
    <i r="5">
      <x v="15"/>
    </i>
    <i r="6">
      <x v="3"/>
    </i>
    <i r="7">
      <x v="661"/>
    </i>
    <i>
      <x v="718"/>
    </i>
    <i r="1">
      <x v="82"/>
    </i>
    <i r="2">
      <x v="6"/>
    </i>
    <i r="3">
      <x v="34"/>
    </i>
    <i r="4">
      <x v="32"/>
    </i>
    <i r="5">
      <x v="30"/>
    </i>
    <i r="6">
      <x v="2"/>
    </i>
    <i r="7">
      <x v="230"/>
    </i>
    <i>
      <x v="719"/>
    </i>
    <i r="1">
      <x v="43"/>
    </i>
    <i r="2">
      <x v="6"/>
    </i>
    <i r="3">
      <x v="15"/>
    </i>
    <i r="4">
      <x v="31"/>
    </i>
    <i r="5">
      <x v="33"/>
    </i>
    <i r="6">
      <x v="1"/>
    </i>
    <i r="7">
      <x v="505"/>
    </i>
    <i>
      <x v="720"/>
    </i>
    <i r="1">
      <x v="43"/>
    </i>
    <i r="2">
      <x v="6"/>
    </i>
    <i r="3">
      <x v="15"/>
    </i>
    <i r="4">
      <x v="30"/>
    </i>
    <i r="5">
      <x v="27"/>
    </i>
    <i r="6">
      <x v="1"/>
    </i>
    <i r="7">
      <x v="541"/>
    </i>
    <i>
      <x v="721"/>
    </i>
    <i r="1">
      <x v="43"/>
    </i>
    <i r="2">
      <x v="6"/>
    </i>
    <i r="3">
      <x v="34"/>
    </i>
    <i r="4">
      <x v="33"/>
    </i>
    <i r="5">
      <x v="35"/>
    </i>
    <i r="6">
      <x v="3"/>
    </i>
    <i r="7">
      <x v="358"/>
    </i>
    <i>
      <x v="722"/>
    </i>
    <i r="1">
      <x v="71"/>
    </i>
    <i r="2">
      <x v="1"/>
    </i>
    <i r="3">
      <x v="34"/>
    </i>
    <i r="4">
      <x v="30"/>
    </i>
    <i r="5">
      <x v="35"/>
    </i>
    <i r="6">
      <x v="2"/>
    </i>
    <i r="7">
      <x v="620"/>
    </i>
    <i>
      <x v="723"/>
    </i>
    <i r="1">
      <x v="43"/>
    </i>
    <i r="2">
      <x v="1"/>
    </i>
    <i r="3">
      <x v="15"/>
    </i>
    <i r="4">
      <x v="30"/>
    </i>
    <i r="5">
      <x v="18"/>
    </i>
    <i r="6">
      <x v="3"/>
    </i>
    <i r="7">
      <x v="583"/>
    </i>
    <i>
      <x v="724"/>
    </i>
    <i r="1">
      <x v="30"/>
    </i>
    <i r="2">
      <x v="1"/>
    </i>
    <i r="3">
      <x v="10"/>
    </i>
    <i r="4">
      <x v="31"/>
    </i>
    <i r="5">
      <x v="18"/>
    </i>
    <i r="6">
      <x v="3"/>
    </i>
    <i r="7">
      <x v="465"/>
    </i>
    <i>
      <x v="725"/>
    </i>
    <i r="1">
      <x v="43"/>
    </i>
    <i r="2">
      <x v="6"/>
    </i>
    <i r="3">
      <x v="15"/>
    </i>
    <i r="4">
      <x v="30"/>
    </i>
    <i r="5">
      <x v="18"/>
    </i>
    <i r="6">
      <x v="2"/>
    </i>
    <i r="7">
      <x v="541"/>
    </i>
    <i>
      <x v="726"/>
    </i>
    <i r="1">
      <x v="13"/>
    </i>
    <i r="2">
      <x v="1"/>
    </i>
    <i r="3">
      <x v="34"/>
    </i>
    <i r="4">
      <x v="30"/>
    </i>
    <i r="5">
      <x v="10"/>
    </i>
    <i r="6">
      <x v="2"/>
    </i>
    <i r="7">
      <x v="629"/>
    </i>
    <i>
      <x v="727"/>
    </i>
    <i r="1">
      <x v="36"/>
    </i>
    <i r="2">
      <x v="1"/>
    </i>
    <i r="3">
      <x v="12"/>
    </i>
    <i r="4">
      <x v="35"/>
    </i>
    <i r="5">
      <x v="24"/>
    </i>
    <i r="6">
      <x v="2"/>
    </i>
    <i r="7">
      <x v="130"/>
    </i>
    <i>
      <x v="728"/>
    </i>
    <i r="1">
      <x v="43"/>
    </i>
    <i r="2">
      <x v="3"/>
    </i>
    <i r="3">
      <x v="34"/>
    </i>
    <i r="4">
      <x v="31"/>
    </i>
    <i r="5">
      <x v="10"/>
    </i>
    <i r="6">
      <x v="1"/>
    </i>
    <i r="7">
      <x v="500"/>
    </i>
    <i>
      <x v="729"/>
    </i>
    <i r="1">
      <x v="43"/>
    </i>
    <i r="2">
      <x v="1"/>
    </i>
    <i r="3">
      <x v="34"/>
    </i>
    <i r="4">
      <x v="30"/>
    </i>
    <i r="5">
      <x v="32"/>
    </i>
    <i r="6">
      <x v="2"/>
    </i>
    <i r="7">
      <x v="545"/>
    </i>
    <i>
      <x v="730"/>
    </i>
    <i r="1">
      <x v="99"/>
    </i>
    <i r="2">
      <x v="6"/>
    </i>
    <i r="3">
      <x v="13"/>
    </i>
    <i r="4">
      <x v="39"/>
    </i>
    <i r="5">
      <x v="18"/>
    </i>
    <i r="6">
      <x v="2"/>
    </i>
    <i r="7">
      <x v="50"/>
    </i>
    <i>
      <x v="731"/>
    </i>
    <i r="1">
      <x v="99"/>
    </i>
    <i r="2">
      <x v="1"/>
    </i>
    <i r="3">
      <x v="13"/>
    </i>
    <i r="4">
      <x v="38"/>
    </i>
    <i r="5">
      <x v="8"/>
    </i>
    <i r="6">
      <x v="3"/>
    </i>
    <i r="7">
      <x v="386"/>
    </i>
    <i>
      <x v="732"/>
    </i>
    <i r="1">
      <x v="99"/>
    </i>
    <i r="2">
      <x v="6"/>
    </i>
    <i r="3">
      <x v="13"/>
    </i>
    <i r="4">
      <x v="36"/>
    </i>
    <i r="5">
      <x v="35"/>
    </i>
    <i r="6">
      <x v="2"/>
    </i>
    <i r="7">
      <x v="79"/>
    </i>
    <i>
      <x v="733"/>
    </i>
    <i r="1">
      <x v="43"/>
    </i>
    <i r="2">
      <x v="5"/>
    </i>
    <i r="3">
      <x v="34"/>
    </i>
    <i r="4">
      <x v="31"/>
    </i>
    <i r="5">
      <x v="18"/>
    </i>
    <i r="6">
      <x v="1"/>
    </i>
    <i r="7">
      <x v="489"/>
    </i>
    <i>
      <x v="734"/>
    </i>
    <i r="1">
      <x v="43"/>
    </i>
    <i r="2">
      <x v="6"/>
    </i>
    <i r="3">
      <x v="34"/>
    </i>
    <i r="4">
      <x v="30"/>
    </i>
    <i r="5">
      <x v="21"/>
    </i>
    <i r="6">
      <x v="1"/>
    </i>
    <i r="7">
      <x v="604"/>
    </i>
    <i>
      <x v="735"/>
    </i>
    <i r="1">
      <x v="43"/>
    </i>
    <i r="2">
      <x v="6"/>
    </i>
    <i r="3">
      <x v="15"/>
    </i>
    <i r="4">
      <x v="30"/>
    </i>
    <i r="5">
      <x v="21"/>
    </i>
    <i r="6">
      <x v="3"/>
    </i>
    <i r="7">
      <x v="600"/>
    </i>
    <i>
      <x v="736"/>
    </i>
    <i r="1">
      <x v="97"/>
    </i>
    <i r="2">
      <x v="5"/>
    </i>
    <i r="3">
      <x v="34"/>
    </i>
    <i r="4">
      <x v="38"/>
    </i>
    <i r="5">
      <x v="24"/>
    </i>
    <i r="6">
      <x/>
    </i>
    <i r="7">
      <x v="377"/>
    </i>
    <i>
      <x v="737"/>
    </i>
    <i r="1">
      <x v="43"/>
    </i>
    <i r="2">
      <x v="5"/>
    </i>
    <i r="3">
      <x v="34"/>
    </i>
    <i r="4">
      <x v="31"/>
    </i>
    <i r="5">
      <x v="24"/>
    </i>
    <i r="6">
      <x/>
    </i>
    <i r="7">
      <x v="464"/>
    </i>
    <i>
      <x v="738"/>
    </i>
    <i r="1">
      <x v="43"/>
    </i>
    <i r="2">
      <x/>
    </i>
    <i r="3">
      <x v="15"/>
    </i>
    <i r="4">
      <x v="30"/>
    </i>
    <i r="5">
      <x v="27"/>
    </i>
    <i r="6">
      <x v="2"/>
    </i>
    <i r="7">
      <x v="642"/>
    </i>
    <i>
      <x v="739"/>
    </i>
    <i r="1">
      <x v="99"/>
    </i>
    <i r="2">
      <x v="9"/>
    </i>
    <i r="3">
      <x v="13"/>
    </i>
    <i r="4">
      <x v="33"/>
    </i>
    <i r="5">
      <x v="27"/>
    </i>
    <i r="6">
      <x v="3"/>
    </i>
    <i r="7">
      <x v="368"/>
    </i>
    <i>
      <x v="740"/>
    </i>
    <i r="1">
      <x v="91"/>
    </i>
    <i r="2">
      <x v="6"/>
    </i>
    <i r="3">
      <x v="34"/>
    </i>
    <i r="4">
      <x v="30"/>
    </i>
    <i r="5">
      <x v="16"/>
    </i>
    <i r="6">
      <x v="3"/>
    </i>
    <i r="7">
      <x v="536"/>
    </i>
    <i>
      <x v="741"/>
    </i>
    <i r="1">
      <x v="43"/>
    </i>
    <i r="2">
      <x v="1"/>
    </i>
    <i r="3">
      <x v="34"/>
    </i>
    <i r="4">
      <x v="30"/>
    </i>
    <i r="5">
      <x v="21"/>
    </i>
    <i r="6">
      <x v="1"/>
    </i>
    <i r="7">
      <x v="574"/>
    </i>
    <i>
      <x v="742"/>
    </i>
    <i r="1">
      <x v="43"/>
    </i>
    <i r="2">
      <x v="8"/>
    </i>
    <i r="3">
      <x v="15"/>
    </i>
    <i r="4">
      <x v="30"/>
    </i>
    <i r="5">
      <x v="19"/>
    </i>
    <i r="6">
      <x v="3"/>
    </i>
    <i r="7">
      <x v="647"/>
    </i>
    <i>
      <x v="743"/>
    </i>
    <i r="1">
      <x v="68"/>
    </i>
    <i r="2">
      <x v="6"/>
    </i>
    <i r="3">
      <x v="24"/>
    </i>
    <i r="4">
      <x v="30"/>
    </i>
    <i r="5">
      <x v="18"/>
    </i>
    <i r="6">
      <x v="1"/>
    </i>
    <i r="7">
      <x v="558"/>
    </i>
    <i>
      <x v="744"/>
    </i>
    <i r="1">
      <x v="43"/>
    </i>
    <i r="2">
      <x v="1"/>
    </i>
    <i r="3">
      <x v="15"/>
    </i>
    <i r="4">
      <x v="30"/>
    </i>
    <i r="5">
      <x v="40"/>
    </i>
    <i r="6">
      <x v="1"/>
    </i>
    <i r="7">
      <x v="642"/>
    </i>
    <i>
      <x v="745"/>
    </i>
    <i r="1">
      <x v="43"/>
    </i>
    <i r="2">
      <x v="1"/>
    </i>
    <i r="3">
      <x v="15"/>
    </i>
    <i r="4">
      <x v="30"/>
    </i>
    <i r="5">
      <x v="18"/>
    </i>
    <i r="6">
      <x v="3"/>
    </i>
    <i r="7">
      <x v="520"/>
    </i>
    <i>
      <x v="746"/>
    </i>
    <i r="1">
      <x v="43"/>
    </i>
    <i r="2">
      <x v="1"/>
    </i>
    <i r="3">
      <x v="34"/>
    </i>
    <i r="4">
      <x v="31"/>
    </i>
    <i r="5">
      <x v="6"/>
    </i>
    <i r="6">
      <x v="1"/>
    </i>
    <i r="7">
      <x v="443"/>
    </i>
    <i>
      <x v="747"/>
    </i>
    <i r="1">
      <x v="27"/>
    </i>
    <i r="2">
      <x v="2"/>
    </i>
    <i r="3">
      <x v="34"/>
    </i>
    <i r="4">
      <x v="31"/>
    </i>
    <i r="5">
      <x v="35"/>
    </i>
    <i r="6">
      <x v="1"/>
    </i>
    <i r="7">
      <x v="464"/>
    </i>
    <i>
      <x v="748"/>
    </i>
    <i r="1">
      <x v="102"/>
    </i>
    <i r="2">
      <x v="1"/>
    </i>
    <i r="3">
      <x v="34"/>
    </i>
    <i r="4">
      <x v="32"/>
    </i>
    <i r="5">
      <x v="40"/>
    </i>
    <i r="6">
      <x v="1"/>
    </i>
    <i r="7">
      <x v="224"/>
    </i>
    <i>
      <x v="749"/>
    </i>
    <i r="1">
      <x v="83"/>
    </i>
    <i r="2">
      <x v="3"/>
    </i>
    <i r="3">
      <x v="34"/>
    </i>
    <i r="4">
      <x v="31"/>
    </i>
    <i r="5">
      <x v="10"/>
    </i>
    <i r="6">
      <x v="3"/>
    </i>
    <i r="7">
      <x v="501"/>
    </i>
    <i>
      <x v="750"/>
    </i>
    <i r="1">
      <x v="43"/>
    </i>
    <i r="2">
      <x/>
    </i>
    <i r="3">
      <x v="15"/>
    </i>
    <i r="4">
      <x v="30"/>
    </i>
    <i r="5">
      <x v="10"/>
    </i>
    <i r="6">
      <x v="1"/>
    </i>
    <i r="7">
      <x v="676"/>
    </i>
    <i>
      <x v="751"/>
    </i>
    <i r="1">
      <x v="102"/>
    </i>
    <i r="2">
      <x/>
    </i>
    <i r="3">
      <x v="34"/>
    </i>
    <i r="4">
      <x v="38"/>
    </i>
    <i r="5">
      <x v="18"/>
    </i>
    <i r="6">
      <x v="1"/>
    </i>
    <i r="7">
      <x v="411"/>
    </i>
    <i>
      <x v="752"/>
    </i>
    <i r="1">
      <x v="102"/>
    </i>
    <i r="2">
      <x v="1"/>
    </i>
    <i r="3">
      <x v="34"/>
    </i>
    <i r="4">
      <x v="33"/>
    </i>
    <i r="5">
      <x v="15"/>
    </i>
    <i r="6">
      <x v="3"/>
    </i>
    <i r="7">
      <x v="351"/>
    </i>
    <i>
      <x v="753"/>
    </i>
    <i r="1">
      <x v="6"/>
    </i>
    <i r="2">
      <x v="1"/>
    </i>
    <i r="3">
      <x v="1"/>
    </i>
    <i r="4">
      <x v="37"/>
    </i>
    <i r="5">
      <x v="31"/>
    </i>
    <i r="6">
      <x v="1"/>
    </i>
    <i r="7">
      <x v="92"/>
    </i>
    <i>
      <x v="754"/>
    </i>
    <i r="1">
      <x v="43"/>
    </i>
    <i r="2">
      <x v="6"/>
    </i>
    <i r="3">
      <x v="15"/>
    </i>
    <i r="4">
      <x v="31"/>
    </i>
    <i r="5">
      <x v="34"/>
    </i>
    <i r="6">
      <x v="3"/>
    </i>
    <i r="7">
      <x v="453"/>
    </i>
    <i>
      <x v="755"/>
    </i>
    <i r="1">
      <x v="43"/>
    </i>
    <i r="2">
      <x/>
    </i>
    <i r="3">
      <x v="15"/>
    </i>
    <i r="4">
      <x v="30"/>
    </i>
    <i r="5">
      <x v="30"/>
    </i>
    <i r="6">
      <x v="3"/>
    </i>
    <i r="7">
      <x v="653"/>
    </i>
    <i>
      <x v="756"/>
    </i>
    <i r="1">
      <x v="75"/>
    </i>
    <i r="2">
      <x/>
    </i>
    <i r="3">
      <x v="34"/>
    </i>
    <i r="4">
      <x v="31"/>
    </i>
    <i r="5">
      <x v="40"/>
    </i>
    <i r="6">
      <x v="3"/>
    </i>
    <i r="7">
      <x v="469"/>
    </i>
    <i>
      <x v="757"/>
    </i>
    <i r="1">
      <x v="43"/>
    </i>
    <i r="2">
      <x v="3"/>
    </i>
    <i r="3">
      <x v="15"/>
    </i>
    <i r="4">
      <x v="30"/>
    </i>
    <i r="5">
      <x v="15"/>
    </i>
    <i r="6">
      <x v="3"/>
    </i>
    <i r="7">
      <x v="613"/>
    </i>
    <i>
      <x v="758"/>
    </i>
    <i r="1">
      <x v="85"/>
    </i>
    <i r="2">
      <x v="2"/>
    </i>
    <i r="3">
      <x v="34"/>
    </i>
    <i r="4">
      <x v="33"/>
    </i>
    <i r="5">
      <x v="13"/>
    </i>
    <i r="6">
      <x v="3"/>
    </i>
    <i r="7">
      <x v="302"/>
    </i>
    <i>
      <x v="759"/>
    </i>
    <i r="1">
      <x v="43"/>
    </i>
    <i r="2">
      <x v="5"/>
    </i>
    <i r="3">
      <x v="15"/>
    </i>
    <i r="4">
      <x v="30"/>
    </i>
    <i r="5">
      <x v="10"/>
    </i>
    <i r="6">
      <x v="2"/>
    </i>
    <i r="7">
      <x v="650"/>
    </i>
    <i>
      <x v="760"/>
    </i>
    <i r="1">
      <x v="43"/>
    </i>
    <i r="2">
      <x v="8"/>
    </i>
    <i r="3">
      <x v="34"/>
    </i>
    <i r="4">
      <x v="31"/>
    </i>
    <i r="5">
      <x v="12"/>
    </i>
    <i r="6">
      <x v="3"/>
    </i>
    <i r="7">
      <x v="512"/>
    </i>
    <i>
      <x v="761"/>
    </i>
    <i r="1">
      <x v="43"/>
    </i>
    <i r="2">
      <x v="6"/>
    </i>
    <i r="3">
      <x v="34"/>
    </i>
    <i r="4">
      <x v="33"/>
    </i>
    <i r="5">
      <x v="35"/>
    </i>
    <i r="6">
      <x/>
    </i>
    <i r="7">
      <x v="319"/>
    </i>
    <i>
      <x v="762"/>
    </i>
    <i r="1">
      <x v="48"/>
    </i>
    <i r="2">
      <x v="4"/>
    </i>
    <i r="3">
      <x v="12"/>
    </i>
    <i r="4">
      <x v="34"/>
    </i>
    <i r="5">
      <x v="38"/>
    </i>
    <i r="6">
      <x v="1"/>
    </i>
    <i r="7">
      <x v="187"/>
    </i>
    <i>
      <x v="763"/>
    </i>
    <i r="1">
      <x v="43"/>
    </i>
    <i r="2">
      <x v="6"/>
    </i>
    <i r="3">
      <x v="15"/>
    </i>
    <i r="4">
      <x v="30"/>
    </i>
    <i r="5">
      <x v="31"/>
    </i>
    <i r="6">
      <x v="2"/>
    </i>
    <i r="7">
      <x v="568"/>
    </i>
    <i>
      <x v="764"/>
    </i>
    <i r="1">
      <x v="29"/>
    </i>
    <i r="2">
      <x/>
    </i>
    <i r="3">
      <x/>
    </i>
    <i r="4">
      <x v="30"/>
    </i>
    <i r="5">
      <x v="24"/>
    </i>
    <i r="6">
      <x/>
    </i>
    <i r="7">
      <x v="559"/>
    </i>
    <i>
      <x v="765"/>
    </i>
    <i r="1">
      <x v="43"/>
    </i>
    <i r="2">
      <x v="1"/>
    </i>
    <i r="3">
      <x v="15"/>
    </i>
    <i r="4">
      <x v="30"/>
    </i>
    <i r="5">
      <x v="11"/>
    </i>
    <i r="6">
      <x v="3"/>
    </i>
    <i r="7">
      <x v="544"/>
    </i>
    <i>
      <x v="766"/>
    </i>
    <i r="1">
      <x v="43"/>
    </i>
    <i r="2">
      <x v="6"/>
    </i>
    <i r="3">
      <x v="15"/>
    </i>
    <i r="4">
      <x v="30"/>
    </i>
    <i r="5">
      <x v="24"/>
    </i>
    <i r="6">
      <x v="2"/>
    </i>
    <i r="7">
      <x v="534"/>
    </i>
    <i>
      <x v="767"/>
    </i>
    <i r="1">
      <x v="71"/>
    </i>
    <i r="2">
      <x v="8"/>
    </i>
    <i r="3">
      <x v="28"/>
    </i>
    <i r="4">
      <x v="30"/>
    </i>
    <i r="5">
      <x v="24"/>
    </i>
    <i r="6">
      <x v="3"/>
    </i>
    <i r="7">
      <x v="678"/>
    </i>
    <i>
      <x v="768"/>
    </i>
    <i r="1">
      <x v="6"/>
    </i>
    <i r="2">
      <x v="6"/>
    </i>
    <i r="3">
      <x v="34"/>
    </i>
    <i r="4">
      <x v="38"/>
    </i>
    <i r="5">
      <x v="32"/>
    </i>
    <i r="6">
      <x v="1"/>
    </i>
    <i r="7">
      <x v="377"/>
    </i>
    <i>
      <x v="769"/>
    </i>
    <i r="1">
      <x v="43"/>
    </i>
    <i r="2">
      <x/>
    </i>
    <i r="3">
      <x v="15"/>
    </i>
    <i r="4">
      <x v="33"/>
    </i>
    <i r="5">
      <x v="18"/>
    </i>
    <i r="6">
      <x/>
    </i>
    <i r="7">
      <x v="357"/>
    </i>
    <i>
      <x v="770"/>
    </i>
    <i r="1">
      <x v="43"/>
    </i>
    <i r="2">
      <x v="8"/>
    </i>
    <i r="3">
      <x v="34"/>
    </i>
    <i r="4">
      <x v="31"/>
    </i>
    <i r="5">
      <x v="6"/>
    </i>
    <i r="6">
      <x v="3"/>
    </i>
    <i r="7">
      <x v="489"/>
    </i>
    <i>
      <x v="771"/>
    </i>
    <i r="1">
      <x v="43"/>
    </i>
    <i r="2">
      <x v="1"/>
    </i>
    <i r="3">
      <x v="15"/>
    </i>
    <i r="4">
      <x v="30"/>
    </i>
    <i r="5">
      <x v="15"/>
    </i>
    <i r="6">
      <x v="3"/>
    </i>
    <i r="7">
      <x v="642"/>
    </i>
    <i>
      <x v="772"/>
    </i>
    <i r="1">
      <x v="43"/>
    </i>
    <i r="2">
      <x v="6"/>
    </i>
    <i r="3">
      <x v="15"/>
    </i>
    <i r="4">
      <x v="30"/>
    </i>
    <i r="5">
      <x v="24"/>
    </i>
    <i r="6">
      <x v="2"/>
    </i>
    <i r="7">
      <x v="588"/>
    </i>
    <i>
      <x v="773"/>
    </i>
    <i r="1">
      <x v="43"/>
    </i>
    <i r="2">
      <x v="6"/>
    </i>
    <i r="3">
      <x v="34"/>
    </i>
    <i r="4">
      <x v="30"/>
    </i>
    <i r="5">
      <x v="32"/>
    </i>
    <i r="6">
      <x/>
    </i>
    <i r="7">
      <x v="545"/>
    </i>
    <i>
      <x v="774"/>
    </i>
    <i r="1">
      <x v="19"/>
    </i>
    <i r="2">
      <x v="1"/>
    </i>
    <i r="3">
      <x v="4"/>
    </i>
    <i r="4">
      <x v="34"/>
    </i>
    <i r="5">
      <x v="40"/>
    </i>
    <i r="6">
      <x v="1"/>
    </i>
    <i r="7">
      <x v="207"/>
    </i>
    <i>
      <x v="775"/>
    </i>
    <i r="1">
      <x v="102"/>
    </i>
    <i r="2">
      <x v="1"/>
    </i>
    <i r="3">
      <x v="34"/>
    </i>
    <i r="4">
      <x v="34"/>
    </i>
    <i r="5">
      <x v="30"/>
    </i>
    <i r="6">
      <x v="1"/>
    </i>
    <i r="7">
      <x v="206"/>
    </i>
    <i>
      <x v="776"/>
    </i>
    <i r="1">
      <x v="43"/>
    </i>
    <i r="2">
      <x v="6"/>
    </i>
    <i r="3">
      <x v="15"/>
    </i>
    <i r="4">
      <x v="30"/>
    </i>
    <i r="5">
      <x v="8"/>
    </i>
    <i r="6">
      <x v="3"/>
    </i>
    <i r="7">
      <x v="573"/>
    </i>
    <i>
      <x v="777"/>
    </i>
    <i r="1">
      <x v="19"/>
    </i>
    <i r="2">
      <x v="4"/>
    </i>
    <i r="3">
      <x v="4"/>
    </i>
    <i r="4">
      <x v="37"/>
    </i>
    <i r="5">
      <x v="18"/>
    </i>
    <i r="6">
      <x v="2"/>
    </i>
    <i r="7">
      <x v="89"/>
    </i>
    <i>
      <x v="778"/>
    </i>
    <i r="1">
      <x v="43"/>
    </i>
    <i r="2">
      <x v="1"/>
    </i>
    <i r="3">
      <x v="15"/>
    </i>
    <i r="4">
      <x v="30"/>
    </i>
    <i r="5">
      <x v="10"/>
    </i>
    <i r="6">
      <x v="2"/>
    </i>
    <i r="7">
      <x v="670"/>
    </i>
    <i>
      <x v="779"/>
    </i>
    <i r="1">
      <x v="43"/>
    </i>
    <i r="2">
      <x v="8"/>
    </i>
    <i r="3">
      <x v="34"/>
    </i>
    <i r="4">
      <x v="37"/>
    </i>
    <i r="5">
      <x v="27"/>
    </i>
    <i r="6">
      <x v="3"/>
    </i>
    <i r="7">
      <x v="94"/>
    </i>
    <i>
      <x v="780"/>
    </i>
    <i r="1">
      <x v="43"/>
    </i>
    <i r="2">
      <x/>
    </i>
    <i r="3">
      <x v="15"/>
    </i>
    <i r="4">
      <x v="31"/>
    </i>
    <i r="5">
      <x v="21"/>
    </i>
    <i r="6">
      <x v="2"/>
    </i>
    <i r="7">
      <x v="459"/>
    </i>
    <i>
      <x v="781"/>
    </i>
    <i r="1">
      <x v="90"/>
    </i>
    <i r="2">
      <x v="1"/>
    </i>
    <i r="3">
      <x v="12"/>
    </i>
    <i r="4">
      <x v="31"/>
    </i>
    <i r="5">
      <x v="30"/>
    </i>
    <i r="6">
      <x v="1"/>
    </i>
    <i r="7">
      <x v="470"/>
    </i>
    <i>
      <x v="782"/>
    </i>
    <i r="1">
      <x v="6"/>
    </i>
    <i r="2">
      <x v="1"/>
    </i>
    <i r="3">
      <x v="1"/>
    </i>
    <i r="4">
      <x v="34"/>
    </i>
    <i r="5">
      <x v="30"/>
    </i>
    <i r="6">
      <x v="3"/>
    </i>
    <i r="7">
      <x v="200"/>
    </i>
    <i>
      <x v="783"/>
    </i>
    <i r="1">
      <x v="43"/>
    </i>
    <i r="2">
      <x v="1"/>
    </i>
    <i r="3">
      <x v="15"/>
    </i>
    <i r="4">
      <x v="30"/>
    </i>
    <i r="5">
      <x v="24"/>
    </i>
    <i r="6">
      <x/>
    </i>
    <i r="7">
      <x v="593"/>
    </i>
    <i>
      <x v="784"/>
    </i>
    <i r="1">
      <x v="99"/>
    </i>
    <i r="2">
      <x v="8"/>
    </i>
    <i r="3">
      <x v="13"/>
    </i>
    <i r="4">
      <x v="33"/>
    </i>
    <i r="5">
      <x v="35"/>
    </i>
    <i r="6">
      <x v="1"/>
    </i>
    <i r="7">
      <x v="315"/>
    </i>
    <i>
      <x v="785"/>
    </i>
    <i r="1">
      <x v="102"/>
    </i>
    <i r="2">
      <x v="6"/>
    </i>
    <i r="3">
      <x v="34"/>
    </i>
    <i r="4">
      <x v="33"/>
    </i>
    <i r="5">
      <x v="30"/>
    </i>
    <i r="6">
      <x v="1"/>
    </i>
    <i r="7">
      <x v="299"/>
    </i>
    <i>
      <x v="786"/>
    </i>
    <i r="1">
      <x v="43"/>
    </i>
    <i r="2">
      <x v="1"/>
    </i>
    <i r="3">
      <x v="15"/>
    </i>
    <i r="4">
      <x v="30"/>
    </i>
    <i r="5">
      <x v="15"/>
    </i>
    <i r="6">
      <x v="3"/>
    </i>
    <i r="7">
      <x v="541"/>
    </i>
    <i>
      <x v="787"/>
    </i>
    <i r="1">
      <x v="102"/>
    </i>
    <i r="2">
      <x v="1"/>
    </i>
    <i r="3">
      <x v="34"/>
    </i>
    <i r="4">
      <x v="38"/>
    </i>
    <i r="5">
      <x v="30"/>
    </i>
    <i r="6">
      <x v="1"/>
    </i>
    <i r="7">
      <x v="389"/>
    </i>
    <i>
      <x v="788"/>
    </i>
    <i r="1">
      <x v="89"/>
    </i>
    <i r="2">
      <x v="1"/>
    </i>
    <i r="3">
      <x v="35"/>
    </i>
    <i r="4">
      <x v="36"/>
    </i>
    <i r="5">
      <x v="55"/>
    </i>
    <i r="6">
      <x v="3"/>
    </i>
    <i r="7">
      <x v="61"/>
    </i>
    <i>
      <x v="789"/>
    </i>
    <i r="1">
      <x v="43"/>
    </i>
    <i r="2">
      <x v="1"/>
    </i>
    <i r="3">
      <x v="15"/>
    </i>
    <i r="4">
      <x v="31"/>
    </i>
    <i r="5">
      <x v="10"/>
    </i>
    <i r="6">
      <x v="2"/>
    </i>
    <i r="7">
      <x v="498"/>
    </i>
    <i>
      <x v="790"/>
    </i>
    <i r="1">
      <x v="102"/>
    </i>
    <i r="2">
      <x v="4"/>
    </i>
    <i r="3">
      <x v="34"/>
    </i>
    <i r="4">
      <x v="35"/>
    </i>
    <i r="5">
      <x v="35"/>
    </i>
    <i r="6">
      <x v="2"/>
    </i>
    <i r="7">
      <x v="128"/>
    </i>
    <i>
      <x v="791"/>
    </i>
    <i r="1">
      <x v="43"/>
    </i>
    <i r="2">
      <x v="6"/>
    </i>
    <i r="3">
      <x v="15"/>
    </i>
    <i r="4">
      <x v="30"/>
    </i>
    <i r="5">
      <x v="21"/>
    </i>
    <i r="6">
      <x v="2"/>
    </i>
    <i r="7">
      <x v="573"/>
    </i>
    <i>
      <x v="792"/>
    </i>
    <i r="1">
      <x v="102"/>
    </i>
    <i r="2">
      <x v="6"/>
    </i>
    <i r="3">
      <x v="34"/>
    </i>
    <i r="4">
      <x v="33"/>
    </i>
    <i r="5">
      <x v="36"/>
    </i>
    <i r="6">
      <x v="1"/>
    </i>
    <i r="7">
      <x v="302"/>
    </i>
    <i>
      <x v="793"/>
    </i>
    <i r="1">
      <x v="43"/>
    </i>
    <i r="2">
      <x v="8"/>
    </i>
    <i r="3">
      <x v="15"/>
    </i>
    <i r="4">
      <x v="30"/>
    </i>
    <i r="5">
      <x v="10"/>
    </i>
    <i r="6">
      <x v="2"/>
    </i>
    <i r="7">
      <x v="664"/>
    </i>
    <i>
      <x v="794"/>
    </i>
    <i r="1">
      <x v="43"/>
    </i>
    <i r="2">
      <x/>
    </i>
    <i r="3">
      <x v="34"/>
    </i>
    <i r="4">
      <x v="31"/>
    </i>
    <i r="5">
      <x v="18"/>
    </i>
    <i r="6">
      <x v="1"/>
    </i>
    <i r="7">
      <x v="515"/>
    </i>
    <i>
      <x v="795"/>
    </i>
    <i r="1">
      <x v="97"/>
    </i>
    <i r="2">
      <x v="6"/>
    </i>
    <i r="3">
      <x v="34"/>
    </i>
    <i r="4">
      <x v="32"/>
    </i>
    <i r="5">
      <x v="35"/>
    </i>
    <i r="6">
      <x v="1"/>
    </i>
    <i r="7">
      <x v="230"/>
    </i>
    <i>
      <x v="796"/>
    </i>
    <i r="1">
      <x v="25"/>
    </i>
    <i r="2">
      <x v="6"/>
    </i>
    <i r="3">
      <x v="34"/>
    </i>
    <i r="4">
      <x v="31"/>
    </i>
    <i r="5">
      <x v="18"/>
    </i>
    <i r="6">
      <x v="1"/>
    </i>
    <i r="7">
      <x v="443"/>
    </i>
    <i>
      <x v="797"/>
    </i>
    <i r="1">
      <x v="43"/>
    </i>
    <i r="2">
      <x v="6"/>
    </i>
    <i r="3">
      <x v="15"/>
    </i>
    <i r="4">
      <x v="30"/>
    </i>
    <i r="5">
      <x v="13"/>
    </i>
    <i r="6">
      <x v="1"/>
    </i>
    <i r="7">
      <x v="642"/>
    </i>
    <i>
      <x v="798"/>
    </i>
    <i r="1">
      <x v="43"/>
    </i>
    <i r="2">
      <x v="6"/>
    </i>
    <i r="3">
      <x v="15"/>
    </i>
    <i r="4">
      <x v="30"/>
    </i>
    <i r="5">
      <x v="18"/>
    </i>
    <i r="6">
      <x v="1"/>
    </i>
    <i r="7">
      <x v="528"/>
    </i>
    <i>
      <x v="799"/>
    </i>
    <i r="1">
      <x v="102"/>
    </i>
    <i r="2">
      <x v="1"/>
    </i>
    <i r="3">
      <x v="34"/>
    </i>
    <i r="4">
      <x v="37"/>
    </i>
    <i r="5">
      <x v="33"/>
    </i>
    <i r="6">
      <x v="1"/>
    </i>
    <i r="7">
      <x v="98"/>
    </i>
    <i>
      <x v="800"/>
    </i>
    <i r="1">
      <x v="43"/>
    </i>
    <i r="2">
      <x v="6"/>
    </i>
    <i r="3">
      <x v="15"/>
    </i>
    <i r="4">
      <x v="30"/>
    </i>
    <i r="5">
      <x/>
    </i>
    <i r="6">
      <x v="2"/>
    </i>
    <i r="7">
      <x v="557"/>
    </i>
    <i>
      <x v="801"/>
    </i>
    <i r="1">
      <x v="43"/>
    </i>
    <i r="2">
      <x v="6"/>
    </i>
    <i r="3">
      <x v="15"/>
    </i>
    <i r="4">
      <x v="30"/>
    </i>
    <i r="5">
      <x v="13"/>
    </i>
    <i r="6">
      <x v="3"/>
    </i>
    <i r="7">
      <x v="561"/>
    </i>
    <i>
      <x v="802"/>
    </i>
    <i r="1">
      <x v="43"/>
    </i>
    <i r="2">
      <x v="1"/>
    </i>
    <i r="3">
      <x v="15"/>
    </i>
    <i r="4">
      <x v="30"/>
    </i>
    <i r="5">
      <x v="6"/>
    </i>
    <i r="6">
      <x v="3"/>
    </i>
    <i r="7">
      <x v="671"/>
    </i>
    <i>
      <x v="803"/>
    </i>
    <i r="1">
      <x v="99"/>
    </i>
    <i r="2">
      <x v="3"/>
    </i>
    <i r="3">
      <x v="13"/>
    </i>
    <i r="4">
      <x v="35"/>
    </i>
    <i r="5">
      <x v="32"/>
    </i>
    <i r="6">
      <x v="2"/>
    </i>
    <i r="7">
      <x v="121"/>
    </i>
    <i>
      <x v="804"/>
    </i>
    <i r="1">
      <x v="43"/>
    </i>
    <i r="2">
      <x v="5"/>
    </i>
    <i r="3">
      <x v="34"/>
    </i>
    <i r="4">
      <x v="31"/>
    </i>
    <i r="5">
      <x v="13"/>
    </i>
    <i r="6">
      <x/>
    </i>
    <i r="7">
      <x v="493"/>
    </i>
    <i>
      <x v="805"/>
    </i>
    <i r="1">
      <x v="16"/>
    </i>
    <i r="2">
      <x v="1"/>
    </i>
    <i r="3">
      <x v="3"/>
    </i>
    <i r="4">
      <x v="23"/>
    </i>
    <i r="5">
      <x v="13"/>
    </i>
    <i r="6">
      <x v="3"/>
    </i>
    <i r="7">
      <x v="24"/>
    </i>
    <i>
      <x v="806"/>
    </i>
    <i r="1">
      <x v="43"/>
    </i>
    <i r="2">
      <x v="1"/>
    </i>
    <i r="3">
      <x v="15"/>
    </i>
    <i r="4">
      <x v="30"/>
    </i>
    <i r="5">
      <x v="18"/>
    </i>
    <i r="6">
      <x v="3"/>
    </i>
    <i r="7">
      <x v="541"/>
    </i>
    <i>
      <x v="807"/>
    </i>
    <i r="1">
      <x v="102"/>
    </i>
    <i r="2">
      <x v="1"/>
    </i>
    <i r="3">
      <x v="34"/>
    </i>
    <i r="4">
      <x v="35"/>
    </i>
    <i r="5">
      <x v="46"/>
    </i>
    <i r="6">
      <x v="1"/>
    </i>
    <i r="7">
      <x v="164"/>
    </i>
    <i>
      <x v="808"/>
    </i>
    <i r="1">
      <x v="100"/>
    </i>
    <i r="2">
      <x v="6"/>
    </i>
    <i r="3">
      <x v="34"/>
    </i>
    <i r="4">
      <x v="30"/>
    </i>
    <i r="5">
      <x v="18"/>
    </i>
    <i r="6">
      <x v="2"/>
    </i>
    <i r="7">
      <x v="525"/>
    </i>
    <i>
      <x v="809"/>
    </i>
    <i r="1">
      <x v="43"/>
    </i>
    <i r="2">
      <x v="6"/>
    </i>
    <i r="3">
      <x v="15"/>
    </i>
    <i r="4">
      <x v="38"/>
    </i>
    <i r="5">
      <x v="7"/>
    </i>
    <i r="6">
      <x v="3"/>
    </i>
    <i r="7">
      <x v="410"/>
    </i>
    <i>
      <x v="810"/>
    </i>
    <i r="1">
      <x v="44"/>
    </i>
    <i r="2">
      <x v="3"/>
    </i>
    <i r="3">
      <x v="34"/>
    </i>
    <i r="4">
      <x v="38"/>
    </i>
    <i r="5">
      <x v="24"/>
    </i>
    <i r="6">
      <x v="2"/>
    </i>
    <i r="7">
      <x v="412"/>
    </i>
    <i>
      <x v="811"/>
    </i>
    <i r="1">
      <x v="43"/>
    </i>
    <i r="2">
      <x v="1"/>
    </i>
    <i r="3">
      <x v="15"/>
    </i>
    <i r="4">
      <x v="30"/>
    </i>
    <i r="5">
      <x v="15"/>
    </i>
    <i r="6">
      <x v="3"/>
    </i>
    <i r="7">
      <x v="600"/>
    </i>
    <i>
      <x v="812"/>
    </i>
    <i r="1">
      <x v="102"/>
    </i>
    <i r="2">
      <x v="4"/>
    </i>
    <i r="3">
      <x v="34"/>
    </i>
    <i r="4">
      <x v="36"/>
    </i>
    <i r="5">
      <x v="30"/>
    </i>
    <i r="6">
      <x v="2"/>
    </i>
    <i r="7">
      <x v="85"/>
    </i>
    <i>
      <x v="813"/>
    </i>
    <i r="1">
      <x v="66"/>
    </i>
    <i r="2">
      <x v="5"/>
    </i>
    <i r="3">
      <x v="12"/>
    </i>
    <i r="4">
      <x v="32"/>
    </i>
    <i r="5">
      <x v="10"/>
    </i>
    <i r="6">
      <x v="2"/>
    </i>
    <i r="7">
      <x v="267"/>
    </i>
    <i>
      <x v="814"/>
    </i>
    <i r="1">
      <x v="102"/>
    </i>
    <i r="2">
      <x v="6"/>
    </i>
    <i r="3">
      <x v="34"/>
    </i>
    <i r="4">
      <x v="33"/>
    </i>
    <i r="5">
      <x v="40"/>
    </i>
    <i r="6">
      <x v="1"/>
    </i>
    <i r="7">
      <x v="358"/>
    </i>
    <i>
      <x v="815"/>
    </i>
    <i r="1">
      <x v="43"/>
    </i>
    <i r="2">
      <x v="1"/>
    </i>
    <i r="3">
      <x v="15"/>
    </i>
    <i r="4">
      <x v="30"/>
    </i>
    <i r="5">
      <x v="6"/>
    </i>
    <i r="6">
      <x v="2"/>
    </i>
    <i r="7">
      <x v="548"/>
    </i>
    <i>
      <x v="816"/>
    </i>
    <i r="1">
      <x v="81"/>
    </i>
    <i r="2">
      <x v="9"/>
    </i>
    <i r="3">
      <x v="30"/>
    </i>
    <i r="4">
      <x v="31"/>
    </i>
    <i r="5">
      <x v="21"/>
    </i>
    <i r="6">
      <x v="2"/>
    </i>
    <i r="7">
      <x v="475"/>
    </i>
    <i>
      <x v="817"/>
    </i>
    <i r="1">
      <x v="77"/>
    </i>
    <i r="2">
      <x v="3"/>
    </i>
    <i r="3">
      <x v="12"/>
    </i>
    <i r="4">
      <x v="31"/>
    </i>
    <i r="5">
      <x v="18"/>
    </i>
    <i r="6">
      <x v="2"/>
    </i>
    <i r="7">
      <x v="466"/>
    </i>
    <i>
      <x v="818"/>
    </i>
    <i r="1">
      <x v="43"/>
    </i>
    <i r="2">
      <x v="6"/>
    </i>
    <i r="3">
      <x v="15"/>
    </i>
    <i r="4">
      <x v="30"/>
    </i>
    <i r="5">
      <x v="40"/>
    </i>
    <i r="6">
      <x v="3"/>
    </i>
    <i r="7">
      <x v="541"/>
    </i>
    <i>
      <x v="819"/>
    </i>
    <i r="1">
      <x v="43"/>
    </i>
    <i r="2">
      <x v="6"/>
    </i>
    <i r="3">
      <x v="15"/>
    </i>
    <i r="4">
      <x v="30"/>
    </i>
    <i r="5">
      <x v="38"/>
    </i>
    <i r="6">
      <x v="1"/>
    </i>
    <i r="7">
      <x v="541"/>
    </i>
    <i>
      <x v="820"/>
    </i>
    <i r="1">
      <x v="43"/>
    </i>
    <i r="2">
      <x v="1"/>
    </i>
    <i r="3">
      <x v="15"/>
    </i>
    <i r="4">
      <x v="31"/>
    </i>
    <i r="5">
      <x v="30"/>
    </i>
    <i r="6">
      <x v="2"/>
    </i>
    <i r="7">
      <x v="479"/>
    </i>
    <i>
      <x v="821"/>
    </i>
    <i r="1">
      <x v="43"/>
    </i>
    <i r="2">
      <x v="1"/>
    </i>
    <i r="3">
      <x v="34"/>
    </i>
    <i r="4">
      <x v="31"/>
    </i>
    <i r="5">
      <x v="21"/>
    </i>
    <i r="6">
      <x v="3"/>
    </i>
    <i r="7">
      <x v="516"/>
    </i>
    <i>
      <x v="822"/>
    </i>
    <i r="1">
      <x v="43"/>
    </i>
    <i r="2">
      <x v="6"/>
    </i>
    <i r="3">
      <x v="15"/>
    </i>
    <i r="4">
      <x v="31"/>
    </i>
    <i r="5">
      <x v="29"/>
    </i>
    <i r="6">
      <x/>
    </i>
    <i r="7">
      <x v="488"/>
    </i>
    <i>
      <x v="823"/>
    </i>
    <i r="1">
      <x v="102"/>
    </i>
    <i r="2">
      <x/>
    </i>
    <i r="3">
      <x v="34"/>
    </i>
    <i r="4">
      <x v="35"/>
    </i>
    <i r="5">
      <x v="6"/>
    </i>
    <i r="6">
      <x v="3"/>
    </i>
    <i r="7">
      <x v="128"/>
    </i>
    <i>
      <x v="824"/>
    </i>
    <i r="1">
      <x v="23"/>
    </i>
    <i r="2">
      <x v="1"/>
    </i>
    <i r="3">
      <x v="34"/>
    </i>
    <i r="4">
      <x v="30"/>
    </i>
    <i r="5">
      <x v="30"/>
    </i>
    <i r="6">
      <x/>
    </i>
    <i r="7">
      <x v="604"/>
    </i>
    <i>
      <x v="825"/>
    </i>
    <i r="1">
      <x v="43"/>
    </i>
    <i r="2">
      <x v="8"/>
    </i>
    <i r="3">
      <x v="34"/>
    </i>
    <i r="4">
      <x v="38"/>
    </i>
    <i r="5">
      <x v="10"/>
    </i>
    <i r="6">
      <x v="2"/>
    </i>
    <i r="7">
      <x v="412"/>
    </i>
    <i>
      <x v="826"/>
    </i>
    <i r="1">
      <x v="99"/>
    </i>
    <i r="2">
      <x v="3"/>
    </i>
    <i r="3">
      <x v="13"/>
    </i>
    <i r="4">
      <x v="21"/>
    </i>
    <i r="5">
      <x v="40"/>
    </i>
    <i r="6">
      <x v="1"/>
    </i>
    <i r="7">
      <x v="18"/>
    </i>
    <i>
      <x v="827"/>
    </i>
    <i r="1">
      <x v="43"/>
    </i>
    <i r="2">
      <x v="6"/>
    </i>
    <i r="3">
      <x v="15"/>
    </i>
    <i r="4">
      <x v="31"/>
    </i>
    <i r="5">
      <x v="38"/>
    </i>
    <i r="6">
      <x/>
    </i>
    <i r="7">
      <x v="453"/>
    </i>
    <i>
      <x v="828"/>
    </i>
    <i r="1">
      <x v="43"/>
    </i>
    <i r="2">
      <x v="8"/>
    </i>
    <i r="3">
      <x v="15"/>
    </i>
    <i r="4">
      <x v="30"/>
    </i>
    <i r="5">
      <x v="6"/>
    </i>
    <i r="6">
      <x v="2"/>
    </i>
    <i r="7">
      <x v="656"/>
    </i>
    <i>
      <x v="829"/>
    </i>
    <i r="1">
      <x v="43"/>
    </i>
    <i r="2">
      <x v="6"/>
    </i>
    <i r="3">
      <x v="34"/>
    </i>
    <i r="4">
      <x v="30"/>
    </i>
    <i r="5">
      <x v="6"/>
    </i>
    <i r="6">
      <x v="2"/>
    </i>
    <i r="7">
      <x v="621"/>
    </i>
    <i>
      <x v="830"/>
    </i>
    <i r="1">
      <x v="43"/>
    </i>
    <i r="2">
      <x v="1"/>
    </i>
    <i r="3">
      <x v="15"/>
    </i>
    <i r="4">
      <x v="30"/>
    </i>
    <i r="5">
      <x v="10"/>
    </i>
    <i r="6">
      <x v="2"/>
    </i>
    <i r="7">
      <x v="656"/>
    </i>
    <i>
      <x v="831"/>
    </i>
    <i r="1">
      <x v="77"/>
    </i>
    <i r="2">
      <x/>
    </i>
    <i r="3">
      <x v="12"/>
    </i>
    <i r="4">
      <x v="33"/>
    </i>
    <i r="5">
      <x v="27"/>
    </i>
    <i r="6">
      <x v="3"/>
    </i>
    <i r="7">
      <x v="365"/>
    </i>
    <i>
      <x v="832"/>
    </i>
    <i r="1">
      <x v="43"/>
    </i>
    <i r="2">
      <x v="1"/>
    </i>
    <i r="3">
      <x v="15"/>
    </i>
    <i r="4">
      <x v="31"/>
    </i>
    <i r="5">
      <x v="23"/>
    </i>
    <i r="6">
      <x v="2"/>
    </i>
    <i r="7">
      <x v="479"/>
    </i>
    <i>
      <x v="833"/>
    </i>
    <i r="1">
      <x v="43"/>
    </i>
    <i r="2">
      <x v="1"/>
    </i>
    <i r="3">
      <x v="15"/>
    </i>
    <i r="4">
      <x v="30"/>
    </i>
    <i r="5">
      <x v="14"/>
    </i>
    <i r="6">
      <x v="3"/>
    </i>
    <i r="7">
      <x v="528"/>
    </i>
    <i>
      <x v="834"/>
    </i>
    <i r="1">
      <x v="19"/>
    </i>
    <i r="2">
      <x v="6"/>
    </i>
    <i r="3">
      <x v="4"/>
    </i>
    <i r="4">
      <x v="37"/>
    </i>
    <i r="5">
      <x v="30"/>
    </i>
    <i r="6">
      <x v="1"/>
    </i>
    <i r="7">
      <x v="89"/>
    </i>
    <i>
      <x v="835"/>
    </i>
    <i r="1">
      <x v="102"/>
    </i>
    <i r="2">
      <x v="1"/>
    </i>
    <i r="3">
      <x v="34"/>
    </i>
    <i r="4">
      <x v="37"/>
    </i>
    <i r="5">
      <x v="35"/>
    </i>
    <i r="6">
      <x v="1"/>
    </i>
    <i r="7">
      <x v="102"/>
    </i>
    <i>
      <x v="836"/>
    </i>
    <i r="1">
      <x v="43"/>
    </i>
    <i r="2">
      <x v="1"/>
    </i>
    <i r="3">
      <x v="15"/>
    </i>
    <i r="4">
      <x v="30"/>
    </i>
    <i r="5">
      <x v="6"/>
    </i>
    <i r="6">
      <x v="2"/>
    </i>
    <i r="7">
      <x v="548"/>
    </i>
    <i>
      <x v="837"/>
    </i>
    <i r="1">
      <x v="102"/>
    </i>
    <i r="2">
      <x v="6"/>
    </i>
    <i r="3">
      <x v="34"/>
    </i>
    <i r="4">
      <x v="38"/>
    </i>
    <i r="5">
      <x v="6"/>
    </i>
    <i r="6">
      <x v="2"/>
    </i>
    <i r="7">
      <x v="402"/>
    </i>
    <i>
      <x v="838"/>
    </i>
    <i r="1">
      <x v="102"/>
    </i>
    <i r="2">
      <x v="1"/>
    </i>
    <i r="3">
      <x v="34"/>
    </i>
    <i r="4">
      <x v="32"/>
    </i>
    <i r="5">
      <x v="30"/>
    </i>
    <i r="6">
      <x v="2"/>
    </i>
    <i r="7">
      <x v="261"/>
    </i>
    <i>
      <x v="839"/>
    </i>
    <i r="1">
      <x v="102"/>
    </i>
    <i r="2">
      <x v="1"/>
    </i>
    <i r="3">
      <x v="34"/>
    </i>
    <i r="4">
      <x v="33"/>
    </i>
    <i r="5">
      <x v="15"/>
    </i>
    <i r="6">
      <x v="3"/>
    </i>
    <i r="7">
      <x v="358"/>
    </i>
    <i>
      <x v="840"/>
    </i>
    <i r="1">
      <x v="71"/>
    </i>
    <i r="2">
      <x v="1"/>
    </i>
    <i r="3">
      <x v="34"/>
    </i>
    <i r="4">
      <x v="30"/>
    </i>
    <i r="5">
      <x v="10"/>
    </i>
    <i r="6">
      <x v="1"/>
    </i>
    <i r="7">
      <x v="665"/>
    </i>
    <i>
      <x v="841"/>
    </i>
    <i r="1">
      <x v="102"/>
    </i>
    <i r="2">
      <x v="1"/>
    </i>
    <i r="3">
      <x v="34"/>
    </i>
    <i r="4">
      <x v="33"/>
    </i>
    <i r="5">
      <x v="18"/>
    </i>
    <i r="6">
      <x v="2"/>
    </i>
    <i r="7">
      <x v="333"/>
    </i>
    <i>
      <x v="842"/>
    </i>
    <i r="1">
      <x v="43"/>
    </i>
    <i r="2">
      <x v="1"/>
    </i>
    <i r="3">
      <x v="15"/>
    </i>
    <i r="4">
      <x v="30"/>
    </i>
    <i r="5">
      <x v="27"/>
    </i>
    <i r="6">
      <x v="3"/>
    </i>
    <i r="7">
      <x v="550"/>
    </i>
    <i>
      <x v="843"/>
    </i>
    <i r="1">
      <x v="101"/>
    </i>
    <i r="2">
      <x v="6"/>
    </i>
    <i r="3">
      <x v="34"/>
    </i>
    <i r="4">
      <x v="38"/>
    </i>
    <i r="5">
      <x v="30"/>
    </i>
    <i r="6">
      <x v="3"/>
    </i>
    <i r="7">
      <x v="383"/>
    </i>
    <i>
      <x v="844"/>
    </i>
    <i r="1">
      <x v="90"/>
    </i>
    <i r="2">
      <x v="2"/>
    </i>
    <i r="3">
      <x v="34"/>
    </i>
    <i r="4">
      <x v="30"/>
    </i>
    <i r="5">
      <x v="35"/>
    </i>
    <i r="6">
      <x v="1"/>
    </i>
    <i r="7">
      <x v="525"/>
    </i>
    <i>
      <x v="845"/>
    </i>
    <i r="1">
      <x v="4"/>
    </i>
    <i r="2">
      <x v="2"/>
    </i>
    <i r="3">
      <x v="34"/>
    </i>
    <i r="4">
      <x v="30"/>
    </i>
    <i r="5">
      <x v="33"/>
    </i>
    <i r="6">
      <x/>
    </i>
    <i r="7">
      <x v="621"/>
    </i>
    <i>
      <x v="846"/>
    </i>
    <i r="1">
      <x v="89"/>
    </i>
    <i r="2">
      <x v="1"/>
    </i>
    <i r="3">
      <x v="35"/>
    </i>
    <i r="4">
      <x v="31"/>
    </i>
    <i r="5">
      <x v="10"/>
    </i>
    <i r="6">
      <x v="2"/>
    </i>
    <i r="7">
      <x v="486"/>
    </i>
    <i>
      <x v="847"/>
    </i>
    <i r="1">
      <x v="102"/>
    </i>
    <i r="2">
      <x v="1"/>
    </i>
    <i r="3">
      <x v="34"/>
    </i>
    <i r="4">
      <x v="34"/>
    </i>
    <i r="5">
      <x v="27"/>
    </i>
    <i r="6">
      <x/>
    </i>
    <i r="7">
      <x v="206"/>
    </i>
    <i>
      <x v="848"/>
    </i>
    <i r="1">
      <x v="102"/>
    </i>
    <i r="2">
      <x v="1"/>
    </i>
    <i r="3">
      <x v="34"/>
    </i>
    <i r="4">
      <x v="33"/>
    </i>
    <i r="5">
      <x v="10"/>
    </i>
    <i r="6">
      <x v="3"/>
    </i>
    <i r="7">
      <x v="358"/>
    </i>
    <i>
      <x v="849"/>
    </i>
    <i r="1">
      <x v="44"/>
    </i>
    <i r="2">
      <x v="6"/>
    </i>
    <i r="3">
      <x v="34"/>
    </i>
    <i r="4">
      <x v="37"/>
    </i>
    <i r="5">
      <x v="34"/>
    </i>
    <i r="6">
      <x v="1"/>
    </i>
    <i r="7">
      <x v="90"/>
    </i>
    <i>
      <x v="850"/>
    </i>
    <i r="1">
      <x v="102"/>
    </i>
    <i r="2">
      <x v="4"/>
    </i>
    <i r="3">
      <x v="34"/>
    </i>
    <i r="4">
      <x v="32"/>
    </i>
    <i r="5">
      <x v="35"/>
    </i>
    <i r="6">
      <x v="3"/>
    </i>
    <i r="7">
      <x v="289"/>
    </i>
    <i>
      <x v="851"/>
    </i>
    <i r="1">
      <x v="102"/>
    </i>
    <i r="2">
      <x v="4"/>
    </i>
    <i r="3">
      <x v="34"/>
    </i>
    <i r="4">
      <x v="22"/>
    </i>
    <i r="5">
      <x v="44"/>
    </i>
    <i r="6">
      <x v="2"/>
    </i>
    <i r="7">
      <x v="33"/>
    </i>
    <i>
      <x v="852"/>
    </i>
    <i r="1">
      <x v="69"/>
    </i>
    <i r="2">
      <x v="6"/>
    </i>
    <i r="3">
      <x v="34"/>
    </i>
    <i r="4">
      <x v="22"/>
    </i>
    <i r="5">
      <x v="21"/>
    </i>
    <i r="6">
      <x v="2"/>
    </i>
    <i r="7">
      <x v="43"/>
    </i>
    <i>
      <x v="853"/>
    </i>
    <i r="1">
      <x v="44"/>
    </i>
    <i r="2">
      <x v="1"/>
    </i>
    <i r="3">
      <x v="34"/>
    </i>
    <i r="4">
      <x v="30"/>
    </i>
    <i r="5">
      <x v="15"/>
    </i>
    <i r="6">
      <x v="1"/>
    </i>
    <i r="7">
      <x v="633"/>
    </i>
    <i>
      <x v="854"/>
    </i>
    <i r="1">
      <x v="102"/>
    </i>
    <i r="2">
      <x v="1"/>
    </i>
    <i r="3">
      <x v="34"/>
    </i>
    <i r="4">
      <x v="39"/>
    </i>
    <i r="5">
      <x v="30"/>
    </i>
    <i r="6">
      <x v="2"/>
    </i>
    <i r="7">
      <x v="52"/>
    </i>
    <i>
      <x v="855"/>
    </i>
    <i r="1">
      <x v="102"/>
    </i>
    <i r="2">
      <x v="1"/>
    </i>
    <i r="3">
      <x v="34"/>
    </i>
    <i r="4">
      <x v="34"/>
    </i>
    <i r="5">
      <x v="35"/>
    </i>
    <i r="6">
      <x v="3"/>
    </i>
    <i r="7">
      <x v="185"/>
    </i>
    <i>
      <x v="856"/>
    </i>
    <i r="1">
      <x v="102"/>
    </i>
    <i r="2">
      <x v="1"/>
    </i>
    <i r="3">
      <x v="34"/>
    </i>
    <i r="4">
      <x v="32"/>
    </i>
    <i r="5">
      <x v="27"/>
    </i>
    <i r="6">
      <x v="1"/>
    </i>
    <i r="7">
      <x v="230"/>
    </i>
    <i>
      <x v="857"/>
    </i>
    <i r="1">
      <x v="102"/>
    </i>
    <i r="2">
      <x v="6"/>
    </i>
    <i r="3">
      <x v="34"/>
    </i>
    <i r="4">
      <x v="35"/>
    </i>
    <i r="5">
      <x v="32"/>
    </i>
    <i r="6">
      <x v="1"/>
    </i>
    <i r="7">
      <x v="118"/>
    </i>
    <i>
      <x v="858"/>
    </i>
    <i r="1">
      <x v="97"/>
    </i>
    <i r="2">
      <x v="1"/>
    </i>
    <i r="3">
      <x v="34"/>
    </i>
    <i r="4">
      <x v="38"/>
    </i>
    <i r="5">
      <x v="21"/>
    </i>
    <i r="6">
      <x v="3"/>
    </i>
    <i r="7">
      <x v="432"/>
    </i>
    <i>
      <x v="859"/>
    </i>
    <i r="1">
      <x v="97"/>
    </i>
    <i r="2">
      <x v="6"/>
    </i>
    <i r="3">
      <x v="34"/>
    </i>
    <i r="4">
      <x v="30"/>
    </i>
    <i r="5">
      <x v="38"/>
    </i>
    <i r="6">
      <x v="3"/>
    </i>
    <i r="7">
      <x v="525"/>
    </i>
    <i>
      <x v="860"/>
    </i>
    <i r="1">
      <x v="43"/>
    </i>
    <i r="2">
      <x v="1"/>
    </i>
    <i r="3">
      <x v="15"/>
    </i>
    <i r="4">
      <x v="30"/>
    </i>
    <i r="5">
      <x v="6"/>
    </i>
    <i r="6">
      <x v="2"/>
    </i>
    <i r="7">
      <x v="671"/>
    </i>
    <i>
      <x v="861"/>
    </i>
    <i r="1">
      <x v="78"/>
    </i>
    <i r="2">
      <x v="6"/>
    </i>
    <i r="3">
      <x v="34"/>
    </i>
    <i r="4">
      <x v="32"/>
    </i>
    <i r="5">
      <x v="31"/>
    </i>
    <i r="6">
      <x v="3"/>
    </i>
    <i r="7">
      <x v="224"/>
    </i>
    <i>
      <x v="862"/>
    </i>
    <i r="1">
      <x v="43"/>
    </i>
    <i r="2">
      <x v="1"/>
    </i>
    <i r="3">
      <x v="15"/>
    </i>
    <i r="4">
      <x v="30"/>
    </i>
    <i r="5">
      <x v="30"/>
    </i>
    <i r="6">
      <x/>
    </i>
    <i r="7">
      <x v="613"/>
    </i>
    <i>
      <x v="863"/>
    </i>
    <i r="1">
      <x v="66"/>
    </i>
    <i r="2">
      <x v="1"/>
    </i>
    <i r="3">
      <x v="12"/>
    </i>
    <i r="4">
      <x v="32"/>
    </i>
    <i r="5">
      <x v="15"/>
    </i>
    <i r="6">
      <x v="2"/>
    </i>
    <i r="7">
      <x v="283"/>
    </i>
    <i>
      <x v="864"/>
    </i>
    <i r="1">
      <x v="83"/>
    </i>
    <i r="2">
      <x v="6"/>
    </i>
    <i r="3">
      <x v="34"/>
    </i>
    <i r="4">
      <x v="38"/>
    </i>
    <i r="5">
      <x v="13"/>
    </i>
    <i r="6">
      <x v="2"/>
    </i>
    <i r="7">
      <x v="436"/>
    </i>
    <i>
      <x v="865"/>
    </i>
    <i r="1">
      <x v="43"/>
    </i>
    <i r="2">
      <x/>
    </i>
    <i r="3">
      <x v="15"/>
    </i>
    <i r="4">
      <x v="31"/>
    </i>
    <i r="5">
      <x v="13"/>
    </i>
    <i r="6">
      <x v="2"/>
    </i>
    <i r="7">
      <x v="517"/>
    </i>
    <i>
      <x v="866"/>
    </i>
    <i r="1">
      <x v="43"/>
    </i>
    <i r="2">
      <x v="6"/>
    </i>
    <i r="3">
      <x v="15"/>
    </i>
    <i r="4">
      <x v="30"/>
    </i>
    <i r="5">
      <x v="18"/>
    </i>
    <i r="6">
      <x v="3"/>
    </i>
    <i r="7">
      <x v="541"/>
    </i>
    <i>
      <x v="867"/>
    </i>
    <i r="1">
      <x v="71"/>
    </i>
    <i r="2">
      <x v="6"/>
    </i>
    <i r="3">
      <x v="28"/>
    </i>
    <i r="4">
      <x v="30"/>
    </i>
    <i r="5">
      <x v="15"/>
    </i>
    <i r="6">
      <x v="3"/>
    </i>
    <i r="7">
      <x v="635"/>
    </i>
    <i>
      <x v="868"/>
    </i>
    <i r="1">
      <x v="89"/>
    </i>
    <i r="2">
      <x v="4"/>
    </i>
    <i r="3">
      <x v="34"/>
    </i>
    <i r="4">
      <x v="22"/>
    </i>
    <i r="5">
      <x v="40"/>
    </i>
    <i r="6">
      <x v="2"/>
    </i>
    <i r="7">
      <x v="43"/>
    </i>
    <i>
      <x v="869"/>
    </i>
    <i r="1">
      <x v="102"/>
    </i>
    <i r="2">
      <x v="1"/>
    </i>
    <i r="3">
      <x v="34"/>
    </i>
    <i r="4">
      <x v="33"/>
    </i>
    <i r="5">
      <x v="6"/>
    </i>
    <i r="6">
      <x v="2"/>
    </i>
    <i r="7">
      <x v="335"/>
    </i>
    <i>
      <x v="870"/>
    </i>
    <i r="1">
      <x v="43"/>
    </i>
    <i r="2">
      <x v="5"/>
    </i>
    <i r="3">
      <x v="15"/>
    </i>
    <i r="4">
      <x v="30"/>
    </i>
    <i r="5">
      <x v="21"/>
    </i>
    <i r="6">
      <x v="1"/>
    </i>
    <i r="7">
      <x v="588"/>
    </i>
    <i>
      <x v="871"/>
    </i>
    <i r="1">
      <x v="104"/>
    </i>
    <i r="2">
      <x/>
    </i>
    <i r="3">
      <x v="34"/>
    </i>
    <i r="4">
      <x v="30"/>
    </i>
    <i r="5">
      <x v="15"/>
    </i>
    <i r="6">
      <x v="2"/>
    </i>
    <i r="7">
      <x v="545"/>
    </i>
    <i>
      <x v="872"/>
    </i>
    <i r="1">
      <x v="43"/>
    </i>
    <i r="2">
      <x v="6"/>
    </i>
    <i r="3">
      <x v="15"/>
    </i>
    <i r="4">
      <x v="30"/>
    </i>
    <i r="5">
      <x v="18"/>
    </i>
    <i r="6">
      <x/>
    </i>
    <i r="7">
      <x v="562"/>
    </i>
    <i>
      <x v="873"/>
    </i>
    <i r="1">
      <x v="83"/>
    </i>
    <i r="2">
      <x/>
    </i>
    <i r="3">
      <x v="34"/>
    </i>
    <i r="4">
      <x v="38"/>
    </i>
    <i r="5">
      <x v="35"/>
    </i>
    <i r="6">
      <x v="2"/>
    </i>
    <i r="7">
      <x v="373"/>
    </i>
    <i>
      <x v="874"/>
    </i>
    <i r="1">
      <x v="59"/>
    </i>
    <i r="2">
      <x v="4"/>
    </i>
    <i r="3">
      <x v="34"/>
    </i>
    <i r="4">
      <x v="36"/>
    </i>
    <i r="5">
      <x v="30"/>
    </i>
    <i r="6">
      <x v="3"/>
    </i>
    <i r="7">
      <x v="85"/>
    </i>
    <i>
      <x v="875"/>
    </i>
    <i r="1">
      <x v="43"/>
    </i>
    <i r="2">
      <x/>
    </i>
    <i r="3">
      <x v="15"/>
    </i>
    <i r="4">
      <x v="30"/>
    </i>
    <i r="5">
      <x v="27"/>
    </i>
    <i r="6">
      <x v="1"/>
    </i>
    <i r="7">
      <x v="588"/>
    </i>
    <i>
      <x v="876"/>
    </i>
    <i r="1">
      <x v="43"/>
    </i>
    <i r="2">
      <x v="6"/>
    </i>
    <i r="3">
      <x v="15"/>
    </i>
    <i r="4">
      <x v="33"/>
    </i>
    <i r="5">
      <x v="27"/>
    </i>
    <i r="6">
      <x v="1"/>
    </i>
    <i r="7">
      <x v="353"/>
    </i>
    <i>
      <x v="877"/>
    </i>
    <i r="1">
      <x v="43"/>
    </i>
    <i r="2">
      <x v="4"/>
    </i>
    <i r="3">
      <x v="15"/>
    </i>
    <i r="4">
      <x v="31"/>
    </i>
    <i r="5">
      <x v="37"/>
    </i>
    <i r="6">
      <x v="2"/>
    </i>
    <i r="7">
      <x v="453"/>
    </i>
    <i>
      <x v="878"/>
    </i>
    <i r="1">
      <x v="43"/>
    </i>
    <i r="2">
      <x v="6"/>
    </i>
    <i r="3">
      <x v="15"/>
    </i>
    <i r="4">
      <x v="30"/>
    </i>
    <i r="5">
      <x v="18"/>
    </i>
    <i r="6">
      <x v="2"/>
    </i>
    <i r="7">
      <x v="676"/>
    </i>
    <i>
      <x v="879"/>
    </i>
    <i r="1">
      <x v="43"/>
    </i>
    <i r="2">
      <x v="5"/>
    </i>
    <i r="3">
      <x v="15"/>
    </i>
    <i r="4">
      <x v="30"/>
    </i>
    <i r="5">
      <x v="13"/>
    </i>
    <i r="6">
      <x v="1"/>
    </i>
    <i r="7">
      <x v="562"/>
    </i>
    <i>
      <x v="880"/>
    </i>
    <i r="1">
      <x v="43"/>
    </i>
    <i r="2">
      <x v="6"/>
    </i>
    <i r="3">
      <x v="15"/>
    </i>
    <i r="4">
      <x v="31"/>
    </i>
    <i r="5">
      <x v="18"/>
    </i>
    <i r="6">
      <x v="2"/>
    </i>
    <i r="7">
      <x v="479"/>
    </i>
    <i>
      <x v="881"/>
    </i>
    <i r="1">
      <x v="43"/>
    </i>
    <i r="2">
      <x v="6"/>
    </i>
    <i r="3">
      <x v="15"/>
    </i>
    <i r="4">
      <x v="31"/>
    </i>
    <i r="5">
      <x v="13"/>
    </i>
    <i r="6">
      <x v="1"/>
    </i>
    <i r="7">
      <x v="498"/>
    </i>
    <i>
      <x v="882"/>
    </i>
    <i r="1">
      <x v="75"/>
    </i>
    <i r="2">
      <x v="1"/>
    </i>
    <i r="3">
      <x v="27"/>
    </i>
    <i r="4">
      <x v="30"/>
    </i>
    <i r="5">
      <x v="30"/>
    </i>
    <i r="6">
      <x v="2"/>
    </i>
    <i r="7">
      <x v="649"/>
    </i>
    <i>
      <x v="883"/>
    </i>
    <i r="1">
      <x v="52"/>
    </i>
    <i r="2">
      <x v="3"/>
    </i>
    <i r="3">
      <x v="34"/>
    </i>
    <i r="4">
      <x v="31"/>
    </i>
    <i r="5">
      <x v="33"/>
    </i>
    <i r="6">
      <x v="2"/>
    </i>
    <i r="7">
      <x v="492"/>
    </i>
    <i>
      <x v="884"/>
    </i>
    <i r="1">
      <x v="43"/>
    </i>
    <i r="2">
      <x v="1"/>
    </i>
    <i r="3">
      <x v="15"/>
    </i>
    <i r="4">
      <x v="30"/>
    </i>
    <i r="5">
      <x v="14"/>
    </i>
    <i r="6">
      <x v="1"/>
    </i>
    <i r="7">
      <x v="661"/>
    </i>
    <i>
      <x v="885"/>
    </i>
    <i r="1">
      <x v="43"/>
    </i>
    <i r="2">
      <x v="6"/>
    </i>
    <i r="3">
      <x v="34"/>
    </i>
    <i r="4">
      <x v="30"/>
    </i>
    <i r="5">
      <x v="21"/>
    </i>
    <i r="6">
      <x v="2"/>
    </i>
    <i r="7">
      <x v="545"/>
    </i>
    <i>
      <x v="886"/>
    </i>
    <i r="1">
      <x v="102"/>
    </i>
    <i r="2">
      <x v="1"/>
    </i>
    <i r="3">
      <x v="34"/>
    </i>
    <i r="4">
      <x v="35"/>
    </i>
    <i r="5">
      <x v="21"/>
    </i>
    <i r="6">
      <x v="1"/>
    </i>
    <i r="7">
      <x v="163"/>
    </i>
    <i>
      <x v="887"/>
    </i>
    <i r="1">
      <x v="43"/>
    </i>
    <i r="2">
      <x v="6"/>
    </i>
    <i r="3">
      <x v="15"/>
    </i>
    <i r="4">
      <x v="30"/>
    </i>
    <i r="5">
      <x v="29"/>
    </i>
    <i r="6">
      <x v="3"/>
    </i>
    <i r="7">
      <x v="541"/>
    </i>
    <i>
      <x v="888"/>
    </i>
    <i r="1">
      <x v="43"/>
    </i>
    <i r="2">
      <x v="6"/>
    </i>
    <i r="3">
      <x v="34"/>
    </i>
    <i r="4">
      <x v="31"/>
    </i>
    <i r="5">
      <x v="18"/>
    </i>
    <i r="6">
      <x v="2"/>
    </i>
    <i r="7">
      <x v="485"/>
    </i>
    <i>
      <x v="889"/>
    </i>
    <i r="1">
      <x v="99"/>
    </i>
    <i r="2">
      <x/>
    </i>
    <i r="3">
      <x v="13"/>
    </i>
    <i r="4">
      <x v="22"/>
    </i>
    <i r="5">
      <x v="30"/>
    </i>
    <i r="6">
      <x v="2"/>
    </i>
    <i r="7">
      <x v="42"/>
    </i>
    <i>
      <x v="890"/>
    </i>
    <i r="1">
      <x v="85"/>
    </i>
    <i r="2">
      <x/>
    </i>
    <i r="3">
      <x v="34"/>
    </i>
    <i r="4">
      <x v="32"/>
    </i>
    <i r="5">
      <x v="30"/>
    </i>
    <i r="6">
      <x v="3"/>
    </i>
    <i r="7">
      <x v="230"/>
    </i>
    <i>
      <x v="891"/>
    </i>
    <i r="1">
      <x v="43"/>
    </i>
    <i r="2">
      <x v="6"/>
    </i>
    <i r="3">
      <x v="15"/>
    </i>
    <i r="4">
      <x v="31"/>
    </i>
    <i r="5">
      <x v="13"/>
    </i>
    <i r="6">
      <x/>
    </i>
    <i r="7">
      <x v="445"/>
    </i>
    <i>
      <x v="892"/>
    </i>
    <i r="1">
      <x v="43"/>
    </i>
    <i r="2">
      <x v="1"/>
    </i>
    <i r="3">
      <x v="15"/>
    </i>
    <i r="4">
      <x v="31"/>
    </i>
    <i r="5">
      <x v="10"/>
    </i>
    <i r="6">
      <x v="2"/>
    </i>
    <i r="7">
      <x v="507"/>
    </i>
    <i>
      <x v="893"/>
    </i>
    <i r="1">
      <x v="43"/>
    </i>
    <i r="2">
      <x v="6"/>
    </i>
    <i r="3">
      <x v="15"/>
    </i>
    <i r="4">
      <x v="31"/>
    </i>
    <i r="5">
      <x v="18"/>
    </i>
    <i r="6">
      <x v="3"/>
    </i>
    <i r="7">
      <x v="474"/>
    </i>
    <i>
      <x v="894"/>
    </i>
    <i r="1">
      <x v="26"/>
    </i>
    <i r="2">
      <x v="3"/>
    </i>
    <i r="3">
      <x v="34"/>
    </i>
    <i r="4">
      <x v="38"/>
    </i>
    <i r="5">
      <x v="29"/>
    </i>
    <i r="6">
      <x v="1"/>
    </i>
    <i r="7">
      <x v="377"/>
    </i>
    <i>
      <x v="895"/>
    </i>
    <i r="1">
      <x v="43"/>
    </i>
    <i r="2">
      <x v="6"/>
    </i>
    <i r="3">
      <x v="15"/>
    </i>
    <i r="4">
      <x v="30"/>
    </i>
    <i r="5">
      <x v="21"/>
    </i>
    <i r="6">
      <x v="3"/>
    </i>
    <i r="7">
      <x v="566"/>
    </i>
    <i>
      <x v="896"/>
    </i>
    <i r="1">
      <x v="99"/>
    </i>
    <i r="2">
      <x v="6"/>
    </i>
    <i r="3">
      <x v="13"/>
    </i>
    <i r="4">
      <x v="36"/>
    </i>
    <i r="5">
      <x v="35"/>
    </i>
    <i r="6">
      <x/>
    </i>
    <i r="7">
      <x v="79"/>
    </i>
    <i>
      <x v="897"/>
    </i>
    <i r="1">
      <x v="106"/>
    </i>
    <i r="2">
      <x v="1"/>
    </i>
    <i r="3">
      <x v="34"/>
    </i>
    <i r="4">
      <x v="38"/>
    </i>
    <i r="5">
      <x v="40"/>
    </i>
    <i r="6">
      <x v="2"/>
    </i>
    <i r="7">
      <x v="374"/>
    </i>
    <i>
      <x v="898"/>
    </i>
    <i r="1">
      <x v="99"/>
    </i>
    <i r="2">
      <x v="2"/>
    </i>
    <i r="3">
      <x v="13"/>
    </i>
    <i r="4">
      <x v="36"/>
    </i>
    <i r="5">
      <x v="36"/>
    </i>
    <i r="6">
      <x v="2"/>
    </i>
    <i r="7">
      <x v="82"/>
    </i>
    <i>
      <x v="899"/>
    </i>
    <i r="1">
      <x v="43"/>
    </i>
    <i r="2">
      <x v="1"/>
    </i>
    <i r="3">
      <x v="15"/>
    </i>
    <i r="4">
      <x v="30"/>
    </i>
    <i r="5">
      <x v="3"/>
    </i>
    <i r="6">
      <x v="2"/>
    </i>
    <i r="7">
      <x v="613"/>
    </i>
    <i>
      <x v="900"/>
    </i>
    <i r="1">
      <x v="97"/>
    </i>
    <i r="2">
      <x v="1"/>
    </i>
    <i r="3">
      <x/>
    </i>
    <i r="4">
      <x v="38"/>
    </i>
    <i r="5">
      <x v="31"/>
    </i>
    <i r="6">
      <x v="2"/>
    </i>
    <i r="7">
      <x v="420"/>
    </i>
    <i>
      <x v="901"/>
    </i>
    <i r="1">
      <x v="76"/>
    </i>
    <i r="2">
      <x v="6"/>
    </i>
    <i r="3">
      <x v="12"/>
    </i>
    <i r="4">
      <x v="38"/>
    </i>
    <i r="5">
      <x v="27"/>
    </i>
    <i r="6">
      <x v="2"/>
    </i>
    <i r="7">
      <x v="433"/>
    </i>
    <i>
      <x v="902"/>
    </i>
    <i r="1">
      <x v="6"/>
    </i>
    <i r="2">
      <x v="1"/>
    </i>
    <i r="3">
      <x v="1"/>
    </i>
    <i r="4">
      <x v="37"/>
    </i>
    <i r="5">
      <x v="24"/>
    </i>
    <i r="6">
      <x/>
    </i>
    <i r="7">
      <x v="92"/>
    </i>
    <i>
      <x v="903"/>
    </i>
    <i r="1">
      <x v="43"/>
    </i>
    <i r="2">
      <x v="3"/>
    </i>
    <i r="3">
      <x v="15"/>
    </i>
    <i r="4">
      <x v="30"/>
    </i>
    <i r="5">
      <x v="15"/>
    </i>
    <i r="6">
      <x v="2"/>
    </i>
    <i r="7">
      <x v="671"/>
    </i>
    <i>
      <x v="904"/>
    </i>
    <i r="1">
      <x v="43"/>
    </i>
    <i r="2">
      <x v="8"/>
    </i>
    <i r="3">
      <x v="15"/>
    </i>
    <i r="4">
      <x v="30"/>
    </i>
    <i r="5">
      <x v="27"/>
    </i>
    <i r="6">
      <x v="3"/>
    </i>
    <i r="7">
      <x v="661"/>
    </i>
    <i>
      <x v="905"/>
    </i>
    <i r="1">
      <x v="43"/>
    </i>
    <i r="2">
      <x v="1"/>
    </i>
    <i r="3">
      <x v="15"/>
    </i>
    <i r="4">
      <x v="30"/>
    </i>
    <i r="5">
      <x v="27"/>
    </i>
    <i r="6">
      <x v="3"/>
    </i>
    <i r="7">
      <x v="541"/>
    </i>
    <i>
      <x v="906"/>
    </i>
    <i r="1">
      <x v="102"/>
    </i>
    <i r="2">
      <x v="3"/>
    </i>
    <i r="3">
      <x v="34"/>
    </i>
    <i r="4">
      <x v="21"/>
    </i>
    <i r="5">
      <x v="44"/>
    </i>
    <i r="6">
      <x v="2"/>
    </i>
    <i r="7">
      <x v="22"/>
    </i>
    <i>
      <x v="907"/>
    </i>
    <i r="1">
      <x v="43"/>
    </i>
    <i r="2">
      <x v="6"/>
    </i>
    <i r="3">
      <x v="15"/>
    </i>
    <i r="4">
      <x v="30"/>
    </i>
    <i r="5">
      <x v="13"/>
    </i>
    <i r="6">
      <x v="2"/>
    </i>
    <i r="7">
      <x v="520"/>
    </i>
    <i>
      <x v="908"/>
    </i>
    <i r="1">
      <x v="87"/>
    </i>
    <i r="2">
      <x v="1"/>
    </i>
    <i r="3">
      <x v="12"/>
    </i>
    <i r="4">
      <x v="31"/>
    </i>
    <i r="5">
      <x v="15"/>
    </i>
    <i r="6">
      <x v="2"/>
    </i>
    <i r="7">
      <x v="470"/>
    </i>
    <i>
      <x v="909"/>
    </i>
    <i r="1">
      <x v="102"/>
    </i>
    <i r="2">
      <x v="1"/>
    </i>
    <i r="3">
      <x v="34"/>
    </i>
    <i r="4">
      <x v="36"/>
    </i>
    <i r="5">
      <x v="40"/>
    </i>
    <i r="6">
      <x v="2"/>
    </i>
    <i r="7">
      <x v="72"/>
    </i>
    <i>
      <x v="910"/>
    </i>
    <i r="1">
      <x v="43"/>
    </i>
    <i r="2">
      <x v="1"/>
    </i>
    <i r="3">
      <x v="34"/>
    </i>
    <i r="4">
      <x v="31"/>
    </i>
    <i r="5">
      <x v="13"/>
    </i>
    <i r="6">
      <x v="2"/>
    </i>
    <i r="7">
      <x v="443"/>
    </i>
    <i>
      <x v="911"/>
    </i>
    <i r="1">
      <x v="99"/>
    </i>
    <i r="2">
      <x v="1"/>
    </i>
    <i r="3">
      <x v="13"/>
    </i>
    <i r="4">
      <x v="35"/>
    </i>
    <i r="5">
      <x v="30"/>
    </i>
    <i r="6">
      <x v="3"/>
    </i>
    <i r="7">
      <x v="146"/>
    </i>
    <i>
      <x v="912"/>
    </i>
    <i r="1">
      <x v="83"/>
    </i>
    <i r="2">
      <x v="3"/>
    </i>
    <i r="3">
      <x v="34"/>
    </i>
    <i r="4">
      <x v="33"/>
    </i>
    <i r="5">
      <x v="35"/>
    </i>
    <i r="6">
      <x v="3"/>
    </i>
    <i r="7">
      <x v="341"/>
    </i>
    <i>
      <x v="913"/>
    </i>
    <i r="1">
      <x v="16"/>
    </i>
    <i r="2">
      <x v="1"/>
    </i>
    <i r="3">
      <x v="3"/>
    </i>
    <i r="4">
      <x v="30"/>
    </i>
    <i r="5">
      <x v="27"/>
    </i>
    <i r="6">
      <x v="3"/>
    </i>
    <i r="7">
      <x v="554"/>
    </i>
    <i>
      <x v="914"/>
    </i>
    <i r="1">
      <x v="85"/>
    </i>
    <i r="2">
      <x v="2"/>
    </i>
    <i r="3">
      <x v="34"/>
    </i>
    <i r="4">
      <x v="32"/>
    </i>
    <i r="5">
      <x v="18"/>
    </i>
    <i r="6">
      <x v="2"/>
    </i>
    <i r="7">
      <x v="230"/>
    </i>
    <i>
      <x v="915"/>
    </i>
    <i r="1">
      <x v="43"/>
    </i>
    <i r="2">
      <x v="6"/>
    </i>
    <i r="3">
      <x v="15"/>
    </i>
    <i r="4">
      <x v="31"/>
    </i>
    <i r="5">
      <x v="27"/>
    </i>
    <i r="6">
      <x v="3"/>
    </i>
    <i r="7">
      <x v="479"/>
    </i>
    <i>
      <x v="916"/>
    </i>
    <i r="1">
      <x v="43"/>
    </i>
    <i r="2">
      <x v="1"/>
    </i>
    <i r="3">
      <x v="15"/>
    </i>
    <i r="4">
      <x v="30"/>
    </i>
    <i r="5">
      <x v="6"/>
    </i>
    <i r="6">
      <x v="3"/>
    </i>
    <i r="7">
      <x v="520"/>
    </i>
    <i>
      <x v="917"/>
    </i>
    <i r="1">
      <x/>
    </i>
    <i r="2">
      <x v="4"/>
    </i>
    <i r="3">
      <x v="34"/>
    </i>
    <i r="4">
      <x v="31"/>
    </i>
    <i r="5">
      <x v="27"/>
    </i>
    <i r="6">
      <x v="2"/>
    </i>
    <i r="7">
      <x v="458"/>
    </i>
    <i>
      <x v="918"/>
    </i>
    <i r="1">
      <x v="71"/>
    </i>
    <i r="2">
      <x v="6"/>
    </i>
    <i r="3">
      <x v="34"/>
    </i>
    <i r="4">
      <x v="30"/>
    </i>
    <i r="5">
      <x v="21"/>
    </i>
    <i r="6">
      <x v="3"/>
    </i>
    <i r="7">
      <x v="658"/>
    </i>
    <i>
      <x v="919"/>
    </i>
    <i r="1">
      <x v="75"/>
    </i>
    <i r="2">
      <x v="8"/>
    </i>
    <i r="3">
      <x v="34"/>
    </i>
    <i r="4">
      <x v="31"/>
    </i>
    <i r="5">
      <x v="32"/>
    </i>
    <i r="6">
      <x v="2"/>
    </i>
    <i r="7">
      <x v="476"/>
    </i>
    <i>
      <x v="920"/>
    </i>
    <i r="1">
      <x v="45"/>
    </i>
    <i r="2">
      <x/>
    </i>
    <i r="3">
      <x v="34"/>
    </i>
    <i r="4">
      <x v="38"/>
    </i>
    <i r="5">
      <x v="49"/>
    </i>
    <i r="6">
      <x v="1"/>
    </i>
    <i r="7">
      <x v="412"/>
    </i>
    <i>
      <x v="921"/>
    </i>
    <i r="1">
      <x v="43"/>
    </i>
    <i r="2">
      <x v="6"/>
    </i>
    <i r="3">
      <x v="34"/>
    </i>
    <i r="4">
      <x v="31"/>
    </i>
    <i r="5">
      <x v="30"/>
    </i>
    <i r="6">
      <x v="2"/>
    </i>
    <i r="7">
      <x v="443"/>
    </i>
    <i>
      <x v="922"/>
    </i>
    <i r="1">
      <x v="35"/>
    </i>
    <i r="2">
      <x v="2"/>
    </i>
    <i r="3">
      <x v="12"/>
    </i>
    <i r="4">
      <x v="35"/>
    </i>
    <i r="5">
      <x v="13"/>
    </i>
    <i r="6">
      <x v="2"/>
    </i>
    <i r="7">
      <x v="141"/>
    </i>
    <i>
      <x v="923"/>
    </i>
    <i r="1">
      <x v="102"/>
    </i>
    <i r="2">
      <x v="6"/>
    </i>
    <i r="3">
      <x v="34"/>
    </i>
    <i r="4">
      <x v="34"/>
    </i>
    <i r="5">
      <x v="15"/>
    </i>
    <i r="6">
      <x v="2"/>
    </i>
    <i r="7">
      <x v="185"/>
    </i>
    <i>
      <x v="924"/>
    </i>
    <i r="1">
      <x v="43"/>
    </i>
    <i r="2">
      <x v="6"/>
    </i>
    <i r="3">
      <x v="15"/>
    </i>
    <i r="4">
      <x v="30"/>
    </i>
    <i r="5">
      <x v="10"/>
    </i>
    <i r="6">
      <x v="1"/>
    </i>
    <i r="7">
      <x v="568"/>
    </i>
    <i>
      <x v="925"/>
    </i>
    <i r="1">
      <x v="43"/>
    </i>
    <i r="2">
      <x v="1"/>
    </i>
    <i r="3">
      <x v="15"/>
    </i>
    <i r="4">
      <x v="30"/>
    </i>
    <i r="5">
      <x v="31"/>
    </i>
    <i r="6">
      <x v="2"/>
    </i>
    <i r="7">
      <x v="541"/>
    </i>
    <i>
      <x v="926"/>
    </i>
    <i r="1">
      <x v="43"/>
    </i>
    <i r="2">
      <x v="1"/>
    </i>
    <i r="3">
      <x v="15"/>
    </i>
    <i r="4">
      <x v="30"/>
    </i>
    <i r="5">
      <x v="15"/>
    </i>
    <i r="6">
      <x v="1"/>
    </i>
    <i r="7">
      <x v="541"/>
    </i>
    <i>
      <x v="927"/>
    </i>
    <i r="1">
      <x v="105"/>
    </i>
    <i r="2">
      <x/>
    </i>
    <i r="3">
      <x v="34"/>
    </i>
    <i r="4">
      <x v="31"/>
    </i>
    <i r="5">
      <x v="10"/>
    </i>
    <i r="6">
      <x v="3"/>
    </i>
    <i r="7">
      <x v="464"/>
    </i>
    <i>
      <x v="928"/>
    </i>
    <i r="1">
      <x v="36"/>
    </i>
    <i r="2">
      <x v="2"/>
    </i>
    <i r="3">
      <x v="12"/>
    </i>
    <i r="4">
      <x v="32"/>
    </i>
    <i r="5">
      <x v="13"/>
    </i>
    <i r="6">
      <x v="1"/>
    </i>
    <i r="7">
      <x v="267"/>
    </i>
    <i>
      <x v="929"/>
    </i>
    <i r="1">
      <x v="97"/>
    </i>
    <i r="2">
      <x/>
    </i>
    <i r="3">
      <x v="34"/>
    </i>
    <i r="4">
      <x v="38"/>
    </i>
    <i r="5">
      <x v="16"/>
    </i>
    <i r="6">
      <x v="2"/>
    </i>
    <i r="7">
      <x v="377"/>
    </i>
    <i>
      <x v="930"/>
    </i>
    <i r="1">
      <x v="102"/>
    </i>
    <i r="2">
      <x v="5"/>
    </i>
    <i r="3">
      <x v="34"/>
    </i>
    <i r="4">
      <x v="32"/>
    </i>
    <i r="5">
      <x v="15"/>
    </i>
    <i r="6">
      <x v="1"/>
    </i>
    <i r="7">
      <x v="248"/>
    </i>
    <i>
      <x v="931"/>
    </i>
    <i r="1">
      <x v="102"/>
    </i>
    <i r="2">
      <x v="6"/>
    </i>
    <i r="3">
      <x v="34"/>
    </i>
    <i r="4">
      <x v="22"/>
    </i>
    <i r="5">
      <x v="35"/>
    </i>
    <i r="6">
      <x v="3"/>
    </i>
    <i r="7">
      <x v="33"/>
    </i>
    <i>
      <x v="932"/>
    </i>
    <i r="1">
      <x v="66"/>
    </i>
    <i r="2">
      <x v="1"/>
    </i>
    <i r="3">
      <x v="12"/>
    </i>
    <i r="4">
      <x v="37"/>
    </i>
    <i r="5">
      <x v="15"/>
    </i>
    <i r="6">
      <x v="2"/>
    </i>
    <i r="7">
      <x v="97"/>
    </i>
    <i>
      <x v="933"/>
    </i>
    <i r="1">
      <x v="66"/>
    </i>
    <i r="2">
      <x v="1"/>
    </i>
    <i r="3">
      <x v="12"/>
    </i>
    <i r="4">
      <x v="32"/>
    </i>
    <i r="5">
      <x v="30"/>
    </i>
    <i r="6">
      <x v="1"/>
    </i>
    <i r="7">
      <x v="247"/>
    </i>
    <i>
      <x v="934"/>
    </i>
    <i r="1">
      <x v="68"/>
    </i>
    <i r="2">
      <x v="6"/>
    </i>
    <i r="3">
      <x v="24"/>
    </i>
    <i r="4">
      <x v="30"/>
    </i>
    <i r="5">
      <x v="18"/>
    </i>
    <i r="6">
      <x v="2"/>
    </i>
    <i r="7">
      <x v="521"/>
    </i>
    <i>
      <x v="935"/>
    </i>
    <i r="1">
      <x v="43"/>
    </i>
    <i r="2">
      <x v="1"/>
    </i>
    <i r="3">
      <x v="34"/>
    </i>
    <i r="4">
      <x v="30"/>
    </i>
    <i r="5">
      <x v="18"/>
    </i>
    <i r="6">
      <x/>
    </i>
    <i r="7">
      <x v="574"/>
    </i>
    <i>
      <x v="936"/>
    </i>
    <i r="1">
      <x v="35"/>
    </i>
    <i r="2">
      <x v="6"/>
    </i>
    <i r="3">
      <x v="34"/>
    </i>
    <i r="4">
      <x v="33"/>
    </i>
    <i r="5">
      <x v="18"/>
    </i>
    <i r="6">
      <x v="2"/>
    </i>
    <i r="7">
      <x v="302"/>
    </i>
    <i>
      <x v="937"/>
    </i>
    <i r="1">
      <x v="67"/>
    </i>
    <i r="2">
      <x v="1"/>
    </i>
    <i r="3">
      <x v="34"/>
    </i>
    <i r="4">
      <x v="33"/>
    </i>
    <i r="5">
      <x v="18"/>
    </i>
    <i r="6">
      <x v="2"/>
    </i>
    <i r="7">
      <x v="358"/>
    </i>
    <i>
      <x v="938"/>
    </i>
    <i r="1">
      <x v="67"/>
    </i>
    <i r="2">
      <x v="1"/>
    </i>
    <i r="3">
      <x v="26"/>
    </i>
    <i r="4">
      <x v="32"/>
    </i>
    <i r="5">
      <x v="30"/>
    </i>
    <i r="6">
      <x v="2"/>
    </i>
    <i r="7">
      <x v="232"/>
    </i>
    <i>
      <x v="939"/>
    </i>
    <i r="1">
      <x v="93"/>
    </i>
    <i r="2">
      <x v="1"/>
    </i>
    <i r="3">
      <x v="34"/>
    </i>
    <i r="4">
      <x v="21"/>
    </i>
    <i r="5">
      <x v="40"/>
    </i>
    <i r="6">
      <x/>
    </i>
    <i r="7">
      <x v="22"/>
    </i>
    <i>
      <x v="940"/>
    </i>
    <i r="1">
      <x v="6"/>
    </i>
    <i r="2">
      <x v="6"/>
    </i>
    <i r="3">
      <x v="1"/>
    </i>
    <i r="4">
      <x v="35"/>
    </i>
    <i r="5">
      <x v="44"/>
    </i>
    <i r="6">
      <x v="2"/>
    </i>
    <i r="7">
      <x v="138"/>
    </i>
    <i>
      <x v="941"/>
    </i>
    <i r="1">
      <x v="6"/>
    </i>
    <i r="2">
      <x v="1"/>
    </i>
    <i r="3">
      <x v="1"/>
    </i>
    <i r="4">
      <x v="37"/>
    </i>
    <i r="5">
      <x v="40"/>
    </i>
    <i r="6">
      <x v="1"/>
    </i>
    <i r="7">
      <x v="92"/>
    </i>
    <i>
      <x v="942"/>
    </i>
    <i r="1">
      <x v="6"/>
    </i>
    <i r="2">
      <x v="1"/>
    </i>
    <i r="3">
      <x v="1"/>
    </i>
    <i r="4">
      <x v="37"/>
    </i>
    <i r="5">
      <x v="33"/>
    </i>
    <i r="6">
      <x v="2"/>
    </i>
    <i r="7">
      <x v="104"/>
    </i>
    <i>
      <x v="943"/>
    </i>
    <i r="1">
      <x v="43"/>
    </i>
    <i r="2">
      <x v="1"/>
    </i>
    <i r="3">
      <x v="34"/>
    </i>
    <i r="4">
      <x v="31"/>
    </i>
    <i r="5">
      <x v="10"/>
    </i>
    <i r="6">
      <x v="1"/>
    </i>
    <i r="7">
      <x v="500"/>
    </i>
    <i>
      <x v="944"/>
    </i>
    <i r="1">
      <x v="6"/>
    </i>
    <i r="2">
      <x v="6"/>
    </i>
    <i r="3">
      <x v="1"/>
    </i>
    <i r="4">
      <x v="34"/>
    </i>
    <i r="5">
      <x v="18"/>
    </i>
    <i r="6">
      <x v="1"/>
    </i>
    <i r="7">
      <x v="200"/>
    </i>
    <i>
      <x v="945"/>
    </i>
    <i r="1">
      <x v="6"/>
    </i>
    <i r="2">
      <x v="2"/>
    </i>
    <i r="3">
      <x v="1"/>
    </i>
    <i r="4">
      <x v="36"/>
    </i>
    <i r="5">
      <x v="21"/>
    </i>
    <i r="6">
      <x v="3"/>
    </i>
    <i r="7">
      <x v="81"/>
    </i>
    <i>
      <x v="946"/>
    </i>
    <i r="1">
      <x v="102"/>
    </i>
    <i r="2">
      <x v="6"/>
    </i>
    <i r="3">
      <x v="34"/>
    </i>
    <i r="4">
      <x v="32"/>
    </i>
    <i r="5">
      <x v="13"/>
    </i>
    <i r="6">
      <x v="1"/>
    </i>
    <i r="7">
      <x v="230"/>
    </i>
    <i>
      <x v="947"/>
    </i>
    <i r="1">
      <x v="6"/>
    </i>
    <i r="2">
      <x v="6"/>
    </i>
    <i r="3">
      <x v="1"/>
    </i>
    <i r="4">
      <x v="33"/>
    </i>
    <i r="5">
      <x v="6"/>
    </i>
    <i r="6">
      <x v="3"/>
    </i>
    <i r="7">
      <x v="331"/>
    </i>
    <i>
      <x v="948"/>
    </i>
    <i r="1">
      <x v="6"/>
    </i>
    <i r="2">
      <x v="1"/>
    </i>
    <i r="3">
      <x v="34"/>
    </i>
    <i r="4">
      <x v="33"/>
    </i>
    <i r="5">
      <x v="8"/>
    </i>
    <i r="6">
      <x v="2"/>
    </i>
    <i r="7">
      <x v="316"/>
    </i>
    <i>
      <x v="949"/>
    </i>
    <i r="1">
      <x v="67"/>
    </i>
    <i r="2">
      <x/>
    </i>
    <i r="3">
      <x v="26"/>
    </i>
    <i r="4">
      <x v="35"/>
    </i>
    <i r="5">
      <x v="40"/>
    </i>
    <i r="6">
      <x v="2"/>
    </i>
    <i r="7">
      <x v="160"/>
    </i>
    <i>
      <x v="950"/>
    </i>
    <i r="1">
      <x v="6"/>
    </i>
    <i r="2">
      <x v="6"/>
    </i>
    <i r="3">
      <x v="1"/>
    </i>
    <i r="4">
      <x v="32"/>
    </i>
    <i r="5">
      <x v="10"/>
    </i>
    <i r="6">
      <x v="1"/>
    </i>
    <i r="7">
      <x v="241"/>
    </i>
    <i>
      <x v="951"/>
    </i>
    <i r="1">
      <x v="6"/>
    </i>
    <i r="2">
      <x v="1"/>
    </i>
    <i r="3">
      <x v="34"/>
    </i>
    <i r="4">
      <x v="31"/>
    </i>
    <i r="5">
      <x v="10"/>
    </i>
    <i r="6">
      <x v="1"/>
    </i>
    <i r="7">
      <x v="464"/>
    </i>
    <i>
      <x v="953"/>
    </i>
    <i r="1">
      <x v="6"/>
    </i>
    <i r="2">
      <x v="3"/>
    </i>
    <i r="3">
      <x v="1"/>
    </i>
    <i r="4">
      <x v="32"/>
    </i>
    <i r="5">
      <x v="18"/>
    </i>
    <i r="6">
      <x/>
    </i>
    <i r="7">
      <x v="280"/>
    </i>
    <i>
      <x v="954"/>
    </i>
    <i r="1">
      <x v="6"/>
    </i>
    <i r="2">
      <x v="4"/>
    </i>
    <i r="3">
      <x v="1"/>
    </i>
    <i r="4">
      <x v="22"/>
    </i>
    <i r="5">
      <x v="35"/>
    </i>
    <i r="6">
      <x v="2"/>
    </i>
    <i r="7">
      <x v="40"/>
    </i>
    <i>
      <x v="955"/>
    </i>
    <i r="1">
      <x v="6"/>
    </i>
    <i r="2">
      <x v="1"/>
    </i>
    <i r="3">
      <x v="1"/>
    </i>
    <i r="4">
      <x v="34"/>
    </i>
    <i r="5">
      <x v="15"/>
    </i>
    <i r="6">
      <x v="2"/>
    </i>
    <i r="7">
      <x v="200"/>
    </i>
    <i>
      <x v="956"/>
    </i>
    <i r="1">
      <x v="6"/>
    </i>
    <i r="2">
      <x v="1"/>
    </i>
    <i r="3">
      <x v="1"/>
    </i>
    <i r="4">
      <x v="34"/>
    </i>
    <i r="5">
      <x v="13"/>
    </i>
    <i r="6">
      <x v="2"/>
    </i>
    <i r="7">
      <x v="217"/>
    </i>
    <i>
      <x v="958"/>
    </i>
    <i r="1">
      <x v="6"/>
    </i>
    <i r="2">
      <x v="6"/>
    </i>
    <i r="3">
      <x v="1"/>
    </i>
    <i r="4">
      <x v="36"/>
    </i>
    <i r="5">
      <x v="27"/>
    </i>
    <i r="6">
      <x v="1"/>
    </i>
    <i r="7">
      <x v="55"/>
    </i>
    <i>
      <x v="959"/>
    </i>
    <i r="1">
      <x v="6"/>
    </i>
    <i r="2">
      <x v="6"/>
    </i>
    <i r="3">
      <x v="1"/>
    </i>
    <i r="4">
      <x v="34"/>
    </i>
    <i r="5">
      <x v="24"/>
    </i>
    <i r="6">
      <x v="2"/>
    </i>
    <i r="7">
      <x v="178"/>
    </i>
    <i>
      <x v="960"/>
    </i>
    <i r="1">
      <x v="6"/>
    </i>
    <i r="2">
      <x v="8"/>
    </i>
    <i r="3">
      <x v="34"/>
    </i>
    <i r="4">
      <x v="35"/>
    </i>
    <i r="5">
      <x v="27"/>
    </i>
    <i r="6">
      <x v="2"/>
    </i>
    <i r="7">
      <x v="128"/>
    </i>
    <i>
      <x v="961"/>
    </i>
    <i r="1">
      <x v="6"/>
    </i>
    <i r="2">
      <x v="1"/>
    </i>
    <i r="3">
      <x v="1"/>
    </i>
    <i r="4">
      <x v="37"/>
    </i>
    <i r="5">
      <x v="12"/>
    </i>
    <i r="6">
      <x v="1"/>
    </i>
    <i r="7">
      <x v="95"/>
    </i>
    <i>
      <x v="962"/>
    </i>
    <i r="1">
      <x v="6"/>
    </i>
    <i r="2">
      <x v="6"/>
    </i>
    <i r="3">
      <x v="1"/>
    </i>
    <i r="4">
      <x v="36"/>
    </i>
    <i r="5">
      <x v="53"/>
    </i>
    <i r="6">
      <x v="2"/>
    </i>
    <i r="7">
      <x v="62"/>
    </i>
    <i>
      <x v="963"/>
    </i>
    <i r="1">
      <x v="57"/>
    </i>
    <i r="2">
      <x v="6"/>
    </i>
    <i r="3">
      <x v="34"/>
    </i>
    <i r="4">
      <x v="38"/>
    </i>
    <i r="5">
      <x v="13"/>
    </i>
    <i r="6">
      <x/>
    </i>
    <i r="7">
      <x v="377"/>
    </i>
    <i>
      <x v="964"/>
    </i>
    <i r="1">
      <x v="6"/>
    </i>
    <i r="2">
      <x v="1"/>
    </i>
    <i r="3">
      <x v="1"/>
    </i>
    <i r="4">
      <x v="39"/>
    </i>
    <i r="5">
      <x v="10"/>
    </i>
    <i r="6">
      <x v="2"/>
    </i>
    <i r="7">
      <x v="46"/>
    </i>
    <i>
      <x v="965"/>
    </i>
    <i r="1">
      <x v="6"/>
    </i>
    <i r="2">
      <x v="1"/>
    </i>
    <i r="3">
      <x v="1"/>
    </i>
    <i r="4">
      <x v="32"/>
    </i>
    <i r="5">
      <x v="15"/>
    </i>
    <i r="6">
      <x v="2"/>
    </i>
    <i r="7">
      <x v="268"/>
    </i>
    <i>
      <x v="966"/>
    </i>
    <i r="1">
      <x v="102"/>
    </i>
    <i r="2">
      <x v="4"/>
    </i>
    <i r="3">
      <x v="34"/>
    </i>
    <i r="4">
      <x v="22"/>
    </i>
    <i r="5">
      <x v="30"/>
    </i>
    <i r="6">
      <x v="2"/>
    </i>
    <i r="7">
      <x v="43"/>
    </i>
    <i>
      <x v="967"/>
    </i>
    <i r="1">
      <x v="22"/>
    </i>
    <i r="2">
      <x v="1"/>
    </i>
    <i r="3">
      <x v="34"/>
    </i>
    <i r="4">
      <x v="31"/>
    </i>
    <i r="5">
      <x v="21"/>
    </i>
    <i r="6">
      <x v="2"/>
    </i>
    <i r="7">
      <x v="472"/>
    </i>
    <i>
      <x v="968"/>
    </i>
    <i r="1">
      <x v="6"/>
    </i>
    <i r="2">
      <x v="1"/>
    </i>
    <i r="3">
      <x v="1"/>
    </i>
    <i r="4">
      <x v="37"/>
    </i>
    <i r="5">
      <x v="21"/>
    </i>
    <i r="6">
      <x v="3"/>
    </i>
    <i r="7">
      <x v="100"/>
    </i>
    <i>
      <x v="969"/>
    </i>
    <i r="1">
      <x v="6"/>
    </i>
    <i r="2">
      <x v="1"/>
    </i>
    <i r="3">
      <x v="1"/>
    </i>
    <i r="4">
      <x v="36"/>
    </i>
    <i r="5">
      <x v="40"/>
    </i>
    <i r="6">
      <x v="2"/>
    </i>
    <i r="7">
      <x v="81"/>
    </i>
    <i>
      <x v="970"/>
    </i>
    <i r="1">
      <x v="6"/>
    </i>
    <i r="2">
      <x v="1"/>
    </i>
    <i r="3">
      <x v="1"/>
    </i>
    <i r="4">
      <x v="39"/>
    </i>
    <i r="5">
      <x v="18"/>
    </i>
    <i r="6">
      <x v="2"/>
    </i>
    <i r="7">
      <x v="46"/>
    </i>
    <i>
      <x v="971"/>
    </i>
    <i r="1">
      <x v="19"/>
    </i>
    <i r="2">
      <x v="1"/>
    </i>
    <i r="3">
      <x v="4"/>
    </i>
    <i r="4">
      <x v="38"/>
    </i>
    <i r="5">
      <x v="15"/>
    </i>
    <i r="6">
      <x v="3"/>
    </i>
    <i r="7">
      <x v="385"/>
    </i>
    <i>
      <x v="972"/>
    </i>
    <i r="1">
      <x v="5"/>
    </i>
    <i r="2">
      <x v="6"/>
    </i>
    <i r="3">
      <x v="34"/>
    </i>
    <i r="4">
      <x v="30"/>
    </i>
    <i r="5">
      <x v="13"/>
    </i>
    <i r="6">
      <x v="3"/>
    </i>
    <i r="7">
      <x v="525"/>
    </i>
    <i>
      <x v="973"/>
    </i>
    <i r="1">
      <x v="43"/>
    </i>
    <i r="2">
      <x v="6"/>
    </i>
    <i r="3">
      <x v="15"/>
    </i>
    <i r="4">
      <x v="30"/>
    </i>
    <i r="5">
      <x/>
    </i>
    <i r="6">
      <x v="2"/>
    </i>
    <i r="7">
      <x v="654"/>
    </i>
    <i>
      <x v="974"/>
    </i>
    <i r="1">
      <x v="43"/>
    </i>
    <i r="2">
      <x v="2"/>
    </i>
    <i r="3">
      <x v="15"/>
    </i>
    <i r="4">
      <x v="31"/>
    </i>
    <i r="5">
      <x v="21"/>
    </i>
    <i r="6">
      <x v="3"/>
    </i>
    <i r="7">
      <x v="453"/>
    </i>
    <i>
      <x v="975"/>
    </i>
    <i r="1">
      <x v="43"/>
    </i>
    <i r="2">
      <x v="1"/>
    </i>
    <i r="3">
      <x v="15"/>
    </i>
    <i r="4">
      <x v="30"/>
    </i>
    <i r="5">
      <x v="24"/>
    </i>
    <i r="6">
      <x v="2"/>
    </i>
    <i r="7">
      <x v="562"/>
    </i>
    <i>
      <x v="976"/>
    </i>
    <i r="1">
      <x v="57"/>
    </i>
    <i r="2">
      <x v="6"/>
    </i>
    <i r="3">
      <x v="23"/>
    </i>
    <i r="4">
      <x v="31"/>
    </i>
    <i r="5">
      <x v="10"/>
    </i>
    <i r="6">
      <x v="2"/>
    </i>
    <i r="7">
      <x v="496"/>
    </i>
    <i>
      <x v="977"/>
    </i>
    <i r="1">
      <x v="67"/>
    </i>
    <i r="2">
      <x v="6"/>
    </i>
    <i r="3">
      <x v="26"/>
    </i>
    <i r="4">
      <x v="23"/>
    </i>
    <i r="5">
      <x v="44"/>
    </i>
    <i r="6">
      <x v="2"/>
    </i>
    <i r="7">
      <x v="28"/>
    </i>
    <i>
      <x v="978"/>
    </i>
    <i r="1">
      <x v="43"/>
    </i>
    <i r="2">
      <x v="6"/>
    </i>
    <i r="3">
      <x v="15"/>
    </i>
    <i r="4">
      <x v="30"/>
    </i>
    <i r="5">
      <x v="21"/>
    </i>
    <i r="6">
      <x v="1"/>
    </i>
    <i r="7">
      <x v="549"/>
    </i>
    <i>
      <x v="979"/>
    </i>
    <i r="1">
      <x v="43"/>
    </i>
    <i r="2">
      <x v="6"/>
    </i>
    <i r="3">
      <x v="15"/>
    </i>
    <i r="4">
      <x v="31"/>
    </i>
    <i r="5">
      <x v="27"/>
    </i>
    <i r="6">
      <x v="3"/>
    </i>
    <i r="7">
      <x v="479"/>
    </i>
    <i>
      <x v="980"/>
    </i>
    <i r="1">
      <x v="43"/>
    </i>
    <i r="2">
      <x v="1"/>
    </i>
    <i r="3">
      <x v="15"/>
    </i>
    <i r="4">
      <x v="30"/>
    </i>
    <i r="5">
      <x v="30"/>
    </i>
    <i r="6">
      <x v="2"/>
    </i>
    <i r="7">
      <x v="661"/>
    </i>
    <i>
      <x v="981"/>
    </i>
    <i r="1">
      <x v="102"/>
    </i>
    <i r="2">
      <x/>
    </i>
    <i r="3">
      <x v="34"/>
    </i>
    <i r="4">
      <x v="33"/>
    </i>
    <i r="5">
      <x v="13"/>
    </i>
    <i r="6">
      <x v="3"/>
    </i>
    <i r="7">
      <x v="319"/>
    </i>
    <i>
      <x v="982"/>
    </i>
    <i r="1">
      <x v="43"/>
    </i>
    <i r="2">
      <x v="6"/>
    </i>
    <i r="3">
      <x v="15"/>
    </i>
    <i r="4">
      <x v="30"/>
    </i>
    <i r="5">
      <x v="24"/>
    </i>
    <i r="6">
      <x v="1"/>
    </i>
    <i r="7">
      <x v="520"/>
    </i>
    <i>
      <x v="983"/>
    </i>
    <i r="1">
      <x v="6"/>
    </i>
    <i r="2">
      <x v="1"/>
    </i>
    <i r="3">
      <x v="1"/>
    </i>
    <i r="4">
      <x v="37"/>
    </i>
    <i r="5">
      <x v="34"/>
    </i>
    <i r="6">
      <x v="1"/>
    </i>
    <i r="7">
      <x v="95"/>
    </i>
    <i>
      <x v="984"/>
    </i>
    <i r="1">
      <x v="6"/>
    </i>
    <i r="2">
      <x v="2"/>
    </i>
    <i r="3">
      <x v="1"/>
    </i>
    <i r="4">
      <x v="25"/>
    </i>
    <i r="5">
      <x v="27"/>
    </i>
    <i r="6">
      <x v="1"/>
    </i>
    <i r="7">
      <x v="10"/>
    </i>
    <i>
      <x v="985"/>
    </i>
    <i r="1">
      <x v="43"/>
    </i>
    <i r="2">
      <x v="6"/>
    </i>
    <i r="3">
      <x v="15"/>
    </i>
    <i r="4">
      <x v="30"/>
    </i>
    <i r="5">
      <x v="6"/>
    </i>
    <i r="6">
      <x v="1"/>
    </i>
    <i r="7">
      <x v="528"/>
    </i>
    <i>
      <x v="986"/>
    </i>
    <i r="1">
      <x v="43"/>
    </i>
    <i r="2">
      <x v="9"/>
    </i>
    <i r="3">
      <x v="34"/>
    </i>
    <i r="4">
      <x v="31"/>
    </i>
    <i r="5">
      <x v="27"/>
    </i>
    <i r="6">
      <x v="3"/>
    </i>
    <i r="7">
      <x v="478"/>
    </i>
    <i>
      <x v="987"/>
    </i>
    <i r="1">
      <x v="6"/>
    </i>
    <i r="2">
      <x v="4"/>
    </i>
    <i r="3">
      <x v="1"/>
    </i>
    <i r="4">
      <x v="34"/>
    </i>
    <i r="5">
      <x v="10"/>
    </i>
    <i r="6">
      <x v="3"/>
    </i>
    <i r="7">
      <x v="178"/>
    </i>
    <i>
      <x v="988"/>
    </i>
    <i r="1">
      <x v="43"/>
    </i>
    <i r="2">
      <x v="1"/>
    </i>
    <i r="3">
      <x v="15"/>
    </i>
    <i r="4">
      <x v="30"/>
    </i>
    <i r="5">
      <x v="12"/>
    </i>
    <i r="6">
      <x v="2"/>
    </i>
    <i r="7">
      <x v="602"/>
    </i>
    <i>
      <x v="989"/>
    </i>
    <i r="1">
      <x v="91"/>
    </i>
    <i r="2">
      <x v="6"/>
    </i>
    <i r="3">
      <x v="18"/>
    </i>
    <i r="4">
      <x v="30"/>
    </i>
    <i r="5">
      <x v="13"/>
    </i>
    <i r="6">
      <x v="2"/>
    </i>
    <i r="7">
      <x v="679"/>
    </i>
    <i>
      <x v="990"/>
    </i>
    <i r="1">
      <x v="43"/>
    </i>
    <i r="2">
      <x v="1"/>
    </i>
    <i r="3">
      <x v="15"/>
    </i>
    <i r="4">
      <x v="30"/>
    </i>
    <i r="5">
      <x v="21"/>
    </i>
    <i r="6">
      <x v="3"/>
    </i>
    <i r="7">
      <x v="533"/>
    </i>
    <i>
      <x v="991"/>
    </i>
    <i r="1">
      <x v="43"/>
    </i>
    <i r="2">
      <x v="6"/>
    </i>
    <i r="3">
      <x v="34"/>
    </i>
    <i r="4">
      <x v="31"/>
    </i>
    <i r="5">
      <x v="15"/>
    </i>
    <i r="6">
      <x v="2"/>
    </i>
    <i r="7">
      <x v="500"/>
    </i>
    <i>
      <x v="992"/>
    </i>
    <i r="1">
      <x v="89"/>
    </i>
    <i r="2">
      <x v="6"/>
    </i>
    <i r="3">
      <x v="35"/>
    </i>
    <i r="4">
      <x v="33"/>
    </i>
    <i r="5">
      <x v="13"/>
    </i>
    <i r="6">
      <x v="3"/>
    </i>
    <i r="7">
      <x v="369"/>
    </i>
    <i>
      <x v="993"/>
    </i>
    <i r="1">
      <x v="43"/>
    </i>
    <i r="2">
      <x v="1"/>
    </i>
    <i r="3">
      <x v="15"/>
    </i>
    <i r="4">
      <x v="30"/>
    </i>
    <i r="5">
      <x v="13"/>
    </i>
    <i r="6">
      <x v="2"/>
    </i>
    <i r="7">
      <x v="599"/>
    </i>
    <i>
      <x v="994"/>
    </i>
    <i r="1">
      <x v="73"/>
    </i>
    <i r="2">
      <x v="8"/>
    </i>
    <i r="3">
      <x v="34"/>
    </i>
    <i r="4">
      <x v="31"/>
    </i>
    <i r="5">
      <x v="21"/>
    </i>
    <i r="6">
      <x v="3"/>
    </i>
    <i r="7">
      <x v="464"/>
    </i>
    <i>
      <x v="995"/>
    </i>
    <i r="1">
      <x v="43"/>
    </i>
    <i r="2">
      <x v="5"/>
    </i>
    <i r="3">
      <x v="34"/>
    </i>
    <i r="4">
      <x v="30"/>
    </i>
    <i r="5">
      <x v="21"/>
    </i>
    <i r="6">
      <x v="2"/>
    </i>
    <i r="7">
      <x v="585"/>
    </i>
    <i>
      <x v="996"/>
    </i>
    <i r="1">
      <x v="85"/>
    </i>
    <i r="2">
      <x v="6"/>
    </i>
    <i r="3">
      <x v="33"/>
    </i>
    <i r="4">
      <x v="34"/>
    </i>
    <i r="5">
      <x v="35"/>
    </i>
    <i r="6">
      <x v="3"/>
    </i>
    <i r="7">
      <x v="173"/>
    </i>
    <i>
      <x v="997"/>
    </i>
    <i r="1">
      <x v="43"/>
    </i>
    <i r="2">
      <x v="6"/>
    </i>
    <i r="3">
      <x v="15"/>
    </i>
    <i r="4">
      <x v="30"/>
    </i>
    <i r="5">
      <x v="35"/>
    </i>
    <i r="6">
      <x v="3"/>
    </i>
    <i r="7">
      <x v="573"/>
    </i>
    <i>
      <x v="998"/>
    </i>
    <i r="1">
      <x v="43"/>
    </i>
    <i r="2">
      <x v="1"/>
    </i>
    <i r="3">
      <x v="15"/>
    </i>
    <i r="4">
      <x v="30"/>
    </i>
    <i r="5">
      <x v="18"/>
    </i>
    <i r="6">
      <x v="2"/>
    </i>
    <i r="7">
      <x v="544"/>
    </i>
    <i>
      <x v="999"/>
    </i>
    <i r="1">
      <x v="102"/>
    </i>
    <i r="2">
      <x v="3"/>
    </i>
    <i r="3">
      <x v="34"/>
    </i>
    <i r="4">
      <x v="34"/>
    </i>
    <i r="5">
      <x v="29"/>
    </i>
    <i r="6">
      <x v="2"/>
    </i>
    <i r="7">
      <x v="206"/>
    </i>
    <i>
      <x v="1000"/>
    </i>
    <i r="1">
      <x v="71"/>
    </i>
    <i r="2">
      <x v="6"/>
    </i>
    <i r="3">
      <x v="28"/>
    </i>
    <i r="4">
      <x v="30"/>
    </i>
    <i r="5">
      <x v="15"/>
    </i>
    <i r="6">
      <x v="2"/>
    </i>
    <i r="7">
      <x v="663"/>
    </i>
    <i>
      <x v="1001"/>
    </i>
    <i r="1">
      <x v="43"/>
    </i>
    <i r="2">
      <x v="6"/>
    </i>
    <i r="3">
      <x v="15"/>
    </i>
    <i r="4">
      <x v="30"/>
    </i>
    <i r="5">
      <x v="33"/>
    </i>
    <i r="6">
      <x v="1"/>
    </i>
    <i r="7">
      <x v="538"/>
    </i>
    <i>
      <x v="1002"/>
    </i>
    <i r="1">
      <x v="71"/>
    </i>
    <i r="2">
      <x v="6"/>
    </i>
    <i r="3">
      <x v="34"/>
    </i>
    <i r="4">
      <x v="30"/>
    </i>
    <i r="5">
      <x v="18"/>
    </i>
    <i r="6">
      <x v="3"/>
    </i>
    <i r="7">
      <x v="540"/>
    </i>
    <i>
      <x v="1003"/>
    </i>
    <i r="1">
      <x v="43"/>
    </i>
    <i r="2">
      <x v="1"/>
    </i>
    <i r="3">
      <x v="15"/>
    </i>
    <i r="4">
      <x v="30"/>
    </i>
    <i r="5">
      <x v="14"/>
    </i>
    <i r="6">
      <x v="1"/>
    </i>
    <i r="7">
      <x v="676"/>
    </i>
    <i>
      <x v="1004"/>
    </i>
    <i r="1">
      <x v="85"/>
    </i>
    <i r="2">
      <x v="5"/>
    </i>
    <i r="3">
      <x v="34"/>
    </i>
    <i r="4">
      <x v="33"/>
    </i>
    <i r="5">
      <x v="15"/>
    </i>
    <i r="6">
      <x v="1"/>
    </i>
    <i r="7">
      <x v="319"/>
    </i>
    <i>
      <x v="1005"/>
    </i>
    <i r="1">
      <x v="43"/>
    </i>
    <i r="2">
      <x v="6"/>
    </i>
    <i r="3">
      <x v="15"/>
    </i>
    <i r="4">
      <x v="30"/>
    </i>
    <i r="5">
      <x v="18"/>
    </i>
    <i r="6">
      <x v="1"/>
    </i>
    <i r="7">
      <x v="588"/>
    </i>
    <i>
      <x v="1006"/>
    </i>
    <i r="1">
      <x v="43"/>
    </i>
    <i r="2">
      <x/>
    </i>
    <i r="3">
      <x v="15"/>
    </i>
    <i r="4">
      <x v="30"/>
    </i>
    <i r="5">
      <x v="18"/>
    </i>
    <i r="6">
      <x v="1"/>
    </i>
    <i r="7">
      <x v="613"/>
    </i>
    <i>
      <x v="1007"/>
    </i>
    <i r="1">
      <x v="43"/>
    </i>
    <i r="2">
      <x v="6"/>
    </i>
    <i r="3">
      <x v="34"/>
    </i>
    <i r="4">
      <x v="31"/>
    </i>
    <i r="5">
      <x v="17"/>
    </i>
    <i r="6">
      <x v="1"/>
    </i>
    <i r="7">
      <x v="478"/>
    </i>
    <i>
      <x v="1008"/>
    </i>
    <i r="1">
      <x v="71"/>
    </i>
    <i r="2">
      <x v="6"/>
    </i>
    <i r="3">
      <x v="28"/>
    </i>
    <i r="4">
      <x v="30"/>
    </i>
    <i r="5">
      <x v="10"/>
    </i>
    <i r="6">
      <x v="2"/>
    </i>
    <i r="7">
      <x v="627"/>
    </i>
    <i>
      <x v="1009"/>
    </i>
    <i r="1">
      <x v="43"/>
    </i>
    <i r="2">
      <x v="1"/>
    </i>
    <i r="3">
      <x v="15"/>
    </i>
    <i r="4">
      <x v="30"/>
    </i>
    <i r="5">
      <x v="30"/>
    </i>
    <i r="6">
      <x v="1"/>
    </i>
    <i r="7">
      <x v="582"/>
    </i>
    <i>
      <x v="1010"/>
    </i>
    <i r="1">
      <x v="43"/>
    </i>
    <i r="2">
      <x v="8"/>
    </i>
    <i r="3">
      <x v="15"/>
    </i>
    <i r="4">
      <x v="30"/>
    </i>
    <i r="5">
      <x v="14"/>
    </i>
    <i r="6">
      <x v="3"/>
    </i>
    <i r="7">
      <x v="652"/>
    </i>
    <i>
      <x v="1011"/>
    </i>
    <i r="1">
      <x v="51"/>
    </i>
    <i r="2">
      <x v="6"/>
    </i>
    <i r="3">
      <x v="34"/>
    </i>
    <i r="4">
      <x v="33"/>
    </i>
    <i r="5">
      <x v="18"/>
    </i>
    <i r="6">
      <x v="3"/>
    </i>
    <i r="7">
      <x v="341"/>
    </i>
    <i>
      <x v="1012"/>
    </i>
    <i r="1">
      <x v="43"/>
    </i>
    <i r="2">
      <x v="8"/>
    </i>
    <i r="3">
      <x v="34"/>
    </i>
    <i r="4">
      <x v="38"/>
    </i>
    <i r="5">
      <x v="13"/>
    </i>
    <i r="6">
      <x v="1"/>
    </i>
    <i r="7">
      <x v="422"/>
    </i>
    <i>
      <x v="1013"/>
    </i>
    <i r="1">
      <x v="43"/>
    </i>
    <i r="2">
      <x v="6"/>
    </i>
    <i r="3">
      <x v="34"/>
    </i>
    <i r="4">
      <x v="30"/>
    </i>
    <i r="5">
      <x v="18"/>
    </i>
    <i r="6">
      <x v="2"/>
    </i>
    <i r="7">
      <x v="604"/>
    </i>
    <i>
      <x v="1014"/>
    </i>
    <i r="1">
      <x v="67"/>
    </i>
    <i r="2">
      <x v="1"/>
    </i>
    <i r="3">
      <x v="26"/>
    </i>
    <i r="4">
      <x v="33"/>
    </i>
    <i r="5">
      <x v="30"/>
    </i>
    <i r="6">
      <x v="3"/>
    </i>
    <i r="7">
      <x v="330"/>
    </i>
    <i>
      <x v="1015"/>
    </i>
    <i r="1">
      <x v="43"/>
    </i>
    <i r="2">
      <x v="1"/>
    </i>
    <i r="3">
      <x v="15"/>
    </i>
    <i r="4">
      <x v="31"/>
    </i>
    <i r="5">
      <x v="44"/>
    </i>
    <i r="6">
      <x/>
    </i>
    <i r="7">
      <x v="479"/>
    </i>
    <i>
      <x v="1016"/>
    </i>
    <i r="1">
      <x v="43"/>
    </i>
    <i r="2">
      <x v="1"/>
    </i>
    <i r="3">
      <x v="15"/>
    </i>
    <i r="4">
      <x v="30"/>
    </i>
    <i r="5">
      <x v="32"/>
    </i>
    <i r="6">
      <x v="3"/>
    </i>
    <i r="7">
      <x v="541"/>
    </i>
    <i>
      <x v="1017"/>
    </i>
    <i r="1">
      <x v="34"/>
    </i>
    <i r="2">
      <x v="2"/>
    </i>
    <i r="3">
      <x v="34"/>
    </i>
    <i r="4">
      <x v="32"/>
    </i>
    <i r="5">
      <x v="18"/>
    </i>
    <i r="6">
      <x v="3"/>
    </i>
    <i r="7">
      <x v="230"/>
    </i>
    <i>
      <x v="1018"/>
    </i>
    <i r="1">
      <x v="43"/>
    </i>
    <i r="2">
      <x v="8"/>
    </i>
    <i r="3">
      <x v="15"/>
    </i>
    <i r="4">
      <x v="30"/>
    </i>
    <i r="5">
      <x v="27"/>
    </i>
    <i r="6">
      <x v="2"/>
    </i>
    <i r="7">
      <x v="570"/>
    </i>
    <i>
      <x v="1019"/>
    </i>
    <i r="1">
      <x v="43"/>
    </i>
    <i r="2">
      <x v="3"/>
    </i>
    <i r="3">
      <x v="34"/>
    </i>
    <i r="4">
      <x v="30"/>
    </i>
    <i r="5">
      <x v="24"/>
    </i>
    <i r="6">
      <x v="1"/>
    </i>
    <i r="7">
      <x v="565"/>
    </i>
    <i>
      <x v="1020"/>
    </i>
    <i r="1">
      <x v="43"/>
    </i>
    <i r="2">
      <x v="6"/>
    </i>
    <i r="3">
      <x v="15"/>
    </i>
    <i r="4">
      <x v="30"/>
    </i>
    <i r="5">
      <x v="27"/>
    </i>
    <i r="6">
      <x v="3"/>
    </i>
    <i r="7">
      <x v="656"/>
    </i>
    <i>
      <x v="1021"/>
    </i>
    <i r="1">
      <x v="43"/>
    </i>
    <i r="2">
      <x v="8"/>
    </i>
    <i r="3">
      <x v="15"/>
    </i>
    <i r="4">
      <x v="30"/>
    </i>
    <i r="5">
      <x v="15"/>
    </i>
    <i r="6">
      <x v="3"/>
    </i>
    <i r="7">
      <x v="661"/>
    </i>
    <i>
      <x v="1022"/>
    </i>
    <i r="1">
      <x v="43"/>
    </i>
    <i r="2">
      <x/>
    </i>
    <i r="3">
      <x v="15"/>
    </i>
    <i r="4">
      <x v="30"/>
    </i>
    <i r="5">
      <x v="18"/>
    </i>
    <i r="6">
      <x/>
    </i>
    <i r="7">
      <x v="634"/>
    </i>
    <i>
      <x v="1023"/>
    </i>
    <i r="1">
      <x v="43"/>
    </i>
    <i r="2">
      <x v="1"/>
    </i>
    <i r="3">
      <x v="15"/>
    </i>
    <i r="4">
      <x v="30"/>
    </i>
    <i r="5">
      <x v="18"/>
    </i>
    <i r="6">
      <x v="2"/>
    </i>
    <i r="7">
      <x v="520"/>
    </i>
    <i>
      <x v="1024"/>
    </i>
    <i r="1">
      <x v="71"/>
    </i>
    <i r="2">
      <x/>
    </i>
    <i r="3">
      <x v="34"/>
    </i>
    <i r="4">
      <x v="30"/>
    </i>
    <i r="5">
      <x v="35"/>
    </i>
    <i r="6">
      <x v="1"/>
    </i>
    <i r="7">
      <x v="673"/>
    </i>
    <i>
      <x v="1025"/>
    </i>
    <i r="1">
      <x v="47"/>
    </i>
    <i r="2">
      <x v="8"/>
    </i>
    <i r="3">
      <x v="34"/>
    </i>
    <i r="4">
      <x v="32"/>
    </i>
    <i r="5">
      <x v="21"/>
    </i>
    <i r="6">
      <x v="2"/>
    </i>
    <i r="7">
      <x v="261"/>
    </i>
    <i>
      <x v="1026"/>
    </i>
    <i r="1">
      <x v="45"/>
    </i>
    <i r="2">
      <x v="3"/>
    </i>
    <i r="3">
      <x v="34"/>
    </i>
    <i r="4">
      <x v="30"/>
    </i>
    <i r="5">
      <x v="13"/>
    </i>
    <i r="6">
      <x v="2"/>
    </i>
    <i r="7">
      <x v="525"/>
    </i>
    <i>
      <x v="1027"/>
    </i>
    <i r="1">
      <x v="90"/>
    </i>
    <i r="2">
      <x v="6"/>
    </i>
    <i r="3">
      <x v="12"/>
    </i>
    <i r="4">
      <x v="32"/>
    </i>
    <i r="5">
      <x v="30"/>
    </i>
    <i r="6">
      <x v="1"/>
    </i>
    <i r="7">
      <x v="258"/>
    </i>
    <i>
      <x v="1028"/>
    </i>
    <i r="1">
      <x v="43"/>
    </i>
    <i r="2">
      <x v="6"/>
    </i>
    <i r="3">
      <x v="15"/>
    </i>
    <i r="4">
      <x v="31"/>
    </i>
    <i r="5">
      <x v="10"/>
    </i>
    <i r="6">
      <x v="1"/>
    </i>
    <i r="7">
      <x v="453"/>
    </i>
    <i>
      <x v="1029"/>
    </i>
    <i r="1">
      <x v="99"/>
    </i>
    <i r="2">
      <x v="2"/>
    </i>
    <i r="3">
      <x v="13"/>
    </i>
    <i r="4">
      <x v="33"/>
    </i>
    <i r="5">
      <x v="27"/>
    </i>
    <i r="6">
      <x v="3"/>
    </i>
    <i r="7">
      <x v="352"/>
    </i>
    <i>
      <x v="1030"/>
    </i>
    <i r="1">
      <x v="6"/>
    </i>
    <i r="2">
      <x v="1"/>
    </i>
    <i r="3">
      <x v="1"/>
    </i>
    <i r="4">
      <x v="32"/>
    </i>
    <i r="5">
      <x v="15"/>
    </i>
    <i r="6">
      <x v="2"/>
    </i>
    <i r="7">
      <x v="280"/>
    </i>
    <i>
      <x v="1031"/>
    </i>
    <i r="1">
      <x v="38"/>
    </i>
    <i r="2">
      <x v="6"/>
    </i>
    <i r="3">
      <x v="12"/>
    </i>
    <i r="4">
      <x v="31"/>
    </i>
    <i r="5">
      <x v="36"/>
    </i>
    <i r="6">
      <x v="3"/>
    </i>
    <i r="7">
      <x v="462"/>
    </i>
    <i>
      <x v="1032"/>
    </i>
    <i r="1">
      <x v="43"/>
    </i>
    <i r="2">
      <x v="2"/>
    </i>
    <i r="3">
      <x v="34"/>
    </i>
    <i r="4">
      <x v="30"/>
    </i>
    <i r="5">
      <x v="27"/>
    </i>
    <i r="6">
      <x v="1"/>
    </i>
    <i r="7">
      <x v="525"/>
    </i>
    <i>
      <x v="1033"/>
    </i>
    <i r="1">
      <x v="89"/>
    </i>
    <i r="2">
      <x/>
    </i>
    <i r="3">
      <x v="35"/>
    </i>
    <i r="4">
      <x v="38"/>
    </i>
    <i r="5">
      <x v="40"/>
    </i>
    <i r="6">
      <x v="1"/>
    </i>
    <i r="7">
      <x v="413"/>
    </i>
    <i>
      <x v="1034"/>
    </i>
    <i r="1">
      <x v="89"/>
    </i>
    <i r="2">
      <x v="4"/>
    </i>
    <i r="3">
      <x v="35"/>
    </i>
    <i r="4">
      <x v="31"/>
    </i>
    <i r="5">
      <x v="30"/>
    </i>
    <i r="6">
      <x v="2"/>
    </i>
    <i r="7">
      <x v="502"/>
    </i>
    <i>
      <x v="1035"/>
    </i>
    <i r="1">
      <x v="43"/>
    </i>
    <i r="2">
      <x/>
    </i>
    <i r="3">
      <x v="15"/>
    </i>
    <i r="4">
      <x v="30"/>
    </i>
    <i r="5">
      <x v="18"/>
    </i>
    <i r="6">
      <x v="3"/>
    </i>
    <i r="7">
      <x v="584"/>
    </i>
    <i>
      <x v="1036"/>
    </i>
    <i r="1">
      <x v="99"/>
    </i>
    <i r="2">
      <x v="1"/>
    </i>
    <i r="3">
      <x v="13"/>
    </i>
    <i r="4">
      <x v="33"/>
    </i>
    <i r="5">
      <x v="36"/>
    </i>
    <i r="6">
      <x v="1"/>
    </i>
    <i r="7">
      <x v="328"/>
    </i>
    <i>
      <x v="1037"/>
    </i>
    <i r="1">
      <x v="43"/>
    </i>
    <i r="2">
      <x v="1"/>
    </i>
    <i r="3">
      <x v="15"/>
    </i>
    <i r="4">
      <x v="30"/>
    </i>
    <i r="5">
      <x v="24"/>
    </i>
    <i r="6">
      <x v="1"/>
    </i>
    <i r="7">
      <x v="555"/>
    </i>
    <i>
      <x v="1038"/>
    </i>
    <i r="1">
      <x v="76"/>
    </i>
    <i r="2">
      <x v="1"/>
    </i>
    <i r="3">
      <x v="34"/>
    </i>
    <i r="4">
      <x v="31"/>
    </i>
    <i r="5">
      <x v="24"/>
    </i>
    <i r="6">
      <x v="2"/>
    </i>
    <i r="7">
      <x v="478"/>
    </i>
    <i>
      <x v="1039"/>
    </i>
    <i r="1">
      <x v="43"/>
    </i>
    <i r="2">
      <x v="6"/>
    </i>
    <i r="3">
      <x v="15"/>
    </i>
    <i r="4">
      <x v="30"/>
    </i>
    <i r="5">
      <x v="18"/>
    </i>
    <i r="6">
      <x v="1"/>
    </i>
    <i r="7">
      <x v="656"/>
    </i>
    <i>
      <x v="1040"/>
    </i>
    <i r="1">
      <x v="43"/>
    </i>
    <i r="2">
      <x v="8"/>
    </i>
    <i r="3">
      <x v="15"/>
    </i>
    <i r="4">
      <x v="30"/>
    </i>
    <i r="5">
      <x v="13"/>
    </i>
    <i r="6">
      <x v="2"/>
    </i>
    <i r="7">
      <x v="656"/>
    </i>
    <i>
      <x v="1041"/>
    </i>
    <i r="1">
      <x v="43"/>
    </i>
    <i r="2">
      <x v="8"/>
    </i>
    <i r="3">
      <x v="34"/>
    </i>
    <i r="4">
      <x v="30"/>
    </i>
    <i r="5">
      <x v="27"/>
    </i>
    <i r="6">
      <x v="3"/>
    </i>
    <i r="7">
      <x v="618"/>
    </i>
    <i>
      <x v="1042"/>
    </i>
    <i r="1">
      <x v="43"/>
    </i>
    <i r="2">
      <x v="1"/>
    </i>
    <i r="3">
      <x v="15"/>
    </i>
    <i r="4">
      <x v="31"/>
    </i>
    <i r="5">
      <x v="24"/>
    </i>
    <i r="6">
      <x v="2"/>
    </i>
    <i r="7">
      <x v="453"/>
    </i>
    <i>
      <x v="1043"/>
    </i>
    <i r="1">
      <x v="43"/>
    </i>
    <i r="2">
      <x v="2"/>
    </i>
    <i r="3">
      <x v="15"/>
    </i>
    <i r="4">
      <x v="30"/>
    </i>
    <i r="5">
      <x v="6"/>
    </i>
    <i r="6">
      <x v="1"/>
    </i>
    <i r="7">
      <x v="613"/>
    </i>
    <i>
      <x v="1044"/>
    </i>
    <i r="1">
      <x v="43"/>
    </i>
    <i r="2">
      <x v="4"/>
    </i>
    <i r="3">
      <x v="34"/>
    </i>
    <i r="4">
      <x v="32"/>
    </i>
    <i r="5">
      <x v="45"/>
    </i>
    <i r="6">
      <x/>
    </i>
    <i r="7">
      <x v="289"/>
    </i>
    <i>
      <x v="1045"/>
    </i>
    <i r="1">
      <x v="43"/>
    </i>
    <i r="2">
      <x v="6"/>
    </i>
    <i r="3">
      <x v="15"/>
    </i>
    <i r="4">
      <x v="38"/>
    </i>
    <i r="5">
      <x v="29"/>
    </i>
    <i r="6">
      <x v="3"/>
    </i>
    <i r="7">
      <x v="417"/>
    </i>
    <i>
      <x v="1046"/>
    </i>
    <i r="1">
      <x v="99"/>
    </i>
    <i r="2">
      <x v="1"/>
    </i>
    <i r="3">
      <x v="13"/>
    </i>
    <i r="4">
      <x v="31"/>
    </i>
    <i r="5">
      <x/>
    </i>
    <i r="6">
      <x v="3"/>
    </i>
    <i r="7">
      <x v="441"/>
    </i>
    <i>
      <x v="1047"/>
    </i>
    <i r="1">
      <x v="43"/>
    </i>
    <i r="2">
      <x v="8"/>
    </i>
    <i r="3">
      <x v="34"/>
    </i>
    <i r="4">
      <x v="30"/>
    </i>
    <i r="5">
      <x v="18"/>
    </i>
    <i r="6">
      <x v="3"/>
    </i>
    <i r="7">
      <x v="589"/>
    </i>
    <i>
      <x v="1048"/>
    </i>
    <i r="1">
      <x v="43"/>
    </i>
    <i r="2">
      <x v="1"/>
    </i>
    <i r="3">
      <x v="15"/>
    </i>
    <i r="4">
      <x v="30"/>
    </i>
    <i r="5">
      <x v="30"/>
    </i>
    <i r="6">
      <x/>
    </i>
    <i r="7">
      <x v="576"/>
    </i>
    <i>
      <x v="1049"/>
    </i>
    <i r="1">
      <x v="99"/>
    </i>
    <i r="2">
      <x v="6"/>
    </i>
    <i r="3">
      <x v="13"/>
    </i>
    <i r="4">
      <x v="35"/>
    </i>
    <i r="5">
      <x v="32"/>
    </i>
    <i r="6">
      <x v="1"/>
    </i>
    <i r="7">
      <x v="146"/>
    </i>
    <i>
      <x v="1050"/>
    </i>
    <i r="1">
      <x v="43"/>
    </i>
    <i r="2">
      <x v="8"/>
    </i>
    <i r="3">
      <x v="34"/>
    </i>
    <i r="4">
      <x v="30"/>
    </i>
    <i r="5">
      <x v="21"/>
    </i>
    <i r="6">
      <x v="2"/>
    </i>
    <i r="7">
      <x v="592"/>
    </i>
    <i>
      <x v="1051"/>
    </i>
    <i r="1">
      <x v="43"/>
    </i>
    <i r="2">
      <x v="8"/>
    </i>
    <i r="3">
      <x v="15"/>
    </i>
    <i r="4">
      <x v="30"/>
    </i>
    <i r="5">
      <x v="14"/>
    </i>
    <i r="6">
      <x v="3"/>
    </i>
    <i r="7">
      <x v="636"/>
    </i>
    <i>
      <x v="1052"/>
    </i>
    <i r="1">
      <x v="99"/>
    </i>
    <i r="2">
      <x v="1"/>
    </i>
    <i r="3">
      <x v="13"/>
    </i>
    <i r="4">
      <x v="33"/>
    </i>
    <i r="5">
      <x v="35"/>
    </i>
    <i r="6">
      <x v="3"/>
    </i>
    <i r="7">
      <x v="305"/>
    </i>
    <i>
      <x v="1053"/>
    </i>
    <i r="1">
      <x v="43"/>
    </i>
    <i r="2">
      <x v="1"/>
    </i>
    <i r="3">
      <x v="34"/>
    </i>
    <i r="4">
      <x v="30"/>
    </i>
    <i r="5">
      <x v="30"/>
    </i>
    <i r="6">
      <x v="3"/>
    </i>
    <i r="7">
      <x v="587"/>
    </i>
    <i>
      <x v="1054"/>
    </i>
    <i r="1">
      <x v="43"/>
    </i>
    <i r="2">
      <x v="4"/>
    </i>
    <i r="3">
      <x v="15"/>
    </i>
    <i r="4">
      <x v="33"/>
    </i>
    <i r="5">
      <x v="29"/>
    </i>
    <i r="6">
      <x v="2"/>
    </i>
    <i r="7">
      <x v="322"/>
    </i>
    <i>
      <x v="1055"/>
    </i>
    <i r="1">
      <x v="43"/>
    </i>
    <i r="2">
      <x/>
    </i>
    <i r="3">
      <x v="15"/>
    </i>
    <i r="4">
      <x v="30"/>
    </i>
    <i r="5">
      <x v="15"/>
    </i>
    <i r="6">
      <x v="2"/>
    </i>
    <i r="7">
      <x v="672"/>
    </i>
    <i>
      <x v="1056"/>
    </i>
    <i r="1">
      <x v="99"/>
    </i>
    <i r="2">
      <x v="1"/>
    </i>
    <i r="3">
      <x v="13"/>
    </i>
    <i r="4">
      <x v="38"/>
    </i>
    <i r="5">
      <x v="6"/>
    </i>
    <i r="6">
      <x v="2"/>
    </i>
    <i r="7">
      <x v="403"/>
    </i>
    <i>
      <x v="1057"/>
    </i>
    <i r="1">
      <x v="43"/>
    </i>
    <i r="2">
      <x v="3"/>
    </i>
    <i r="3">
      <x v="15"/>
    </i>
    <i r="4">
      <x v="31"/>
    </i>
    <i r="5">
      <x v="27"/>
    </i>
    <i r="6">
      <x v="2"/>
    </i>
    <i r="7">
      <x v="453"/>
    </i>
    <i>
      <x v="1058"/>
    </i>
    <i r="1">
      <x v="99"/>
    </i>
    <i r="2">
      <x v="2"/>
    </i>
    <i r="3">
      <x v="13"/>
    </i>
    <i r="4">
      <x v="22"/>
    </i>
    <i r="5">
      <x v="30"/>
    </i>
    <i r="6">
      <x v="2"/>
    </i>
    <i r="7">
      <x v="42"/>
    </i>
    <i>
      <x v="1059"/>
    </i>
    <i r="1">
      <x v="99"/>
    </i>
    <i r="2">
      <x v="9"/>
    </i>
    <i r="3">
      <x v="13"/>
    </i>
    <i r="4">
      <x v="37"/>
    </i>
    <i r="5">
      <x v="6"/>
    </i>
    <i r="6">
      <x v="1"/>
    </i>
    <i r="7">
      <x v="86"/>
    </i>
    <i>
      <x v="1060"/>
    </i>
    <i r="1">
      <x v="99"/>
    </i>
    <i r="2">
      <x v="4"/>
    </i>
    <i r="3">
      <x v="13"/>
    </i>
    <i r="4">
      <x v="35"/>
    </i>
    <i r="5">
      <x v="42"/>
    </i>
    <i r="6">
      <x v="1"/>
    </i>
    <i r="7">
      <x v="121"/>
    </i>
    <i>
      <x v="1061"/>
    </i>
    <i r="1">
      <x v="43"/>
    </i>
    <i r="2">
      <x v="6"/>
    </i>
    <i r="3">
      <x v="34"/>
    </i>
    <i r="4">
      <x v="32"/>
    </i>
    <i r="5">
      <x v="49"/>
    </i>
    <i r="6">
      <x v="1"/>
    </i>
    <i r="7">
      <x v="289"/>
    </i>
    <i>
      <x v="1062"/>
    </i>
    <i r="1">
      <x v="43"/>
    </i>
    <i r="2">
      <x v="1"/>
    </i>
    <i r="3">
      <x v="15"/>
    </i>
    <i r="4">
      <x v="30"/>
    </i>
    <i r="5">
      <x v="13"/>
    </i>
    <i r="6">
      <x v="1"/>
    </i>
    <i r="7">
      <x v="642"/>
    </i>
    <i>
      <x v="1063"/>
    </i>
    <i r="1">
      <x v="43"/>
    </i>
    <i r="2">
      <x v="8"/>
    </i>
    <i r="3">
      <x v="15"/>
    </i>
    <i r="4">
      <x v="30"/>
    </i>
    <i r="5">
      <x v="13"/>
    </i>
    <i r="6">
      <x v="1"/>
    </i>
    <i r="7">
      <x v="636"/>
    </i>
    <i>
      <x v="1064"/>
    </i>
    <i r="1">
      <x v="43"/>
    </i>
    <i r="2">
      <x v="1"/>
    </i>
    <i r="3">
      <x v="15"/>
    </i>
    <i r="4">
      <x v="30"/>
    </i>
    <i r="5">
      <x v="30"/>
    </i>
    <i r="6">
      <x v="2"/>
    </i>
    <i r="7">
      <x v="541"/>
    </i>
    <i>
      <x v="1065"/>
    </i>
    <i r="1">
      <x v="99"/>
    </i>
    <i r="2">
      <x v="6"/>
    </i>
    <i r="3">
      <x v="13"/>
    </i>
    <i r="4">
      <x v="34"/>
    </i>
    <i r="5">
      <x v="44"/>
    </i>
    <i r="6">
      <x v="1"/>
    </i>
    <i r="7">
      <x v="213"/>
    </i>
    <i>
      <x v="1066"/>
    </i>
    <i r="1">
      <x v="99"/>
    </i>
    <i r="2">
      <x v="1"/>
    </i>
    <i r="3">
      <x v="13"/>
    </i>
    <i r="4">
      <x v="38"/>
    </i>
    <i r="5">
      <x v="18"/>
    </i>
    <i r="6">
      <x v="3"/>
    </i>
    <i r="7">
      <x v="375"/>
    </i>
    <i>
      <x v="1067"/>
    </i>
    <i r="1">
      <x v="43"/>
    </i>
    <i r="2">
      <x v="6"/>
    </i>
    <i r="3">
      <x v="34"/>
    </i>
    <i r="4">
      <x v="30"/>
    </i>
    <i r="5">
      <x v="24"/>
    </i>
    <i r="6">
      <x v="2"/>
    </i>
    <i r="7">
      <x v="575"/>
    </i>
    <i>
      <x v="1068"/>
    </i>
    <i r="1">
      <x v="43"/>
    </i>
    <i r="2">
      <x v="1"/>
    </i>
    <i r="3">
      <x v="15"/>
    </i>
    <i r="4">
      <x v="30"/>
    </i>
    <i r="5">
      <x v="43"/>
    </i>
    <i r="6">
      <x v="1"/>
    </i>
    <i r="7">
      <x v="562"/>
    </i>
    <i>
      <x v="1069"/>
    </i>
    <i r="1">
      <x v="66"/>
    </i>
    <i r="2">
      <x v="1"/>
    </i>
    <i r="3">
      <x v="12"/>
    </i>
    <i r="4">
      <x v="32"/>
    </i>
    <i r="5">
      <x v="13"/>
    </i>
    <i r="6">
      <x v="2"/>
    </i>
    <i r="7">
      <x v="283"/>
    </i>
    <i>
      <x v="1070"/>
    </i>
    <i r="1">
      <x v="99"/>
    </i>
    <i r="2">
      <x v="1"/>
    </i>
    <i r="3">
      <x v="13"/>
    </i>
    <i r="4">
      <x v="33"/>
    </i>
    <i r="5">
      <x v="15"/>
    </i>
    <i r="6">
      <x v="2"/>
    </i>
    <i r="7">
      <x v="305"/>
    </i>
    <i>
      <x v="1071"/>
    </i>
    <i r="1">
      <x v="99"/>
    </i>
    <i r="2">
      <x v="6"/>
    </i>
    <i r="3">
      <x v="13"/>
    </i>
    <i r="4">
      <x v="35"/>
    </i>
    <i r="5">
      <x v="30"/>
    </i>
    <i r="6">
      <x v="1"/>
    </i>
    <i r="7">
      <x v="161"/>
    </i>
    <i>
      <x v="1072"/>
    </i>
    <i r="1">
      <x v="43"/>
    </i>
    <i r="2">
      <x/>
    </i>
    <i r="3">
      <x v="15"/>
    </i>
    <i r="4">
      <x v="30"/>
    </i>
    <i r="5">
      <x v="40"/>
    </i>
    <i r="6">
      <x v="3"/>
    </i>
    <i r="7">
      <x v="642"/>
    </i>
    <i>
      <x v="1073"/>
    </i>
    <i r="1">
      <x v="90"/>
    </i>
    <i r="2">
      <x v="1"/>
    </i>
    <i r="3">
      <x v="12"/>
    </i>
    <i r="4">
      <x v="33"/>
    </i>
    <i r="5">
      <x v="31"/>
    </i>
    <i r="6">
      <x v="2"/>
    </i>
    <i r="7">
      <x v="306"/>
    </i>
    <i>
      <x v="1074"/>
    </i>
    <i r="1">
      <x v="99"/>
    </i>
    <i r="2">
      <x v="1"/>
    </i>
    <i r="3">
      <x v="13"/>
    </i>
    <i r="4">
      <x v="33"/>
    </i>
    <i r="5">
      <x v="30"/>
    </i>
    <i r="6">
      <x v="3"/>
    </i>
    <i r="7">
      <x v="305"/>
    </i>
    <i>
      <x v="1075"/>
    </i>
    <i r="1">
      <x v="99"/>
    </i>
    <i r="2">
      <x v="1"/>
    </i>
    <i r="3">
      <x v="13"/>
    </i>
    <i r="4">
      <x v="37"/>
    </i>
    <i r="5">
      <x v="27"/>
    </i>
    <i r="6">
      <x v="3"/>
    </i>
    <i r="7">
      <x v="106"/>
    </i>
    <i>
      <x v="1076"/>
    </i>
    <i r="1">
      <x v="99"/>
    </i>
    <i r="2">
      <x v="1"/>
    </i>
    <i r="3">
      <x v="13"/>
    </i>
    <i r="4">
      <x v="39"/>
    </i>
    <i r="5">
      <x v="34"/>
    </i>
    <i r="6">
      <x v="1"/>
    </i>
    <i r="7">
      <x v="44"/>
    </i>
    <i>
      <x v="1077"/>
    </i>
    <i r="1">
      <x v="99"/>
    </i>
    <i r="2">
      <x v="1"/>
    </i>
    <i r="3">
      <x v="13"/>
    </i>
    <i r="4">
      <x v="34"/>
    </i>
    <i r="5">
      <x v="13"/>
    </i>
    <i r="6">
      <x v="3"/>
    </i>
    <i r="7">
      <x v="189"/>
    </i>
    <i>
      <x v="1078"/>
    </i>
    <i r="1">
      <x v="71"/>
    </i>
    <i r="2">
      <x v="6"/>
    </i>
    <i r="3">
      <x v="34"/>
    </i>
    <i r="4">
      <x v="30"/>
    </i>
    <i r="5">
      <x v="15"/>
    </i>
    <i r="6">
      <x v="2"/>
    </i>
    <i r="7">
      <x v="657"/>
    </i>
    <i>
      <x v="1079"/>
    </i>
    <i r="1">
      <x v="99"/>
    </i>
    <i r="2">
      <x v="6"/>
    </i>
    <i r="3">
      <x v="13"/>
    </i>
    <i r="4">
      <x v="34"/>
    </i>
    <i r="5">
      <x v="40"/>
    </i>
    <i r="6">
      <x/>
    </i>
    <i r="7">
      <x v="218"/>
    </i>
    <i>
      <x v="1080"/>
    </i>
    <i r="1">
      <x v="69"/>
    </i>
    <i r="2">
      <x v="6"/>
    </i>
    <i r="3">
      <x v="12"/>
    </i>
    <i r="4">
      <x v="34"/>
    </i>
    <i r="5">
      <x v="35"/>
    </i>
    <i r="6">
      <x/>
    </i>
    <i r="7">
      <x v="175"/>
    </i>
    <i>
      <x v="1081"/>
    </i>
    <i r="1">
      <x v="77"/>
    </i>
    <i r="2">
      <x/>
    </i>
    <i r="3">
      <x v="12"/>
    </i>
    <i r="4">
      <x v="32"/>
    </i>
    <i r="5">
      <x v="30"/>
    </i>
    <i r="6">
      <x v="1"/>
    </i>
    <i r="7">
      <x v="283"/>
    </i>
    <i>
      <x v="1082"/>
    </i>
    <i r="1">
      <x v="43"/>
    </i>
    <i r="2">
      <x v="6"/>
    </i>
    <i r="3">
      <x v="15"/>
    </i>
    <i r="4">
      <x v="31"/>
    </i>
    <i r="5">
      <x v="18"/>
    </i>
    <i r="6">
      <x v="1"/>
    </i>
    <i r="7">
      <x v="453"/>
    </i>
    <i>
      <x v="1083"/>
    </i>
    <i r="1">
      <x v="99"/>
    </i>
    <i r="2">
      <x v="1"/>
    </i>
    <i r="3">
      <x v="13"/>
    </i>
    <i r="4">
      <x v="32"/>
    </i>
    <i r="5">
      <x v="21"/>
    </i>
    <i r="6">
      <x v="1"/>
    </i>
    <i r="7">
      <x v="259"/>
    </i>
    <i>
      <x v="1084"/>
    </i>
    <i r="1">
      <x v="43"/>
    </i>
    <i r="2">
      <x v="1"/>
    </i>
    <i r="3">
      <x v="15"/>
    </i>
    <i r="4">
      <x v="30"/>
    </i>
    <i r="5">
      <x v="13"/>
    </i>
    <i r="6">
      <x v="3"/>
    </i>
    <i r="7">
      <x v="661"/>
    </i>
    <i>
      <x v="1085"/>
    </i>
    <i r="1">
      <x v="43"/>
    </i>
    <i r="2">
      <x/>
    </i>
    <i r="3">
      <x v="15"/>
    </i>
    <i r="4">
      <x v="30"/>
    </i>
    <i r="5">
      <x v="27"/>
    </i>
    <i r="6">
      <x v="1"/>
    </i>
    <i r="7">
      <x v="541"/>
    </i>
    <i>
      <x v="1086"/>
    </i>
    <i r="1">
      <x v="43"/>
    </i>
    <i r="2">
      <x v="1"/>
    </i>
    <i r="3">
      <x v="15"/>
    </i>
    <i r="4">
      <x v="30"/>
    </i>
    <i r="5">
      <x v="18"/>
    </i>
    <i r="6">
      <x v="2"/>
    </i>
    <i r="7">
      <x v="613"/>
    </i>
    <i>
      <x v="1087"/>
    </i>
    <i r="1">
      <x v="99"/>
    </i>
    <i r="2">
      <x v="6"/>
    </i>
    <i r="3">
      <x v="13"/>
    </i>
    <i r="4">
      <x v="39"/>
    </i>
    <i r="5">
      <x v="30"/>
    </i>
    <i r="6">
      <x v="1"/>
    </i>
    <i r="7">
      <x v="48"/>
    </i>
    <i>
      <x v="1088"/>
    </i>
    <i r="1">
      <x v="89"/>
    </i>
    <i r="2">
      <x v="6"/>
    </i>
    <i r="3">
      <x v="35"/>
    </i>
    <i r="4">
      <x v="30"/>
    </i>
    <i r="5">
      <x v="35"/>
    </i>
    <i r="6">
      <x v="3"/>
    </i>
    <i r="7">
      <x v="523"/>
    </i>
    <i>
      <x v="1089"/>
    </i>
    <i r="1">
      <x v="99"/>
    </i>
    <i r="2">
      <x v="4"/>
    </i>
    <i r="3">
      <x v="13"/>
    </i>
    <i r="4">
      <x v="34"/>
    </i>
    <i r="5">
      <x v="27"/>
    </i>
    <i r="6">
      <x v="2"/>
    </i>
    <i r="7">
      <x v="183"/>
    </i>
    <i>
      <x v="1090"/>
    </i>
    <i r="1">
      <x v="99"/>
    </i>
    <i r="2">
      <x v="1"/>
    </i>
    <i r="3">
      <x v="13"/>
    </i>
    <i r="4">
      <x v="33"/>
    </i>
    <i r="5">
      <x v="13"/>
    </i>
    <i r="6">
      <x v="2"/>
    </i>
    <i r="7">
      <x v="360"/>
    </i>
    <i>
      <x v="1091"/>
    </i>
    <i r="1">
      <x v="68"/>
    </i>
    <i r="2">
      <x v="1"/>
    </i>
    <i r="3">
      <x v="34"/>
    </i>
    <i r="4">
      <x v="31"/>
    </i>
    <i r="5">
      <x v="24"/>
    </i>
    <i r="6">
      <x v="3"/>
    </i>
    <i r="7">
      <x v="473"/>
    </i>
    <i>
      <x v="1092"/>
    </i>
    <i r="1">
      <x v="99"/>
    </i>
    <i r="2">
      <x v="6"/>
    </i>
    <i r="3">
      <x v="13"/>
    </i>
    <i r="4">
      <x v="33"/>
    </i>
    <i r="5">
      <x v="35"/>
    </i>
    <i r="6">
      <x/>
    </i>
    <i r="7">
      <x v="320"/>
    </i>
    <i>
      <x v="1093"/>
    </i>
    <i r="1">
      <x v="43"/>
    </i>
    <i r="2">
      <x v="6"/>
    </i>
    <i r="3">
      <x v="34"/>
    </i>
    <i r="4">
      <x v="32"/>
    </i>
    <i r="5">
      <x v="34"/>
    </i>
    <i r="6">
      <x v="3"/>
    </i>
    <i r="7">
      <x v="230"/>
    </i>
    <i>
      <x v="1094"/>
    </i>
    <i r="1">
      <x v="99"/>
    </i>
    <i r="2">
      <x v="6"/>
    </i>
    <i r="3">
      <x v="13"/>
    </i>
    <i r="4">
      <x v="34"/>
    </i>
    <i r="5">
      <x v="18"/>
    </i>
    <i r="6">
      <x v="1"/>
    </i>
    <i r="7">
      <x v="179"/>
    </i>
    <i>
      <x v="1095"/>
    </i>
    <i r="1">
      <x v="43"/>
    </i>
    <i r="2">
      <x v="6"/>
    </i>
    <i r="3">
      <x v="15"/>
    </i>
    <i r="4">
      <x v="30"/>
    </i>
    <i r="5">
      <x v="36"/>
    </i>
    <i r="6">
      <x/>
    </i>
    <i r="7">
      <x v="634"/>
    </i>
    <i>
      <x v="1096"/>
    </i>
    <i r="1">
      <x v="43"/>
    </i>
    <i r="2">
      <x/>
    </i>
    <i r="3">
      <x v="15"/>
    </i>
    <i r="4">
      <x v="30"/>
    </i>
    <i r="5">
      <x v="24"/>
    </i>
    <i r="6">
      <x v="2"/>
    </i>
    <i r="7">
      <x v="640"/>
    </i>
    <i>
      <x v="1097"/>
    </i>
    <i r="1">
      <x v="43"/>
    </i>
    <i r="2">
      <x v="1"/>
    </i>
    <i r="3">
      <x v="15"/>
    </i>
    <i r="4">
      <x v="30"/>
    </i>
    <i r="5">
      <x v="6"/>
    </i>
    <i r="6">
      <x v="3"/>
    </i>
    <i r="7">
      <x v="652"/>
    </i>
    <i>
      <x v="1098"/>
    </i>
    <i r="1">
      <x v="34"/>
    </i>
    <i r="2">
      <x v="6"/>
    </i>
    <i r="3">
      <x v="12"/>
    </i>
    <i r="4">
      <x v="35"/>
    </i>
    <i r="5">
      <x v="15"/>
    </i>
    <i r="6">
      <x/>
    </i>
    <i r="7">
      <x v="158"/>
    </i>
    <i>
      <x v="1099"/>
    </i>
    <i r="1">
      <x v="97"/>
    </i>
    <i r="2">
      <x v="6"/>
    </i>
    <i r="3">
      <x/>
    </i>
    <i r="4">
      <x v="38"/>
    </i>
    <i r="5">
      <x v="32"/>
    </i>
    <i r="6">
      <x v="1"/>
    </i>
    <i r="7">
      <x v="398"/>
    </i>
    <i>
      <x v="1100"/>
    </i>
    <i r="1">
      <x v="99"/>
    </i>
    <i r="2">
      <x v="8"/>
    </i>
    <i r="3">
      <x v="34"/>
    </i>
    <i r="4">
      <x v="31"/>
    </i>
    <i r="5">
      <x v="27"/>
    </i>
    <i r="6">
      <x v="3"/>
    </i>
    <i r="7">
      <x v="472"/>
    </i>
    <i>
      <x v="1101"/>
    </i>
    <i r="1">
      <x v="77"/>
    </i>
    <i r="2">
      <x v="5"/>
    </i>
    <i r="3">
      <x v="12"/>
    </i>
    <i r="4">
      <x v="34"/>
    </i>
    <i r="5">
      <x v="34"/>
    </i>
    <i r="6">
      <x v="1"/>
    </i>
    <i r="7">
      <x v="216"/>
    </i>
    <i>
      <x v="1102"/>
    </i>
    <i r="1">
      <x v="43"/>
    </i>
    <i r="2">
      <x v="6"/>
    </i>
    <i r="3">
      <x v="15"/>
    </i>
    <i r="4">
      <x v="31"/>
    </i>
    <i r="5">
      <x v="42"/>
    </i>
    <i r="6">
      <x v="2"/>
    </i>
    <i r="7">
      <x v="488"/>
    </i>
    <i>
      <x v="1103"/>
    </i>
    <i r="1">
      <x v="43"/>
    </i>
    <i r="2">
      <x v="8"/>
    </i>
    <i r="3">
      <x v="15"/>
    </i>
    <i r="4">
      <x v="30"/>
    </i>
    <i r="5">
      <x v="29"/>
    </i>
    <i r="6">
      <x v="2"/>
    </i>
    <i r="7">
      <x v="588"/>
    </i>
    <i>
      <x v="1104"/>
    </i>
    <i r="1">
      <x v="43"/>
    </i>
    <i r="2">
      <x v="6"/>
    </i>
    <i r="3">
      <x v="15"/>
    </i>
    <i r="4">
      <x v="30"/>
    </i>
    <i r="5">
      <x v="18"/>
    </i>
    <i r="6">
      <x v="1"/>
    </i>
    <i r="7">
      <x v="669"/>
    </i>
    <i>
      <x v="1105"/>
    </i>
    <i r="1">
      <x v="99"/>
    </i>
    <i r="2">
      <x v="8"/>
    </i>
    <i r="3">
      <x v="13"/>
    </i>
    <i r="4">
      <x v="31"/>
    </i>
    <i r="5">
      <x v="10"/>
    </i>
    <i r="6">
      <x v="3"/>
    </i>
    <i r="7">
      <x v="444"/>
    </i>
    <i>
      <x v="1106"/>
    </i>
    <i r="1">
      <x v="90"/>
    </i>
    <i r="2">
      <x v="6"/>
    </i>
    <i r="3">
      <x v="12"/>
    </i>
    <i r="4">
      <x v="32"/>
    </i>
    <i r="5">
      <x v="34"/>
    </i>
    <i r="6">
      <x v="2"/>
    </i>
    <i r="7">
      <x v="247"/>
    </i>
    <i>
      <x v="1107"/>
    </i>
    <i r="1">
      <x v="43"/>
    </i>
    <i r="2">
      <x v="6"/>
    </i>
    <i r="3">
      <x v="15"/>
    </i>
    <i r="4">
      <x v="33"/>
    </i>
    <i r="5">
      <x v="30"/>
    </i>
    <i r="6">
      <x v="3"/>
    </i>
    <i r="7">
      <x v="336"/>
    </i>
    <i>
      <x v="1108"/>
    </i>
    <i r="1">
      <x v="75"/>
    </i>
    <i r="2">
      <x v="6"/>
    </i>
    <i r="3">
      <x v="27"/>
    </i>
    <i r="4">
      <x v="30"/>
    </i>
    <i r="5">
      <x v="10"/>
    </i>
    <i r="6">
      <x v="2"/>
    </i>
    <i r="7">
      <x v="617"/>
    </i>
    <i>
      <x v="1109"/>
    </i>
    <i r="1">
      <x v="90"/>
    </i>
    <i r="2">
      <x v="4"/>
    </i>
    <i r="3">
      <x v="12"/>
    </i>
    <i r="4">
      <x v="22"/>
    </i>
    <i r="5">
      <x v="40"/>
    </i>
    <i r="6">
      <x/>
    </i>
    <i r="7">
      <x v="41"/>
    </i>
    <i>
      <x v="1110"/>
    </i>
    <i r="1">
      <x v="102"/>
    </i>
    <i r="2">
      <x v="6"/>
    </i>
    <i r="3">
      <x v="34"/>
    </i>
    <i r="4">
      <x v="37"/>
    </i>
    <i r="5">
      <x v="18"/>
    </i>
    <i r="6">
      <x v="2"/>
    </i>
    <i r="7">
      <x v="110"/>
    </i>
    <i>
      <x v="1111"/>
    </i>
    <i r="1">
      <x v="43"/>
    </i>
    <i r="2">
      <x v="5"/>
    </i>
    <i r="3">
      <x v="15"/>
    </i>
    <i r="4">
      <x v="30"/>
    </i>
    <i r="5">
      <x v="10"/>
    </i>
    <i r="6">
      <x/>
    </i>
    <i r="7">
      <x v="588"/>
    </i>
    <i>
      <x v="1112"/>
    </i>
    <i r="1">
      <x v="43"/>
    </i>
    <i r="2">
      <x v="1"/>
    </i>
    <i r="3">
      <x v="34"/>
    </i>
    <i r="4">
      <x v="30"/>
    </i>
    <i r="5">
      <x v="18"/>
    </i>
    <i r="6">
      <x v="1"/>
    </i>
    <i r="7">
      <x v="545"/>
    </i>
    <i>
      <x v="1113"/>
    </i>
    <i r="1">
      <x v="99"/>
    </i>
    <i r="2">
      <x v="1"/>
    </i>
    <i r="3">
      <x v="13"/>
    </i>
    <i r="4">
      <x v="33"/>
    </i>
    <i r="5">
      <x v="34"/>
    </i>
    <i r="6">
      <x v="2"/>
    </i>
    <i r="7">
      <x v="315"/>
    </i>
    <i>
      <x v="1114"/>
    </i>
    <i r="1">
      <x v="43"/>
    </i>
    <i r="2">
      <x v="8"/>
    </i>
    <i r="3">
      <x v="15"/>
    </i>
    <i r="4">
      <x v="30"/>
    </i>
    <i r="5">
      <x v="18"/>
    </i>
    <i r="6">
      <x v="3"/>
    </i>
    <i r="7">
      <x v="656"/>
    </i>
    <i>
      <x v="1115"/>
    </i>
    <i r="1">
      <x v="11"/>
    </i>
    <i r="2">
      <x v="1"/>
    </i>
    <i r="3">
      <x v="12"/>
    </i>
    <i r="4">
      <x v="33"/>
    </i>
    <i r="5">
      <x v="35"/>
    </i>
    <i r="6">
      <x/>
    </i>
    <i r="7">
      <x v="365"/>
    </i>
    <i>
      <x v="1116"/>
    </i>
    <i r="1">
      <x v="102"/>
    </i>
    <i r="2">
      <x v="1"/>
    </i>
    <i r="3">
      <x v="34"/>
    </i>
    <i r="4">
      <x v="32"/>
    </i>
    <i r="5">
      <x v="15"/>
    </i>
    <i r="6">
      <x v="1"/>
    </i>
    <i r="7">
      <x v="230"/>
    </i>
    <i>
      <x v="1117"/>
    </i>
    <i r="1">
      <x v="43"/>
    </i>
    <i r="2">
      <x v="5"/>
    </i>
    <i r="3">
      <x v="34"/>
    </i>
    <i r="4">
      <x v="33"/>
    </i>
    <i r="5">
      <x v="10"/>
    </i>
    <i r="6">
      <x v="1"/>
    </i>
    <i r="7">
      <x v="358"/>
    </i>
    <i>
      <x v="1118"/>
    </i>
    <i r="1">
      <x v="43"/>
    </i>
    <i r="2">
      <x v="1"/>
    </i>
    <i r="3">
      <x v="15"/>
    </i>
    <i r="4">
      <x v="31"/>
    </i>
    <i r="5">
      <x v="21"/>
    </i>
    <i r="6">
      <x v="1"/>
    </i>
    <i r="7">
      <x v="497"/>
    </i>
    <i>
      <x v="1119"/>
    </i>
    <i r="1">
      <x v="20"/>
    </i>
    <i r="2">
      <x v="6"/>
    </i>
    <i r="3">
      <x v="12"/>
    </i>
    <i r="4">
      <x v="39"/>
    </i>
    <i r="5">
      <x v="40"/>
    </i>
    <i r="6">
      <x v="1"/>
    </i>
    <i r="7">
      <x v="53"/>
    </i>
    <i>
      <x v="1120"/>
    </i>
    <i r="1">
      <x v="99"/>
    </i>
    <i r="2">
      <x v="6"/>
    </i>
    <i r="3">
      <x v="13"/>
    </i>
    <i r="4">
      <x v="38"/>
    </i>
    <i r="5">
      <x v="30"/>
    </i>
    <i r="6">
      <x v="2"/>
    </i>
    <i r="7">
      <x v="375"/>
    </i>
    <i>
      <x v="1121"/>
    </i>
    <i r="1">
      <x v="99"/>
    </i>
    <i r="2">
      <x/>
    </i>
    <i r="3">
      <x v="13"/>
    </i>
    <i r="4">
      <x v="33"/>
    </i>
    <i r="5">
      <x v="18"/>
    </i>
    <i r="6">
      <x v="1"/>
    </i>
    <i r="7">
      <x v="305"/>
    </i>
    <i>
      <x v="1122"/>
    </i>
    <i r="1">
      <x v="46"/>
    </i>
    <i r="2">
      <x v="2"/>
    </i>
    <i r="3">
      <x v="12"/>
    </i>
    <i r="4">
      <x v="37"/>
    </i>
    <i r="5">
      <x v="40"/>
    </i>
    <i r="6">
      <x v="1"/>
    </i>
    <i r="7">
      <x v="113"/>
    </i>
    <i>
      <x v="1123"/>
    </i>
    <i r="1">
      <x v="105"/>
    </i>
    <i r="2">
      <x/>
    </i>
    <i r="3">
      <x v="34"/>
    </i>
    <i r="4">
      <x v="30"/>
    </i>
    <i r="5">
      <x v="18"/>
    </i>
    <i r="6">
      <x v="3"/>
    </i>
    <i r="7">
      <x v="604"/>
    </i>
    <i>
      <x v="1124"/>
    </i>
    <i r="1">
      <x v="102"/>
    </i>
    <i r="2">
      <x v="1"/>
    </i>
    <i r="3">
      <x v="34"/>
    </i>
    <i r="4">
      <x v="38"/>
    </i>
    <i r="5">
      <x v="40"/>
    </i>
    <i r="6">
      <x v="3"/>
    </i>
    <i r="7">
      <x v="383"/>
    </i>
    <i>
      <x v="1125"/>
    </i>
    <i r="1">
      <x v="99"/>
    </i>
    <i r="2">
      <x v="1"/>
    </i>
    <i r="3">
      <x v="13"/>
    </i>
    <i r="4">
      <x v="32"/>
    </i>
    <i r="5">
      <x v="30"/>
    </i>
    <i r="6">
      <x v="2"/>
    </i>
    <i r="7">
      <x v="259"/>
    </i>
    <i>
      <x v="1126"/>
    </i>
    <i r="1">
      <x v="71"/>
    </i>
    <i r="2">
      <x/>
    </i>
    <i r="3">
      <x v="28"/>
    </i>
    <i r="4">
      <x v="30"/>
    </i>
    <i r="5">
      <x v="30"/>
    </i>
    <i r="6">
      <x v="2"/>
    </i>
    <i r="7">
      <x v="680"/>
    </i>
    <i>
      <x v="1127"/>
    </i>
    <i r="1">
      <x v="61"/>
    </i>
    <i r="2">
      <x v="6"/>
    </i>
    <i r="3">
      <x v="34"/>
    </i>
    <i r="4">
      <x v="31"/>
    </i>
    <i r="5">
      <x v="33"/>
    </i>
    <i r="6">
      <x v="2"/>
    </i>
    <i r="7">
      <x v="512"/>
    </i>
    <i>
      <x v="1128"/>
    </i>
    <i r="1">
      <x v="99"/>
    </i>
    <i r="2">
      <x/>
    </i>
    <i r="3">
      <x v="13"/>
    </i>
    <i r="4">
      <x v="32"/>
    </i>
    <i r="5">
      <x v="18"/>
    </i>
    <i r="6">
      <x v="1"/>
    </i>
    <i r="7">
      <x v="233"/>
    </i>
    <i>
      <x v="1129"/>
    </i>
    <i r="1">
      <x v="43"/>
    </i>
    <i r="2">
      <x v="6"/>
    </i>
    <i r="3">
      <x v="15"/>
    </i>
    <i r="4">
      <x v="31"/>
    </i>
    <i r="5">
      <x v="18"/>
    </i>
    <i r="6">
      <x v="2"/>
    </i>
    <i r="7">
      <x v="518"/>
    </i>
    <i>
      <x v="1130"/>
    </i>
    <i r="1">
      <x v="89"/>
    </i>
    <i r="2">
      <x/>
    </i>
    <i r="3">
      <x v="35"/>
    </i>
    <i r="4">
      <x v="33"/>
    </i>
    <i r="5">
      <x v="35"/>
    </i>
    <i r="6">
      <x v="3"/>
    </i>
    <i r="7">
      <x v="321"/>
    </i>
    <i>
      <x v="1131"/>
    </i>
    <i r="1">
      <x v="102"/>
    </i>
    <i r="2">
      <x v="1"/>
    </i>
    <i r="3">
      <x v="34"/>
    </i>
    <i r="4">
      <x v="34"/>
    </i>
    <i r="5">
      <x v="40"/>
    </i>
    <i r="6">
      <x v="1"/>
    </i>
    <i r="7">
      <x v="190"/>
    </i>
    <i>
      <x v="1132"/>
    </i>
    <i r="1">
      <x v="43"/>
    </i>
    <i r="2">
      <x v="6"/>
    </i>
    <i r="3">
      <x v="34"/>
    </i>
    <i r="4">
      <x v="30"/>
    </i>
    <i r="5">
      <x v="21"/>
    </i>
    <i r="6">
      <x v="2"/>
    </i>
    <i r="7">
      <x v="604"/>
    </i>
    <i>
      <x v="1133"/>
    </i>
    <i r="1">
      <x v="43"/>
    </i>
    <i r="2">
      <x v="6"/>
    </i>
    <i r="3">
      <x v="15"/>
    </i>
    <i r="4">
      <x v="30"/>
    </i>
    <i r="5">
      <x v="44"/>
    </i>
    <i r="6">
      <x/>
    </i>
    <i r="7">
      <x v="562"/>
    </i>
    <i>
      <x v="1134"/>
    </i>
    <i r="1">
      <x v="59"/>
    </i>
    <i r="2">
      <x v="6"/>
    </i>
    <i r="3">
      <x v="34"/>
    </i>
    <i r="4">
      <x v="38"/>
    </i>
    <i r="5">
      <x v="37"/>
    </i>
    <i r="6">
      <x v="3"/>
    </i>
    <i r="7">
      <x v="412"/>
    </i>
    <i>
      <x v="1135"/>
    </i>
    <i r="1">
      <x v="43"/>
    </i>
    <i r="2">
      <x v="1"/>
    </i>
    <i r="3">
      <x v="34"/>
    </i>
    <i r="4">
      <x v="30"/>
    </i>
    <i r="5">
      <x v="10"/>
    </i>
    <i r="6">
      <x v="2"/>
    </i>
    <i r="7">
      <x v="567"/>
    </i>
    <i>
      <x v="1136"/>
    </i>
    <i r="1">
      <x v="99"/>
    </i>
    <i r="2">
      <x v="1"/>
    </i>
    <i r="3">
      <x v="34"/>
    </i>
    <i r="4">
      <x v="35"/>
    </i>
    <i r="5">
      <x v="15"/>
    </i>
    <i r="6">
      <x v="2"/>
    </i>
    <i r="7">
      <x v="137"/>
    </i>
    <i>
      <x v="1137"/>
    </i>
    <i r="1">
      <x v="80"/>
    </i>
    <i r="2">
      <x v="1"/>
    </i>
    <i r="3">
      <x v="9"/>
    </i>
    <i r="4">
      <x v="31"/>
    </i>
    <i r="5">
      <x v="13"/>
    </i>
    <i r="6">
      <x v="3"/>
    </i>
    <i r="7">
      <x v="494"/>
    </i>
    <i>
      <x v="1138"/>
    </i>
    <i r="1">
      <x v="19"/>
    </i>
    <i r="2">
      <x v="1"/>
    </i>
    <i r="3">
      <x v="4"/>
    </i>
    <i r="4">
      <x v="34"/>
    </i>
    <i r="5">
      <x v="40"/>
    </i>
    <i r="6">
      <x v="2"/>
    </i>
    <i r="7">
      <x v="212"/>
    </i>
    <i>
      <x v="1139"/>
    </i>
    <i r="1">
      <x v="102"/>
    </i>
    <i r="2">
      <x v="3"/>
    </i>
    <i r="3">
      <x v="34"/>
    </i>
    <i r="4">
      <x v="35"/>
    </i>
    <i r="5">
      <x v="40"/>
    </i>
    <i r="6">
      <x v="1"/>
    </i>
    <i r="7">
      <x v="164"/>
    </i>
    <i>
      <x v="1140"/>
    </i>
    <i r="1">
      <x v="102"/>
    </i>
    <i r="2">
      <x v="1"/>
    </i>
    <i r="3">
      <x v="34"/>
    </i>
    <i r="4">
      <x v="32"/>
    </i>
    <i r="5">
      <x v="34"/>
    </i>
    <i r="6">
      <x v="2"/>
    </i>
    <i r="7">
      <x v="235"/>
    </i>
    <i>
      <x v="1141"/>
    </i>
    <i r="1">
      <x v="19"/>
    </i>
    <i r="2">
      <x v="6"/>
    </i>
    <i r="3">
      <x v="34"/>
    </i>
    <i r="4">
      <x v="32"/>
    </i>
    <i r="5">
      <x v="18"/>
    </i>
    <i r="6">
      <x/>
    </i>
    <i r="7">
      <x v="289"/>
    </i>
    <i>
      <x v="1142"/>
    </i>
    <i r="1">
      <x v="99"/>
    </i>
    <i r="2">
      <x v="3"/>
    </i>
    <i r="3">
      <x v="13"/>
    </i>
    <i r="4">
      <x v="22"/>
    </i>
    <i r="5">
      <x v="35"/>
    </i>
    <i r="6">
      <x v="2"/>
    </i>
    <i r="7">
      <x v="42"/>
    </i>
    <i>
      <x v="1143"/>
    </i>
    <i r="1">
      <x v="16"/>
    </i>
    <i r="2">
      <x v="6"/>
    </i>
    <i r="3">
      <x v="3"/>
    </i>
    <i r="4">
      <x v="38"/>
    </i>
    <i r="5">
      <x v="24"/>
    </i>
    <i r="6">
      <x/>
    </i>
    <i r="7">
      <x v="430"/>
    </i>
    <i>
      <x v="1144"/>
    </i>
    <i r="1">
      <x v="43"/>
    </i>
    <i r="2">
      <x v="1"/>
    </i>
    <i r="3">
      <x v="15"/>
    </i>
    <i r="4">
      <x v="30"/>
    </i>
    <i r="5">
      <x v="5"/>
    </i>
    <i r="6">
      <x v="2"/>
    </i>
    <i r="7">
      <x v="562"/>
    </i>
    <i>
      <x v="1145"/>
    </i>
    <i r="1">
      <x v="71"/>
    </i>
    <i r="2">
      <x v="6"/>
    </i>
    <i r="3">
      <x v="34"/>
    </i>
    <i r="4">
      <x v="30"/>
    </i>
    <i r="5">
      <x v="38"/>
    </i>
    <i r="6">
      <x v="1"/>
    </i>
    <i r="7">
      <x v="564"/>
    </i>
    <i>
      <x v="1146"/>
    </i>
    <i r="1">
      <x v="99"/>
    </i>
    <i r="2">
      <x v="1"/>
    </i>
    <i r="3">
      <x v="13"/>
    </i>
    <i r="4">
      <x v="32"/>
    </i>
    <i r="5">
      <x v="15"/>
    </i>
    <i r="6">
      <x v="2"/>
    </i>
    <i r="7">
      <x v="286"/>
    </i>
    <i>
      <x v="1147"/>
    </i>
    <i r="1">
      <x v="99"/>
    </i>
    <i r="2">
      <x/>
    </i>
    <i r="3">
      <x v="13"/>
    </i>
    <i r="4">
      <x v="34"/>
    </i>
    <i r="5">
      <x v="35"/>
    </i>
    <i r="6">
      <x v="3"/>
    </i>
    <i r="7">
      <x v="195"/>
    </i>
    <i>
      <x v="1148"/>
    </i>
    <i r="1">
      <x v="19"/>
    </i>
    <i r="2">
      <x v="1"/>
    </i>
    <i r="3">
      <x v="4"/>
    </i>
    <i r="4">
      <x v="32"/>
    </i>
    <i r="5">
      <x v="21"/>
    </i>
    <i r="6">
      <x v="2"/>
    </i>
    <i r="7">
      <x v="272"/>
    </i>
    <i>
      <x v="1149"/>
    </i>
    <i r="1">
      <x v="43"/>
    </i>
    <i r="2">
      <x v="1"/>
    </i>
    <i r="3">
      <x v="15"/>
    </i>
    <i r="4">
      <x v="30"/>
    </i>
    <i r="5">
      <x v="21"/>
    </i>
    <i r="6">
      <x/>
    </i>
    <i r="7">
      <x v="656"/>
    </i>
    <i>
      <x v="1150"/>
    </i>
    <i r="1">
      <x v="43"/>
    </i>
    <i r="2">
      <x v="6"/>
    </i>
    <i r="3">
      <x v="15"/>
    </i>
    <i r="4">
      <x v="30"/>
    </i>
    <i r="5">
      <x v="41"/>
    </i>
    <i r="6">
      <x v="2"/>
    </i>
    <i r="7">
      <x v="573"/>
    </i>
    <i>
      <x v="1151"/>
    </i>
    <i r="1">
      <x v="76"/>
    </i>
    <i r="2">
      <x v="6"/>
    </i>
    <i r="3">
      <x v="34"/>
    </i>
    <i r="4">
      <x v="38"/>
    </i>
    <i r="5">
      <x v="18"/>
    </i>
    <i r="6">
      <x v="2"/>
    </i>
    <i r="7">
      <x v="422"/>
    </i>
    <i>
      <x v="1152"/>
    </i>
    <i r="1">
      <x v="99"/>
    </i>
    <i r="2">
      <x v="1"/>
    </i>
    <i r="3">
      <x v="13"/>
    </i>
    <i r="4">
      <x v="32"/>
    </i>
    <i r="5">
      <x v="10"/>
    </i>
    <i r="6">
      <x v="1"/>
    </i>
    <i r="7">
      <x v="288"/>
    </i>
    <i>
      <x v="1153"/>
    </i>
    <i r="1">
      <x v="19"/>
    </i>
    <i r="2">
      <x v="1"/>
    </i>
    <i r="3">
      <x v="13"/>
    </i>
    <i r="4">
      <x v="32"/>
    </i>
    <i r="5">
      <x v="29"/>
    </i>
    <i r="6">
      <x v="2"/>
    </i>
    <i r="7">
      <x v="286"/>
    </i>
    <i>
      <x v="1154"/>
    </i>
    <i r="1">
      <x v="102"/>
    </i>
    <i r="2">
      <x v="1"/>
    </i>
    <i r="3">
      <x v="34"/>
    </i>
    <i r="4">
      <x v="38"/>
    </i>
    <i r="5">
      <x v="6"/>
    </i>
    <i r="6">
      <x v="1"/>
    </i>
    <i r="7">
      <x v="423"/>
    </i>
    <i>
      <x v="1155"/>
    </i>
    <i r="1">
      <x v="43"/>
    </i>
    <i r="2">
      <x/>
    </i>
    <i r="3">
      <x v="15"/>
    </i>
    <i r="4">
      <x v="30"/>
    </i>
    <i r="5">
      <x v="8"/>
    </i>
    <i r="6">
      <x v="1"/>
    </i>
    <i r="7">
      <x v="602"/>
    </i>
    <i>
      <x v="1156"/>
    </i>
    <i r="1">
      <x v="85"/>
    </i>
    <i r="2">
      <x v="5"/>
    </i>
    <i r="3">
      <x v="34"/>
    </i>
    <i r="4">
      <x v="32"/>
    </i>
    <i r="5">
      <x v="44"/>
    </i>
    <i r="6">
      <x v="1"/>
    </i>
    <i r="7">
      <x v="289"/>
    </i>
    <i>
      <x v="1157"/>
    </i>
    <i r="1">
      <x v="78"/>
    </i>
    <i r="2">
      <x v="3"/>
    </i>
    <i r="3">
      <x v="34"/>
    </i>
    <i r="4">
      <x v="33"/>
    </i>
    <i r="5">
      <x v="30"/>
    </i>
    <i r="6">
      <x v="1"/>
    </i>
    <i r="7">
      <x v="302"/>
    </i>
    <i>
      <x v="1158"/>
    </i>
    <i r="1">
      <x v="2"/>
    </i>
    <i r="2">
      <x v="6"/>
    </i>
    <i r="3">
      <x v="34"/>
    </i>
    <i r="4">
      <x v="31"/>
    </i>
    <i r="5">
      <x v="41"/>
    </i>
    <i r="6">
      <x v="2"/>
    </i>
    <i r="7">
      <x v="443"/>
    </i>
    <i>
      <x v="1159"/>
    </i>
    <i r="1">
      <x v="102"/>
    </i>
    <i r="2">
      <x v="1"/>
    </i>
    <i r="3">
      <x v="34"/>
    </i>
    <i r="4">
      <x v="35"/>
    </i>
    <i r="5">
      <x v="32"/>
    </i>
    <i r="6">
      <x v="2"/>
    </i>
    <i r="7">
      <x v="164"/>
    </i>
    <i>
      <x v="1160"/>
    </i>
    <i r="1">
      <x v="29"/>
    </i>
    <i r="2">
      <x v="1"/>
    </i>
    <i r="3">
      <x/>
    </i>
    <i r="4">
      <x v="32"/>
    </i>
    <i r="5">
      <x v="10"/>
    </i>
    <i r="6">
      <x v="2"/>
    </i>
    <i r="7">
      <x v="236"/>
    </i>
    <i>
      <x v="1161"/>
    </i>
    <i r="1">
      <x v="71"/>
    </i>
    <i r="2">
      <x v="2"/>
    </i>
    <i r="3">
      <x v="28"/>
    </i>
    <i r="4">
      <x v="31"/>
    </i>
    <i r="5">
      <x v="27"/>
    </i>
    <i r="6">
      <x v="3"/>
    </i>
    <i r="7">
      <x v="455"/>
    </i>
    <i>
      <x v="1162"/>
    </i>
    <i r="1">
      <x v="102"/>
    </i>
    <i r="2">
      <x v="6"/>
    </i>
    <i r="3">
      <x v="34"/>
    </i>
    <i r="4">
      <x v="32"/>
    </i>
    <i r="5">
      <x v="30"/>
    </i>
    <i r="6">
      <x v="1"/>
    </i>
    <i r="7">
      <x v="230"/>
    </i>
    <i>
      <x v="1163"/>
    </i>
    <i r="1">
      <x v="76"/>
    </i>
    <i r="2">
      <x v="1"/>
    </i>
    <i r="3">
      <x v="29"/>
    </i>
    <i r="4">
      <x v="31"/>
    </i>
    <i r="5">
      <x v="30"/>
    </i>
    <i r="6">
      <x v="3"/>
    </i>
    <i r="7">
      <x v="477"/>
    </i>
    <i>
      <x v="1164"/>
    </i>
    <i r="1">
      <x v="43"/>
    </i>
    <i r="2">
      <x v="8"/>
    </i>
    <i r="3">
      <x v="34"/>
    </i>
    <i r="4">
      <x v="30"/>
    </i>
    <i r="5">
      <x v="24"/>
    </i>
    <i r="6">
      <x v="2"/>
    </i>
    <i r="7">
      <x v="587"/>
    </i>
    <i>
      <x v="1165"/>
    </i>
    <i r="1">
      <x v="102"/>
    </i>
    <i r="2">
      <x v="1"/>
    </i>
    <i r="3">
      <x v="34"/>
    </i>
    <i r="4">
      <x v="32"/>
    </i>
    <i r="5">
      <x v="10"/>
    </i>
    <i r="6">
      <x/>
    </i>
    <i r="7">
      <x v="255"/>
    </i>
    <i>
      <x v="1166"/>
    </i>
    <i r="1">
      <x v="43"/>
    </i>
    <i r="2">
      <x v="1"/>
    </i>
    <i r="3">
      <x v="15"/>
    </i>
    <i r="4">
      <x v="30"/>
    </i>
    <i r="5">
      <x v="26"/>
    </i>
    <i r="6">
      <x v="2"/>
    </i>
    <i r="7">
      <x v="550"/>
    </i>
    <i>
      <x v="1167"/>
    </i>
    <i r="1">
      <x v="50"/>
    </i>
    <i r="2">
      <x v="6"/>
    </i>
    <i r="3">
      <x v="17"/>
    </i>
    <i r="4">
      <x v="32"/>
    </i>
    <i r="5">
      <x v="29"/>
    </i>
    <i r="6">
      <x v="2"/>
    </i>
    <i r="7">
      <x v="277"/>
    </i>
    <i>
      <x v="1168"/>
    </i>
    <i r="1">
      <x v="66"/>
    </i>
    <i r="2">
      <x v="6"/>
    </i>
    <i r="3">
      <x v="12"/>
    </i>
    <i r="4">
      <x v="36"/>
    </i>
    <i r="5">
      <x v="44"/>
    </i>
    <i r="6">
      <x v="3"/>
    </i>
    <i r="7">
      <x v="73"/>
    </i>
    <i>
      <x v="1169"/>
    </i>
    <i r="1">
      <x v="102"/>
    </i>
    <i r="2">
      <x v="6"/>
    </i>
    <i r="3">
      <x v="34"/>
    </i>
    <i r="4">
      <x v="37"/>
    </i>
    <i r="5">
      <x v="10"/>
    </i>
    <i r="6">
      <x v="2"/>
    </i>
    <i r="7">
      <x v="115"/>
    </i>
    <i>
      <x v="1170"/>
    </i>
    <i r="1">
      <x v="102"/>
    </i>
    <i r="2">
      <x v="1"/>
    </i>
    <i r="3">
      <x v="34"/>
    </i>
    <i r="4">
      <x v="35"/>
    </i>
    <i r="5">
      <x v="21"/>
    </i>
    <i r="6">
      <x v="2"/>
    </i>
    <i r="7">
      <x v="143"/>
    </i>
    <i>
      <x v="1171"/>
    </i>
    <i r="1">
      <x v="99"/>
    </i>
    <i r="2">
      <x/>
    </i>
    <i r="3">
      <x v="34"/>
    </i>
    <i r="4">
      <x v="31"/>
    </i>
    <i r="5">
      <x v="40"/>
    </i>
    <i r="6">
      <x v="2"/>
    </i>
    <i r="7">
      <x v="472"/>
    </i>
    <i>
      <x v="1172"/>
    </i>
    <i r="1">
      <x v="48"/>
    </i>
    <i r="2">
      <x v="2"/>
    </i>
    <i r="3">
      <x v="12"/>
    </i>
    <i r="4">
      <x v="31"/>
    </i>
    <i r="5">
      <x v="13"/>
    </i>
    <i r="6">
      <x v="2"/>
    </i>
    <i r="7">
      <x v="470"/>
    </i>
    <i>
      <x v="1173"/>
    </i>
    <i r="1">
      <x v="43"/>
    </i>
    <i r="2">
      <x v="2"/>
    </i>
    <i r="3">
      <x v="15"/>
    </i>
    <i r="4">
      <x v="30"/>
    </i>
    <i r="5">
      <x v="35"/>
    </i>
    <i r="6">
      <x v="3"/>
    </i>
    <i r="7">
      <x v="568"/>
    </i>
    <i>
      <x v="1174"/>
    </i>
    <i r="1">
      <x v="43"/>
    </i>
    <i r="2">
      <x v="2"/>
    </i>
    <i r="3">
      <x v="15"/>
    </i>
    <i r="4">
      <x v="31"/>
    </i>
    <i r="5">
      <x v="33"/>
    </i>
    <i r="6">
      <x v="3"/>
    </i>
    <i r="7">
      <x v="467"/>
    </i>
    <i>
      <x v="1175"/>
    </i>
    <i r="1">
      <x v="102"/>
    </i>
    <i r="2">
      <x v="1"/>
    </i>
    <i r="3">
      <x v="34"/>
    </i>
    <i r="4">
      <x v="32"/>
    </i>
    <i r="5">
      <x v="8"/>
    </i>
    <i r="6">
      <x v="2"/>
    </i>
    <i r="7">
      <x v="227"/>
    </i>
    <i>
      <x v="1176"/>
    </i>
    <i r="1">
      <x v="99"/>
    </i>
    <i r="2">
      <x/>
    </i>
    <i r="3">
      <x v="13"/>
    </i>
    <i r="4">
      <x v="32"/>
    </i>
    <i r="5">
      <x v="30"/>
    </i>
    <i r="6">
      <x v="3"/>
    </i>
    <i r="7">
      <x v="265"/>
    </i>
    <i>
      <x v="1177"/>
    </i>
    <i r="1">
      <x v="99"/>
    </i>
    <i r="2">
      <x/>
    </i>
    <i r="3">
      <x v="13"/>
    </i>
    <i r="4">
      <x v="32"/>
    </i>
    <i r="5">
      <x v="30"/>
    </i>
    <i r="6">
      <x v="3"/>
    </i>
    <i r="7">
      <x v="265"/>
    </i>
    <i>
      <x v="1178"/>
    </i>
    <i r="1">
      <x v="43"/>
    </i>
    <i r="2">
      <x v="6"/>
    </i>
    <i r="3">
      <x v="15"/>
    </i>
    <i r="4">
      <x v="30"/>
    </i>
    <i r="5">
      <x v="6"/>
    </i>
    <i r="6">
      <x v="2"/>
    </i>
    <i r="7">
      <x v="636"/>
    </i>
    <i>
      <x v="1179"/>
    </i>
    <i r="1">
      <x v="38"/>
    </i>
    <i r="2">
      <x v="6"/>
    </i>
    <i r="3">
      <x v="12"/>
    </i>
    <i r="4">
      <x v="38"/>
    </i>
    <i r="5">
      <x v="32"/>
    </i>
    <i r="6">
      <x/>
    </i>
    <i r="7">
      <x v="437"/>
    </i>
    <i>
      <x v="1180"/>
    </i>
    <i r="1">
      <x v="83"/>
    </i>
    <i r="2">
      <x/>
    </i>
    <i r="3">
      <x v="34"/>
    </i>
    <i r="4">
      <x v="31"/>
    </i>
    <i r="5">
      <x v="34"/>
    </i>
    <i r="6">
      <x v="3"/>
    </i>
    <i r="7">
      <x v="446"/>
    </i>
    <i>
      <x v="1181"/>
    </i>
    <i r="1">
      <x v="43"/>
    </i>
    <i r="2">
      <x v="6"/>
    </i>
    <i r="3">
      <x v="15"/>
    </i>
    <i r="4">
      <x v="31"/>
    </i>
    <i r="5">
      <x v="33"/>
    </i>
    <i r="6">
      <x/>
    </i>
    <i r="7">
      <x v="488"/>
    </i>
    <i>
      <x v="1182"/>
    </i>
    <i r="1">
      <x v="102"/>
    </i>
    <i r="2">
      <x v="5"/>
    </i>
    <i r="3">
      <x v="34"/>
    </i>
    <i r="4">
      <x v="32"/>
    </i>
    <i r="5">
      <x v="21"/>
    </i>
    <i r="6">
      <x/>
    </i>
    <i r="7">
      <x v="230"/>
    </i>
    <i>
      <x v="1183"/>
    </i>
    <i r="1">
      <x v="43"/>
    </i>
    <i r="2">
      <x v="1"/>
    </i>
    <i r="3">
      <x v="34"/>
    </i>
    <i r="4">
      <x v="30"/>
    </i>
    <i r="5">
      <x v="18"/>
    </i>
    <i r="6">
      <x v="2"/>
    </i>
    <i r="7">
      <x v="629"/>
    </i>
    <i>
      <x v="1184"/>
    </i>
    <i r="1">
      <x v="27"/>
    </i>
    <i r="2">
      <x v="6"/>
    </i>
    <i r="3">
      <x v="8"/>
    </i>
    <i r="4">
      <x v="36"/>
    </i>
    <i r="5">
      <x v="44"/>
    </i>
    <i r="6">
      <x v="2"/>
    </i>
    <i r="7">
      <x v="69"/>
    </i>
    <i>
      <x v="1185"/>
    </i>
    <i r="1">
      <x v="43"/>
    </i>
    <i r="2">
      <x v="2"/>
    </i>
    <i r="3">
      <x v="15"/>
    </i>
    <i r="4">
      <x v="30"/>
    </i>
    <i r="5">
      <x v="13"/>
    </i>
    <i r="6">
      <x v="1"/>
    </i>
    <i r="7">
      <x v="562"/>
    </i>
    <i>
      <x v="1186"/>
    </i>
    <i r="1">
      <x v="102"/>
    </i>
    <i r="2">
      <x v="6"/>
    </i>
    <i r="3">
      <x v="34"/>
    </i>
    <i r="4">
      <x v="32"/>
    </i>
    <i r="5">
      <x v="32"/>
    </i>
    <i r="6">
      <x v="2"/>
    </i>
    <i r="7">
      <x v="230"/>
    </i>
    <i>
      <x v="1187"/>
    </i>
    <i r="1">
      <x v="43"/>
    </i>
    <i r="2">
      <x v="6"/>
    </i>
    <i r="3">
      <x v="15"/>
    </i>
    <i r="4">
      <x v="33"/>
    </i>
    <i r="5">
      <x v="15"/>
    </i>
    <i r="6">
      <x v="2"/>
    </i>
    <i r="7">
      <x v="311"/>
    </i>
    <i>
      <x v="1188"/>
    </i>
    <i r="1">
      <x v="43"/>
    </i>
    <i r="2">
      <x v="6"/>
    </i>
    <i r="3">
      <x v="15"/>
    </i>
    <i r="4">
      <x v="31"/>
    </i>
    <i r="5">
      <x v="13"/>
    </i>
    <i r="6">
      <x v="1"/>
    </i>
    <i r="7">
      <x v="513"/>
    </i>
    <i>
      <x v="1189"/>
    </i>
    <i r="1">
      <x v="102"/>
    </i>
    <i r="2">
      <x v="9"/>
    </i>
    <i r="3">
      <x v="34"/>
    </i>
    <i r="4">
      <x v="34"/>
    </i>
    <i r="5">
      <x v="30"/>
    </i>
    <i r="6">
      <x v="2"/>
    </i>
    <i r="7">
      <x v="167"/>
    </i>
    <i>
      <x v="1190"/>
    </i>
    <i r="1">
      <x v="102"/>
    </i>
    <i r="2">
      <x v="1"/>
    </i>
    <i r="3">
      <x v="34"/>
    </i>
    <i r="4">
      <x v="37"/>
    </i>
    <i r="5">
      <x v="33"/>
    </i>
    <i r="6">
      <x v="1"/>
    </i>
    <i r="7">
      <x v="96"/>
    </i>
    <i>
      <x v="1191"/>
    </i>
    <i r="1">
      <x v="102"/>
    </i>
    <i r="2">
      <x/>
    </i>
    <i r="3">
      <x v="34"/>
    </i>
    <i r="4">
      <x v="33"/>
    </i>
    <i r="5">
      <x v="35"/>
    </i>
    <i r="6">
      <x v="1"/>
    </i>
    <i r="7">
      <x v="358"/>
    </i>
    <i>
      <x v="1192"/>
    </i>
    <i r="1">
      <x v="53"/>
    </i>
    <i r="2">
      <x v="6"/>
    </i>
    <i r="3">
      <x v="34"/>
    </i>
    <i r="4">
      <x v="30"/>
    </i>
    <i r="5">
      <x v="18"/>
    </i>
    <i r="6">
      <x v="1"/>
    </i>
    <i r="7">
      <x v="637"/>
    </i>
    <i>
      <x v="1193"/>
    </i>
    <i r="1">
      <x v="102"/>
    </i>
    <i r="2">
      <x v="1"/>
    </i>
    <i r="3">
      <x v="34"/>
    </i>
    <i r="4">
      <x v="37"/>
    </i>
    <i r="5">
      <x v="49"/>
    </i>
    <i r="6">
      <x v="2"/>
    </i>
    <i r="7">
      <x v="110"/>
    </i>
    <i>
      <x v="1194"/>
    </i>
    <i r="1">
      <x v="43"/>
    </i>
    <i r="2">
      <x v="6"/>
    </i>
    <i r="3">
      <x v="15"/>
    </i>
    <i r="4">
      <x v="30"/>
    </i>
    <i r="5">
      <x v="10"/>
    </i>
    <i r="6">
      <x v="3"/>
    </i>
    <i r="7">
      <x v="573"/>
    </i>
    <i>
      <x v="1195"/>
    </i>
    <i r="1">
      <x v="43"/>
    </i>
    <i r="2">
      <x v="6"/>
    </i>
    <i r="3">
      <x v="15"/>
    </i>
    <i r="4">
      <x v="31"/>
    </i>
    <i r="5">
      <x v="28"/>
    </i>
    <i r="6">
      <x v="2"/>
    </i>
    <i r="7">
      <x v="479"/>
    </i>
    <i>
      <x v="1196"/>
    </i>
    <i r="1">
      <x v="43"/>
    </i>
    <i r="2">
      <x v="8"/>
    </i>
    <i r="3">
      <x v="15"/>
    </i>
    <i r="4">
      <x v="30"/>
    </i>
    <i r="5">
      <x v="21"/>
    </i>
    <i r="6">
      <x v="2"/>
    </i>
    <i r="7">
      <x v="520"/>
    </i>
    <i>
      <x v="1197"/>
    </i>
    <i r="1">
      <x v="85"/>
    </i>
    <i r="2">
      <x v="1"/>
    </i>
    <i r="3">
      <x v="34"/>
    </i>
    <i r="4">
      <x v="35"/>
    </i>
    <i r="5">
      <x v="21"/>
    </i>
    <i r="6">
      <x/>
    </i>
    <i r="7">
      <x v="143"/>
    </i>
    <i>
      <x v="1198"/>
    </i>
    <i r="1">
      <x v="102"/>
    </i>
    <i r="2">
      <x v="6"/>
    </i>
    <i r="3">
      <x v="34"/>
    </i>
    <i r="4">
      <x v="36"/>
    </i>
    <i r="5">
      <x v="31"/>
    </i>
    <i r="6">
      <x v="2"/>
    </i>
    <i r="7">
      <x v="85"/>
    </i>
    <i>
      <x v="1199"/>
    </i>
    <i r="1">
      <x v="78"/>
    </i>
    <i r="2">
      <x/>
    </i>
    <i r="3">
      <x v="34"/>
    </i>
    <i r="4">
      <x v="33"/>
    </i>
    <i r="5">
      <x v="44"/>
    </i>
    <i r="6">
      <x v="1"/>
    </i>
    <i r="7">
      <x v="293"/>
    </i>
    <i>
      <x v="1200"/>
    </i>
    <i r="1">
      <x v="43"/>
    </i>
    <i r="2">
      <x v="6"/>
    </i>
    <i r="3">
      <x v="34"/>
    </i>
    <i r="4">
      <x v="30"/>
    </i>
    <i r="5">
      <x v="6"/>
    </i>
    <i r="6">
      <x v="2"/>
    </i>
    <i r="7">
      <x v="560"/>
    </i>
    <i>
      <x v="1201"/>
    </i>
    <i r="1">
      <x v="43"/>
    </i>
    <i r="2">
      <x v="1"/>
    </i>
    <i r="3">
      <x v="15"/>
    </i>
    <i r="4">
      <x v="30"/>
    </i>
    <i r="5">
      <x v="21"/>
    </i>
    <i r="6">
      <x v="2"/>
    </i>
    <i r="7">
      <x v="613"/>
    </i>
    <i>
      <x v="1202"/>
    </i>
    <i r="1">
      <x v="71"/>
    </i>
    <i r="2">
      <x v="6"/>
    </i>
    <i r="3">
      <x v="34"/>
    </i>
    <i r="4">
      <x v="33"/>
    </i>
    <i r="5">
      <x v="35"/>
    </i>
    <i r="6">
      <x v="2"/>
    </i>
    <i r="7">
      <x v="358"/>
    </i>
    <i>
      <x v="1203"/>
    </i>
    <i r="1">
      <x v="99"/>
    </i>
    <i r="2">
      <x v="1"/>
    </i>
    <i r="3">
      <x v="13"/>
    </i>
    <i r="4">
      <x v="33"/>
    </i>
    <i r="5">
      <x v="10"/>
    </i>
    <i r="6">
      <x v="2"/>
    </i>
    <i r="7">
      <x v="352"/>
    </i>
    <i>
      <x v="1204"/>
    </i>
    <i r="1">
      <x v="99"/>
    </i>
    <i r="2">
      <x/>
    </i>
    <i r="3">
      <x v="13"/>
    </i>
    <i r="4">
      <x v="33"/>
    </i>
    <i r="5">
      <x v="27"/>
    </i>
    <i r="6">
      <x v="1"/>
    </i>
    <i r="7">
      <x v="315"/>
    </i>
    <i>
      <x v="1205"/>
    </i>
    <i r="1">
      <x v="43"/>
    </i>
    <i r="2">
      <x v="6"/>
    </i>
    <i r="3">
      <x v="15"/>
    </i>
    <i r="4">
      <x v="30"/>
    </i>
    <i r="5">
      <x v="6"/>
    </i>
    <i r="6">
      <x v="2"/>
    </i>
    <i r="7">
      <x v="588"/>
    </i>
    <i>
      <x v="1206"/>
    </i>
    <i r="1">
      <x v="69"/>
    </i>
    <i r="2">
      <x v="3"/>
    </i>
    <i r="3">
      <x v="34"/>
    </i>
    <i r="4">
      <x v="36"/>
    </i>
    <i r="5">
      <x v="32"/>
    </i>
    <i r="6">
      <x v="2"/>
    </i>
    <i r="7">
      <x v="85"/>
    </i>
    <i>
      <x v="1207"/>
    </i>
    <i r="1">
      <x v="66"/>
    </i>
    <i r="2">
      <x v="1"/>
    </i>
    <i r="3">
      <x v="12"/>
    </i>
    <i r="4">
      <x v="35"/>
    </i>
    <i r="5">
      <x v="35"/>
    </i>
    <i r="6">
      <x v="2"/>
    </i>
    <i r="7">
      <x v="147"/>
    </i>
    <i>
      <x v="1208"/>
    </i>
    <i r="1">
      <x v="6"/>
    </i>
    <i r="2">
      <x v="1"/>
    </i>
    <i r="3">
      <x v="1"/>
    </i>
    <i r="4">
      <x v="21"/>
    </i>
    <i r="5">
      <x v="30"/>
    </i>
    <i r="6">
      <x v="1"/>
    </i>
    <i r="7">
      <x v="21"/>
    </i>
    <i>
      <x v="1209"/>
    </i>
    <i r="1">
      <x v="46"/>
    </i>
    <i r="2">
      <x v="1"/>
    </i>
    <i r="3">
      <x v="12"/>
    </i>
    <i r="4">
      <x v="33"/>
    </i>
    <i r="5">
      <x v="32"/>
    </i>
    <i r="6">
      <x v="3"/>
    </i>
    <i r="7">
      <x v="323"/>
    </i>
    <i>
      <x v="1210"/>
    </i>
    <i r="1">
      <x v="66"/>
    </i>
    <i r="2">
      <x v="2"/>
    </i>
    <i r="3">
      <x v="12"/>
    </i>
    <i r="4">
      <x v="33"/>
    </i>
    <i r="5">
      <x v="27"/>
    </i>
    <i r="6">
      <x/>
    </i>
    <i r="7">
      <x v="365"/>
    </i>
    <i>
      <x v="1211"/>
    </i>
    <i r="1">
      <x v="99"/>
    </i>
    <i r="2">
      <x v="6"/>
    </i>
    <i r="3">
      <x v="13"/>
    </i>
    <i r="4">
      <x v="39"/>
    </i>
    <i r="5">
      <x v="40"/>
    </i>
    <i r="6">
      <x v="2"/>
    </i>
    <i r="7">
      <x v="48"/>
    </i>
    <i>
      <x v="1212"/>
    </i>
    <i r="1">
      <x v="99"/>
    </i>
    <i r="2">
      <x/>
    </i>
    <i r="3">
      <x v="13"/>
    </i>
    <i r="4">
      <x v="33"/>
    </i>
    <i r="5">
      <x v="30"/>
    </i>
    <i r="6">
      <x v="1"/>
    </i>
    <i r="7">
      <x v="360"/>
    </i>
    <i>
      <x v="1213"/>
    </i>
    <i r="1">
      <x v="36"/>
    </i>
    <i r="2">
      <x v="2"/>
    </i>
    <i r="3">
      <x v="12"/>
    </i>
    <i r="4">
      <x v="37"/>
    </i>
    <i r="5">
      <x v="13"/>
    </i>
    <i r="6">
      <x/>
    </i>
    <i r="7">
      <x v="109"/>
    </i>
    <i>
      <x v="1214"/>
    </i>
    <i r="1">
      <x v="99"/>
    </i>
    <i r="2">
      <x v="9"/>
    </i>
    <i r="3">
      <x v="13"/>
    </i>
    <i r="4">
      <x v="33"/>
    </i>
    <i r="5">
      <x v="34"/>
    </i>
    <i r="6">
      <x v="2"/>
    </i>
    <i r="7">
      <x v="305"/>
    </i>
    <i>
      <x v="1215"/>
    </i>
    <i r="1">
      <x v="102"/>
    </i>
    <i r="2">
      <x/>
    </i>
    <i r="3">
      <x v="34"/>
    </i>
    <i r="4">
      <x v="32"/>
    </i>
    <i r="5">
      <x v="6"/>
    </i>
    <i r="6">
      <x v="2"/>
    </i>
    <i r="7">
      <x v="255"/>
    </i>
    <i>
      <x v="1216"/>
    </i>
    <i r="1">
      <x v="44"/>
    </i>
    <i r="2">
      <x v="1"/>
    </i>
    <i r="3">
      <x v="14"/>
    </i>
    <i r="4">
      <x v="30"/>
    </i>
    <i r="5">
      <x v="10"/>
    </i>
    <i r="6">
      <x/>
    </i>
    <i r="7">
      <x v="619"/>
    </i>
    <i>
      <x v="1217"/>
    </i>
    <i r="1">
      <x v="99"/>
    </i>
    <i r="2">
      <x/>
    </i>
    <i r="3">
      <x v="13"/>
    </i>
    <i r="4">
      <x v="32"/>
    </i>
    <i r="5">
      <x v="30"/>
    </i>
    <i r="6">
      <x v="3"/>
    </i>
    <i r="7">
      <x v="265"/>
    </i>
    <i>
      <x v="1218"/>
    </i>
    <i r="1">
      <x v="27"/>
    </i>
    <i r="2">
      <x v="4"/>
    </i>
    <i r="3">
      <x v="8"/>
    </i>
    <i r="4">
      <x v="35"/>
    </i>
    <i r="5">
      <x v="37"/>
    </i>
    <i r="6">
      <x v="3"/>
    </i>
    <i r="7">
      <x v="154"/>
    </i>
    <i>
      <x v="1219"/>
    </i>
    <i r="1">
      <x v="102"/>
    </i>
    <i r="2">
      <x v="1"/>
    </i>
    <i r="3">
      <x v="34"/>
    </i>
    <i r="4">
      <x v="35"/>
    </i>
    <i r="5">
      <x v="18"/>
    </i>
    <i r="6">
      <x v="2"/>
    </i>
    <i r="7">
      <x v="128"/>
    </i>
    <i>
      <x v="1220"/>
    </i>
    <i r="1">
      <x v="67"/>
    </i>
    <i r="2">
      <x v="2"/>
    </i>
    <i r="3">
      <x v="34"/>
    </i>
    <i r="4">
      <x v="34"/>
    </i>
    <i r="5">
      <x v="30"/>
    </i>
    <i r="6">
      <x v="1"/>
    </i>
    <i r="7">
      <x v="176"/>
    </i>
    <i>
      <x v="1221"/>
    </i>
    <i r="1">
      <x v="102"/>
    </i>
    <i r="2">
      <x v="1"/>
    </i>
    <i r="3">
      <x v="34"/>
    </i>
    <i r="4">
      <x v="32"/>
    </i>
    <i r="5">
      <x v="24"/>
    </i>
    <i r="6">
      <x/>
    </i>
    <i r="7">
      <x v="261"/>
    </i>
    <i>
      <x v="1222"/>
    </i>
    <i r="1">
      <x v="99"/>
    </i>
    <i r="2">
      <x v="3"/>
    </i>
    <i r="3">
      <x v="13"/>
    </i>
    <i r="4">
      <x v="34"/>
    </i>
    <i r="5">
      <x v="44"/>
    </i>
    <i r="6">
      <x v="2"/>
    </i>
    <i r="7">
      <x v="195"/>
    </i>
    <i>
      <x v="1223"/>
    </i>
    <i r="1">
      <x v="99"/>
    </i>
    <i r="2">
      <x v="1"/>
    </i>
    <i r="3">
      <x v="13"/>
    </i>
    <i r="4">
      <x v="33"/>
    </i>
    <i r="5">
      <x v="6"/>
    </i>
    <i r="6">
      <x v="2"/>
    </i>
    <i r="7">
      <x v="355"/>
    </i>
    <i>
      <x v="1224"/>
    </i>
    <i r="1">
      <x v="102"/>
    </i>
    <i r="2">
      <x v="1"/>
    </i>
    <i r="3">
      <x v="34"/>
    </i>
    <i r="4">
      <x v="32"/>
    </i>
    <i r="5">
      <x v="44"/>
    </i>
    <i r="6">
      <x v="2"/>
    </i>
    <i r="7">
      <x v="281"/>
    </i>
    <i>
      <x v="1225"/>
    </i>
    <i r="1">
      <x v="102"/>
    </i>
    <i r="2">
      <x/>
    </i>
    <i r="3">
      <x v="34"/>
    </i>
    <i r="4">
      <x v="34"/>
    </i>
    <i r="5">
      <x v="36"/>
    </i>
    <i r="6">
      <x v="3"/>
    </i>
    <i r="7">
      <x v="219"/>
    </i>
    <i>
      <x v="1226"/>
    </i>
    <i r="1">
      <x v="6"/>
    </i>
    <i r="2">
      <x/>
    </i>
    <i r="3">
      <x v="1"/>
    </i>
    <i r="4">
      <x v="35"/>
    </i>
    <i r="5">
      <x v="18"/>
    </i>
    <i r="6">
      <x v="2"/>
    </i>
    <i r="7">
      <x v="138"/>
    </i>
    <i>
      <x v="1227"/>
    </i>
    <i r="1">
      <x v="16"/>
    </i>
    <i r="2">
      <x v="1"/>
    </i>
    <i r="3">
      <x v="34"/>
    </i>
    <i r="4">
      <x v="32"/>
    </i>
    <i r="5">
      <x v="35"/>
    </i>
    <i r="6">
      <x/>
    </i>
    <i r="7">
      <x v="284"/>
    </i>
    <i>
      <x v="1228"/>
    </i>
    <i r="1">
      <x v="99"/>
    </i>
    <i r="2">
      <x v="1"/>
    </i>
    <i r="3">
      <x v="13"/>
    </i>
    <i r="4">
      <x v="38"/>
    </i>
    <i r="5">
      <x v="6"/>
    </i>
    <i r="6">
      <x v="2"/>
    </i>
    <i r="7">
      <x v="403"/>
    </i>
    <i>
      <x v="1229"/>
    </i>
    <i r="1">
      <x v="102"/>
    </i>
    <i r="2">
      <x v="1"/>
    </i>
    <i r="3">
      <x v="34"/>
    </i>
    <i r="4">
      <x v="34"/>
    </i>
    <i r="5">
      <x v="21"/>
    </i>
    <i r="6">
      <x/>
    </i>
    <i r="7">
      <x v="185"/>
    </i>
    <i>
      <x v="1230"/>
    </i>
    <i r="1">
      <x v="19"/>
    </i>
    <i r="2">
      <x v="6"/>
    </i>
    <i r="3">
      <x v="4"/>
    </i>
    <i r="4">
      <x v="34"/>
    </i>
    <i r="5">
      <x v="35"/>
    </i>
    <i r="6">
      <x v="1"/>
    </i>
    <i r="7">
      <x v="212"/>
    </i>
    <i>
      <x v="1231"/>
    </i>
    <i r="1">
      <x v="60"/>
    </i>
    <i r="2">
      <x v="1"/>
    </i>
    <i r="3">
      <x v="20"/>
    </i>
    <i r="4">
      <x v="30"/>
    </i>
    <i r="5">
      <x v="10"/>
    </i>
    <i r="6">
      <x v="3"/>
    </i>
    <i r="7">
      <x v="586"/>
    </i>
    <i>
      <x v="1232"/>
    </i>
    <i r="1">
      <x v="57"/>
    </i>
    <i r="2">
      <x v="5"/>
    </i>
    <i r="3">
      <x v="23"/>
    </i>
    <i r="4">
      <x v="30"/>
    </i>
    <i r="5">
      <x v="10"/>
    </i>
    <i r="6">
      <x v="2"/>
    </i>
    <i r="7">
      <x v="531"/>
    </i>
    <i>
      <x v="1233"/>
    </i>
    <i r="1">
      <x v="85"/>
    </i>
    <i r="2">
      <x v="2"/>
    </i>
    <i r="3">
      <x v="34"/>
    </i>
    <i r="4">
      <x v="39"/>
    </i>
    <i r="5">
      <x v="18"/>
    </i>
    <i r="6">
      <x/>
    </i>
    <i r="7">
      <x v="47"/>
    </i>
    <i>
      <x v="1234"/>
    </i>
    <i r="1">
      <x v="6"/>
    </i>
    <i r="2">
      <x v="1"/>
    </i>
    <i r="3">
      <x v="1"/>
    </i>
    <i r="4">
      <x v="37"/>
    </i>
    <i r="5">
      <x v="18"/>
    </i>
    <i r="6">
      <x v="2"/>
    </i>
    <i r="7">
      <x v="104"/>
    </i>
    <i>
      <x v="1235"/>
    </i>
    <i r="1">
      <x v="6"/>
    </i>
    <i r="2">
      <x v="1"/>
    </i>
    <i r="3">
      <x v="1"/>
    </i>
    <i r="4">
      <x v="36"/>
    </i>
    <i r="5">
      <x v="24"/>
    </i>
    <i r="6">
      <x v="1"/>
    </i>
    <i r="7">
      <x v="55"/>
    </i>
    <i>
      <x v="1236"/>
    </i>
    <i r="1">
      <x v="102"/>
    </i>
    <i r="2">
      <x v="6"/>
    </i>
    <i r="3">
      <x v="34"/>
    </i>
    <i r="4">
      <x v="33"/>
    </i>
    <i r="5">
      <x v="38"/>
    </i>
    <i r="6">
      <x v="1"/>
    </i>
    <i r="7">
      <x v="358"/>
    </i>
    <i>
      <x v="1237"/>
    </i>
    <i r="1">
      <x v="102"/>
    </i>
    <i r="2">
      <x/>
    </i>
    <i r="3">
      <x v="34"/>
    </i>
    <i r="4">
      <x v="36"/>
    </i>
    <i r="5">
      <x v="32"/>
    </i>
    <i r="6">
      <x v="2"/>
    </i>
    <i r="7">
      <x v="68"/>
    </i>
    <i>
      <x v="1238"/>
    </i>
    <i r="1">
      <x v="102"/>
    </i>
    <i r="2">
      <x v="6"/>
    </i>
    <i r="3">
      <x v="34"/>
    </i>
    <i r="4">
      <x v="35"/>
    </i>
    <i r="5">
      <x v="30"/>
    </i>
    <i r="6">
      <x v="2"/>
    </i>
    <i r="7">
      <x v="136"/>
    </i>
    <i>
      <x v="1239"/>
    </i>
    <i r="1">
      <x v="6"/>
    </i>
    <i r="2">
      <x v="2"/>
    </i>
    <i r="3">
      <x v="1"/>
    </i>
    <i r="4">
      <x v="36"/>
    </i>
    <i r="5">
      <x v="35"/>
    </i>
    <i r="6">
      <x v="2"/>
    </i>
    <i r="7">
      <x v="81"/>
    </i>
    <i>
      <x v="1240"/>
    </i>
    <i r="1">
      <x v="6"/>
    </i>
    <i r="2">
      <x v="6"/>
    </i>
    <i r="3">
      <x v="34"/>
    </i>
    <i r="4">
      <x v="33"/>
    </i>
    <i r="5">
      <x v="15"/>
    </i>
    <i r="6">
      <x v="1"/>
    </i>
    <i r="7">
      <x v="335"/>
    </i>
    <i>
      <x v="1241"/>
    </i>
    <i r="1">
      <x v="102"/>
    </i>
    <i r="2">
      <x v="3"/>
    </i>
    <i r="3">
      <x v="34"/>
    </i>
    <i r="4">
      <x v="34"/>
    </i>
    <i r="5">
      <x v="40"/>
    </i>
    <i r="6">
      <x v="2"/>
    </i>
    <i r="7">
      <x v="190"/>
    </i>
    <i>
      <x v="1242"/>
    </i>
    <i r="1">
      <x v="43"/>
    </i>
    <i r="2">
      <x v="6"/>
    </i>
    <i r="3">
      <x v="34"/>
    </i>
    <i r="4">
      <x v="38"/>
    </i>
    <i r="5">
      <x v="13"/>
    </i>
    <i r="6">
      <x v="1"/>
    </i>
    <i r="7">
      <x v="412"/>
    </i>
    <i>
      <x v="1243"/>
    </i>
    <i r="1">
      <x v="6"/>
    </i>
    <i r="2">
      <x v="1"/>
    </i>
    <i r="3">
      <x v="1"/>
    </i>
    <i r="4">
      <x v="33"/>
    </i>
    <i r="5">
      <x v="10"/>
    </i>
    <i r="6">
      <x/>
    </i>
    <i r="7">
      <x v="297"/>
    </i>
    <i>
      <x v="1244"/>
    </i>
    <i r="1">
      <x v="102"/>
    </i>
    <i r="2">
      <x v="6"/>
    </i>
    <i r="3">
      <x v="34"/>
    </i>
    <i r="4">
      <x v="34"/>
    </i>
    <i r="5">
      <x v="27"/>
    </i>
    <i r="6">
      <x v="2"/>
    </i>
    <i r="7">
      <x v="185"/>
    </i>
    <i>
      <x v="1245"/>
    </i>
    <i r="1">
      <x v="102"/>
    </i>
    <i r="2">
      <x v="1"/>
    </i>
    <i r="3">
      <x v="34"/>
    </i>
    <i r="4">
      <x v="33"/>
    </i>
    <i r="5">
      <x v="24"/>
    </i>
    <i r="6">
      <x v="2"/>
    </i>
    <i r="7">
      <x v="319"/>
    </i>
    <i>
      <x v="1246"/>
    </i>
    <i r="1">
      <x v="57"/>
    </i>
    <i r="2">
      <x v="4"/>
    </i>
    <i r="3">
      <x v="34"/>
    </i>
    <i r="4">
      <x v="38"/>
    </i>
    <i r="5">
      <x v="32"/>
    </i>
    <i r="6">
      <x v="3"/>
    </i>
    <i r="7">
      <x v="383"/>
    </i>
    <i>
      <x v="1247"/>
    </i>
    <i r="1">
      <x v="43"/>
    </i>
    <i r="2">
      <x v="6"/>
    </i>
    <i r="3">
      <x v="15"/>
    </i>
    <i r="4">
      <x v="30"/>
    </i>
    <i r="5">
      <x v="48"/>
    </i>
    <i r="6">
      <x v="1"/>
    </i>
    <i r="7">
      <x v="562"/>
    </i>
    <i>
      <x v="1248"/>
    </i>
    <i r="1">
      <x v="57"/>
    </i>
    <i r="2">
      <x v="6"/>
    </i>
    <i r="3">
      <x v="23"/>
    </i>
    <i r="4">
      <x v="38"/>
    </i>
    <i r="5">
      <x v="40"/>
    </i>
    <i r="6">
      <x v="1"/>
    </i>
    <i r="7">
      <x v="419"/>
    </i>
    <i>
      <x v="1249"/>
    </i>
    <i r="1">
      <x v="43"/>
    </i>
    <i r="2">
      <x v="1"/>
    </i>
    <i r="3">
      <x v="34"/>
    </i>
    <i r="4">
      <x v="30"/>
    </i>
    <i r="5">
      <x v="30"/>
    </i>
    <i r="6">
      <x v="2"/>
    </i>
    <i r="7">
      <x v="526"/>
    </i>
    <i>
      <x v="1250"/>
    </i>
    <i r="1">
      <x v="43"/>
    </i>
    <i r="2">
      <x v="6"/>
    </i>
    <i r="3">
      <x v="15"/>
    </i>
    <i r="4">
      <x v="30"/>
    </i>
    <i r="5">
      <x v="21"/>
    </i>
    <i r="6">
      <x v="3"/>
    </i>
    <i r="7">
      <x v="600"/>
    </i>
    <i>
      <x v="1251"/>
    </i>
    <i r="1">
      <x v="102"/>
    </i>
    <i r="2">
      <x v="1"/>
    </i>
    <i r="3">
      <x v="34"/>
    </i>
    <i r="4">
      <x v="32"/>
    </i>
    <i r="5">
      <x v="13"/>
    </i>
    <i r="6">
      <x v="2"/>
    </i>
    <i r="7">
      <x v="289"/>
    </i>
    <i>
      <x v="1252"/>
    </i>
    <i r="1">
      <x v="91"/>
    </i>
    <i r="2">
      <x v="6"/>
    </i>
    <i r="3">
      <x v="34"/>
    </i>
    <i r="4">
      <x v="35"/>
    </i>
    <i r="5">
      <x v="30"/>
    </i>
    <i r="6">
      <x v="3"/>
    </i>
    <i r="7">
      <x v="128"/>
    </i>
    <i>
      <x v="1253"/>
    </i>
    <i r="1">
      <x v="43"/>
    </i>
    <i r="2">
      <x v="6"/>
    </i>
    <i r="3">
      <x v="15"/>
    </i>
    <i r="4">
      <x v="31"/>
    </i>
    <i r="5">
      <x v="30"/>
    </i>
    <i r="6">
      <x v="1"/>
    </i>
    <i r="7">
      <x v="479"/>
    </i>
    <i>
      <x v="1254"/>
    </i>
    <i r="1">
      <x v="43"/>
    </i>
    <i r="2">
      <x v="3"/>
    </i>
    <i r="3">
      <x v="15"/>
    </i>
    <i r="4">
      <x v="31"/>
    </i>
    <i r="5">
      <x v="27"/>
    </i>
    <i r="6">
      <x v="3"/>
    </i>
    <i r="7">
      <x v="488"/>
    </i>
    <i>
      <x v="1255"/>
    </i>
    <i r="1">
      <x v="102"/>
    </i>
    <i r="2">
      <x v="4"/>
    </i>
    <i r="3">
      <x v="34"/>
    </i>
    <i r="4">
      <x v="27"/>
    </i>
    <i r="5">
      <x v="46"/>
    </i>
    <i r="6">
      <x v="3"/>
    </i>
    <i r="7">
      <x v="4"/>
    </i>
    <i>
      <x v="1256"/>
    </i>
    <i r="1">
      <x v="102"/>
    </i>
    <i r="2">
      <x v="1"/>
    </i>
    <i r="3">
      <x v="34"/>
    </i>
    <i r="4">
      <x v="32"/>
    </i>
    <i r="5">
      <x v="21"/>
    </i>
    <i r="6">
      <x v="3"/>
    </i>
    <i r="7">
      <x v="264"/>
    </i>
    <i>
      <x v="1257"/>
    </i>
    <i r="1">
      <x v="43"/>
    </i>
    <i r="2">
      <x v="6"/>
    </i>
    <i r="3">
      <x v="34"/>
    </i>
    <i r="4">
      <x v="31"/>
    </i>
    <i r="5">
      <x v="32"/>
    </i>
    <i r="6">
      <x v="2"/>
    </i>
    <i r="7">
      <x v="478"/>
    </i>
    <i>
      <x v="1258"/>
    </i>
    <i r="1">
      <x v="43"/>
    </i>
    <i r="2">
      <x v="8"/>
    </i>
    <i r="3">
      <x v="15"/>
    </i>
    <i r="4">
      <x v="30"/>
    </i>
    <i r="5">
      <x v="18"/>
    </i>
    <i r="6">
      <x v="1"/>
    </i>
    <i r="7">
      <x v="613"/>
    </i>
    <i>
      <x v="1259"/>
    </i>
    <i r="1">
      <x v="43"/>
    </i>
    <i r="2">
      <x v="6"/>
    </i>
    <i r="3">
      <x v="15"/>
    </i>
    <i r="4">
      <x v="30"/>
    </i>
    <i r="5">
      <x v="13"/>
    </i>
    <i r="6">
      <x v="3"/>
    </i>
    <i r="7">
      <x v="588"/>
    </i>
    <i>
      <x v="1260"/>
    </i>
    <i r="1">
      <x v="64"/>
    </i>
    <i r="2">
      <x v="6"/>
    </i>
    <i r="3">
      <x v="34"/>
    </i>
    <i r="4">
      <x v="31"/>
    </i>
    <i r="5">
      <x v="30"/>
    </i>
    <i r="6">
      <x v="2"/>
    </i>
    <i r="7">
      <x v="500"/>
    </i>
    <i>
      <x v="1261"/>
    </i>
    <i r="1">
      <x v="43"/>
    </i>
    <i r="2">
      <x v="1"/>
    </i>
    <i r="3">
      <x v="34"/>
    </i>
    <i r="4">
      <x v="31"/>
    </i>
    <i r="5">
      <x v="32"/>
    </i>
    <i r="6">
      <x v="2"/>
    </i>
    <i r="7">
      <x v="506"/>
    </i>
    <i>
      <x v="1262"/>
    </i>
    <i r="1">
      <x v="43"/>
    </i>
    <i r="2">
      <x v="1"/>
    </i>
    <i r="3">
      <x v="34"/>
    </i>
    <i r="4">
      <x v="30"/>
    </i>
    <i r="5">
      <x v="15"/>
    </i>
    <i r="6">
      <x v="3"/>
    </i>
    <i r="7">
      <x v="574"/>
    </i>
    <i>
      <x v="1263"/>
    </i>
    <i r="1">
      <x v="75"/>
    </i>
    <i r="2">
      <x v="9"/>
    </i>
    <i r="3">
      <x v="34"/>
    </i>
    <i r="4">
      <x v="31"/>
    </i>
    <i r="5">
      <x v="24"/>
    </i>
    <i r="6">
      <x v="1"/>
    </i>
    <i r="7">
      <x v="519"/>
    </i>
    <i>
      <x v="1264"/>
    </i>
    <i r="1">
      <x v="102"/>
    </i>
    <i r="2">
      <x/>
    </i>
    <i r="3">
      <x v="34"/>
    </i>
    <i r="4">
      <x v="23"/>
    </i>
    <i r="5">
      <x v="32"/>
    </i>
    <i r="6">
      <x v="2"/>
    </i>
    <i r="7">
      <x v="29"/>
    </i>
    <i>
      <x v="1265"/>
    </i>
    <i r="1">
      <x v="71"/>
    </i>
    <i r="2">
      <x v="2"/>
    </i>
    <i r="3">
      <x v="34"/>
    </i>
    <i r="4">
      <x v="30"/>
    </i>
    <i r="5">
      <x v="6"/>
    </i>
    <i r="6">
      <x v="2"/>
    </i>
    <i r="7">
      <x v="525"/>
    </i>
    <i>
      <x v="1266"/>
    </i>
    <i r="1">
      <x v="11"/>
    </i>
    <i r="2">
      <x v="1"/>
    </i>
    <i r="3">
      <x v="12"/>
    </i>
    <i r="4">
      <x v="33"/>
    </i>
    <i r="5">
      <x v="35"/>
    </i>
    <i r="6">
      <x v="1"/>
    </i>
    <i r="7">
      <x v="365"/>
    </i>
    <i>
      <x v="1267"/>
    </i>
    <i r="1">
      <x v="43"/>
    </i>
    <i r="2">
      <x v="6"/>
    </i>
    <i r="3">
      <x v="15"/>
    </i>
    <i r="4">
      <x v="30"/>
    </i>
    <i r="5">
      <x v="10"/>
    </i>
    <i r="6">
      <x v="1"/>
    </i>
    <i r="7">
      <x v="541"/>
    </i>
    <i>
      <x v="1268"/>
    </i>
    <i r="1">
      <x v="43"/>
    </i>
    <i r="2">
      <x v="1"/>
    </i>
    <i r="3">
      <x v="15"/>
    </i>
    <i r="4">
      <x v="30"/>
    </i>
    <i r="5">
      <x v="8"/>
    </i>
    <i r="6">
      <x v="2"/>
    </i>
    <i r="7">
      <x v="602"/>
    </i>
    <i>
      <x v="1269"/>
    </i>
    <i r="1">
      <x v="71"/>
    </i>
    <i r="2">
      <x v="1"/>
    </i>
    <i r="3">
      <x v="34"/>
    </i>
    <i r="4">
      <x v="33"/>
    </i>
    <i r="5">
      <x v="27"/>
    </i>
    <i r="6">
      <x v="3"/>
    </i>
    <i r="7">
      <x v="319"/>
    </i>
    <i>
      <x v="1270"/>
    </i>
    <i r="1">
      <x v="102"/>
    </i>
    <i r="2">
      <x v="6"/>
    </i>
    <i r="3">
      <x v="34"/>
    </i>
    <i r="4">
      <x v="35"/>
    </i>
    <i r="5">
      <x v="21"/>
    </i>
    <i r="6">
      <x/>
    </i>
    <i r="7">
      <x v="143"/>
    </i>
    <i>
      <x v="1271"/>
    </i>
    <i r="1">
      <x v="43"/>
    </i>
    <i r="2">
      <x v="1"/>
    </i>
    <i r="3">
      <x v="15"/>
    </i>
    <i r="4">
      <x v="38"/>
    </i>
    <i r="5">
      <x v="24"/>
    </i>
    <i r="6">
      <x v="2"/>
    </i>
    <i r="7">
      <x v="429"/>
    </i>
    <i>
      <x v="1272"/>
    </i>
    <i r="1">
      <x v="98"/>
    </i>
    <i r="2">
      <x v="1"/>
    </i>
    <i r="3">
      <x v="34"/>
    </i>
    <i r="4">
      <x v="36"/>
    </i>
    <i r="5">
      <x v="37"/>
    </i>
    <i r="6">
      <x v="2"/>
    </i>
    <i r="7">
      <x v="85"/>
    </i>
    <i>
      <x v="1273"/>
    </i>
    <i r="1">
      <x v="6"/>
    </i>
    <i r="2">
      <x v="6"/>
    </i>
    <i r="3">
      <x v="1"/>
    </i>
    <i r="4">
      <x v="34"/>
    </i>
    <i r="5">
      <x v="30"/>
    </i>
    <i r="6">
      <x v="2"/>
    </i>
    <i r="7">
      <x v="188"/>
    </i>
    <i>
      <x v="1274"/>
    </i>
    <i r="1">
      <x v="6"/>
    </i>
    <i r="2">
      <x v="3"/>
    </i>
    <i r="3">
      <x v="1"/>
    </i>
    <i r="4">
      <x v="33"/>
    </i>
    <i r="5">
      <x v="49"/>
    </i>
    <i r="6">
      <x v="2"/>
    </i>
    <i r="7">
      <x v="290"/>
    </i>
    <i>
      <x v="1275"/>
    </i>
    <i r="1">
      <x v="43"/>
    </i>
    <i r="2">
      <x v="6"/>
    </i>
    <i r="3">
      <x v="15"/>
    </i>
    <i r="4">
      <x v="30"/>
    </i>
    <i r="5">
      <x v="18"/>
    </i>
    <i r="6">
      <x v="1"/>
    </i>
    <i r="7">
      <x v="542"/>
    </i>
    <i>
      <x v="1276"/>
    </i>
    <i r="1">
      <x v="43"/>
    </i>
    <i r="2">
      <x v="5"/>
    </i>
    <i r="3">
      <x v="15"/>
    </i>
    <i r="4">
      <x v="30"/>
    </i>
    <i r="5">
      <x v="10"/>
    </i>
    <i r="6">
      <x v="2"/>
    </i>
    <i r="7">
      <x v="562"/>
    </i>
    <i>
      <x v="1277"/>
    </i>
    <i r="1">
      <x v="51"/>
    </i>
    <i r="2">
      <x v="1"/>
    </i>
    <i r="3">
      <x v="34"/>
    </i>
    <i r="4">
      <x v="38"/>
    </i>
    <i r="5">
      <x v="30"/>
    </i>
    <i r="6">
      <x v="1"/>
    </i>
    <i r="7">
      <x v="377"/>
    </i>
    <i>
      <x v="1278"/>
    </i>
    <i r="1">
      <x v="43"/>
    </i>
    <i r="2">
      <x v="8"/>
    </i>
    <i r="3">
      <x v="15"/>
    </i>
    <i r="4">
      <x v="30"/>
    </i>
    <i r="5">
      <x v="16"/>
    </i>
    <i r="6">
      <x/>
    </i>
    <i r="7">
      <x v="652"/>
    </i>
    <i>
      <x v="1279"/>
    </i>
    <i r="1">
      <x v="66"/>
    </i>
    <i r="2">
      <x v="1"/>
    </i>
    <i r="3">
      <x v="12"/>
    </i>
    <i r="4">
      <x v="32"/>
    </i>
    <i r="5">
      <x v="27"/>
    </i>
    <i r="6">
      <x v="2"/>
    </i>
    <i r="7">
      <x v="225"/>
    </i>
    <i>
      <x v="1280"/>
    </i>
    <i r="1">
      <x v="43"/>
    </i>
    <i r="2">
      <x v="8"/>
    </i>
    <i r="3">
      <x v="15"/>
    </i>
    <i r="4">
      <x v="30"/>
    </i>
    <i r="5">
      <x v="13"/>
    </i>
    <i r="6">
      <x v="1"/>
    </i>
    <i r="7">
      <x v="656"/>
    </i>
    <i>
      <x v="1281"/>
    </i>
    <i r="1">
      <x v="43"/>
    </i>
    <i r="2">
      <x v="1"/>
    </i>
    <i r="3">
      <x v="15"/>
    </i>
    <i r="4">
      <x v="30"/>
    </i>
    <i r="5">
      <x v="21"/>
    </i>
    <i r="6">
      <x v="3"/>
    </i>
    <i r="7">
      <x v="600"/>
    </i>
    <i>
      <x v="1282"/>
    </i>
    <i r="1">
      <x v="66"/>
    </i>
    <i r="2">
      <x v="1"/>
    </i>
    <i r="3">
      <x v="12"/>
    </i>
    <i r="4">
      <x v="38"/>
    </i>
    <i r="5">
      <x v="18"/>
    </i>
    <i r="6">
      <x/>
    </i>
    <i r="7">
      <x v="376"/>
    </i>
    <i>
      <x v="1283"/>
    </i>
    <i r="1">
      <x v="43"/>
    </i>
    <i r="2">
      <x v="6"/>
    </i>
    <i r="3">
      <x v="34"/>
    </i>
    <i r="4">
      <x v="31"/>
    </i>
    <i r="5">
      <x v="40"/>
    </i>
    <i r="6">
      <x v="1"/>
    </i>
    <i r="7">
      <x v="512"/>
    </i>
    <i>
      <x v="1284"/>
    </i>
    <i r="1">
      <x v="91"/>
    </i>
    <i r="2">
      <x/>
    </i>
    <i r="3">
      <x v="34"/>
    </i>
    <i r="4">
      <x v="30"/>
    </i>
    <i r="5">
      <x v="10"/>
    </i>
    <i r="6">
      <x v="2"/>
    </i>
    <i r="7">
      <x v="665"/>
    </i>
    <i>
      <x v="1285"/>
    </i>
    <i r="1">
      <x v="43"/>
    </i>
    <i r="2">
      <x v="6"/>
    </i>
    <i r="3">
      <x v="15"/>
    </i>
    <i r="4">
      <x v="31"/>
    </i>
    <i r="5">
      <x v="29"/>
    </i>
    <i r="6">
      <x v="2"/>
    </i>
    <i r="7">
      <x v="453"/>
    </i>
    <i>
      <x v="1286"/>
    </i>
    <i r="1">
      <x v="43"/>
    </i>
    <i r="2">
      <x v="6"/>
    </i>
    <i r="3">
      <x v="15"/>
    </i>
    <i r="4">
      <x v="30"/>
    </i>
    <i r="5">
      <x v="47"/>
    </i>
    <i r="6">
      <x v="1"/>
    </i>
    <i r="7">
      <x v="541"/>
    </i>
    <i>
      <x v="1287"/>
    </i>
    <i r="1">
      <x v="36"/>
    </i>
    <i r="2">
      <x v="6"/>
    </i>
    <i r="3">
      <x v="12"/>
    </i>
    <i r="4">
      <x v="20"/>
    </i>
    <i r="5">
      <x v="44"/>
    </i>
    <i r="6">
      <x/>
    </i>
    <i r="7">
      <x v="9"/>
    </i>
    <i>
      <x v="1288"/>
    </i>
    <i r="1">
      <x v="35"/>
    </i>
    <i r="2">
      <x v="6"/>
    </i>
    <i r="3">
      <x v="12"/>
    </i>
    <i r="4">
      <x v="32"/>
    </i>
    <i r="5">
      <x v="24"/>
    </i>
    <i r="6">
      <x v="3"/>
    </i>
    <i r="7">
      <x v="262"/>
    </i>
    <i>
      <x v="1289"/>
    </i>
    <i r="1">
      <x v="48"/>
    </i>
    <i r="2">
      <x v="3"/>
    </i>
    <i r="3">
      <x v="12"/>
    </i>
    <i r="4">
      <x v="38"/>
    </i>
    <i r="5">
      <x v="30"/>
    </i>
    <i r="6">
      <x v="2"/>
    </i>
    <i r="7">
      <x v="409"/>
    </i>
    <i>
      <x v="1290"/>
    </i>
    <i r="1">
      <x v="43"/>
    </i>
    <i r="2">
      <x v="6"/>
    </i>
    <i r="3">
      <x v="15"/>
    </i>
    <i r="4">
      <x v="30"/>
    </i>
    <i r="5">
      <x v="1"/>
    </i>
    <i r="6">
      <x/>
    </i>
    <i r="7">
      <x v="611"/>
    </i>
    <i>
      <x v="1291"/>
    </i>
    <i r="1">
      <x v="89"/>
    </i>
    <i r="2">
      <x v="2"/>
    </i>
    <i r="3">
      <x v="34"/>
    </i>
    <i r="4">
      <x v="35"/>
    </i>
    <i r="5">
      <x v="30"/>
    </i>
    <i r="6">
      <x v="2"/>
    </i>
    <i r="7">
      <x v="136"/>
    </i>
    <i>
      <x v="1292"/>
    </i>
    <i r="1">
      <x v="43"/>
    </i>
    <i r="2">
      <x v="8"/>
    </i>
    <i r="3">
      <x v="34"/>
    </i>
    <i r="4">
      <x v="30"/>
    </i>
    <i r="5">
      <x v="3"/>
    </i>
    <i r="6">
      <x/>
    </i>
    <i r="7">
      <x v="545"/>
    </i>
    <i>
      <x v="1293"/>
    </i>
    <i r="1">
      <x v="43"/>
    </i>
    <i r="2">
      <x v="1"/>
    </i>
    <i r="3">
      <x v="34"/>
    </i>
    <i r="4">
      <x v="30"/>
    </i>
    <i r="5">
      <x v="4"/>
    </i>
    <i r="6">
      <x v="3"/>
    </i>
    <i r="7">
      <x v="560"/>
    </i>
    <i>
      <x v="1294"/>
    </i>
    <i r="1">
      <x v="43"/>
    </i>
    <i r="2">
      <x v="1"/>
    </i>
    <i r="3">
      <x v="34"/>
    </i>
    <i r="4">
      <x v="30"/>
    </i>
    <i r="5">
      <x v="6"/>
    </i>
    <i r="6">
      <x v="2"/>
    </i>
    <i r="7">
      <x v="560"/>
    </i>
    <i>
      <x v="1295"/>
    </i>
    <i r="1">
      <x v="43"/>
    </i>
    <i r="2">
      <x v="6"/>
    </i>
    <i r="3">
      <x v="15"/>
    </i>
    <i r="4">
      <x v="30"/>
    </i>
    <i r="5">
      <x v="24"/>
    </i>
    <i r="6">
      <x v="3"/>
    </i>
    <i r="7">
      <x v="527"/>
    </i>
    <i>
      <x v="1296"/>
    </i>
    <i r="1">
      <x v="43"/>
    </i>
    <i r="2">
      <x v="8"/>
    </i>
    <i r="3">
      <x v="15"/>
    </i>
    <i r="4">
      <x v="30"/>
    </i>
    <i r="5">
      <x v="10"/>
    </i>
    <i r="6">
      <x v="3"/>
    </i>
    <i r="7">
      <x v="654"/>
    </i>
    <i>
      <x v="1297"/>
    </i>
    <i r="1">
      <x v="66"/>
    </i>
    <i r="2">
      <x v="1"/>
    </i>
    <i r="3">
      <x v="12"/>
    </i>
    <i r="4">
      <x v="37"/>
    </i>
    <i r="5">
      <x v="36"/>
    </i>
    <i r="6">
      <x v="3"/>
    </i>
    <i r="7">
      <x v="97"/>
    </i>
    <i>
      <x v="1298"/>
    </i>
    <i r="1">
      <x v="99"/>
    </i>
    <i r="2">
      <x v="2"/>
    </i>
    <i r="3">
      <x v="13"/>
    </i>
    <i r="4">
      <x v="34"/>
    </i>
    <i r="5">
      <x v="15"/>
    </i>
    <i r="6">
      <x v="1"/>
    </i>
    <i r="7">
      <x v="183"/>
    </i>
    <i>
      <x v="1299"/>
    </i>
    <i r="1">
      <x v="90"/>
    </i>
    <i r="2">
      <x v="5"/>
    </i>
    <i r="3">
      <x v="12"/>
    </i>
    <i r="4">
      <x v="32"/>
    </i>
    <i r="5">
      <x v="32"/>
    </i>
    <i r="6">
      <x v="2"/>
    </i>
    <i r="7">
      <x v="273"/>
    </i>
    <i>
      <x v="1300"/>
    </i>
    <i r="1">
      <x v="43"/>
    </i>
    <i r="2">
      <x v="6"/>
    </i>
    <i r="3">
      <x v="15"/>
    </i>
    <i r="4">
      <x v="30"/>
    </i>
    <i r="5">
      <x v="15"/>
    </i>
    <i r="6">
      <x v="3"/>
    </i>
    <i r="7">
      <x v="626"/>
    </i>
    <i>
      <x v="1301"/>
    </i>
    <i r="1">
      <x v="67"/>
    </i>
    <i r="2">
      <x/>
    </i>
    <i r="3">
      <x v="26"/>
    </i>
    <i r="4">
      <x v="34"/>
    </i>
    <i r="5">
      <x v="35"/>
    </i>
    <i r="6">
      <x v="3"/>
    </i>
    <i r="7">
      <x v="214"/>
    </i>
    <i>
      <x v="1302"/>
    </i>
    <i r="1">
      <x v="83"/>
    </i>
    <i r="2">
      <x v="6"/>
    </i>
    <i r="3">
      <x v="34"/>
    </i>
    <i r="4">
      <x v="31"/>
    </i>
    <i r="5">
      <x v="18"/>
    </i>
    <i r="6">
      <x v="2"/>
    </i>
    <i r="7">
      <x v="443"/>
    </i>
    <i>
      <x v="1303"/>
    </i>
    <i r="1">
      <x v="20"/>
    </i>
    <i r="2">
      <x v="6"/>
    </i>
    <i r="3">
      <x v="34"/>
    </i>
    <i r="4">
      <x v="32"/>
    </i>
    <i r="5">
      <x v="40"/>
    </i>
    <i r="6">
      <x v="3"/>
    </i>
    <i r="7">
      <x v="230"/>
    </i>
    <i>
      <x v="1304"/>
    </i>
    <i r="1">
      <x v="43"/>
    </i>
    <i r="2">
      <x v="1"/>
    </i>
    <i r="3">
      <x v="15"/>
    </i>
    <i r="4">
      <x v="30"/>
    </i>
    <i r="5">
      <x v="13"/>
    </i>
    <i r="6">
      <x v="3"/>
    </i>
    <i r="7">
      <x v="613"/>
    </i>
    <i>
      <x v="1305"/>
    </i>
    <i r="1">
      <x v="43"/>
    </i>
    <i r="2">
      <x v="6"/>
    </i>
    <i r="3">
      <x v="15"/>
    </i>
    <i r="4">
      <x v="30"/>
    </i>
    <i r="5">
      <x v="18"/>
    </i>
    <i r="6">
      <x v="1"/>
    </i>
    <i r="7">
      <x v="562"/>
    </i>
    <i>
      <x v="1306"/>
    </i>
    <i r="1">
      <x v="99"/>
    </i>
    <i r="2">
      <x v="1"/>
    </i>
    <i r="3">
      <x v="13"/>
    </i>
    <i r="4">
      <x v="33"/>
    </i>
    <i r="5">
      <x v="10"/>
    </i>
    <i r="6">
      <x v="2"/>
    </i>
    <i r="7">
      <x v="352"/>
    </i>
    <i>
      <x v="1307"/>
    </i>
    <i r="1">
      <x v="43"/>
    </i>
    <i r="2">
      <x v="6"/>
    </i>
    <i r="3">
      <x v="15"/>
    </i>
    <i r="4">
      <x v="30"/>
    </i>
    <i r="5">
      <x v="24"/>
    </i>
    <i r="6">
      <x/>
    </i>
    <i r="7">
      <x v="541"/>
    </i>
    <i>
      <x v="1308"/>
    </i>
    <i r="1">
      <x v="43"/>
    </i>
    <i r="2">
      <x v="2"/>
    </i>
    <i r="3">
      <x v="15"/>
    </i>
    <i r="4">
      <x v="31"/>
    </i>
    <i r="5">
      <x v="41"/>
    </i>
    <i r="6">
      <x v="1"/>
    </i>
    <i r="7">
      <x v="453"/>
    </i>
    <i>
      <x v="1309"/>
    </i>
    <i r="1">
      <x v="37"/>
    </i>
    <i r="2">
      <x v="6"/>
    </i>
    <i r="3">
      <x v="34"/>
    </i>
    <i r="4">
      <x v="31"/>
    </i>
    <i r="5">
      <x v="32"/>
    </i>
    <i r="6">
      <x v="2"/>
    </i>
    <i r="7">
      <x v="478"/>
    </i>
    <i>
      <x v="1310"/>
    </i>
    <i r="1">
      <x v="47"/>
    </i>
    <i r="2">
      <x v="6"/>
    </i>
    <i r="3">
      <x v="34"/>
    </i>
    <i r="4">
      <x v="33"/>
    </i>
    <i r="5">
      <x v="15"/>
    </i>
    <i r="6">
      <x v="1"/>
    </i>
    <i r="7">
      <x v="351"/>
    </i>
    <i>
      <x v="1311"/>
    </i>
    <i r="1">
      <x v="43"/>
    </i>
    <i r="2">
      <x v="1"/>
    </i>
    <i r="3">
      <x v="15"/>
    </i>
    <i r="4">
      <x v="38"/>
    </i>
    <i r="5">
      <x v="15"/>
    </i>
    <i r="6">
      <x v="1"/>
    </i>
    <i r="7">
      <x v="417"/>
    </i>
    <i>
      <x v="1312"/>
    </i>
    <i r="1">
      <x v="102"/>
    </i>
    <i r="2">
      <x v="1"/>
    </i>
    <i r="3">
      <x v="34"/>
    </i>
    <i r="4">
      <x v="33"/>
    </i>
    <i r="5">
      <x v="16"/>
    </i>
    <i r="6">
      <x v="2"/>
    </i>
    <i r="7">
      <x v="291"/>
    </i>
    <i>
      <x v="1313"/>
    </i>
    <i r="1">
      <x v="43"/>
    </i>
    <i r="2">
      <x v="8"/>
    </i>
    <i r="3">
      <x v="34"/>
    </i>
    <i r="4">
      <x v="30"/>
    </i>
    <i r="5">
      <x v="22"/>
    </i>
    <i r="6">
      <x v="1"/>
    </i>
    <i r="7">
      <x v="596"/>
    </i>
    <i>
      <x v="1314"/>
    </i>
    <i r="1">
      <x v="99"/>
    </i>
    <i r="2">
      <x v="2"/>
    </i>
    <i r="3">
      <x v="13"/>
    </i>
    <i r="4">
      <x v="36"/>
    </i>
    <i r="5">
      <x v="35"/>
    </i>
    <i r="6">
      <x v="2"/>
    </i>
    <i r="7">
      <x v="59"/>
    </i>
    <i>
      <x v="1315"/>
    </i>
    <i r="1">
      <x v="99"/>
    </i>
    <i r="2">
      <x v="1"/>
    </i>
    <i r="3">
      <x v="13"/>
    </i>
    <i r="4">
      <x v="33"/>
    </i>
    <i r="5">
      <x v="21"/>
    </i>
    <i r="6">
      <x v="3"/>
    </i>
    <i r="7">
      <x v="305"/>
    </i>
    <i>
      <x v="1316"/>
    </i>
    <i r="1">
      <x v="71"/>
    </i>
    <i r="2">
      <x v="6"/>
    </i>
    <i r="3">
      <x v="34"/>
    </i>
    <i r="4">
      <x v="30"/>
    </i>
    <i r="5">
      <x v="18"/>
    </i>
    <i r="6">
      <x v="2"/>
    </i>
    <i r="7">
      <x v="615"/>
    </i>
    <i>
      <x v="1317"/>
    </i>
    <i r="1">
      <x v="66"/>
    </i>
    <i r="2">
      <x v="1"/>
    </i>
    <i r="3">
      <x v="12"/>
    </i>
    <i r="4">
      <x v="33"/>
    </i>
    <i r="5">
      <x v="35"/>
    </i>
    <i r="6">
      <x v="2"/>
    </i>
    <i r="7">
      <x v="332"/>
    </i>
    <i>
      <x v="1318"/>
    </i>
    <i r="1">
      <x v="102"/>
    </i>
    <i r="2">
      <x v="1"/>
    </i>
    <i r="3">
      <x v="34"/>
    </i>
    <i r="4">
      <x v="35"/>
    </i>
    <i r="5">
      <x v="34"/>
    </i>
    <i r="6">
      <x/>
    </i>
    <i r="7">
      <x v="143"/>
    </i>
    <i>
      <x v="1319"/>
    </i>
    <i r="1">
      <x v="41"/>
    </i>
    <i r="2">
      <x v="1"/>
    </i>
    <i r="3">
      <x v="12"/>
    </i>
    <i r="4">
      <x v="30"/>
    </i>
    <i r="5">
      <x v="13"/>
    </i>
    <i r="6">
      <x v="1"/>
    </i>
    <i r="7">
      <x v="530"/>
    </i>
    <i>
      <x v="1320"/>
    </i>
    <i r="1">
      <x v="6"/>
    </i>
    <i r="2">
      <x v="1"/>
    </i>
    <i r="3">
      <x v="1"/>
    </i>
    <i r="4">
      <x v="21"/>
    </i>
    <i r="5">
      <x v="19"/>
    </i>
    <i r="6">
      <x/>
    </i>
    <i r="7">
      <x v="21"/>
    </i>
    <i>
      <x v="1321"/>
    </i>
    <i r="1">
      <x v="102"/>
    </i>
    <i r="2">
      <x v="6"/>
    </i>
    <i r="3">
      <x v="34"/>
    </i>
    <i r="4">
      <x v="22"/>
    </i>
    <i r="5">
      <x v="10"/>
    </i>
    <i r="6">
      <x v="2"/>
    </i>
    <i r="7">
      <x v="43"/>
    </i>
    <i>
      <x v="1322"/>
    </i>
    <i r="1">
      <x v="6"/>
    </i>
    <i r="2">
      <x v="2"/>
    </i>
    <i r="3">
      <x v="1"/>
    </i>
    <i r="4">
      <x v="36"/>
    </i>
    <i r="5">
      <x v="49"/>
    </i>
    <i r="6">
      <x/>
    </i>
    <i r="7">
      <x v="81"/>
    </i>
    <i>
      <x v="1323"/>
    </i>
    <i r="1">
      <x v="102"/>
    </i>
    <i r="2">
      <x v="4"/>
    </i>
    <i r="3">
      <x v="34"/>
    </i>
    <i r="4">
      <x v="36"/>
    </i>
    <i r="5">
      <x v="35"/>
    </i>
    <i r="6">
      <x/>
    </i>
    <i r="7">
      <x v="72"/>
    </i>
    <i>
      <x v="1324"/>
    </i>
    <i r="1">
      <x v="7"/>
    </i>
    <i r="2">
      <x v="6"/>
    </i>
    <i r="3">
      <x v="12"/>
    </i>
    <i r="4">
      <x v="32"/>
    </i>
    <i r="5">
      <x v="40"/>
    </i>
    <i r="6">
      <x v="2"/>
    </i>
    <i r="7">
      <x v="283"/>
    </i>
    <i>
      <x v="1325"/>
    </i>
    <i r="1">
      <x v="102"/>
    </i>
    <i r="2">
      <x v="1"/>
    </i>
    <i r="3">
      <x v="34"/>
    </i>
    <i r="4">
      <x v="35"/>
    </i>
    <i r="5">
      <x v="24"/>
    </i>
    <i r="6">
      <x v="2"/>
    </i>
    <i r="7">
      <x v="164"/>
    </i>
    <i>
      <x v="1326"/>
    </i>
    <i r="1">
      <x v="43"/>
    </i>
    <i r="2">
      <x v="1"/>
    </i>
    <i r="3">
      <x v="15"/>
    </i>
    <i r="4">
      <x v="30"/>
    </i>
    <i r="5">
      <x v="27"/>
    </i>
    <i r="6">
      <x v="3"/>
    </i>
    <i r="7">
      <x v="636"/>
    </i>
    <i>
      <x v="1327"/>
    </i>
    <i r="1">
      <x v="102"/>
    </i>
    <i r="2">
      <x v="1"/>
    </i>
    <i r="3">
      <x v="34"/>
    </i>
    <i r="4">
      <x v="36"/>
    </i>
    <i r="5">
      <x v="30"/>
    </i>
    <i r="6">
      <x/>
    </i>
    <i r="7">
      <x v="60"/>
    </i>
    <i>
      <x v="1328"/>
    </i>
    <i r="1">
      <x v="99"/>
    </i>
    <i r="2">
      <x v="5"/>
    </i>
    <i r="3">
      <x v="13"/>
    </i>
    <i r="4">
      <x v="33"/>
    </i>
    <i r="5">
      <x v="6"/>
    </i>
    <i r="6">
      <x v="2"/>
    </i>
    <i r="7">
      <x v="338"/>
    </i>
    <i>
      <x v="1329"/>
    </i>
    <i r="1">
      <x v="43"/>
    </i>
    <i r="2">
      <x v="5"/>
    </i>
    <i r="3">
      <x v="15"/>
    </i>
    <i r="4">
      <x v="30"/>
    </i>
    <i r="5">
      <x v="24"/>
    </i>
    <i r="6">
      <x/>
    </i>
    <i r="7">
      <x v="573"/>
    </i>
    <i>
      <x v="1330"/>
    </i>
    <i r="1">
      <x v="102"/>
    </i>
    <i r="2">
      <x v="6"/>
    </i>
    <i r="3">
      <x v="34"/>
    </i>
    <i r="4">
      <x v="22"/>
    </i>
    <i r="5">
      <x v="44"/>
    </i>
    <i r="6">
      <x v="2"/>
    </i>
    <i r="7">
      <x v="43"/>
    </i>
    <i>
      <x v="1331"/>
    </i>
    <i r="1">
      <x v="102"/>
    </i>
    <i r="2">
      <x v="1"/>
    </i>
    <i r="3">
      <x v="34"/>
    </i>
    <i r="4">
      <x v="32"/>
    </i>
    <i r="5">
      <x v="32"/>
    </i>
    <i r="6">
      <x v="3"/>
    </i>
    <i r="7">
      <x v="230"/>
    </i>
    <i>
      <x v="1332"/>
    </i>
    <i r="1">
      <x v="43"/>
    </i>
    <i r="2">
      <x v="1"/>
    </i>
    <i r="3">
      <x v="15"/>
    </i>
    <i r="4">
      <x v="33"/>
    </i>
    <i r="5">
      <x v="20"/>
    </i>
    <i r="6">
      <x/>
    </i>
    <i r="7">
      <x v="361"/>
    </i>
    <i>
      <x v="1333"/>
    </i>
    <i r="1">
      <x v="36"/>
    </i>
    <i r="2">
      <x v="3"/>
    </i>
    <i r="3">
      <x v="12"/>
    </i>
    <i r="4">
      <x v="32"/>
    </i>
    <i r="5">
      <x v="32"/>
    </i>
    <i r="6">
      <x v="2"/>
    </i>
    <i r="7">
      <x v="247"/>
    </i>
    <i>
      <x v="1334"/>
    </i>
    <i r="1">
      <x v="49"/>
    </i>
    <i r="2">
      <x v="1"/>
    </i>
    <i r="3">
      <x v="16"/>
    </i>
    <i r="4">
      <x v="32"/>
    </i>
    <i r="5">
      <x v="27"/>
    </i>
    <i r="6">
      <x v="2"/>
    </i>
    <i r="7">
      <x v="285"/>
    </i>
    <i>
      <x v="1335"/>
    </i>
    <i r="1">
      <x v="102"/>
    </i>
    <i r="2">
      <x v="6"/>
    </i>
    <i r="3">
      <x v="34"/>
    </i>
    <i r="4">
      <x v="32"/>
    </i>
    <i r="5">
      <x v="49"/>
    </i>
    <i r="6">
      <x v="2"/>
    </i>
    <i r="7">
      <x v="245"/>
    </i>
    <i>
      <x v="1336"/>
    </i>
    <i r="1">
      <x v="66"/>
    </i>
    <i r="2">
      <x v="3"/>
    </i>
    <i r="3">
      <x v="12"/>
    </i>
    <i r="4">
      <x v="35"/>
    </i>
    <i r="5">
      <x v="35"/>
    </i>
    <i r="6">
      <x v="2"/>
    </i>
    <i r="7">
      <x v="147"/>
    </i>
    <i>
      <x v="1337"/>
    </i>
    <i r="1">
      <x v="102"/>
    </i>
    <i r="2">
      <x v="6"/>
    </i>
    <i r="3">
      <x v="34"/>
    </i>
    <i r="4">
      <x v="35"/>
    </i>
    <i r="5">
      <x v="30"/>
    </i>
    <i r="6">
      <x v="2"/>
    </i>
    <i r="7">
      <x v="143"/>
    </i>
    <i>
      <x v="1338"/>
    </i>
    <i r="1">
      <x v="99"/>
    </i>
    <i r="2">
      <x v="6"/>
    </i>
    <i r="3">
      <x v="13"/>
    </i>
    <i r="4">
      <x v="34"/>
    </i>
    <i r="5">
      <x v="35"/>
    </i>
    <i r="6">
      <x v="1"/>
    </i>
    <i r="7">
      <x v="183"/>
    </i>
    <i>
      <x v="1339"/>
    </i>
    <i r="1">
      <x v="102"/>
    </i>
    <i r="2">
      <x v="3"/>
    </i>
    <i r="3">
      <x v="34"/>
    </i>
    <i r="4">
      <x v="38"/>
    </i>
    <i r="5">
      <x v="13"/>
    </i>
    <i r="6">
      <x v="2"/>
    </i>
    <i r="7">
      <x v="396"/>
    </i>
    <i>
      <x v="1340"/>
    </i>
    <i r="1">
      <x v="102"/>
    </i>
    <i r="2">
      <x v="1"/>
    </i>
    <i r="3">
      <x v="34"/>
    </i>
    <i r="4">
      <x v="36"/>
    </i>
    <i r="5">
      <x v="6"/>
    </i>
    <i r="6">
      <x v="2"/>
    </i>
    <i r="7">
      <x v="85"/>
    </i>
    <i>
      <x v="1341"/>
    </i>
    <i r="1">
      <x v="102"/>
    </i>
    <i r="2">
      <x v="6"/>
    </i>
    <i r="3">
      <x v="34"/>
    </i>
    <i r="4">
      <x v="32"/>
    </i>
    <i r="5">
      <x v="40"/>
    </i>
    <i r="6">
      <x v="1"/>
    </i>
    <i r="7">
      <x v="230"/>
    </i>
    <i>
      <x v="1342"/>
    </i>
    <i r="1">
      <x v="102"/>
    </i>
    <i r="2">
      <x v="1"/>
    </i>
    <i r="3">
      <x v="34"/>
    </i>
    <i r="4">
      <x v="37"/>
    </i>
    <i r="5">
      <x v="24"/>
    </i>
    <i r="6">
      <x v="1"/>
    </i>
    <i r="7">
      <x v="98"/>
    </i>
    <i>
      <x v="1343"/>
    </i>
    <i r="1">
      <x v="102"/>
    </i>
    <i r="2">
      <x v="1"/>
    </i>
    <i r="3">
      <x v="34"/>
    </i>
    <i r="4">
      <x v="31"/>
    </i>
    <i r="5">
      <x v="51"/>
    </i>
    <i r="6">
      <x/>
    </i>
    <i r="7">
      <x v="443"/>
    </i>
    <i>
      <x v="1344"/>
    </i>
    <i r="1">
      <x v="102"/>
    </i>
    <i r="2">
      <x v="5"/>
    </i>
    <i r="3">
      <x v="34"/>
    </i>
    <i r="4">
      <x v="32"/>
    </i>
    <i r="5">
      <x v="3"/>
    </i>
    <i r="6">
      <x v="2"/>
    </i>
    <i r="7">
      <x v="289"/>
    </i>
    <i>
      <x v="1345"/>
    </i>
    <i r="1">
      <x v="102"/>
    </i>
    <i r="2">
      <x v="3"/>
    </i>
    <i r="3">
      <x v="34"/>
    </i>
    <i r="4">
      <x v="36"/>
    </i>
    <i r="5">
      <x v="42"/>
    </i>
    <i r="6">
      <x v="2"/>
    </i>
    <i r="7">
      <x v="77"/>
    </i>
    <i>
      <x v="1346"/>
    </i>
    <i r="1">
      <x v="102"/>
    </i>
    <i r="2">
      <x v="9"/>
    </i>
    <i r="3">
      <x v="34"/>
    </i>
    <i r="4">
      <x v="38"/>
    </i>
    <i r="5">
      <x v="27"/>
    </i>
    <i r="6">
      <x v="3"/>
    </i>
    <i r="7">
      <x v="377"/>
    </i>
    <i>
      <x v="1347"/>
    </i>
    <i r="1">
      <x v="102"/>
    </i>
    <i r="2">
      <x v="1"/>
    </i>
    <i r="3">
      <x v="34"/>
    </i>
    <i r="4">
      <x v="35"/>
    </i>
    <i r="5">
      <x v="37"/>
    </i>
    <i r="6">
      <x v="2"/>
    </i>
    <i r="7">
      <x v="128"/>
    </i>
    <i>
      <x v="1348"/>
    </i>
    <i r="1">
      <x v="92"/>
    </i>
    <i r="2">
      <x v="4"/>
    </i>
    <i r="3">
      <x v="34"/>
    </i>
    <i r="4">
      <x v="36"/>
    </i>
    <i r="5">
      <x v="40"/>
    </i>
    <i r="6">
      <x v="1"/>
    </i>
    <i r="7">
      <x v="85"/>
    </i>
    <i>
      <x v="1349"/>
    </i>
    <i r="1">
      <x v="19"/>
    </i>
    <i r="2">
      <x v="1"/>
    </i>
    <i r="3">
      <x v="34"/>
    </i>
    <i r="4">
      <x v="35"/>
    </i>
    <i r="5">
      <x v="32"/>
    </i>
    <i r="6">
      <x v="2"/>
    </i>
    <i r="7">
      <x v="132"/>
    </i>
    <i>
      <x v="1350"/>
    </i>
    <i r="1">
      <x v="102"/>
    </i>
    <i r="2">
      <x v="5"/>
    </i>
    <i r="3">
      <x v="34"/>
    </i>
    <i r="4">
      <x v="35"/>
    </i>
    <i r="5">
      <x v="44"/>
    </i>
    <i r="6">
      <x v="1"/>
    </i>
    <i r="7">
      <x v="128"/>
    </i>
    <i>
      <x v="1351"/>
    </i>
    <i r="1">
      <x v="102"/>
    </i>
    <i r="2">
      <x v="6"/>
    </i>
    <i r="3">
      <x v="34"/>
    </i>
    <i r="4">
      <x v="39"/>
    </i>
    <i r="5">
      <x v="18"/>
    </i>
    <i r="6">
      <x v="1"/>
    </i>
    <i r="7">
      <x v="47"/>
    </i>
    <i>
      <x v="1352"/>
    </i>
    <i r="1">
      <x v="102"/>
    </i>
    <i r="2">
      <x v="5"/>
    </i>
    <i r="3">
      <x v="34"/>
    </i>
    <i r="4">
      <x v="34"/>
    </i>
    <i r="5">
      <x v="42"/>
    </i>
    <i r="6">
      <x v="1"/>
    </i>
    <i r="7">
      <x v="186"/>
    </i>
    <i>
      <x v="1353"/>
    </i>
    <i r="1">
      <x v="102"/>
    </i>
    <i r="2">
      <x v="6"/>
    </i>
    <i r="3">
      <x v="34"/>
    </i>
    <i r="4">
      <x v="37"/>
    </i>
    <i r="5">
      <x v="34"/>
    </i>
    <i r="6">
      <x v="2"/>
    </i>
    <i r="7">
      <x v="91"/>
    </i>
    <i>
      <x v="1354"/>
    </i>
    <i r="1">
      <x v="99"/>
    </i>
    <i r="2">
      <x v="1"/>
    </i>
    <i r="3">
      <x v="13"/>
    </i>
    <i r="4">
      <x v="37"/>
    </i>
    <i r="5">
      <x v="24"/>
    </i>
    <i r="6">
      <x v="2"/>
    </i>
    <i r="7">
      <x v="99"/>
    </i>
    <i>
      <x v="1355"/>
    </i>
    <i r="1">
      <x v="89"/>
    </i>
    <i r="2">
      <x v="6"/>
    </i>
    <i r="3">
      <x v="34"/>
    </i>
    <i r="4">
      <x v="33"/>
    </i>
    <i r="5">
      <x v="21"/>
    </i>
    <i r="6">
      <x v="3"/>
    </i>
    <i r="7">
      <x v="363"/>
    </i>
    <i>
      <x v="1356"/>
    </i>
    <i r="1">
      <x v="43"/>
    </i>
    <i r="2">
      <x v="6"/>
    </i>
    <i r="3">
      <x v="15"/>
    </i>
    <i r="4">
      <x v="30"/>
    </i>
    <i r="5">
      <x v="35"/>
    </i>
    <i r="6">
      <x/>
    </i>
    <i r="7">
      <x v="636"/>
    </i>
    <i>
      <x v="1357"/>
    </i>
    <i r="1">
      <x v="102"/>
    </i>
    <i r="2">
      <x v="9"/>
    </i>
    <i r="3">
      <x v="34"/>
    </i>
    <i r="4">
      <x v="32"/>
    </i>
    <i r="5">
      <x v="44"/>
    </i>
    <i r="6">
      <x v="3"/>
    </i>
    <i r="7">
      <x v="224"/>
    </i>
    <i>
      <x v="1358"/>
    </i>
    <i r="1">
      <x v="102"/>
    </i>
    <i r="2">
      <x v="5"/>
    </i>
    <i r="3">
      <x v="34"/>
    </i>
    <i r="4">
      <x v="33"/>
    </i>
    <i r="5">
      <x v="35"/>
    </i>
    <i r="6">
      <x v="2"/>
    </i>
    <i r="7">
      <x v="329"/>
    </i>
    <i>
      <x v="1359"/>
    </i>
    <i r="1">
      <x v="102"/>
    </i>
    <i r="2">
      <x v="6"/>
    </i>
    <i r="3">
      <x v="34"/>
    </i>
    <i r="4">
      <x v="21"/>
    </i>
    <i r="5">
      <x v="49"/>
    </i>
    <i r="6">
      <x v="1"/>
    </i>
    <i r="7">
      <x v="22"/>
    </i>
    <i>
      <x v="1361"/>
    </i>
    <i r="1">
      <x v="102"/>
    </i>
    <i r="2">
      <x v="1"/>
    </i>
    <i r="3">
      <x v="34"/>
    </i>
    <i r="4">
      <x v="34"/>
    </i>
    <i r="5">
      <x v="21"/>
    </i>
    <i r="6">
      <x v="3"/>
    </i>
    <i r="7">
      <x v="169"/>
    </i>
    <i>
      <x v="1362"/>
    </i>
    <i r="1">
      <x v="102"/>
    </i>
    <i r="2">
      <x v="1"/>
    </i>
    <i r="3">
      <x v="34"/>
    </i>
    <i r="4">
      <x v="35"/>
    </i>
    <i r="5">
      <x v="24"/>
    </i>
    <i r="6">
      <x v="2"/>
    </i>
    <i r="7">
      <x v="152"/>
    </i>
    <i>
      <x v="1363"/>
    </i>
    <i r="1">
      <x v="102"/>
    </i>
    <i r="2">
      <x v="1"/>
    </i>
    <i r="3">
      <x v="34"/>
    </i>
    <i r="4">
      <x v="32"/>
    </i>
    <i r="5">
      <x v="30"/>
    </i>
    <i r="6">
      <x v="3"/>
    </i>
    <i r="7">
      <x v="229"/>
    </i>
    <i>
      <x v="1364"/>
    </i>
    <i r="1">
      <x v="102"/>
    </i>
    <i r="2">
      <x v="6"/>
    </i>
    <i r="3">
      <x v="34"/>
    </i>
    <i r="4">
      <x v="22"/>
    </i>
    <i r="5">
      <x v="30"/>
    </i>
    <i r="6">
      <x v="2"/>
    </i>
    <i r="7">
      <x v="32"/>
    </i>
    <i>
      <x v="1365"/>
    </i>
    <i r="1">
      <x v="43"/>
    </i>
    <i r="2">
      <x v="9"/>
    </i>
    <i r="3">
      <x v="34"/>
    </i>
    <i r="4">
      <x v="31"/>
    </i>
    <i r="5">
      <x v="21"/>
    </i>
    <i r="6">
      <x v="2"/>
    </i>
    <i r="7">
      <x v="464"/>
    </i>
    <i>
      <x v="1366"/>
    </i>
    <i r="1">
      <x v="102"/>
    </i>
    <i r="2">
      <x v="5"/>
    </i>
    <i r="3">
      <x v="34"/>
    </i>
    <i r="4">
      <x v="37"/>
    </i>
    <i r="5">
      <x v="34"/>
    </i>
    <i r="6">
      <x v="2"/>
    </i>
    <i r="7">
      <x v="98"/>
    </i>
    <i>
      <x v="1367"/>
    </i>
    <i r="1">
      <x v="102"/>
    </i>
    <i r="2">
      <x v="6"/>
    </i>
    <i r="3">
      <x v="34"/>
    </i>
    <i r="4">
      <x v="22"/>
    </i>
    <i r="5">
      <x v="44"/>
    </i>
    <i r="6">
      <x/>
    </i>
    <i r="7">
      <x v="37"/>
    </i>
    <i>
      <x v="1368"/>
    </i>
    <i r="1">
      <x v="102"/>
    </i>
    <i r="2">
      <x v="1"/>
    </i>
    <i r="3">
      <x v="34"/>
    </i>
    <i r="4">
      <x v="34"/>
    </i>
    <i r="5">
      <x v="30"/>
    </i>
    <i r="6">
      <x v="1"/>
    </i>
    <i r="7">
      <x v="206"/>
    </i>
    <i>
      <x v="1369"/>
    </i>
    <i r="1">
      <x v="102"/>
    </i>
    <i r="2">
      <x v="2"/>
    </i>
    <i r="3">
      <x v="34"/>
    </i>
    <i r="4">
      <x v="35"/>
    </i>
    <i r="5">
      <x v="27"/>
    </i>
    <i r="6">
      <x v="1"/>
    </i>
    <i r="7">
      <x v="143"/>
    </i>
    <i>
      <x v="1370"/>
    </i>
    <i r="1">
      <x v="102"/>
    </i>
    <i r="2">
      <x v="8"/>
    </i>
    <i r="3">
      <x v="34"/>
    </i>
    <i r="4">
      <x v="38"/>
    </i>
    <i r="5">
      <x v="49"/>
    </i>
    <i r="6">
      <x v="1"/>
    </i>
    <i r="7">
      <x v="372"/>
    </i>
    <i>
      <x v="1371"/>
    </i>
    <i r="1">
      <x v="102"/>
    </i>
    <i r="2">
      <x v="6"/>
    </i>
    <i r="3">
      <x v="34"/>
    </i>
    <i r="4">
      <x v="33"/>
    </i>
    <i r="5">
      <x v="27"/>
    </i>
    <i r="6">
      <x/>
    </i>
    <i r="7">
      <x v="358"/>
    </i>
    <i>
      <x v="1372"/>
    </i>
    <i r="1">
      <x v="102"/>
    </i>
    <i r="2">
      <x v="1"/>
    </i>
    <i r="3">
      <x v="34"/>
    </i>
    <i r="4">
      <x v="33"/>
    </i>
    <i r="5">
      <x v="30"/>
    </i>
    <i r="6">
      <x v="2"/>
    </i>
    <i r="7">
      <x v="296"/>
    </i>
    <i>
      <x v="1373"/>
    </i>
    <i r="1">
      <x v="102"/>
    </i>
    <i r="2">
      <x v="1"/>
    </i>
    <i r="3">
      <x v="34"/>
    </i>
    <i r="4">
      <x v="34"/>
    </i>
    <i r="5">
      <x v="34"/>
    </i>
    <i r="6">
      <x v="3"/>
    </i>
    <i r="7">
      <x v="206"/>
    </i>
    <i>
      <x v="1374"/>
    </i>
    <i r="1">
      <x v="102"/>
    </i>
    <i r="2">
      <x v="1"/>
    </i>
    <i r="3">
      <x v="34"/>
    </i>
    <i r="4">
      <x v="32"/>
    </i>
    <i r="5">
      <x v="6"/>
    </i>
    <i r="6">
      <x v="3"/>
    </i>
    <i r="7">
      <x v="261"/>
    </i>
    <i>
      <x v="1375"/>
    </i>
    <i r="1">
      <x v="102"/>
    </i>
    <i r="2">
      <x v="6"/>
    </i>
    <i r="3">
      <x v="34"/>
    </i>
    <i r="4">
      <x v="33"/>
    </i>
    <i r="5">
      <x v="6"/>
    </i>
    <i r="6">
      <x v="2"/>
    </i>
    <i r="7">
      <x v="358"/>
    </i>
    <i>
      <x v="1376"/>
    </i>
    <i r="1">
      <x v="102"/>
    </i>
    <i r="2">
      <x v="1"/>
    </i>
    <i r="3">
      <x v="34"/>
    </i>
    <i r="4">
      <x v="32"/>
    </i>
    <i r="5">
      <x v="35"/>
    </i>
    <i r="6">
      <x v="2"/>
    </i>
    <i r="7">
      <x v="230"/>
    </i>
    <i>
      <x v="1377"/>
    </i>
    <i r="1">
      <x v="46"/>
    </i>
    <i r="2">
      <x v="1"/>
    </i>
    <i r="3">
      <x v="12"/>
    </i>
    <i r="4">
      <x v="33"/>
    </i>
    <i r="5">
      <x v="15"/>
    </i>
    <i r="6">
      <x v="1"/>
    </i>
    <i r="7">
      <x v="314"/>
    </i>
    <i>
      <x v="1378"/>
    </i>
    <i r="1">
      <x v="102"/>
    </i>
    <i r="2">
      <x v="1"/>
    </i>
    <i r="3">
      <x v="34"/>
    </i>
    <i r="4">
      <x v="21"/>
    </i>
    <i r="5">
      <x v="49"/>
    </i>
    <i r="6">
      <x v="1"/>
    </i>
    <i r="7">
      <x v="22"/>
    </i>
    <i>
      <x v="1379"/>
    </i>
    <i r="1">
      <x v="102"/>
    </i>
    <i r="2">
      <x v="6"/>
    </i>
    <i r="3">
      <x v="34"/>
    </i>
    <i r="4">
      <x v="37"/>
    </i>
    <i r="5">
      <x v="41"/>
    </i>
    <i r="6">
      <x v="2"/>
    </i>
    <i r="7">
      <x v="115"/>
    </i>
    <i>
      <x v="1380"/>
    </i>
    <i r="1">
      <x v="102"/>
    </i>
    <i r="2">
      <x v="1"/>
    </i>
    <i r="3">
      <x v="34"/>
    </i>
    <i r="4">
      <x v="34"/>
    </i>
    <i r="5">
      <x v="33"/>
    </i>
    <i r="6">
      <x v="2"/>
    </i>
    <i r="7">
      <x v="208"/>
    </i>
    <i>
      <x v="1381"/>
    </i>
    <i r="1">
      <x v="83"/>
    </i>
    <i r="2">
      <x v="5"/>
    </i>
    <i r="3">
      <x v="31"/>
    </i>
    <i r="4">
      <x v="32"/>
    </i>
    <i r="5">
      <x v="40"/>
    </i>
    <i r="6">
      <x v="2"/>
    </i>
    <i r="7">
      <x v="243"/>
    </i>
    <i>
      <x v="1382"/>
    </i>
    <i r="1">
      <x v="102"/>
    </i>
    <i r="2">
      <x/>
    </i>
    <i r="3">
      <x v="34"/>
    </i>
    <i r="4">
      <x v="32"/>
    </i>
    <i r="5">
      <x v="35"/>
    </i>
    <i r="6">
      <x v="2"/>
    </i>
    <i r="7">
      <x v="289"/>
    </i>
    <i>
      <x v="1383"/>
    </i>
    <i r="1">
      <x v="102"/>
    </i>
    <i r="2">
      <x v="6"/>
    </i>
    <i r="3">
      <x v="34"/>
    </i>
    <i r="4">
      <x v="39"/>
    </i>
    <i r="5">
      <x v="30"/>
    </i>
    <i r="6">
      <x v="1"/>
    </i>
    <i r="7">
      <x v="47"/>
    </i>
    <i>
      <x v="1384"/>
    </i>
    <i r="1">
      <x v="102"/>
    </i>
    <i r="2">
      <x v="6"/>
    </i>
    <i r="3">
      <x v="34"/>
    </i>
    <i r="4">
      <x v="36"/>
    </i>
    <i r="5">
      <x v="48"/>
    </i>
    <i r="6">
      <x v="3"/>
    </i>
    <i r="7">
      <x v="68"/>
    </i>
    <i>
      <x v="1385"/>
    </i>
    <i r="1">
      <x v="102"/>
    </i>
    <i r="2">
      <x v="1"/>
    </i>
    <i r="3">
      <x v="34"/>
    </i>
    <i r="4">
      <x v="33"/>
    </i>
    <i r="5">
      <x v="21"/>
    </i>
    <i r="6">
      <x v="1"/>
    </i>
    <i r="7">
      <x v="358"/>
    </i>
    <i>
      <x v="1386"/>
    </i>
    <i r="1">
      <x v="102"/>
    </i>
    <i r="2">
      <x v="6"/>
    </i>
    <i r="3">
      <x v="34"/>
    </i>
    <i r="4">
      <x v="35"/>
    </i>
    <i r="5">
      <x v="32"/>
    </i>
    <i r="6">
      <x/>
    </i>
    <i r="7">
      <x v="139"/>
    </i>
    <i>
      <x v="1387"/>
    </i>
    <i r="1">
      <x v="102"/>
    </i>
    <i r="2">
      <x v="9"/>
    </i>
    <i r="3">
      <x v="34"/>
    </i>
    <i r="4">
      <x v="33"/>
    </i>
    <i r="5">
      <x v="40"/>
    </i>
    <i r="6">
      <x v="2"/>
    </i>
    <i r="7">
      <x v="319"/>
    </i>
    <i>
      <x v="1388"/>
    </i>
    <i r="1">
      <x v="102"/>
    </i>
    <i r="2">
      <x v="9"/>
    </i>
    <i r="3">
      <x v="34"/>
    </i>
    <i r="4">
      <x v="33"/>
    </i>
    <i r="5">
      <x v="18"/>
    </i>
    <i r="6">
      <x v="2"/>
    </i>
    <i r="7">
      <x v="296"/>
    </i>
    <i>
      <x v="1389"/>
    </i>
    <i r="1">
      <x v="43"/>
    </i>
    <i r="2">
      <x v="4"/>
    </i>
    <i r="3">
      <x v="15"/>
    </i>
    <i r="4">
      <x v="31"/>
    </i>
    <i r="5">
      <x v="6"/>
    </i>
    <i r="6">
      <x/>
    </i>
    <i r="7">
      <x v="513"/>
    </i>
    <i>
      <x v="1390"/>
    </i>
    <i r="1">
      <x v="102"/>
    </i>
    <i r="2">
      <x v="6"/>
    </i>
    <i r="3">
      <x v="34"/>
    </i>
    <i r="4">
      <x v="34"/>
    </i>
    <i r="5">
      <x v="40"/>
    </i>
    <i r="6">
      <x/>
    </i>
    <i r="7">
      <x v="176"/>
    </i>
    <i>
      <x v="1391"/>
    </i>
    <i r="1">
      <x v="102"/>
    </i>
    <i r="2">
      <x v="1"/>
    </i>
    <i r="3">
      <x v="34"/>
    </i>
    <i r="4">
      <x v="32"/>
    </i>
    <i r="5">
      <x v="24"/>
    </i>
    <i r="6">
      <x v="2"/>
    </i>
    <i r="7">
      <x v="289"/>
    </i>
    <i>
      <x v="1392"/>
    </i>
    <i r="1">
      <x v="102"/>
    </i>
    <i r="2">
      <x v="1"/>
    </i>
    <i r="3">
      <x v="34"/>
    </i>
    <i r="4">
      <x v="32"/>
    </i>
    <i r="5">
      <x v="10"/>
    </i>
    <i r="6">
      <x v="2"/>
    </i>
    <i r="7">
      <x v="242"/>
    </i>
    <i>
      <x v="1393"/>
    </i>
    <i r="1">
      <x v="102"/>
    </i>
    <i r="2">
      <x v="1"/>
    </i>
    <i r="3">
      <x v="34"/>
    </i>
    <i r="4">
      <x v="35"/>
    </i>
    <i r="5">
      <x v="36"/>
    </i>
    <i r="6">
      <x v="2"/>
    </i>
    <i r="7">
      <x v="140"/>
    </i>
    <i>
      <x v="1394"/>
    </i>
    <i r="1">
      <x v="102"/>
    </i>
    <i r="2">
      <x v="6"/>
    </i>
    <i r="3">
      <x v="34"/>
    </i>
    <i r="4">
      <x v="35"/>
    </i>
    <i r="5">
      <x v="29"/>
    </i>
    <i r="6">
      <x/>
    </i>
    <i r="7">
      <x v="164"/>
    </i>
    <i>
      <x v="1395"/>
    </i>
    <i r="1">
      <x v="102"/>
    </i>
    <i r="2">
      <x v="1"/>
    </i>
    <i r="3">
      <x v="34"/>
    </i>
    <i r="4">
      <x v="32"/>
    </i>
    <i r="5">
      <x v="32"/>
    </i>
    <i r="6">
      <x v="2"/>
    </i>
    <i r="7">
      <x v="227"/>
    </i>
    <i>
      <x v="1396"/>
    </i>
    <i r="1">
      <x v="102"/>
    </i>
    <i r="2">
      <x v="5"/>
    </i>
    <i r="3">
      <x v="34"/>
    </i>
    <i r="4">
      <x v="35"/>
    </i>
    <i r="5">
      <x v="30"/>
    </i>
    <i r="6">
      <x v="2"/>
    </i>
    <i r="7">
      <x v="153"/>
    </i>
    <i>
      <x v="1397"/>
    </i>
    <i r="1">
      <x v="102"/>
    </i>
    <i r="2">
      <x v="3"/>
    </i>
    <i r="3">
      <x v="34"/>
    </i>
    <i r="4">
      <x v="37"/>
    </i>
    <i r="5">
      <x v="29"/>
    </i>
    <i r="6">
      <x v="1"/>
    </i>
    <i r="7">
      <x v="103"/>
    </i>
    <i>
      <x v="1398"/>
    </i>
    <i r="1">
      <x v="102"/>
    </i>
    <i r="2">
      <x v="1"/>
    </i>
    <i r="3">
      <x v="34"/>
    </i>
    <i r="4">
      <x v="34"/>
    </i>
    <i r="5">
      <x v="30"/>
    </i>
    <i r="6">
      <x v="3"/>
    </i>
    <i r="7">
      <x v="176"/>
    </i>
    <i>
      <x v="1399"/>
    </i>
    <i r="1">
      <x v="43"/>
    </i>
    <i r="2">
      <x v="2"/>
    </i>
    <i r="3">
      <x v="34"/>
    </i>
    <i r="4">
      <x v="31"/>
    </i>
    <i r="5">
      <x v="13"/>
    </i>
    <i r="6">
      <x v="2"/>
    </i>
    <i r="7">
      <x v="506"/>
    </i>
    <i>
      <x v="1400"/>
    </i>
    <i r="1">
      <x v="102"/>
    </i>
    <i r="2">
      <x v="6"/>
    </i>
    <i r="3">
      <x v="34"/>
    </i>
    <i r="4">
      <x v="36"/>
    </i>
    <i r="5">
      <x v="30"/>
    </i>
    <i r="6">
      <x v="1"/>
    </i>
    <i r="7">
      <x v="58"/>
    </i>
    <i>
      <x v="1401"/>
    </i>
    <i r="1">
      <x v="102"/>
    </i>
    <i r="2">
      <x v="1"/>
    </i>
    <i r="3">
      <x v="34"/>
    </i>
    <i r="4">
      <x v="35"/>
    </i>
    <i r="5">
      <x v="40"/>
    </i>
    <i r="6">
      <x v="2"/>
    </i>
    <i r="7">
      <x v="143"/>
    </i>
    <i>
      <x v="1402"/>
    </i>
    <i r="1">
      <x v="43"/>
    </i>
    <i r="2">
      <x v="1"/>
    </i>
    <i r="3">
      <x v="15"/>
    </i>
    <i r="4">
      <x v="32"/>
    </i>
    <i r="5">
      <x v="19"/>
    </i>
    <i r="6">
      <x v="2"/>
    </i>
    <i r="7">
      <x v="240"/>
    </i>
    <i>
      <x v="1403"/>
    </i>
    <i r="1">
      <x v="43"/>
    </i>
    <i r="2">
      <x/>
    </i>
    <i r="3">
      <x v="34"/>
    </i>
    <i r="4">
      <x v="38"/>
    </i>
    <i r="5">
      <x v="27"/>
    </i>
    <i r="6">
      <x v="1"/>
    </i>
    <i r="7">
      <x v="438"/>
    </i>
    <i>
      <x v="1404"/>
    </i>
    <i r="1">
      <x v="102"/>
    </i>
    <i r="2">
      <x v="3"/>
    </i>
    <i r="3">
      <x v="34"/>
    </i>
    <i r="4">
      <x v="31"/>
    </i>
    <i r="5">
      <x v="10"/>
    </i>
    <i r="6">
      <x/>
    </i>
    <i r="7">
      <x v="443"/>
    </i>
    <i>
      <x v="1405"/>
    </i>
    <i r="1">
      <x v="102"/>
    </i>
    <i r="2">
      <x v="6"/>
    </i>
    <i r="3">
      <x v="34"/>
    </i>
    <i r="4">
      <x v="32"/>
    </i>
    <i r="5">
      <x v="44"/>
    </i>
    <i r="6">
      <x v="1"/>
    </i>
    <i r="7">
      <x v="227"/>
    </i>
    <i>
      <x v="1406"/>
    </i>
    <i r="1">
      <x v="6"/>
    </i>
    <i r="2">
      <x v="1"/>
    </i>
    <i r="3">
      <x v="1"/>
    </i>
    <i r="4">
      <x v="32"/>
    </i>
    <i r="5">
      <x v="31"/>
    </i>
    <i r="6">
      <x v="1"/>
    </i>
    <i r="7">
      <x v="254"/>
    </i>
    <i>
      <x v="1407"/>
    </i>
    <i r="1">
      <x v="6"/>
    </i>
    <i r="2">
      <x/>
    </i>
    <i r="3">
      <x v="1"/>
    </i>
    <i r="4">
      <x v="34"/>
    </i>
    <i r="5">
      <x v="18"/>
    </i>
    <i r="6">
      <x v="1"/>
    </i>
    <i r="7">
      <x v="178"/>
    </i>
    <i>
      <x v="1408"/>
    </i>
    <i r="1">
      <x v="102"/>
    </i>
    <i r="2">
      <x v="6"/>
    </i>
    <i r="3">
      <x v="34"/>
    </i>
    <i r="4">
      <x v="37"/>
    </i>
    <i r="5">
      <x v="38"/>
    </i>
    <i r="6">
      <x v="2"/>
    </i>
    <i r="7">
      <x v="93"/>
    </i>
    <i>
      <x v="1409"/>
    </i>
    <i r="1">
      <x v="102"/>
    </i>
    <i r="2">
      <x v="1"/>
    </i>
    <i r="3">
      <x v="34"/>
    </i>
    <i r="4">
      <x v="35"/>
    </i>
    <i r="5">
      <x v="8"/>
    </i>
    <i r="6">
      <x v="1"/>
    </i>
    <i r="7">
      <x v="164"/>
    </i>
    <i>
      <x v="1410"/>
    </i>
    <i r="1">
      <x v="102"/>
    </i>
    <i r="2">
      <x v="1"/>
    </i>
    <i r="3">
      <x v="34"/>
    </i>
    <i r="4">
      <x v="36"/>
    </i>
    <i r="5">
      <x v="18"/>
    </i>
    <i r="6">
      <x v="2"/>
    </i>
    <i r="7">
      <x v="80"/>
    </i>
    <i>
      <x v="1411"/>
    </i>
    <i r="1">
      <x v="57"/>
    </i>
    <i r="2">
      <x v="6"/>
    </i>
    <i r="3">
      <x v="23"/>
    </i>
    <i r="4">
      <x v="31"/>
    </i>
    <i r="5">
      <x v="13"/>
    </i>
    <i r="6">
      <x v="2"/>
    </i>
    <i r="7">
      <x v="471"/>
    </i>
    <i>
      <x v="1412"/>
    </i>
    <i r="1">
      <x v="43"/>
    </i>
    <i r="2">
      <x v="1"/>
    </i>
    <i r="3">
      <x v="34"/>
    </i>
    <i r="4">
      <x v="30"/>
    </i>
    <i r="5">
      <x v="18"/>
    </i>
    <i r="6">
      <x v="2"/>
    </i>
    <i r="7">
      <x v="638"/>
    </i>
    <i>
      <x v="1413"/>
    </i>
    <i r="1">
      <x v="43"/>
    </i>
    <i r="2">
      <x/>
    </i>
    <i r="3">
      <x v="15"/>
    </i>
    <i r="4">
      <x v="30"/>
    </i>
    <i r="5">
      <x v="15"/>
    </i>
    <i r="6">
      <x v="2"/>
    </i>
    <i r="7">
      <x v="613"/>
    </i>
    <i>
      <x v="1414"/>
    </i>
    <i r="1">
      <x v="102"/>
    </i>
    <i r="2">
      <x v="6"/>
    </i>
    <i r="3">
      <x v="34"/>
    </i>
    <i r="4">
      <x v="34"/>
    </i>
    <i r="5">
      <x v="40"/>
    </i>
    <i r="6">
      <x v="1"/>
    </i>
    <i r="7">
      <x v="198"/>
    </i>
    <i>
      <x v="1415"/>
    </i>
    <i r="1">
      <x v="43"/>
    </i>
    <i r="2">
      <x v="1"/>
    </i>
    <i r="3">
      <x v="15"/>
    </i>
    <i r="4">
      <x v="30"/>
    </i>
    <i r="5">
      <x v="24"/>
    </i>
    <i r="6">
      <x v="2"/>
    </i>
    <i r="7">
      <x v="568"/>
    </i>
    <i>
      <x v="1416"/>
    </i>
    <i r="1">
      <x v="43"/>
    </i>
    <i r="2">
      <x v="1"/>
    </i>
    <i r="3">
      <x v="15"/>
    </i>
    <i r="4">
      <x v="31"/>
    </i>
    <i r="5">
      <x v="15"/>
    </i>
    <i r="6">
      <x v="2"/>
    </i>
    <i r="7">
      <x v="488"/>
    </i>
    <i>
      <x v="1417"/>
    </i>
    <i r="1">
      <x v="43"/>
    </i>
    <i r="2">
      <x v="2"/>
    </i>
    <i r="3">
      <x v="15"/>
    </i>
    <i r="4">
      <x v="30"/>
    </i>
    <i r="5">
      <x v="54"/>
    </i>
    <i r="6">
      <x v="1"/>
    </i>
    <i r="7">
      <x v="541"/>
    </i>
    <i>
      <x v="1418"/>
    </i>
    <i r="1">
      <x v="97"/>
    </i>
    <i r="2">
      <x/>
    </i>
    <i r="3">
      <x v="34"/>
    </i>
    <i r="4">
      <x v="38"/>
    </i>
    <i r="5">
      <x v="27"/>
    </i>
    <i r="6">
      <x v="2"/>
    </i>
    <i r="7">
      <x v="412"/>
    </i>
    <i>
      <x v="1419"/>
    </i>
    <i r="1">
      <x v="43"/>
    </i>
    <i r="2">
      <x v="6"/>
    </i>
    <i r="3">
      <x v="15"/>
    </i>
    <i r="4">
      <x v="30"/>
    </i>
    <i r="5">
      <x/>
    </i>
    <i r="6">
      <x v="1"/>
    </i>
    <i r="7">
      <x v="562"/>
    </i>
    <i>
      <x v="1420"/>
    </i>
    <i r="1">
      <x v="43"/>
    </i>
    <i r="2">
      <x v="6"/>
    </i>
    <i r="3">
      <x v="34"/>
    </i>
    <i r="4">
      <x v="31"/>
    </i>
    <i r="5">
      <x v="30"/>
    </i>
    <i r="6">
      <x v="4"/>
    </i>
    <i r="7">
      <x v="464"/>
    </i>
    <i>
      <x v="1421"/>
    </i>
    <i r="1">
      <x v="6"/>
    </i>
    <i r="2">
      <x v="1"/>
    </i>
    <i r="3">
      <x v="1"/>
    </i>
    <i r="4">
      <x v="37"/>
    </i>
    <i r="5">
      <x v="30"/>
    </i>
    <i r="6">
      <x v="2"/>
    </i>
    <i r="7">
      <x v="117"/>
    </i>
    <i>
      <x v="1422"/>
    </i>
    <i r="1">
      <x v="43"/>
    </i>
    <i r="2">
      <x v="6"/>
    </i>
    <i r="3">
      <x v="15"/>
    </i>
    <i r="4">
      <x v="31"/>
    </i>
    <i r="5">
      <x v="21"/>
    </i>
    <i r="6">
      <x v="3"/>
    </i>
    <i r="7">
      <x v="479"/>
    </i>
    <i>
      <x v="1423"/>
    </i>
    <i r="1">
      <x v="49"/>
    </i>
    <i r="2">
      <x v="1"/>
    </i>
    <i r="3">
      <x v="34"/>
    </i>
    <i r="4">
      <x v="33"/>
    </i>
    <i r="5">
      <x v="10"/>
    </i>
    <i r="6">
      <x v="1"/>
    </i>
    <i r="7">
      <x v="351"/>
    </i>
    <i>
      <x v="1424"/>
    </i>
    <i r="1">
      <x v="102"/>
    </i>
    <i r="2">
      <x v="6"/>
    </i>
    <i r="3">
      <x v="34"/>
    </i>
    <i r="4">
      <x v="32"/>
    </i>
    <i r="5">
      <x v="15"/>
    </i>
    <i r="6">
      <x v="1"/>
    </i>
    <i r="7">
      <x v="230"/>
    </i>
    <i>
      <x v="1425"/>
    </i>
    <i r="1">
      <x v="89"/>
    </i>
    <i r="2">
      <x v="1"/>
    </i>
    <i r="3">
      <x v="35"/>
    </i>
    <i r="4">
      <x v="38"/>
    </i>
    <i r="5">
      <x v="10"/>
    </i>
    <i r="6">
      <x v="3"/>
    </i>
    <i r="7">
      <x v="400"/>
    </i>
    <i>
      <x v="1426"/>
    </i>
    <i r="1">
      <x v="67"/>
    </i>
    <i r="2">
      <x v="5"/>
    </i>
    <i r="3">
      <x v="26"/>
    </i>
    <i r="4">
      <x v="33"/>
    </i>
    <i r="5">
      <x v="18"/>
    </i>
    <i r="6">
      <x v="2"/>
    </i>
    <i r="7">
      <x v="359"/>
    </i>
    <i>
      <x v="1427"/>
    </i>
    <i r="1">
      <x v="43"/>
    </i>
    <i r="2">
      <x v="1"/>
    </i>
    <i r="3">
      <x v="15"/>
    </i>
    <i r="4">
      <x v="30"/>
    </i>
    <i r="5">
      <x v="10"/>
    </i>
    <i r="6">
      <x v="1"/>
    </i>
    <i r="7">
      <x v="609"/>
    </i>
    <i>
      <x v="1428"/>
    </i>
    <i r="1">
      <x v="43"/>
    </i>
    <i r="2">
      <x v="6"/>
    </i>
    <i r="3">
      <x v="15"/>
    </i>
    <i r="4">
      <x v="30"/>
    </i>
    <i r="5">
      <x v="21"/>
    </i>
    <i r="6">
      <x v="2"/>
    </i>
    <i r="7">
      <x v="588"/>
    </i>
    <i>
      <x v="1429"/>
    </i>
    <i r="1">
      <x v="43"/>
    </i>
    <i r="2">
      <x v="6"/>
    </i>
    <i r="3">
      <x v="15"/>
    </i>
    <i r="4">
      <x v="30"/>
    </i>
    <i r="5">
      <x v="35"/>
    </i>
    <i r="6">
      <x v="1"/>
    </i>
    <i r="7">
      <x v="636"/>
    </i>
    <i>
      <x v="1430"/>
    </i>
    <i r="1">
      <x v="43"/>
    </i>
    <i r="2">
      <x v="1"/>
    </i>
    <i r="3">
      <x v="15"/>
    </i>
    <i r="4">
      <x v="30"/>
    </i>
    <i r="5">
      <x v="21"/>
    </i>
    <i r="6">
      <x v="1"/>
    </i>
    <i r="7">
      <x v="600"/>
    </i>
    <i>
      <x v="1431"/>
    </i>
    <i r="1">
      <x v="43"/>
    </i>
    <i r="2">
      <x v="6"/>
    </i>
    <i r="3">
      <x v="15"/>
    </i>
    <i r="4">
      <x v="31"/>
    </i>
    <i r="5">
      <x v="32"/>
    </i>
    <i r="6">
      <x v="3"/>
    </i>
    <i r="7">
      <x v="460"/>
    </i>
    <i>
      <x v="1432"/>
    </i>
    <i r="1">
      <x v="43"/>
    </i>
    <i r="2">
      <x v="1"/>
    </i>
    <i r="3">
      <x v="15"/>
    </i>
    <i r="4">
      <x v="30"/>
    </i>
    <i r="5">
      <x v="18"/>
    </i>
    <i r="6">
      <x/>
    </i>
    <i r="7">
      <x v="535"/>
    </i>
    <i>
      <x v="1433"/>
    </i>
    <i r="1">
      <x v="43"/>
    </i>
    <i r="2">
      <x v="9"/>
    </i>
    <i r="3">
      <x v="15"/>
    </i>
    <i r="4">
      <x v="31"/>
    </i>
    <i r="5">
      <x v="24"/>
    </i>
    <i r="6">
      <x v="1"/>
    </i>
    <i r="7">
      <x v="479"/>
    </i>
    <i>
      <x v="1434"/>
    </i>
    <i r="1">
      <x v="43"/>
    </i>
    <i r="2">
      <x v="1"/>
    </i>
    <i r="3">
      <x v="15"/>
    </i>
    <i r="4">
      <x v="30"/>
    </i>
    <i r="5">
      <x v="31"/>
    </i>
    <i r="6">
      <x v="2"/>
    </i>
    <i r="7">
      <x v="656"/>
    </i>
    <i>
      <x v="1435"/>
    </i>
    <i r="1">
      <x v="99"/>
    </i>
    <i r="2">
      <x v="1"/>
    </i>
    <i r="3">
      <x v="13"/>
    </i>
    <i r="4">
      <x v="38"/>
    </i>
    <i r="5">
      <x v="18"/>
    </i>
    <i r="6">
      <x v="1"/>
    </i>
    <i r="7">
      <x v="428"/>
    </i>
    <i>
      <x v="1436"/>
    </i>
    <i r="1">
      <x v="64"/>
    </i>
    <i r="2">
      <x v="6"/>
    </i>
    <i r="3">
      <x v="34"/>
    </i>
    <i r="4">
      <x v="31"/>
    </i>
    <i r="5">
      <x v="30"/>
    </i>
    <i r="6">
      <x/>
    </i>
    <i r="7">
      <x v="461"/>
    </i>
    <i>
      <x v="1437"/>
    </i>
    <i r="1">
      <x v="99"/>
    </i>
    <i r="2">
      <x/>
    </i>
    <i r="3">
      <x v="13"/>
    </i>
    <i r="4">
      <x v="33"/>
    </i>
    <i r="5">
      <x v="53"/>
    </i>
    <i r="6">
      <x v="2"/>
    </i>
    <i r="7">
      <x v="360"/>
    </i>
    <i>
      <x v="1438"/>
    </i>
    <i r="1">
      <x v="33"/>
    </i>
    <i r="2">
      <x v="1"/>
    </i>
    <i r="3">
      <x v="12"/>
    </i>
    <i r="4">
      <x v="23"/>
    </i>
    <i r="5">
      <x v="24"/>
    </i>
    <i r="6">
      <x v="2"/>
    </i>
    <i r="7">
      <x v="23"/>
    </i>
    <i>
      <x v="1439"/>
    </i>
    <i r="1">
      <x v="43"/>
    </i>
    <i r="2">
      <x v="1"/>
    </i>
    <i r="3">
      <x v="15"/>
    </i>
    <i r="4">
      <x v="30"/>
    </i>
    <i r="5">
      <x v="9"/>
    </i>
    <i r="6">
      <x v="2"/>
    </i>
    <i r="7">
      <x v="645"/>
    </i>
    <i>
      <x v="1440"/>
    </i>
    <i r="1">
      <x v="6"/>
    </i>
    <i r="2">
      <x/>
    </i>
    <i r="3">
      <x v="1"/>
    </i>
    <i r="4">
      <x v="22"/>
    </i>
    <i r="5">
      <x v="24"/>
    </i>
    <i r="6">
      <x v="2"/>
    </i>
    <i r="7">
      <x v="40"/>
    </i>
    <i>
      <x v="1441"/>
    </i>
    <i r="1">
      <x v="99"/>
    </i>
    <i r="2">
      <x v="6"/>
    </i>
    <i r="3">
      <x v="13"/>
    </i>
    <i r="4">
      <x v="32"/>
    </i>
    <i r="5">
      <x v="40"/>
    </i>
    <i r="6">
      <x v="3"/>
    </i>
    <i r="7">
      <x v="238"/>
    </i>
    <i>
      <x v="1442"/>
    </i>
    <i r="1">
      <x v="89"/>
    </i>
    <i r="2">
      <x v="3"/>
    </i>
    <i r="3">
      <x v="35"/>
    </i>
    <i r="4">
      <x v="30"/>
    </i>
    <i r="5">
      <x v="10"/>
    </i>
    <i r="6">
      <x v="2"/>
    </i>
    <i r="7">
      <x v="553"/>
    </i>
    <i>
      <x v="1443"/>
    </i>
    <i r="1">
      <x v="43"/>
    </i>
    <i r="2">
      <x v="1"/>
    </i>
    <i r="3">
      <x v="15"/>
    </i>
    <i r="4">
      <x v="31"/>
    </i>
    <i r="5">
      <x v="13"/>
    </i>
    <i r="6">
      <x v="2"/>
    </i>
    <i r="7">
      <x v="517"/>
    </i>
    <i>
      <x v="1444"/>
    </i>
    <i r="1">
      <x v="43"/>
    </i>
    <i r="2">
      <x v="1"/>
    </i>
    <i r="3">
      <x v="34"/>
    </i>
    <i r="4">
      <x v="30"/>
    </i>
    <i r="5">
      <x v="21"/>
    </i>
    <i r="6">
      <x v="3"/>
    </i>
    <i r="7">
      <x v="648"/>
    </i>
    <i>
      <x v="1445"/>
    </i>
    <i r="1">
      <x v="102"/>
    </i>
    <i r="2">
      <x v="1"/>
    </i>
    <i r="3">
      <x v="34"/>
    </i>
    <i r="4">
      <x v="33"/>
    </i>
    <i r="5">
      <x v="10"/>
    </i>
    <i r="6">
      <x v="3"/>
    </i>
    <i r="7">
      <x v="341"/>
    </i>
    <i>
      <x v="1446"/>
    </i>
    <i r="1">
      <x v="43"/>
    </i>
    <i r="2">
      <x v="6"/>
    </i>
    <i r="3">
      <x v="34"/>
    </i>
    <i r="4">
      <x v="30"/>
    </i>
    <i r="5">
      <x v="39"/>
    </i>
    <i r="6">
      <x v="3"/>
    </i>
    <i r="7">
      <x v="662"/>
    </i>
    <i>
      <x v="1447"/>
    </i>
    <i r="1">
      <x v="96"/>
    </i>
    <i r="2">
      <x v="1"/>
    </i>
    <i r="3">
      <x v="34"/>
    </i>
    <i r="4">
      <x v="32"/>
    </i>
    <i r="5">
      <x v="30"/>
    </i>
    <i r="6">
      <x v="1"/>
    </i>
    <i r="7">
      <x v="230"/>
    </i>
    <i>
      <x v="1448"/>
    </i>
    <i r="1">
      <x v="102"/>
    </i>
    <i r="2">
      <x v="1"/>
    </i>
    <i r="3">
      <x v="34"/>
    </i>
    <i r="4">
      <x v="35"/>
    </i>
    <i r="5">
      <x v="29"/>
    </i>
    <i r="6">
      <x v="2"/>
    </i>
    <i r="7">
      <x v="128"/>
    </i>
    <i>
      <x v="1449"/>
    </i>
    <i r="1">
      <x v="102"/>
    </i>
    <i r="2">
      <x v="6"/>
    </i>
    <i r="3">
      <x v="34"/>
    </i>
    <i r="4">
      <x v="36"/>
    </i>
    <i r="5">
      <x v="35"/>
    </i>
    <i r="6">
      <x v="2"/>
    </i>
    <i r="7">
      <x v="63"/>
    </i>
    <i>
      <x v="1450"/>
    </i>
    <i r="1">
      <x v="48"/>
    </i>
    <i r="2">
      <x v="1"/>
    </i>
    <i r="3">
      <x v="12"/>
    </i>
    <i r="4">
      <x v="35"/>
    </i>
    <i r="5">
      <x v="34"/>
    </i>
    <i r="6">
      <x v="3"/>
    </i>
    <i r="7">
      <x v="158"/>
    </i>
    <i>
      <x v="1451"/>
    </i>
    <i r="1">
      <x v="102"/>
    </i>
    <i r="2">
      <x v="5"/>
    </i>
    <i r="3">
      <x v="34"/>
    </i>
    <i r="4">
      <x v="35"/>
    </i>
    <i r="5">
      <x v="33"/>
    </i>
    <i r="6">
      <x v="1"/>
    </i>
    <i r="7">
      <x v="153"/>
    </i>
    <i>
      <x v="1452"/>
    </i>
    <i r="1">
      <x v="43"/>
    </i>
    <i r="2">
      <x v="1"/>
    </i>
    <i r="3">
      <x v="34"/>
    </i>
    <i r="4">
      <x v="38"/>
    </i>
    <i r="5">
      <x v="15"/>
    </i>
    <i r="6">
      <x v="3"/>
    </i>
    <i r="7">
      <x v="438"/>
    </i>
    <i>
      <x v="1453"/>
    </i>
    <i r="1">
      <x v="102"/>
    </i>
    <i r="2">
      <x v="6"/>
    </i>
    <i r="3">
      <x v="34"/>
    </i>
    <i r="4">
      <x v="34"/>
    </i>
    <i r="5">
      <x v="32"/>
    </i>
    <i r="6">
      <x v="1"/>
    </i>
    <i r="7">
      <x v="211"/>
    </i>
    <i>
      <x v="1455"/>
    </i>
    <i r="1">
      <x v="102"/>
    </i>
    <i r="2">
      <x v="1"/>
    </i>
    <i r="3">
      <x v="34"/>
    </i>
    <i r="4">
      <x v="35"/>
    </i>
    <i r="5">
      <x v="30"/>
    </i>
    <i r="6">
      <x v="3"/>
    </i>
    <i r="7">
      <x v="159"/>
    </i>
    <i>
      <x v="1456"/>
    </i>
    <i r="1">
      <x v="99"/>
    </i>
    <i r="2">
      <x v="1"/>
    </i>
    <i r="3">
      <x v="13"/>
    </i>
    <i r="4">
      <x v="31"/>
    </i>
    <i r="5">
      <x v="27"/>
    </i>
    <i r="6">
      <x v="1"/>
    </i>
    <i r="7">
      <x v="491"/>
    </i>
    <i>
      <x v="1457"/>
    </i>
    <i r="1">
      <x v="6"/>
    </i>
    <i r="2">
      <x v="5"/>
    </i>
    <i r="3">
      <x v="1"/>
    </i>
    <i r="4">
      <x v="25"/>
    </i>
    <i r="5">
      <x v="37"/>
    </i>
    <i r="6">
      <x v="1"/>
    </i>
    <i r="7">
      <x v="13"/>
    </i>
    <i>
      <x v="1458"/>
    </i>
    <i r="1">
      <x v="51"/>
    </i>
    <i r="2">
      <x v="1"/>
    </i>
    <i r="3">
      <x v="34"/>
    </i>
    <i r="4">
      <x v="32"/>
    </i>
    <i r="5">
      <x v="33"/>
    </i>
    <i r="6">
      <x v="2"/>
    </i>
    <i r="7">
      <x v="289"/>
    </i>
    <i>
      <x v="1459"/>
    </i>
    <i r="1">
      <x v="23"/>
    </i>
    <i r="2">
      <x v="3"/>
    </i>
    <i r="3">
      <x v="34"/>
    </i>
    <i r="4">
      <x v="30"/>
    </i>
    <i r="5">
      <x v="27"/>
    </i>
    <i r="6">
      <x v="2"/>
    </i>
    <i r="7">
      <x v="587"/>
    </i>
    <i>
      <x v="1460"/>
    </i>
    <i r="1">
      <x v="36"/>
    </i>
    <i r="2">
      <x v="2"/>
    </i>
    <i r="3">
      <x v="12"/>
    </i>
    <i r="4">
      <x v="32"/>
    </i>
    <i r="5">
      <x v="24"/>
    </i>
    <i r="6">
      <x v="3"/>
    </i>
    <i r="7">
      <x v="267"/>
    </i>
    <i>
      <x v="1461"/>
    </i>
    <i r="1">
      <x v="102"/>
    </i>
    <i r="2">
      <x v="9"/>
    </i>
    <i r="3">
      <x v="34"/>
    </i>
    <i r="4">
      <x v="33"/>
    </i>
    <i r="5">
      <x v="30"/>
    </i>
    <i r="6">
      <x v="1"/>
    </i>
    <i r="7">
      <x v="319"/>
    </i>
    <i>
      <x v="1462"/>
    </i>
    <i r="1">
      <x v="43"/>
    </i>
    <i r="2">
      <x v="6"/>
    </i>
    <i r="3">
      <x v="34"/>
    </i>
    <i r="4">
      <x v="30"/>
    </i>
    <i r="5">
      <x v="15"/>
    </i>
    <i r="6">
      <x v="3"/>
    </i>
    <i r="7">
      <x v="621"/>
    </i>
    <i>
      <x v="1463"/>
    </i>
    <i r="1">
      <x v="6"/>
    </i>
    <i r="2">
      <x v="1"/>
    </i>
    <i r="3">
      <x v="1"/>
    </i>
    <i r="4">
      <x v="35"/>
    </i>
    <i r="5">
      <x v="40"/>
    </i>
    <i r="6">
      <x v="3"/>
    </i>
    <i r="7">
      <x v="162"/>
    </i>
    <i>
      <x v="1464"/>
    </i>
    <i r="1">
      <x v="81"/>
    </i>
    <i r="2">
      <x v="6"/>
    </i>
    <i r="3">
      <x v="34"/>
    </i>
    <i r="4">
      <x v="31"/>
    </i>
    <i r="5">
      <x v="18"/>
    </i>
    <i r="6">
      <x v="1"/>
    </i>
    <i r="7">
      <x v="500"/>
    </i>
    <i>
      <x v="1465"/>
    </i>
    <i r="1">
      <x v="36"/>
    </i>
    <i r="2">
      <x v="3"/>
    </i>
    <i r="3">
      <x v="12"/>
    </i>
    <i r="4">
      <x v="33"/>
    </i>
    <i r="5">
      <x v="27"/>
    </i>
    <i r="6">
      <x v="3"/>
    </i>
    <i r="7">
      <x v="337"/>
    </i>
    <i>
      <x v="1466"/>
    </i>
    <i r="1">
      <x v="102"/>
    </i>
    <i r="2">
      <x v="1"/>
    </i>
    <i r="3">
      <x v="34"/>
    </i>
    <i r="4">
      <x v="32"/>
    </i>
    <i r="5">
      <x v="18"/>
    </i>
    <i r="6">
      <x v="2"/>
    </i>
    <i r="7">
      <x v="227"/>
    </i>
    <i>
      <x v="1467"/>
    </i>
    <i r="1">
      <x v="102"/>
    </i>
    <i r="2">
      <x v="1"/>
    </i>
    <i r="3">
      <x v="34"/>
    </i>
    <i r="4">
      <x v="34"/>
    </i>
    <i r="5">
      <x v="10"/>
    </i>
    <i r="6">
      <x v="2"/>
    </i>
    <i r="7">
      <x v="202"/>
    </i>
    <i>
      <x v="1468"/>
    </i>
    <i r="1">
      <x v="43"/>
    </i>
    <i r="2">
      <x v="8"/>
    </i>
    <i r="3">
      <x v="15"/>
    </i>
    <i r="4">
      <x v="30"/>
    </i>
    <i r="5">
      <x v="27"/>
    </i>
    <i r="6">
      <x v="3"/>
    </i>
    <i r="7">
      <x v="624"/>
    </i>
    <i>
      <x v="1469"/>
    </i>
    <i r="1">
      <x v="102"/>
    </i>
    <i r="2">
      <x v="6"/>
    </i>
    <i r="3">
      <x v="34"/>
    </i>
    <i r="4">
      <x v="32"/>
    </i>
    <i r="5">
      <x v="34"/>
    </i>
    <i r="6">
      <x v="1"/>
    </i>
    <i r="7">
      <x v="261"/>
    </i>
    <i>
      <x v="1470"/>
    </i>
    <i r="1">
      <x v="102"/>
    </i>
    <i r="2">
      <x v="8"/>
    </i>
    <i r="3">
      <x v="34"/>
    </i>
    <i r="4">
      <x v="38"/>
    </i>
    <i r="5">
      <x v="30"/>
    </i>
    <i r="6">
      <x v="2"/>
    </i>
    <i r="7">
      <x v="402"/>
    </i>
    <i>
      <x v="1471"/>
    </i>
    <i r="1">
      <x v="43"/>
    </i>
    <i r="2">
      <x v="1"/>
    </i>
    <i r="3">
      <x v="34"/>
    </i>
    <i r="4">
      <x v="31"/>
    </i>
    <i r="5">
      <x v="21"/>
    </i>
    <i r="6">
      <x v="3"/>
    </i>
    <i r="7">
      <x v="478"/>
    </i>
    <i>
      <x v="1472"/>
    </i>
    <i r="1">
      <x v="43"/>
    </i>
    <i r="2">
      <x v="1"/>
    </i>
    <i r="3">
      <x v="15"/>
    </i>
    <i r="4">
      <x v="30"/>
    </i>
    <i r="5">
      <x v="41"/>
    </i>
    <i r="6">
      <x v="2"/>
    </i>
    <i r="7">
      <x v="528"/>
    </i>
    <i>
      <x v="1473"/>
    </i>
    <i r="1">
      <x v="48"/>
    </i>
    <i r="2">
      <x/>
    </i>
    <i r="3">
      <x v="12"/>
    </i>
    <i r="4">
      <x v="34"/>
    </i>
    <i r="5">
      <x v="35"/>
    </i>
    <i r="6">
      <x v="3"/>
    </i>
    <i r="7">
      <x v="216"/>
    </i>
    <i>
      <x v="1474"/>
    </i>
    <i r="1">
      <x v="43"/>
    </i>
    <i r="2">
      <x v="9"/>
    </i>
    <i r="3">
      <x v="15"/>
    </i>
    <i r="4">
      <x v="34"/>
    </i>
    <i r="5">
      <x v="18"/>
    </i>
    <i r="6">
      <x v="3"/>
    </i>
    <i r="7">
      <x v="180"/>
    </i>
    <i>
      <x v="1475"/>
    </i>
    <i r="1">
      <x v="16"/>
    </i>
    <i r="2">
      <x v="1"/>
    </i>
    <i r="3">
      <x v="34"/>
    </i>
    <i r="4">
      <x v="30"/>
    </i>
    <i r="5">
      <x v="6"/>
    </i>
    <i r="6">
      <x v="2"/>
    </i>
    <i r="7">
      <x v="545"/>
    </i>
    <i>
      <x v="1476"/>
    </i>
    <i r="1">
      <x v="102"/>
    </i>
    <i r="2">
      <x v="1"/>
    </i>
    <i r="3">
      <x v="34"/>
    </i>
    <i r="4">
      <x v="34"/>
    </i>
    <i r="5">
      <x v="13"/>
    </i>
    <i r="6">
      <x v="2"/>
    </i>
    <i r="7">
      <x v="166"/>
    </i>
    <i>
      <x v="1477"/>
    </i>
    <i r="1">
      <x v="43"/>
    </i>
    <i r="2">
      <x v="2"/>
    </i>
    <i r="3">
      <x v="15"/>
    </i>
    <i r="4">
      <x v="38"/>
    </i>
    <i r="5">
      <x v="30"/>
    </i>
    <i r="6">
      <x v="2"/>
    </i>
    <i r="7">
      <x v="429"/>
    </i>
    <i>
      <x v="1478"/>
    </i>
    <i r="1">
      <x v="43"/>
    </i>
    <i r="2">
      <x v="6"/>
    </i>
    <i r="3">
      <x v="15"/>
    </i>
    <i r="4">
      <x v="30"/>
    </i>
    <i r="5">
      <x v="15"/>
    </i>
    <i r="6">
      <x v="2"/>
    </i>
    <i r="7">
      <x v="552"/>
    </i>
    <i>
      <x v="1479"/>
    </i>
    <i r="1">
      <x v="102"/>
    </i>
    <i r="2">
      <x v="1"/>
    </i>
    <i r="3">
      <x v="34"/>
    </i>
    <i r="4">
      <x v="37"/>
    </i>
    <i r="5">
      <x v="35"/>
    </i>
    <i r="6">
      <x v="2"/>
    </i>
    <i r="7">
      <x v="98"/>
    </i>
    <i>
      <x v="1480"/>
    </i>
    <i r="1">
      <x v="102"/>
    </i>
    <i r="2">
      <x/>
    </i>
    <i r="3">
      <x v="34"/>
    </i>
    <i r="4">
      <x v="34"/>
    </i>
    <i r="5">
      <x v="35"/>
    </i>
    <i r="6">
      <x v="2"/>
    </i>
    <i r="7">
      <x v="209"/>
    </i>
    <i>
      <x v="1482"/>
    </i>
    <i r="1">
      <x v="102"/>
    </i>
    <i r="2">
      <x v="6"/>
    </i>
    <i r="3">
      <x v="34"/>
    </i>
    <i r="4">
      <x v="37"/>
    </i>
    <i r="5">
      <x v="30"/>
    </i>
    <i r="6">
      <x v="1"/>
    </i>
    <i r="7">
      <x v="112"/>
    </i>
    <i>
      <x v="1483"/>
    </i>
    <i r="1">
      <x v="102"/>
    </i>
    <i r="2">
      <x v="1"/>
    </i>
    <i r="3">
      <x v="34"/>
    </i>
    <i r="4">
      <x v="35"/>
    </i>
    <i r="5">
      <x v="8"/>
    </i>
    <i r="6">
      <x v="3"/>
    </i>
    <i r="7">
      <x v="164"/>
    </i>
    <i>
      <x v="1484"/>
    </i>
    <i r="1">
      <x v="102"/>
    </i>
    <i r="2">
      <x v="1"/>
    </i>
    <i r="3">
      <x v="34"/>
    </i>
    <i r="4">
      <x v="33"/>
    </i>
    <i r="5">
      <x v="18"/>
    </i>
    <i r="6">
      <x v="3"/>
    </i>
    <i r="7">
      <x v="319"/>
    </i>
    <i>
      <x v="1485"/>
    </i>
    <i r="1">
      <x v="102"/>
    </i>
    <i r="2">
      <x v="4"/>
    </i>
    <i r="3">
      <x v="34"/>
    </i>
    <i r="4">
      <x v="22"/>
    </i>
    <i r="5">
      <x v="42"/>
    </i>
    <i r="6">
      <x v="3"/>
    </i>
    <i r="7">
      <x v="39"/>
    </i>
    <i>
      <x v="1486"/>
    </i>
    <i r="1">
      <x v="102"/>
    </i>
    <i r="2">
      <x v="4"/>
    </i>
    <i r="3">
      <x v="34"/>
    </i>
    <i r="4">
      <x v="25"/>
    </i>
    <i r="5">
      <x v="38"/>
    </i>
    <i r="6">
      <x v="1"/>
    </i>
    <i r="7">
      <x v="11"/>
    </i>
    <i>
      <x v="1487"/>
    </i>
    <i r="1">
      <x v="14"/>
    </i>
    <i r="2">
      <x v="1"/>
    </i>
    <i r="3">
      <x v="34"/>
    </i>
    <i r="4">
      <x v="30"/>
    </i>
    <i r="5">
      <x v="10"/>
    </i>
    <i r="6">
      <x v="3"/>
    </i>
    <i r="7">
      <x v="551"/>
    </i>
    <i>
      <x v="1488"/>
    </i>
    <i r="1">
      <x v="102"/>
    </i>
    <i r="2">
      <x v="1"/>
    </i>
    <i r="3">
      <x v="34"/>
    </i>
    <i r="4">
      <x v="32"/>
    </i>
    <i r="5">
      <x v="46"/>
    </i>
    <i r="6">
      <x v="3"/>
    </i>
    <i r="7">
      <x v="224"/>
    </i>
    <i>
      <x v="1489"/>
    </i>
    <i r="1">
      <x v="102"/>
    </i>
    <i r="2">
      <x v="6"/>
    </i>
    <i r="3">
      <x v="34"/>
    </i>
    <i r="4">
      <x v="31"/>
    </i>
    <i r="5">
      <x v="13"/>
    </i>
    <i r="6">
      <x v="2"/>
    </i>
    <i r="7">
      <x v="450"/>
    </i>
    <i>
      <x v="1490"/>
    </i>
    <i r="1">
      <x v="102"/>
    </i>
    <i r="2">
      <x v="1"/>
    </i>
    <i r="3">
      <x v="34"/>
    </i>
    <i r="4">
      <x v="33"/>
    </i>
    <i r="5">
      <x v="27"/>
    </i>
    <i r="6">
      <x v="2"/>
    </i>
    <i r="7">
      <x v="319"/>
    </i>
    <i>
      <x v="1491"/>
    </i>
    <i r="1">
      <x v="102"/>
    </i>
    <i r="2">
      <x v="1"/>
    </i>
    <i r="3">
      <x v="34"/>
    </i>
    <i r="4">
      <x v="23"/>
    </i>
    <i r="5">
      <x v="21"/>
    </i>
    <i r="6">
      <x v="2"/>
    </i>
    <i r="7">
      <x v="27"/>
    </i>
    <i>
      <x v="1492"/>
    </i>
    <i r="1">
      <x v="102"/>
    </i>
    <i r="2">
      <x v="1"/>
    </i>
    <i r="3">
      <x v="34"/>
    </i>
    <i r="4">
      <x v="37"/>
    </i>
    <i r="5">
      <x v="34"/>
    </i>
    <i r="6">
      <x v="3"/>
    </i>
    <i r="7">
      <x v="112"/>
    </i>
    <i>
      <x v="1493"/>
    </i>
    <i r="1">
      <x v="102"/>
    </i>
    <i r="2">
      <x/>
    </i>
    <i r="3">
      <x v="34"/>
    </i>
    <i r="4">
      <x v="33"/>
    </i>
    <i r="5">
      <x v="31"/>
    </i>
    <i r="6">
      <x v="2"/>
    </i>
    <i r="7">
      <x v="366"/>
    </i>
    <i>
      <x v="1494"/>
    </i>
    <i r="1">
      <x v="19"/>
    </i>
    <i r="2">
      <x v="1"/>
    </i>
    <i r="3">
      <x v="4"/>
    </i>
    <i r="4">
      <x v="33"/>
    </i>
    <i r="5">
      <x v="13"/>
    </i>
    <i r="6">
      <x v="2"/>
    </i>
    <i r="7">
      <x v="294"/>
    </i>
    <i>
      <x v="1495"/>
    </i>
    <i r="1">
      <x v="43"/>
    </i>
    <i r="2">
      <x v="1"/>
    </i>
    <i r="3">
      <x v="15"/>
    </i>
    <i r="4">
      <x v="30"/>
    </i>
    <i r="5">
      <x v="27"/>
    </i>
    <i r="6">
      <x v="2"/>
    </i>
    <i r="7">
      <x v="562"/>
    </i>
    <i>
      <x v="1496"/>
    </i>
    <i r="1">
      <x v="104"/>
    </i>
    <i r="2">
      <x v="6"/>
    </i>
    <i r="3">
      <x v="34"/>
    </i>
    <i r="4">
      <x v="30"/>
    </i>
    <i r="5">
      <x v="27"/>
    </i>
    <i r="6">
      <x v="1"/>
    </i>
    <i r="7">
      <x v="545"/>
    </i>
    <i>
      <x v="1497"/>
    </i>
    <i r="1">
      <x v="102"/>
    </i>
    <i r="2">
      <x v="6"/>
    </i>
    <i r="3">
      <x v="34"/>
    </i>
    <i r="4">
      <x v="36"/>
    </i>
    <i r="5">
      <x v="49"/>
    </i>
    <i r="6">
      <x/>
    </i>
    <i r="7">
      <x v="72"/>
    </i>
    <i>
      <x v="1498"/>
    </i>
    <i r="1">
      <x v="65"/>
    </i>
    <i r="2">
      <x v="1"/>
    </i>
    <i r="3">
      <x v="34"/>
    </i>
    <i r="4">
      <x v="30"/>
    </i>
    <i r="5">
      <x/>
    </i>
    <i r="6">
      <x v="1"/>
    </i>
    <i r="7">
      <x v="525"/>
    </i>
    <i>
      <x v="1499"/>
    </i>
    <i r="1">
      <x v="43"/>
    </i>
    <i r="2">
      <x/>
    </i>
    <i r="3">
      <x v="15"/>
    </i>
    <i r="4">
      <x v="30"/>
    </i>
    <i r="5">
      <x v="13"/>
    </i>
    <i r="6">
      <x v="3"/>
    </i>
    <i r="7">
      <x v="656"/>
    </i>
    <i>
      <x v="1500"/>
    </i>
    <i r="1">
      <x v="6"/>
    </i>
    <i r="2">
      <x v="1"/>
    </i>
    <i r="3">
      <x v="1"/>
    </i>
    <i r="4">
      <x v="35"/>
    </i>
    <i r="5">
      <x v="18"/>
    </i>
    <i r="6">
      <x/>
    </i>
    <i r="7">
      <x v="120"/>
    </i>
    <i>
      <x v="1501"/>
    </i>
    <i r="1">
      <x v="43"/>
    </i>
    <i r="2">
      <x v="4"/>
    </i>
    <i r="3">
      <x v="34"/>
    </i>
    <i r="4">
      <x v="30"/>
    </i>
    <i r="5">
      <x v="38"/>
    </i>
    <i r="6">
      <x v="2"/>
    </i>
    <i r="7">
      <x v="574"/>
    </i>
    <i>
      <x v="1502"/>
    </i>
    <i r="1">
      <x v="43"/>
    </i>
    <i r="2">
      <x v="1"/>
    </i>
    <i r="3">
      <x v="15"/>
    </i>
    <i r="4">
      <x v="30"/>
    </i>
    <i r="5">
      <x v="21"/>
    </i>
    <i r="6">
      <x v="1"/>
    </i>
    <i r="7">
      <x v="591"/>
    </i>
    <i>
      <x v="1503"/>
    </i>
    <i r="1">
      <x v="99"/>
    </i>
    <i r="2">
      <x v="2"/>
    </i>
    <i r="3">
      <x v="13"/>
    </i>
    <i r="4">
      <x v="33"/>
    </i>
    <i r="5">
      <x v="34"/>
    </i>
    <i r="6">
      <x v="2"/>
    </i>
    <i r="7">
      <x v="301"/>
    </i>
    <i>
      <x v="1504"/>
    </i>
    <i r="1">
      <x v="66"/>
    </i>
    <i r="2">
      <x v="6"/>
    </i>
    <i r="3">
      <x v="12"/>
    </i>
    <i r="4">
      <x v="35"/>
    </i>
    <i r="5">
      <x v="35"/>
    </i>
    <i r="6">
      <x v="1"/>
    </i>
    <i r="7">
      <x v="158"/>
    </i>
    <i>
      <x v="1505"/>
    </i>
    <i r="1">
      <x v="83"/>
    </i>
    <i r="2">
      <x v="6"/>
    </i>
    <i r="3">
      <x v="31"/>
    </i>
    <i r="4">
      <x v="35"/>
    </i>
    <i r="5">
      <x v="35"/>
    </i>
    <i r="6">
      <x v="1"/>
    </i>
    <i r="7">
      <x v="126"/>
    </i>
    <i>
      <x v="1506"/>
    </i>
    <i r="1">
      <x v="99"/>
    </i>
    <i r="2">
      <x v="6"/>
    </i>
    <i r="3">
      <x v="13"/>
    </i>
    <i r="4">
      <x v="35"/>
    </i>
    <i r="5">
      <x v="27"/>
    </i>
    <i r="6">
      <x v="3"/>
    </i>
    <i r="7">
      <x v="157"/>
    </i>
    <i>
      <x v="1507"/>
    </i>
    <i r="1">
      <x v="71"/>
    </i>
    <i r="2">
      <x v="6"/>
    </i>
    <i r="3">
      <x v="34"/>
    </i>
    <i r="4">
      <x v="38"/>
    </i>
    <i r="5">
      <x v="18"/>
    </i>
    <i r="6">
      <x v="2"/>
    </i>
    <i r="7">
      <x v="412"/>
    </i>
    <i>
      <x v="1508"/>
    </i>
    <i r="1">
      <x v="43"/>
    </i>
    <i r="2">
      <x v="1"/>
    </i>
    <i r="3">
      <x v="34"/>
    </i>
    <i r="4">
      <x v="38"/>
    </i>
    <i r="5">
      <x v="15"/>
    </i>
    <i r="6">
      <x v="3"/>
    </i>
    <i r="7">
      <x v="388"/>
    </i>
    <i>
      <x v="1509"/>
    </i>
    <i r="1">
      <x v="43"/>
    </i>
    <i r="2">
      <x v="6"/>
    </i>
    <i r="3">
      <x v="15"/>
    </i>
    <i r="4">
      <x v="30"/>
    </i>
    <i r="5">
      <x v="18"/>
    </i>
    <i r="6">
      <x v="2"/>
    </i>
    <i r="7">
      <x v="661"/>
    </i>
    <i>
      <x v="1510"/>
    </i>
    <i r="1">
      <x v="36"/>
    </i>
    <i r="2">
      <x v="6"/>
    </i>
    <i r="3">
      <x v="34"/>
    </i>
    <i r="4">
      <x v="33"/>
    </i>
    <i r="5">
      <x v="18"/>
    </i>
    <i r="6">
      <x v="1"/>
    </i>
    <i r="7">
      <x v="319"/>
    </i>
    <i>
      <x v="1511"/>
    </i>
    <i r="1">
      <x v="55"/>
    </i>
    <i r="2">
      <x v="6"/>
    </i>
    <i r="3">
      <x v="34"/>
    </i>
    <i r="4">
      <x v="31"/>
    </i>
    <i r="5">
      <x v="27"/>
    </i>
    <i r="6">
      <x v="3"/>
    </i>
    <i r="7">
      <x v="440"/>
    </i>
    <i>
      <x v="1512"/>
    </i>
    <i r="1">
      <x v="99"/>
    </i>
    <i r="2">
      <x v="1"/>
    </i>
    <i r="3">
      <x v="13"/>
    </i>
    <i r="4">
      <x v="33"/>
    </i>
    <i r="5">
      <x v="24"/>
    </i>
    <i r="6">
      <x v="2"/>
    </i>
    <i r="7">
      <x v="305"/>
    </i>
    <i>
      <x v="1513"/>
    </i>
    <i r="1">
      <x v="43"/>
    </i>
    <i r="2">
      <x v="1"/>
    </i>
    <i r="3">
      <x v="15"/>
    </i>
    <i r="4">
      <x v="31"/>
    </i>
    <i r="5">
      <x v="30"/>
    </i>
    <i r="6">
      <x v="3"/>
    </i>
    <i r="7">
      <x v="479"/>
    </i>
    <i>
      <x v="1514"/>
    </i>
    <i r="1">
      <x v="99"/>
    </i>
    <i r="2">
      <x v="1"/>
    </i>
    <i r="3">
      <x v="13"/>
    </i>
    <i r="4">
      <x v="32"/>
    </i>
    <i r="5">
      <x v="13"/>
    </i>
    <i r="6">
      <x v="2"/>
    </i>
    <i r="7">
      <x v="259"/>
    </i>
    <i>
      <x v="1515"/>
    </i>
    <i r="1">
      <x v="66"/>
    </i>
    <i r="2">
      <x v="6"/>
    </i>
    <i r="3">
      <x v="12"/>
    </i>
    <i r="4">
      <x v="34"/>
    </i>
    <i r="5">
      <x v="18"/>
    </i>
    <i r="6">
      <x/>
    </i>
    <i r="7">
      <x v="187"/>
    </i>
    <i>
      <x v="1516"/>
    </i>
    <i r="1">
      <x v="102"/>
    </i>
    <i r="2">
      <x v="1"/>
    </i>
    <i r="3">
      <x v="34"/>
    </i>
    <i r="4">
      <x v="34"/>
    </i>
    <i r="5">
      <x v="37"/>
    </i>
    <i r="6">
      <x v="2"/>
    </i>
    <i r="7">
      <x v="182"/>
    </i>
    <i>
      <x v="1517"/>
    </i>
    <i r="1">
      <x v="66"/>
    </i>
    <i r="2">
      <x v="5"/>
    </i>
    <i r="3">
      <x v="12"/>
    </i>
    <i r="4">
      <x v="35"/>
    </i>
    <i r="5">
      <x v="24"/>
    </i>
    <i r="6">
      <x v="2"/>
    </i>
    <i r="7">
      <x v="158"/>
    </i>
    <i>
      <x v="1518"/>
    </i>
    <i r="1">
      <x v="69"/>
    </i>
    <i r="2">
      <x v="3"/>
    </i>
    <i r="3">
      <x v="34"/>
    </i>
    <i r="4">
      <x v="36"/>
    </i>
    <i r="5">
      <x v="18"/>
    </i>
    <i r="6">
      <x v="3"/>
    </i>
    <i r="7">
      <x v="60"/>
    </i>
    <i>
      <x v="1519"/>
    </i>
    <i r="1">
      <x v="17"/>
    </i>
    <i r="2">
      <x v="1"/>
    </i>
    <i r="3">
      <x v="34"/>
    </i>
    <i r="4">
      <x v="31"/>
    </i>
    <i r="5">
      <x v="35"/>
    </i>
    <i r="6">
      <x v="3"/>
    </i>
    <i r="7">
      <x v="504"/>
    </i>
    <i>
      <x v="1520"/>
    </i>
    <i r="1">
      <x v="102"/>
    </i>
    <i r="2">
      <x v="2"/>
    </i>
    <i r="3">
      <x v="34"/>
    </i>
    <i r="4">
      <x v="22"/>
    </i>
    <i r="5">
      <x v="27"/>
    </i>
    <i r="6">
      <x v="3"/>
    </i>
    <i r="7">
      <x v="43"/>
    </i>
    <i>
      <x v="1521"/>
    </i>
    <i r="1">
      <x v="19"/>
    </i>
    <i r="2">
      <x v="1"/>
    </i>
    <i r="3">
      <x v="4"/>
    </i>
    <i r="4">
      <x v="34"/>
    </i>
    <i r="5">
      <x v="30"/>
    </i>
    <i r="6">
      <x v="2"/>
    </i>
    <i r="7">
      <x v="171"/>
    </i>
    <i>
      <x v="1522"/>
    </i>
    <i r="1">
      <x v="102"/>
    </i>
    <i r="2">
      <x v="6"/>
    </i>
    <i r="3">
      <x v="34"/>
    </i>
    <i r="4">
      <x v="32"/>
    </i>
    <i r="5">
      <x v="35"/>
    </i>
    <i r="6">
      <x v="2"/>
    </i>
    <i r="7">
      <x v="235"/>
    </i>
    <i>
      <x v="1523"/>
    </i>
    <i r="1">
      <x v="102"/>
    </i>
    <i r="2">
      <x v="1"/>
    </i>
    <i r="3">
      <x v="34"/>
    </i>
    <i r="4">
      <x v="34"/>
    </i>
    <i r="5">
      <x v="18"/>
    </i>
    <i r="6">
      <x v="2"/>
    </i>
    <i r="7">
      <x v="177"/>
    </i>
    <i>
      <x v="1524"/>
    </i>
    <i r="1">
      <x v="99"/>
    </i>
    <i r="2">
      <x v="8"/>
    </i>
    <i r="3">
      <x v="13"/>
    </i>
    <i r="4">
      <x v="33"/>
    </i>
    <i r="5">
      <x v="10"/>
    </i>
    <i r="6">
      <x v="2"/>
    </i>
    <i r="7">
      <x v="360"/>
    </i>
    <i>
      <x v="1525"/>
    </i>
    <i r="1">
      <x v="36"/>
    </i>
    <i r="2">
      <x v="9"/>
    </i>
    <i r="3">
      <x v="12"/>
    </i>
    <i r="4">
      <x v="37"/>
    </i>
    <i r="5">
      <x v="18"/>
    </i>
    <i r="6">
      <x/>
    </i>
    <i r="7">
      <x v="113"/>
    </i>
    <i>
      <x v="1526"/>
    </i>
    <i r="1">
      <x v="102"/>
    </i>
    <i r="2">
      <x v="6"/>
    </i>
    <i r="3">
      <x v="34"/>
    </i>
    <i r="4">
      <x v="37"/>
    </i>
    <i r="5">
      <x v="44"/>
    </i>
    <i r="6">
      <x v="2"/>
    </i>
    <i r="7">
      <x v="110"/>
    </i>
    <i>
      <x v="1527"/>
    </i>
    <i r="1">
      <x v="43"/>
    </i>
    <i r="2">
      <x v="6"/>
    </i>
    <i r="3">
      <x v="15"/>
    </i>
    <i r="4">
      <x v="30"/>
    </i>
    <i r="5">
      <x v="49"/>
    </i>
    <i r="6">
      <x v="3"/>
    </i>
    <i r="7">
      <x v="520"/>
    </i>
    <i>
      <x v="1528"/>
    </i>
    <i r="1">
      <x v="102"/>
    </i>
    <i r="2">
      <x v="1"/>
    </i>
    <i r="3">
      <x v="34"/>
    </i>
    <i r="4">
      <x v="33"/>
    </i>
    <i r="5">
      <x v="27"/>
    </i>
    <i r="6">
      <x v="2"/>
    </i>
    <i r="7">
      <x v="358"/>
    </i>
    <i>
      <x v="1529"/>
    </i>
    <i r="1">
      <x v="43"/>
    </i>
    <i r="2">
      <x v="1"/>
    </i>
    <i r="3">
      <x v="34"/>
    </i>
    <i r="4">
      <x v="38"/>
    </i>
    <i r="5">
      <x v="15"/>
    </i>
    <i r="6">
      <x v="3"/>
    </i>
    <i r="7">
      <x v="412"/>
    </i>
    <i>
      <x v="1530"/>
    </i>
    <i r="1">
      <x v="102"/>
    </i>
    <i r="2">
      <x v="3"/>
    </i>
    <i r="3">
      <x v="34"/>
    </i>
    <i r="4">
      <x v="33"/>
    </i>
    <i r="5">
      <x v="6"/>
    </i>
    <i r="6">
      <x v="2"/>
    </i>
    <i r="7">
      <x v="310"/>
    </i>
    <i>
      <x v="1531"/>
    </i>
    <i r="1">
      <x v="102"/>
    </i>
    <i r="2">
      <x v="1"/>
    </i>
    <i r="3">
      <x v="34"/>
    </i>
    <i r="4">
      <x v="31"/>
    </i>
    <i r="5">
      <x v="27"/>
    </i>
    <i r="6">
      <x v="3"/>
    </i>
    <i r="7">
      <x v="500"/>
    </i>
    <i>
      <x v="1532"/>
    </i>
    <i r="1">
      <x v="102"/>
    </i>
    <i r="2">
      <x v="1"/>
    </i>
    <i r="3">
      <x v="34"/>
    </i>
    <i r="4">
      <x v="38"/>
    </i>
    <i r="5">
      <x v="35"/>
    </i>
    <i r="6">
      <x v="2"/>
    </i>
    <i r="7">
      <x v="406"/>
    </i>
    <i>
      <x v="1533"/>
    </i>
    <i r="1">
      <x v="43"/>
    </i>
    <i r="2">
      <x v="1"/>
    </i>
    <i r="3">
      <x v="15"/>
    </i>
    <i r="4">
      <x v="30"/>
    </i>
    <i r="5">
      <x v="29"/>
    </i>
    <i r="6">
      <x v="2"/>
    </i>
    <i r="7">
      <x v="562"/>
    </i>
    <i>
      <x v="1534"/>
    </i>
    <i r="1">
      <x v="74"/>
    </i>
    <i r="2">
      <x v="1"/>
    </i>
    <i r="3">
      <x v="34"/>
    </i>
    <i r="4">
      <x v="31"/>
    </i>
    <i r="5">
      <x v="27"/>
    </i>
    <i r="6">
      <x v="3"/>
    </i>
    <i r="7">
      <x v="490"/>
    </i>
    <i>
      <x v="1535"/>
    </i>
    <i r="1">
      <x v="43"/>
    </i>
    <i r="2">
      <x v="1"/>
    </i>
    <i r="3">
      <x v="15"/>
    </i>
    <i r="4">
      <x v="31"/>
    </i>
    <i r="5">
      <x v="18"/>
    </i>
    <i r="6">
      <x v="2"/>
    </i>
    <i r="7">
      <x v="498"/>
    </i>
    <i>
      <x v="1536"/>
    </i>
    <i r="1">
      <x v="102"/>
    </i>
    <i r="2">
      <x v="2"/>
    </i>
    <i r="3">
      <x v="34"/>
    </i>
    <i r="4">
      <x v="33"/>
    </i>
    <i r="5">
      <x v="30"/>
    </i>
    <i r="6">
      <x v="2"/>
    </i>
    <i r="7">
      <x v="351"/>
    </i>
    <i>
      <x v="1537"/>
    </i>
    <i r="1">
      <x v="59"/>
    </i>
    <i r="2">
      <x v="6"/>
    </i>
    <i r="3">
      <x v="34"/>
    </i>
    <i r="4">
      <x v="30"/>
    </i>
    <i r="5">
      <x v="10"/>
    </i>
    <i r="6">
      <x v="2"/>
    </i>
    <i r="7">
      <x v="536"/>
    </i>
    <i>
      <x v="1538"/>
    </i>
    <i r="1">
      <x v="99"/>
    </i>
    <i r="2">
      <x v="4"/>
    </i>
    <i r="3">
      <x v="13"/>
    </i>
    <i r="4">
      <x v="32"/>
    </i>
    <i r="5">
      <x v="49"/>
    </i>
    <i r="6">
      <x v="1"/>
    </i>
    <i r="7">
      <x v="259"/>
    </i>
    <i>
      <x v="1539"/>
    </i>
    <i r="1">
      <x v="75"/>
    </i>
    <i r="2">
      <x v="6"/>
    </i>
    <i r="3">
      <x v="27"/>
    </i>
    <i r="4">
      <x v="30"/>
    </i>
    <i r="5">
      <x v="35"/>
    </i>
    <i r="6">
      <x v="2"/>
    </i>
    <i r="7">
      <x v="610"/>
    </i>
    <i>
      <x v="1540"/>
    </i>
    <i r="1">
      <x v="59"/>
    </i>
    <i r="2">
      <x v="1"/>
    </i>
    <i r="3">
      <x v="34"/>
    </i>
    <i r="4">
      <x v="31"/>
    </i>
    <i r="5">
      <x v="13"/>
    </i>
    <i r="6">
      <x v="2"/>
    </i>
    <i r="7">
      <x v="480"/>
    </i>
    <i>
      <x v="1541"/>
    </i>
    <i r="1">
      <x v="62"/>
    </i>
    <i r="2">
      <x v="3"/>
    </i>
    <i r="3">
      <x v="19"/>
    </i>
    <i r="4">
      <x v="31"/>
    </i>
    <i r="5">
      <x v="27"/>
    </i>
    <i r="6">
      <x v="3"/>
    </i>
    <i r="7">
      <x v="509"/>
    </i>
    <i>
      <x v="1542"/>
    </i>
    <i r="1">
      <x v="102"/>
    </i>
    <i r="2">
      <x/>
    </i>
    <i r="3">
      <x v="34"/>
    </i>
    <i r="4">
      <x v="32"/>
    </i>
    <i r="5">
      <x v="35"/>
    </i>
    <i r="6">
      <x v="2"/>
    </i>
    <i r="7">
      <x v="289"/>
    </i>
    <i>
      <x v="1543"/>
    </i>
    <i r="1">
      <x v="19"/>
    </i>
    <i r="2">
      <x v="1"/>
    </i>
    <i r="3">
      <x v="4"/>
    </i>
    <i r="4">
      <x v="35"/>
    </i>
    <i r="5">
      <x v="24"/>
    </i>
    <i r="6">
      <x v="2"/>
    </i>
    <i r="7">
      <x v="148"/>
    </i>
    <i>
      <x v="1544"/>
    </i>
    <i r="1">
      <x v="102"/>
    </i>
    <i r="2">
      <x v="8"/>
    </i>
    <i r="3">
      <x v="34"/>
    </i>
    <i r="4">
      <x v="35"/>
    </i>
    <i r="5">
      <x v="30"/>
    </i>
    <i r="6">
      <x v="2"/>
    </i>
    <i r="7">
      <x v="128"/>
    </i>
    <i>
      <x v="1545"/>
    </i>
    <i r="1">
      <x v="6"/>
    </i>
    <i r="2">
      <x v="6"/>
    </i>
    <i r="3">
      <x v="1"/>
    </i>
    <i r="4">
      <x v="36"/>
    </i>
    <i r="5">
      <x v="40"/>
    </i>
    <i r="6">
      <x v="2"/>
    </i>
    <i r="7">
      <x v="81"/>
    </i>
    <i>
      <x v="1546"/>
    </i>
    <i r="1">
      <x v="43"/>
    </i>
    <i r="2">
      <x v="8"/>
    </i>
    <i r="3">
      <x v="15"/>
    </i>
    <i r="4">
      <x v="36"/>
    </i>
    <i r="5">
      <x v="21"/>
    </i>
    <i r="6">
      <x v="1"/>
    </i>
    <i r="7">
      <x v="84"/>
    </i>
    <i>
      <x v="1547"/>
    </i>
    <i r="1">
      <x v="6"/>
    </i>
    <i r="2">
      <x v="1"/>
    </i>
    <i r="3">
      <x v="1"/>
    </i>
    <i r="4">
      <x v="35"/>
    </i>
    <i r="5">
      <x v="49"/>
    </i>
    <i r="6">
      <x v="2"/>
    </i>
    <i r="7">
      <x v="120"/>
    </i>
    <i>
      <x v="1548"/>
    </i>
    <i r="1">
      <x v="6"/>
    </i>
    <i r="2">
      <x v="1"/>
    </i>
    <i r="3">
      <x v="1"/>
    </i>
    <i r="4">
      <x v="39"/>
    </i>
    <i r="5">
      <x v="18"/>
    </i>
    <i r="6">
      <x v="1"/>
    </i>
    <i r="7">
      <x v="46"/>
    </i>
    <i>
      <x v="1549"/>
    </i>
    <i r="1">
      <x v="43"/>
    </i>
    <i r="2">
      <x v="6"/>
    </i>
    <i r="3">
      <x v="15"/>
    </i>
    <i r="4">
      <x v="30"/>
    </i>
    <i r="5">
      <x v="27"/>
    </i>
    <i r="6">
      <x v="1"/>
    </i>
    <i r="7">
      <x v="600"/>
    </i>
    <i>
      <x v="1550"/>
    </i>
    <i r="1">
      <x v="102"/>
    </i>
    <i r="2">
      <x v="1"/>
    </i>
    <i r="3">
      <x v="34"/>
    </i>
    <i r="4">
      <x v="33"/>
    </i>
    <i r="5">
      <x v="14"/>
    </i>
    <i r="6">
      <x v="2"/>
    </i>
    <i r="7">
      <x v="329"/>
    </i>
    <i>
      <x v="1551"/>
    </i>
    <i r="1">
      <x v="43"/>
    </i>
    <i r="2">
      <x v="5"/>
    </i>
    <i r="3">
      <x v="15"/>
    </i>
    <i r="4">
      <x v="30"/>
    </i>
    <i r="5">
      <x v="12"/>
    </i>
    <i r="6">
      <x v="2"/>
    </i>
    <i r="7">
      <x v="636"/>
    </i>
    <i>
      <x v="1552"/>
    </i>
    <i r="1">
      <x v="71"/>
    </i>
    <i r="2">
      <x v="1"/>
    </i>
    <i r="3">
      <x v="34"/>
    </i>
    <i r="4">
      <x v="30"/>
    </i>
    <i r="5">
      <x v="21"/>
    </i>
    <i r="6">
      <x v="2"/>
    </i>
    <i r="7">
      <x v="633"/>
    </i>
    <i>
      <x v="1553"/>
    </i>
    <i r="1">
      <x v="43"/>
    </i>
    <i r="2">
      <x v="4"/>
    </i>
    <i r="3">
      <x v="15"/>
    </i>
    <i r="4">
      <x v="38"/>
    </i>
    <i r="5">
      <x v="21"/>
    </i>
    <i r="6">
      <x v="2"/>
    </i>
    <i r="7">
      <x v="410"/>
    </i>
    <i>
      <x v="1554"/>
    </i>
    <i r="1">
      <x v="102"/>
    </i>
    <i r="2">
      <x v="1"/>
    </i>
    <i r="3">
      <x v="34"/>
    </i>
    <i r="4">
      <x v="32"/>
    </i>
    <i r="5">
      <x v="18"/>
    </i>
    <i r="6">
      <x v="3"/>
    </i>
    <i r="7">
      <x v="275"/>
    </i>
    <i>
      <x v="1555"/>
    </i>
    <i r="1">
      <x v="36"/>
    </i>
    <i r="2">
      <x v="2"/>
    </i>
    <i r="3">
      <x v="34"/>
    </i>
    <i r="4">
      <x v="35"/>
    </i>
    <i r="5">
      <x v="29"/>
    </i>
    <i r="6">
      <x v="1"/>
    </i>
    <i r="7">
      <x v="164"/>
    </i>
    <i>
      <x v="1556"/>
    </i>
    <i r="1">
      <x v="43"/>
    </i>
    <i r="2">
      <x v="1"/>
    </i>
    <i r="3">
      <x v="15"/>
    </i>
    <i r="4">
      <x v="31"/>
    </i>
    <i r="5">
      <x v="15"/>
    </i>
    <i r="6">
      <x v="3"/>
    </i>
    <i r="7">
      <x v="479"/>
    </i>
    <i>
      <x v="1557"/>
    </i>
    <i r="1">
      <x v="54"/>
    </i>
    <i r="2">
      <x/>
    </i>
    <i r="3">
      <x v="34"/>
    </i>
    <i r="4">
      <x v="20"/>
    </i>
    <i r="5">
      <x v="21"/>
    </i>
    <i r="6">
      <x v="2"/>
    </i>
    <i r="7">
      <x v="8"/>
    </i>
    <i>
      <x v="1558"/>
    </i>
    <i r="1">
      <x v="43"/>
    </i>
    <i r="2">
      <x v="1"/>
    </i>
    <i r="3">
      <x v="15"/>
    </i>
    <i r="4">
      <x v="30"/>
    </i>
    <i r="5">
      <x v="18"/>
    </i>
    <i r="6">
      <x v="2"/>
    </i>
    <i r="7">
      <x v="528"/>
    </i>
    <i>
      <x v="1559"/>
    </i>
    <i r="1">
      <x v="77"/>
    </i>
    <i r="2">
      <x v="6"/>
    </i>
    <i r="3">
      <x v="12"/>
    </i>
    <i r="4">
      <x v="38"/>
    </i>
    <i r="5">
      <x v="30"/>
    </i>
    <i r="6">
      <x v="2"/>
    </i>
    <i r="7">
      <x v="431"/>
    </i>
    <i>
      <x v="1560"/>
    </i>
    <i r="1">
      <x v="99"/>
    </i>
    <i r="2">
      <x v="2"/>
    </i>
    <i r="3">
      <x v="13"/>
    </i>
    <i r="4">
      <x v="22"/>
    </i>
    <i r="5">
      <x v="32"/>
    </i>
    <i r="6">
      <x v="2"/>
    </i>
    <i r="7">
      <x v="42"/>
    </i>
    <i>
      <x v="1561"/>
    </i>
    <i r="1">
      <x v="43"/>
    </i>
    <i r="2">
      <x v="1"/>
    </i>
    <i r="3">
      <x v="34"/>
    </i>
    <i r="4">
      <x v="30"/>
    </i>
    <i r="5">
      <x v="10"/>
    </i>
    <i r="6">
      <x v="2"/>
    </i>
    <i r="7">
      <x v="604"/>
    </i>
    <i>
      <x v="1562"/>
    </i>
    <i r="1">
      <x v="43"/>
    </i>
    <i r="2">
      <x v="8"/>
    </i>
    <i r="3">
      <x v="34"/>
    </i>
    <i r="4">
      <x v="30"/>
    </i>
    <i r="5">
      <x v="21"/>
    </i>
    <i r="6">
      <x v="3"/>
    </i>
    <i r="7">
      <x v="545"/>
    </i>
    <i>
      <x v="1563"/>
    </i>
    <i r="1">
      <x v="102"/>
    </i>
    <i r="2">
      <x v="1"/>
    </i>
    <i r="3">
      <x v="34"/>
    </i>
    <i r="4">
      <x v="32"/>
    </i>
    <i r="5">
      <x v="10"/>
    </i>
    <i r="6">
      <x v="3"/>
    </i>
    <i r="7">
      <x v="289"/>
    </i>
    <i>
      <x v="1564"/>
    </i>
    <i r="1">
      <x v="43"/>
    </i>
    <i r="2">
      <x v="6"/>
    </i>
    <i r="3">
      <x v="34"/>
    </i>
    <i r="4">
      <x v="30"/>
    </i>
    <i r="5">
      <x v="32"/>
    </i>
    <i r="6">
      <x v="3"/>
    </i>
    <i r="7">
      <x v="545"/>
    </i>
    <i>
      <x v="1565"/>
    </i>
    <i r="1">
      <x v="102"/>
    </i>
    <i r="2">
      <x v="1"/>
    </i>
    <i r="3">
      <x v="34"/>
    </i>
    <i r="4">
      <x v="32"/>
    </i>
    <i r="5">
      <x v="32"/>
    </i>
    <i r="6">
      <x v="3"/>
    </i>
    <i r="7">
      <x v="289"/>
    </i>
    <i>
      <x v="1566"/>
    </i>
    <i r="1">
      <x v="43"/>
    </i>
    <i r="2">
      <x v="6"/>
    </i>
    <i r="3">
      <x v="34"/>
    </i>
    <i r="4">
      <x v="31"/>
    </i>
    <i r="5">
      <x v="6"/>
    </i>
    <i r="6">
      <x v="2"/>
    </i>
    <i r="7">
      <x v="464"/>
    </i>
    <i>
      <x v="1567"/>
    </i>
    <i r="1">
      <x v="99"/>
    </i>
    <i r="2">
      <x v="1"/>
    </i>
    <i r="3">
      <x v="13"/>
    </i>
    <i r="4">
      <x v="38"/>
    </i>
    <i r="5">
      <x v="13"/>
    </i>
    <i r="6">
      <x v="3"/>
    </i>
    <i r="7">
      <x v="403"/>
    </i>
    <i>
      <x v="1568"/>
    </i>
    <i r="1">
      <x v="66"/>
    </i>
    <i r="2">
      <x v="3"/>
    </i>
    <i r="3">
      <x v="12"/>
    </i>
    <i r="4">
      <x v="34"/>
    </i>
    <i r="5">
      <x v="30"/>
    </i>
    <i r="6">
      <x v="2"/>
    </i>
    <i r="7">
      <x v="216"/>
    </i>
    <i>
      <x v="1569"/>
    </i>
    <i r="1">
      <x v="41"/>
    </i>
    <i r="2">
      <x v="3"/>
    </i>
    <i r="3">
      <x v="12"/>
    </i>
    <i r="4">
      <x v="38"/>
    </i>
    <i r="5">
      <x v="35"/>
    </i>
    <i r="6">
      <x v="3"/>
    </i>
    <i r="7">
      <x v="382"/>
    </i>
    <i>
      <x v="1570"/>
    </i>
    <i r="1">
      <x v="102"/>
    </i>
    <i r="2">
      <x v="1"/>
    </i>
    <i r="3">
      <x v="34"/>
    </i>
    <i r="4">
      <x v="32"/>
    </i>
    <i r="5">
      <x v="10"/>
    </i>
    <i r="6">
      <x v="2"/>
    </i>
    <i r="7">
      <x v="261"/>
    </i>
    <i>
      <x v="1571"/>
    </i>
    <i r="1">
      <x v="102"/>
    </i>
    <i r="2">
      <x v="1"/>
    </i>
    <i r="3">
      <x v="34"/>
    </i>
    <i r="4">
      <x v="33"/>
    </i>
    <i r="5">
      <x v="6"/>
    </i>
    <i r="6">
      <x v="3"/>
    </i>
    <i r="7">
      <x v="366"/>
    </i>
    <i>
      <x v="1572"/>
    </i>
    <i r="1">
      <x v="43"/>
    </i>
    <i r="2">
      <x v="1"/>
    </i>
    <i r="3">
      <x v="15"/>
    </i>
    <i r="4">
      <x v="38"/>
    </i>
    <i r="5">
      <x v="6"/>
    </i>
    <i r="6">
      <x v="3"/>
    </i>
    <i r="7">
      <x v="401"/>
    </i>
    <i>
      <x v="1573"/>
    </i>
    <i r="1">
      <x v="102"/>
    </i>
    <i r="2">
      <x v="1"/>
    </i>
    <i r="3">
      <x v="34"/>
    </i>
    <i r="4">
      <x v="38"/>
    </i>
    <i r="5">
      <x v="40"/>
    </i>
    <i r="6">
      <x v="2"/>
    </i>
    <i r="7">
      <x v="379"/>
    </i>
    <i>
      <x v="1574"/>
    </i>
    <i r="1">
      <x v="102"/>
    </i>
    <i r="2">
      <x v="1"/>
    </i>
    <i r="3">
      <x v="34"/>
    </i>
    <i r="4">
      <x v="32"/>
    </i>
    <i r="5">
      <x v="18"/>
    </i>
    <i r="6">
      <x v="1"/>
    </i>
    <i r="7">
      <x v="224"/>
    </i>
    <i>
      <x v="1575"/>
    </i>
    <i r="1">
      <x v="99"/>
    </i>
    <i r="2">
      <x v="1"/>
    </i>
    <i r="3">
      <x v="13"/>
    </i>
    <i r="4">
      <x v="38"/>
    </i>
    <i r="5">
      <x v="6"/>
    </i>
    <i r="6">
      <x v="3"/>
    </i>
    <i r="7">
      <x v="390"/>
    </i>
    <i>
      <x v="1576"/>
    </i>
    <i r="1">
      <x v="102"/>
    </i>
    <i r="2">
      <x v="1"/>
    </i>
    <i r="3">
      <x v="34"/>
    </i>
    <i r="4">
      <x v="32"/>
    </i>
    <i r="5">
      <x v="6"/>
    </i>
    <i r="6">
      <x v="1"/>
    </i>
    <i r="7">
      <x v="230"/>
    </i>
    <i>
      <x v="1577"/>
    </i>
    <i r="1">
      <x v="102"/>
    </i>
    <i r="2">
      <x v="1"/>
    </i>
    <i r="3">
      <x v="34"/>
    </i>
    <i r="4">
      <x v="38"/>
    </i>
    <i r="5">
      <x v="30"/>
    </i>
    <i r="6">
      <x v="3"/>
    </i>
    <i r="7">
      <x v="397"/>
    </i>
    <i>
      <x v="1578"/>
    </i>
    <i r="1">
      <x v="102"/>
    </i>
    <i r="2">
      <x v="1"/>
    </i>
    <i r="3">
      <x v="34"/>
    </i>
    <i r="4">
      <x v="33"/>
    </i>
    <i r="5">
      <x v="10"/>
    </i>
    <i r="6">
      <x v="2"/>
    </i>
    <i r="7">
      <x v="341"/>
    </i>
    <i>
      <x v="1579"/>
    </i>
    <i r="1">
      <x v="102"/>
    </i>
    <i r="2">
      <x v="1"/>
    </i>
    <i r="3">
      <x v="34"/>
    </i>
    <i r="4">
      <x v="34"/>
    </i>
    <i r="5">
      <x v="32"/>
    </i>
    <i r="6">
      <x v="2"/>
    </i>
    <i r="7">
      <x v="193"/>
    </i>
    <i>
      <x v="1580"/>
    </i>
    <i r="1">
      <x v="102"/>
    </i>
    <i r="2">
      <x/>
    </i>
    <i r="3">
      <x v="34"/>
    </i>
    <i r="4">
      <x v="35"/>
    </i>
    <i r="5">
      <x v="27"/>
    </i>
    <i r="6">
      <x v="1"/>
    </i>
    <i r="7">
      <x v="128"/>
    </i>
    <i>
      <x v="1581"/>
    </i>
    <i r="1">
      <x v="16"/>
    </i>
    <i r="2">
      <x v="1"/>
    </i>
    <i r="3">
      <x v="34"/>
    </i>
    <i r="4">
      <x v="31"/>
    </i>
    <i r="5">
      <x v="15"/>
    </i>
    <i r="6">
      <x v="3"/>
    </i>
    <i r="7">
      <x v="516"/>
    </i>
    <i>
      <x v="1582"/>
    </i>
    <i r="1">
      <x v="43"/>
    </i>
    <i r="2">
      <x v="1"/>
    </i>
    <i r="3">
      <x v="34"/>
    </i>
    <i r="4">
      <x v="31"/>
    </i>
    <i r="5">
      <x v="18"/>
    </i>
    <i r="6">
      <x v="2"/>
    </i>
    <i r="7">
      <x v="500"/>
    </i>
    <i>
      <x v="1583"/>
    </i>
    <i r="1">
      <x v="43"/>
    </i>
    <i r="2">
      <x v="4"/>
    </i>
    <i r="3">
      <x v="34"/>
    </i>
    <i r="4">
      <x v="32"/>
    </i>
    <i r="5">
      <x v="27"/>
    </i>
    <i r="6">
      <x/>
    </i>
    <i r="7">
      <x v="289"/>
    </i>
    <i>
      <x v="1584"/>
    </i>
    <i r="1">
      <x v="43"/>
    </i>
    <i r="2">
      <x v="8"/>
    </i>
    <i r="3">
      <x v="34"/>
    </i>
    <i r="4">
      <x v="30"/>
    </i>
    <i r="5">
      <x v="6"/>
    </i>
    <i r="6">
      <x v="2"/>
    </i>
    <i r="7">
      <x v="589"/>
    </i>
    <i>
      <x v="1585"/>
    </i>
    <i r="1">
      <x v="102"/>
    </i>
    <i r="2">
      <x v="6"/>
    </i>
    <i r="3">
      <x v="34"/>
    </i>
    <i r="4">
      <x v="23"/>
    </i>
    <i r="5">
      <x v="32"/>
    </i>
    <i r="6">
      <x v="2"/>
    </i>
    <i r="7">
      <x v="29"/>
    </i>
    <i>
      <x v="1586"/>
    </i>
    <i r="1">
      <x v="43"/>
    </i>
    <i r="2">
      <x v="1"/>
    </i>
    <i r="3">
      <x v="15"/>
    </i>
    <i r="4">
      <x v="30"/>
    </i>
    <i r="5">
      <x v="12"/>
    </i>
    <i r="6">
      <x/>
    </i>
    <i r="7">
      <x v="588"/>
    </i>
    <i>
      <x v="1587"/>
    </i>
    <i r="1">
      <x v="99"/>
    </i>
    <i r="2">
      <x v="1"/>
    </i>
    <i r="3">
      <x v="13"/>
    </i>
    <i r="4">
      <x v="32"/>
    </i>
    <i r="5">
      <x v="29"/>
    </i>
    <i r="6">
      <x v="2"/>
    </i>
    <i r="7">
      <x v="238"/>
    </i>
    <i>
      <x v="1588"/>
    </i>
    <i r="1">
      <x v="43"/>
    </i>
    <i r="2">
      <x v="6"/>
    </i>
    <i r="3">
      <x v="15"/>
    </i>
    <i r="4">
      <x v="30"/>
    </i>
    <i r="5">
      <x v="10"/>
    </i>
    <i r="6">
      <x/>
    </i>
    <i r="7">
      <x v="524"/>
    </i>
    <i>
      <x v="1589"/>
    </i>
    <i r="1">
      <x v="102"/>
    </i>
    <i r="2">
      <x v="1"/>
    </i>
    <i r="3">
      <x v="34"/>
    </i>
    <i r="4">
      <x v="32"/>
    </i>
    <i r="5">
      <x v="6"/>
    </i>
    <i r="6">
      <x v="2"/>
    </i>
    <i r="7">
      <x v="261"/>
    </i>
    <i>
      <x v="1590"/>
    </i>
    <i r="1">
      <x v="44"/>
    </i>
    <i r="2">
      <x v="6"/>
    </i>
    <i r="3">
      <x v="34"/>
    </i>
    <i r="4">
      <x v="32"/>
    </i>
    <i r="5">
      <x v="36"/>
    </i>
    <i r="6">
      <x v="1"/>
    </i>
    <i r="7">
      <x v="230"/>
    </i>
    <i>
      <x v="1591"/>
    </i>
    <i r="1">
      <x v="43"/>
    </i>
    <i r="2">
      <x v="6"/>
    </i>
    <i r="3">
      <x v="15"/>
    </i>
    <i r="4">
      <x v="30"/>
    </i>
    <i r="5">
      <x v="18"/>
    </i>
    <i r="6">
      <x v="2"/>
    </i>
    <i r="7">
      <x v="609"/>
    </i>
    <i>
      <x v="1592"/>
    </i>
    <i r="1">
      <x v="58"/>
    </i>
    <i r="2">
      <x v="5"/>
    </i>
    <i r="3">
      <x v="21"/>
    </i>
    <i r="4">
      <x v="30"/>
    </i>
    <i r="5">
      <x v="24"/>
    </i>
    <i r="6">
      <x v="2"/>
    </i>
    <i r="7">
      <x v="556"/>
    </i>
    <i>
      <x v="1593"/>
    </i>
    <i r="1">
      <x v="99"/>
    </i>
    <i r="2">
      <x v="1"/>
    </i>
    <i r="3">
      <x v="13"/>
    </i>
    <i r="4">
      <x v="37"/>
    </i>
    <i r="5">
      <x v="18"/>
    </i>
    <i r="6">
      <x v="2"/>
    </i>
    <i r="7">
      <x v="99"/>
    </i>
    <i>
      <x v="1594"/>
    </i>
    <i r="1">
      <x v="8"/>
    </i>
    <i r="2">
      <x v="2"/>
    </i>
    <i r="3">
      <x v="34"/>
    </i>
    <i r="4">
      <x v="38"/>
    </i>
    <i r="5">
      <x v="18"/>
    </i>
    <i r="6">
      <x v="2"/>
    </i>
    <i r="7">
      <x v="377"/>
    </i>
    <i>
      <x v="1595"/>
    </i>
    <i r="1">
      <x v="43"/>
    </i>
    <i r="2">
      <x v="6"/>
    </i>
    <i r="3">
      <x v="15"/>
    </i>
    <i r="4">
      <x v="34"/>
    </i>
    <i r="5">
      <x v="15"/>
    </i>
    <i r="6">
      <x v="3"/>
    </i>
    <i r="7">
      <x v="203"/>
    </i>
    <i>
      <x v="1596"/>
    </i>
    <i r="1">
      <x v="27"/>
    </i>
    <i r="2">
      <x v="1"/>
    </i>
    <i r="3">
      <x v="34"/>
    </i>
    <i r="4">
      <x v="36"/>
    </i>
    <i r="5">
      <x v="24"/>
    </i>
    <i r="6">
      <x/>
    </i>
    <i r="7">
      <x v="70"/>
    </i>
    <i>
      <x v="1597"/>
    </i>
    <i r="1">
      <x v="27"/>
    </i>
    <i r="2">
      <x v="3"/>
    </i>
    <i r="3">
      <x v="8"/>
    </i>
    <i r="4">
      <x v="35"/>
    </i>
    <i r="5">
      <x v="38"/>
    </i>
    <i r="6">
      <x v="2"/>
    </i>
    <i r="7">
      <x v="133"/>
    </i>
    <i>
      <x v="1598"/>
    </i>
    <i r="1">
      <x v="67"/>
    </i>
    <i r="2">
      <x v="1"/>
    </i>
    <i r="3">
      <x v="26"/>
    </i>
    <i r="4">
      <x v="32"/>
    </i>
    <i r="5">
      <x v="30"/>
    </i>
    <i r="6">
      <x v="1"/>
    </i>
    <i r="7">
      <x v="232"/>
    </i>
    <i>
      <x v="1599"/>
    </i>
    <i r="1">
      <x v="43"/>
    </i>
    <i r="2">
      <x v="6"/>
    </i>
    <i r="3">
      <x v="34"/>
    </i>
    <i r="4">
      <x v="30"/>
    </i>
    <i r="5">
      <x v="29"/>
    </i>
    <i r="6">
      <x v="3"/>
    </i>
    <i r="7">
      <x v="598"/>
    </i>
    <i>
      <x v="1600"/>
    </i>
    <i r="1">
      <x v="43"/>
    </i>
    <i r="2">
      <x v="6"/>
    </i>
    <i r="3">
      <x v="15"/>
    </i>
    <i r="4">
      <x v="31"/>
    </i>
    <i r="5">
      <x v="33"/>
    </i>
    <i r="6">
      <x v="1"/>
    </i>
    <i r="7">
      <x v="479"/>
    </i>
    <i>
      <x v="1601"/>
    </i>
    <i r="1">
      <x v="102"/>
    </i>
    <i r="2">
      <x v="4"/>
    </i>
    <i r="3">
      <x v="34"/>
    </i>
    <i r="4">
      <x v="32"/>
    </i>
    <i r="5">
      <x v="30"/>
    </i>
    <i r="6">
      <x v="2"/>
    </i>
    <i r="7">
      <x v="264"/>
    </i>
    <i>
      <x v="1602"/>
    </i>
    <i r="1">
      <x v="102"/>
    </i>
    <i r="2">
      <x v="2"/>
    </i>
    <i r="3">
      <x v="34"/>
    </i>
    <i r="4">
      <x v="36"/>
    </i>
    <i r="5">
      <x v="15"/>
    </i>
    <i r="6">
      <x v="1"/>
    </i>
    <i r="7">
      <x v="85"/>
    </i>
    <i>
      <x v="1603"/>
    </i>
    <i r="1">
      <x v="19"/>
    </i>
    <i r="2">
      <x v="1"/>
    </i>
    <i r="3">
      <x v="4"/>
    </i>
    <i r="4">
      <x v="33"/>
    </i>
    <i r="5">
      <x v="18"/>
    </i>
    <i r="6">
      <x v="2"/>
    </i>
    <i r="7">
      <x v="294"/>
    </i>
    <i>
      <x v="1604"/>
    </i>
    <i r="1">
      <x v="75"/>
    </i>
    <i r="2">
      <x v="9"/>
    </i>
    <i r="3">
      <x v="34"/>
    </i>
    <i r="4">
      <x v="30"/>
    </i>
    <i r="5">
      <x v="13"/>
    </i>
    <i r="6">
      <x v="1"/>
    </i>
    <i r="7">
      <x v="646"/>
    </i>
    <i>
      <x v="1605"/>
    </i>
    <i r="1">
      <x v="71"/>
    </i>
    <i r="2">
      <x v="1"/>
    </i>
    <i r="3">
      <x v="34"/>
    </i>
    <i r="4">
      <x v="31"/>
    </i>
    <i r="5">
      <x v="18"/>
    </i>
    <i r="6">
      <x v="2"/>
    </i>
    <i r="7">
      <x v="500"/>
    </i>
    <i>
      <x v="1606"/>
    </i>
    <i r="1">
      <x v="43"/>
    </i>
    <i r="2">
      <x v="1"/>
    </i>
    <i r="3">
      <x v="15"/>
    </i>
    <i r="4">
      <x v="31"/>
    </i>
    <i r="5">
      <x v="15"/>
    </i>
    <i r="6">
      <x v="3"/>
    </i>
    <i r="7">
      <x v="479"/>
    </i>
    <i>
      <x v="1607"/>
    </i>
    <i r="1">
      <x v="43"/>
    </i>
    <i r="2">
      <x v="8"/>
    </i>
    <i r="3">
      <x v="34"/>
    </i>
    <i r="4">
      <x v="30"/>
    </i>
    <i r="5">
      <x v="13"/>
    </i>
    <i r="6">
      <x v="3"/>
    </i>
    <i r="7">
      <x v="525"/>
    </i>
    <i>
      <x v="1608"/>
    </i>
    <i r="1">
      <x v="43"/>
    </i>
    <i r="2">
      <x v="1"/>
    </i>
    <i r="3">
      <x v="15"/>
    </i>
    <i r="4">
      <x v="30"/>
    </i>
    <i r="5">
      <x v="15"/>
    </i>
    <i r="6">
      <x v="1"/>
    </i>
    <i r="7">
      <x v="674"/>
    </i>
    <i>
      <x v="1609"/>
    </i>
    <i r="1">
      <x v="75"/>
    </i>
    <i r="2">
      <x v="1"/>
    </i>
    <i r="3">
      <x v="34"/>
    </i>
    <i r="4">
      <x v="35"/>
    </i>
    <i r="5">
      <x v="13"/>
    </i>
    <i r="6">
      <x v="3"/>
    </i>
    <i r="7">
      <x v="123"/>
    </i>
    <i>
      <x v="1610"/>
    </i>
    <i r="1">
      <x v="43"/>
    </i>
    <i r="2">
      <x v="6"/>
    </i>
    <i r="3">
      <x v="15"/>
    </i>
    <i r="4">
      <x v="30"/>
    </i>
    <i r="5">
      <x v="18"/>
    </i>
    <i r="6">
      <x v="2"/>
    </i>
    <i r="7">
      <x v="603"/>
    </i>
    <i>
      <x v="1611"/>
    </i>
    <i r="1">
      <x v="43"/>
    </i>
    <i r="2">
      <x v="1"/>
    </i>
    <i r="3">
      <x v="34"/>
    </i>
    <i r="4">
      <x v="30"/>
    </i>
    <i r="5">
      <x v="13"/>
    </i>
    <i r="6">
      <x/>
    </i>
    <i r="7">
      <x v="660"/>
    </i>
    <i>
      <x v="1612"/>
    </i>
    <i r="1">
      <x v="43"/>
    </i>
    <i r="2">
      <x v="4"/>
    </i>
    <i r="3">
      <x v="34"/>
    </i>
    <i r="4">
      <x v="30"/>
    </i>
    <i r="5">
      <x v="6"/>
    </i>
    <i r="6">
      <x v="3"/>
    </i>
    <i r="7">
      <x v="545"/>
    </i>
    <i>
      <x v="1613"/>
    </i>
    <i r="1">
      <x v="102"/>
    </i>
    <i r="2">
      <x v="1"/>
    </i>
    <i r="3">
      <x v="34"/>
    </i>
    <i r="4">
      <x v="34"/>
    </i>
    <i r="5">
      <x v="29"/>
    </i>
    <i r="6">
      <x v="2"/>
    </i>
    <i r="7">
      <x v="185"/>
    </i>
    <i>
      <x v="1614"/>
    </i>
    <i r="1">
      <x v="102"/>
    </i>
    <i r="2">
      <x v="6"/>
    </i>
    <i r="3">
      <x v="34"/>
    </i>
    <i r="4">
      <x v="21"/>
    </i>
    <i r="5">
      <x v="34"/>
    </i>
    <i r="6">
      <x/>
    </i>
    <i r="7">
      <x v="20"/>
    </i>
    <i>
      <x v="1616"/>
    </i>
    <i r="1">
      <x v="43"/>
    </i>
    <i r="2">
      <x v="8"/>
    </i>
    <i r="3">
      <x v="34"/>
    </i>
    <i r="4">
      <x v="30"/>
    </i>
    <i r="5">
      <x v="10"/>
    </i>
    <i r="6">
      <x v="3"/>
    </i>
    <i r="7">
      <x v="545"/>
    </i>
    <i>
      <x v="1617"/>
    </i>
    <i r="1">
      <x v="43"/>
    </i>
    <i r="2">
      <x v="1"/>
    </i>
    <i r="3">
      <x v="15"/>
    </i>
    <i r="4">
      <x v="30"/>
    </i>
    <i r="5">
      <x v="27"/>
    </i>
    <i r="6">
      <x v="2"/>
    </i>
    <i r="7">
      <x v="613"/>
    </i>
    <i>
      <x v="1618"/>
    </i>
    <i r="1">
      <x v="6"/>
    </i>
    <i r="2">
      <x v="2"/>
    </i>
    <i r="3">
      <x v="1"/>
    </i>
    <i r="4">
      <x v="35"/>
    </i>
    <i r="5">
      <x v="21"/>
    </i>
    <i r="6">
      <x v="2"/>
    </i>
    <i r="7">
      <x v="124"/>
    </i>
    <i>
      <x v="1619"/>
    </i>
    <i r="1">
      <x v="43"/>
    </i>
    <i r="2">
      <x v="3"/>
    </i>
    <i r="3">
      <x v="15"/>
    </i>
    <i r="4">
      <x v="30"/>
    </i>
    <i r="5">
      <x v="35"/>
    </i>
    <i r="6">
      <x v="1"/>
    </i>
    <i r="7">
      <x v="642"/>
    </i>
    <i>
      <x v="1620"/>
    </i>
    <i r="1">
      <x v="43"/>
    </i>
    <i r="2">
      <x v="6"/>
    </i>
    <i r="3">
      <x v="15"/>
    </i>
    <i r="4">
      <x v="30"/>
    </i>
    <i r="5">
      <x v="40"/>
    </i>
    <i r="6">
      <x v="3"/>
    </i>
    <i r="7">
      <x v="562"/>
    </i>
    <i>
      <x v="1621"/>
    </i>
    <i r="1">
      <x v="99"/>
    </i>
    <i r="2">
      <x v="6"/>
    </i>
    <i r="3">
      <x v="13"/>
    </i>
    <i r="4">
      <x v="34"/>
    </i>
    <i r="5">
      <x v="43"/>
    </i>
    <i r="6">
      <x v="2"/>
    </i>
    <i r="7">
      <x v="201"/>
    </i>
    <i>
      <x v="1622"/>
    </i>
    <i r="1">
      <x v="43"/>
    </i>
    <i r="2">
      <x v="1"/>
    </i>
    <i r="3">
      <x v="15"/>
    </i>
    <i r="4">
      <x v="30"/>
    </i>
    <i r="5">
      <x v="12"/>
    </i>
    <i r="6">
      <x v="2"/>
    </i>
    <i r="7">
      <x v="609"/>
    </i>
    <i>
      <x v="1623"/>
    </i>
    <i r="1">
      <x v="99"/>
    </i>
    <i r="2">
      <x v="6"/>
    </i>
    <i r="3">
      <x v="13"/>
    </i>
    <i r="4">
      <x v="38"/>
    </i>
    <i r="5">
      <x v="37"/>
    </i>
    <i r="6">
      <x v="2"/>
    </i>
    <i r="7">
      <x v="384"/>
    </i>
    <i>
      <x v="1624"/>
    </i>
    <i r="1">
      <x v="47"/>
    </i>
    <i r="2">
      <x v="8"/>
    </i>
    <i r="3">
      <x v="34"/>
    </i>
    <i r="4">
      <x v="38"/>
    </i>
    <i r="5">
      <x v="31"/>
    </i>
    <i r="6">
      <x v="3"/>
    </i>
    <i r="7">
      <x v="406"/>
    </i>
    <i>
      <x v="1625"/>
    </i>
    <i r="1">
      <x v="19"/>
    </i>
    <i r="2">
      <x v="2"/>
    </i>
    <i r="3">
      <x v="4"/>
    </i>
    <i r="4">
      <x v="32"/>
    </i>
    <i r="5">
      <x v="6"/>
    </i>
    <i r="6">
      <x v="3"/>
    </i>
    <i r="7">
      <x v="260"/>
    </i>
    <i>
      <x v="1626"/>
    </i>
    <i r="1">
      <x v="86"/>
    </i>
    <i r="2">
      <x v="1"/>
    </i>
    <i r="3">
      <x v="34"/>
    </i>
    <i r="4">
      <x v="31"/>
    </i>
    <i r="5">
      <x v="21"/>
    </i>
    <i r="6">
      <x v="3"/>
    </i>
    <i r="7">
      <x v="516"/>
    </i>
    <i>
      <x v="1627"/>
    </i>
    <i r="1">
      <x v="102"/>
    </i>
    <i r="2">
      <x v="8"/>
    </i>
    <i r="3">
      <x v="34"/>
    </i>
    <i r="4">
      <x v="37"/>
    </i>
    <i r="5">
      <x v="32"/>
    </i>
    <i r="6">
      <x v="1"/>
    </i>
    <i r="7">
      <x v="103"/>
    </i>
    <i>
      <x v="1628"/>
    </i>
    <i r="1">
      <x v="102"/>
    </i>
    <i r="2">
      <x v="6"/>
    </i>
    <i r="3">
      <x v="34"/>
    </i>
    <i r="4">
      <x v="35"/>
    </i>
    <i r="5">
      <x v="30"/>
    </i>
    <i r="6">
      <x v="3"/>
    </i>
    <i r="7">
      <x v="128"/>
    </i>
    <i>
      <x v="1629"/>
    </i>
    <i r="1">
      <x v="95"/>
    </i>
    <i r="2">
      <x v="1"/>
    </i>
    <i r="3">
      <x v="34"/>
    </i>
    <i r="4">
      <x v="30"/>
    </i>
    <i r="5">
      <x v="27"/>
    </i>
    <i r="6">
      <x v="2"/>
    </i>
    <i r="7">
      <x v="536"/>
    </i>
    <i>
      <x v="1630"/>
    </i>
    <i r="1">
      <x v="90"/>
    </i>
    <i r="2">
      <x v="1"/>
    </i>
    <i r="3">
      <x v="12"/>
    </i>
    <i r="4">
      <x v="33"/>
    </i>
    <i r="5">
      <x v="32"/>
    </i>
    <i r="6">
      <x/>
    </i>
    <i r="7">
      <x v="365"/>
    </i>
    <i>
      <x v="1631"/>
    </i>
    <i r="1">
      <x v="102"/>
    </i>
    <i r="2">
      <x v="1"/>
    </i>
    <i r="3">
      <x v="34"/>
    </i>
    <i r="4">
      <x v="33"/>
    </i>
    <i r="5">
      <x v="13"/>
    </i>
    <i r="6">
      <x v="1"/>
    </i>
    <i r="7">
      <x v="296"/>
    </i>
    <i>
      <x v="1632"/>
    </i>
    <i r="1">
      <x v="102"/>
    </i>
    <i r="2">
      <x v="6"/>
    </i>
    <i r="3">
      <x v="34"/>
    </i>
    <i r="4">
      <x v="32"/>
    </i>
    <i r="5">
      <x v="13"/>
    </i>
    <i r="6">
      <x/>
    </i>
    <i r="7">
      <x v="235"/>
    </i>
    <i>
      <x v="1633"/>
    </i>
    <i r="1">
      <x v="102"/>
    </i>
    <i r="2">
      <x v="1"/>
    </i>
    <i r="3">
      <x v="34"/>
    </i>
    <i r="4">
      <x v="32"/>
    </i>
    <i r="5">
      <x v="35"/>
    </i>
    <i r="6">
      <x v="2"/>
    </i>
    <i r="7">
      <x v="261"/>
    </i>
    <i>
      <x v="1634"/>
    </i>
    <i r="1">
      <x v="102"/>
    </i>
    <i r="2">
      <x/>
    </i>
    <i r="3">
      <x v="34"/>
    </i>
    <i r="4">
      <x v="35"/>
    </i>
    <i r="5">
      <x v="30"/>
    </i>
    <i r="6">
      <x v="2"/>
    </i>
    <i r="7">
      <x v="164"/>
    </i>
    <i>
      <x v="1635"/>
    </i>
    <i r="1">
      <x v="33"/>
    </i>
    <i r="2">
      <x v="6"/>
    </i>
    <i r="3">
      <x v="12"/>
    </i>
    <i r="4">
      <x v="32"/>
    </i>
    <i r="5">
      <x v="18"/>
    </i>
    <i r="6">
      <x/>
    </i>
    <i r="7">
      <x v="287"/>
    </i>
    <i>
      <x v="1636"/>
    </i>
    <i r="1">
      <x v="16"/>
    </i>
    <i r="2">
      <x v="1"/>
    </i>
    <i r="3">
      <x v="34"/>
    </i>
    <i r="4">
      <x v="38"/>
    </i>
    <i r="5">
      <x v="27"/>
    </i>
    <i r="6">
      <x v="3"/>
    </i>
    <i r="7">
      <x v="408"/>
    </i>
    <i>
      <x v="1637"/>
    </i>
    <i r="1">
      <x v="102"/>
    </i>
    <i r="2">
      <x v="9"/>
    </i>
    <i r="3">
      <x v="34"/>
    </i>
    <i r="4">
      <x v="35"/>
    </i>
    <i r="5">
      <x v="10"/>
    </i>
    <i r="6">
      <x v="1"/>
    </i>
    <i r="7">
      <x v="143"/>
    </i>
    <i>
      <x v="1638"/>
    </i>
    <i r="1">
      <x v="102"/>
    </i>
    <i r="2">
      <x v="1"/>
    </i>
    <i r="3">
      <x v="34"/>
    </i>
    <i r="4">
      <x v="30"/>
    </i>
    <i r="5">
      <x v="6"/>
    </i>
    <i r="6">
      <x v="1"/>
    </i>
    <i r="7">
      <x v="525"/>
    </i>
    <i>
      <x v="1639"/>
    </i>
    <i r="1">
      <x v="102"/>
    </i>
    <i r="2">
      <x v="1"/>
    </i>
    <i r="3">
      <x v="34"/>
    </i>
    <i r="4">
      <x v="33"/>
    </i>
    <i r="5">
      <x v="21"/>
    </i>
    <i r="6">
      <x v="2"/>
    </i>
    <i r="7">
      <x v="299"/>
    </i>
    <i>
      <x v="1640"/>
    </i>
    <i r="1">
      <x v="99"/>
    </i>
    <i r="2">
      <x v="9"/>
    </i>
    <i r="3">
      <x v="13"/>
    </i>
    <i r="4">
      <x v="34"/>
    </i>
    <i r="5">
      <x v="44"/>
    </i>
    <i r="6">
      <x v="1"/>
    </i>
    <i r="7">
      <x v="218"/>
    </i>
    <i>
      <x v="1641"/>
    </i>
    <i r="1">
      <x v="43"/>
    </i>
    <i r="2">
      <x v="1"/>
    </i>
    <i r="3">
      <x v="15"/>
    </i>
    <i r="4">
      <x v="30"/>
    </i>
    <i r="5">
      <x v="18"/>
    </i>
    <i r="6">
      <x v="2"/>
    </i>
    <i r="7">
      <x v="659"/>
    </i>
    <i>
      <x v="1642"/>
    </i>
    <i r="1">
      <x v="67"/>
    </i>
    <i r="2">
      <x v="6"/>
    </i>
    <i r="3">
      <x v="26"/>
    </i>
    <i r="4">
      <x v="37"/>
    </i>
    <i r="5">
      <x v="21"/>
    </i>
    <i r="6">
      <x v="2"/>
    </i>
    <i r="7">
      <x v="116"/>
    </i>
    <i>
      <x v="1643"/>
    </i>
    <i r="1">
      <x v="67"/>
    </i>
    <i r="2">
      <x v="1"/>
    </i>
    <i r="3">
      <x v="26"/>
    </i>
    <i r="4">
      <x v="32"/>
    </i>
    <i r="5">
      <x v="21"/>
    </i>
    <i r="6">
      <x v="3"/>
    </i>
    <i r="7">
      <x v="250"/>
    </i>
    <i>
      <x v="1644"/>
    </i>
    <i r="1">
      <x v="43"/>
    </i>
    <i r="2">
      <x v="8"/>
    </i>
    <i r="3">
      <x v="15"/>
    </i>
    <i r="4">
      <x v="30"/>
    </i>
    <i r="5">
      <x v="15"/>
    </i>
    <i r="6">
      <x v="3"/>
    </i>
    <i r="7">
      <x v="573"/>
    </i>
    <i>
      <x v="1645"/>
    </i>
    <i r="1">
      <x v="43"/>
    </i>
    <i r="2">
      <x v="1"/>
    </i>
    <i r="3">
      <x v="15"/>
    </i>
    <i r="4">
      <x v="30"/>
    </i>
    <i r="5">
      <x v="36"/>
    </i>
    <i r="6">
      <x/>
    </i>
    <i r="7">
      <x v="656"/>
    </i>
    <i>
      <x v="1646"/>
    </i>
    <i r="1">
      <x v="102"/>
    </i>
    <i r="2">
      <x v="5"/>
    </i>
    <i r="3">
      <x v="34"/>
    </i>
    <i r="4">
      <x v="32"/>
    </i>
    <i r="5">
      <x v="32"/>
    </i>
    <i r="6">
      <x v="1"/>
    </i>
    <i r="7">
      <x v="224"/>
    </i>
    <i>
      <x v="1647"/>
    </i>
    <i r="1">
      <x v="77"/>
    </i>
    <i r="2">
      <x v="1"/>
    </i>
    <i r="3">
      <x v="12"/>
    </i>
    <i r="4">
      <x v="38"/>
    </i>
    <i r="5">
      <x v="18"/>
    </i>
    <i r="6">
      <x v="2"/>
    </i>
    <i r="7">
      <x v="431"/>
    </i>
    <i>
      <x v="1648"/>
    </i>
    <i r="1">
      <x v="99"/>
    </i>
    <i r="2">
      <x v="1"/>
    </i>
    <i r="3">
      <x v="13"/>
    </i>
    <i r="4">
      <x v="34"/>
    </i>
    <i r="5">
      <x v="18"/>
    </i>
    <i r="6">
      <x v="3"/>
    </i>
    <i r="7">
      <x v="183"/>
    </i>
    <i>
      <x v="1649"/>
    </i>
    <i r="1">
      <x v="35"/>
    </i>
    <i r="2">
      <x v="1"/>
    </i>
    <i r="3">
      <x v="12"/>
    </i>
    <i r="4">
      <x v="33"/>
    </i>
    <i r="5">
      <x v="21"/>
    </i>
    <i r="6">
      <x v="2"/>
    </i>
    <i r="7">
      <x v="343"/>
    </i>
    <i>
      <x v="1650"/>
    </i>
    <i r="1">
      <x v="102"/>
    </i>
    <i r="2">
      <x v="1"/>
    </i>
    <i r="3">
      <x v="34"/>
    </i>
    <i r="4">
      <x v="37"/>
    </i>
    <i r="5">
      <x v="27"/>
    </i>
    <i r="6">
      <x v="1"/>
    </i>
    <i r="7">
      <x v="110"/>
    </i>
    <i>
      <x v="1651"/>
    </i>
    <i r="1">
      <x v="69"/>
    </i>
    <i r="2">
      <x v="1"/>
    </i>
    <i r="3">
      <x v="25"/>
    </i>
    <i r="4">
      <x v="34"/>
    </i>
    <i r="5">
      <x v="18"/>
    </i>
    <i r="6">
      <x v="3"/>
    </i>
    <i r="7">
      <x v="196"/>
    </i>
    <i>
      <x v="1652"/>
    </i>
    <i r="1">
      <x v="102"/>
    </i>
    <i r="2">
      <x v="1"/>
    </i>
    <i r="3">
      <x v="34"/>
    </i>
    <i r="4">
      <x v="35"/>
    </i>
    <i r="5">
      <x v="32"/>
    </i>
    <i r="6">
      <x v="2"/>
    </i>
    <i r="7">
      <x v="128"/>
    </i>
    <i>
      <x v="1653"/>
    </i>
    <i r="1">
      <x v="99"/>
    </i>
    <i r="2">
      <x v="4"/>
    </i>
    <i r="3">
      <x v="13"/>
    </i>
    <i r="4">
      <x v="35"/>
    </i>
    <i r="5">
      <x v="30"/>
    </i>
    <i r="6">
      <x v="2"/>
    </i>
    <i r="7">
      <x v="146"/>
    </i>
    <i>
      <x v="1654"/>
    </i>
    <i r="1">
      <x v="102"/>
    </i>
    <i r="2">
      <x v="1"/>
    </i>
    <i r="3">
      <x v="34"/>
    </i>
    <i r="4">
      <x v="34"/>
    </i>
    <i r="5">
      <x v="27"/>
    </i>
    <i r="6">
      <x v="2"/>
    </i>
    <i r="7">
      <x v="206"/>
    </i>
    <i>
      <x v="1655"/>
    </i>
    <i r="1">
      <x v="102"/>
    </i>
    <i r="2">
      <x v="4"/>
    </i>
    <i r="3">
      <x v="34"/>
    </i>
    <i r="4">
      <x v="35"/>
    </i>
    <i r="5">
      <x v="13"/>
    </i>
    <i r="6">
      <x v="1"/>
    </i>
    <i r="7">
      <x v="164"/>
    </i>
    <i>
      <x v="1656"/>
    </i>
    <i r="1">
      <x v="102"/>
    </i>
    <i r="2">
      <x v="1"/>
    </i>
    <i r="3">
      <x v="34"/>
    </i>
    <i r="4">
      <x v="37"/>
    </i>
    <i r="5">
      <x v="29"/>
    </i>
    <i r="6">
      <x v="2"/>
    </i>
    <i r="7">
      <x v="103"/>
    </i>
    <i>
      <x v="1657"/>
    </i>
    <i r="1">
      <x v="36"/>
    </i>
    <i r="2">
      <x v="1"/>
    </i>
    <i r="3">
      <x v="12"/>
    </i>
    <i r="4">
      <x v="32"/>
    </i>
    <i r="5">
      <x v="13"/>
    </i>
    <i r="6">
      <x v="1"/>
    </i>
    <i r="7">
      <x v="283"/>
    </i>
    <i>
      <x v="1658"/>
    </i>
    <i r="1">
      <x v="99"/>
    </i>
    <i r="2">
      <x/>
    </i>
    <i r="3">
      <x v="13"/>
    </i>
    <i r="4">
      <x v="32"/>
    </i>
    <i r="5">
      <x v="27"/>
    </i>
    <i r="6">
      <x v="2"/>
    </i>
    <i r="7">
      <x v="256"/>
    </i>
    <i>
      <x v="1659"/>
    </i>
    <i r="1">
      <x v="102"/>
    </i>
    <i r="2">
      <x v="1"/>
    </i>
    <i r="3">
      <x v="34"/>
    </i>
    <i r="4">
      <x v="33"/>
    </i>
    <i r="5">
      <x v="15"/>
    </i>
    <i r="6">
      <x v="1"/>
    </i>
    <i r="7">
      <x v="319"/>
    </i>
    <i>
      <x v="1660"/>
    </i>
    <i r="1">
      <x v="43"/>
    </i>
    <i r="2">
      <x v="1"/>
    </i>
    <i r="3">
      <x v="15"/>
    </i>
    <i r="4">
      <x v="30"/>
    </i>
    <i r="5">
      <x v="15"/>
    </i>
    <i r="6">
      <x v="2"/>
    </i>
    <i r="7">
      <x v="588"/>
    </i>
    <i>
      <x v="1661"/>
    </i>
    <i r="1">
      <x v="11"/>
    </i>
    <i r="2">
      <x v="1"/>
    </i>
    <i r="3">
      <x v="12"/>
    </i>
    <i r="4">
      <x v="33"/>
    </i>
    <i r="5">
      <x v="8"/>
    </i>
    <i r="6">
      <x v="2"/>
    </i>
    <i r="7">
      <x v="292"/>
    </i>
    <i>
      <x v="1662"/>
    </i>
    <i r="1">
      <x v="59"/>
    </i>
    <i r="2">
      <x v="4"/>
    </i>
    <i r="3">
      <x v="34"/>
    </i>
    <i r="4">
      <x v="33"/>
    </i>
    <i r="5">
      <x v="18"/>
    </i>
    <i r="6">
      <x v="2"/>
    </i>
    <i r="7">
      <x v="319"/>
    </i>
    <i>
      <x v="1663"/>
    </i>
    <i r="1">
      <x v="102"/>
    </i>
    <i r="2">
      <x v="1"/>
    </i>
    <i r="3">
      <x v="34"/>
    </i>
    <i r="4">
      <x v="32"/>
    </i>
    <i r="5">
      <x v="6"/>
    </i>
    <i r="6">
      <x v="3"/>
    </i>
    <i r="7">
      <x v="230"/>
    </i>
    <i>
      <x v="1664"/>
    </i>
    <i r="1">
      <x v="102"/>
    </i>
    <i r="2">
      <x v="1"/>
    </i>
    <i r="3">
      <x v="34"/>
    </i>
    <i r="4">
      <x v="34"/>
    </i>
    <i r="5">
      <x v="15"/>
    </i>
    <i r="6">
      <x v="3"/>
    </i>
    <i r="7">
      <x v="206"/>
    </i>
    <i>
      <x v="1665"/>
    </i>
    <i r="1">
      <x v="102"/>
    </i>
    <i r="2">
      <x v="6"/>
    </i>
    <i r="3">
      <x v="34"/>
    </i>
    <i r="4">
      <x v="34"/>
    </i>
    <i r="5">
      <x v="21"/>
    </i>
    <i r="6">
      <x v="1"/>
    </i>
    <i r="7">
      <x v="170"/>
    </i>
    <i>
      <x v="1666"/>
    </i>
    <i r="1">
      <x v="102"/>
    </i>
    <i r="2">
      <x v="1"/>
    </i>
    <i r="3">
      <x v="34"/>
    </i>
    <i r="4">
      <x v="32"/>
    </i>
    <i r="5">
      <x v="21"/>
    </i>
    <i r="6">
      <x v="3"/>
    </i>
    <i r="7">
      <x v="264"/>
    </i>
    <i>
      <x v="1667"/>
    </i>
    <i r="1">
      <x v="102"/>
    </i>
    <i r="2">
      <x v="1"/>
    </i>
    <i r="3">
      <x v="34"/>
    </i>
    <i r="4">
      <x v="35"/>
    </i>
    <i r="5">
      <x v="21"/>
    </i>
    <i r="6">
      <x v="2"/>
    </i>
    <i r="7">
      <x v="139"/>
    </i>
    <i>
      <x v="1668"/>
    </i>
    <i r="1">
      <x v="102"/>
    </i>
    <i r="2">
      <x v="1"/>
    </i>
    <i r="3">
      <x v="34"/>
    </i>
    <i r="4">
      <x v="30"/>
    </i>
    <i r="5">
      <x v="10"/>
    </i>
    <i r="6">
      <x v="2"/>
    </i>
    <i r="7">
      <x v="545"/>
    </i>
    <i>
      <x v="1669"/>
    </i>
    <i r="1">
      <x v="102"/>
    </i>
    <i r="2">
      <x/>
    </i>
    <i r="3">
      <x v="34"/>
    </i>
    <i r="4">
      <x v="33"/>
    </i>
    <i r="5">
      <x v="6"/>
    </i>
    <i r="6">
      <x v="2"/>
    </i>
    <i r="7">
      <x v="341"/>
    </i>
    <i>
      <x v="1670"/>
    </i>
    <i r="1">
      <x v="6"/>
    </i>
    <i r="2">
      <x v="9"/>
    </i>
    <i r="3">
      <x v="1"/>
    </i>
    <i r="4">
      <x v="35"/>
    </i>
    <i r="5">
      <x v="18"/>
    </i>
    <i r="6">
      <x v="2"/>
    </i>
    <i r="7">
      <x v="138"/>
    </i>
    <i>
      <x v="1671"/>
    </i>
    <i r="1">
      <x v="19"/>
    </i>
    <i r="2">
      <x v="1"/>
    </i>
    <i r="3">
      <x v="4"/>
    </i>
    <i r="4">
      <x v="38"/>
    </i>
    <i r="5">
      <x v="10"/>
    </i>
    <i r="6">
      <x v="3"/>
    </i>
    <i r="7">
      <x v="380"/>
    </i>
    <i>
      <x v="1672"/>
    </i>
    <i r="1">
      <x v="43"/>
    </i>
    <i r="2">
      <x v="1"/>
    </i>
    <i r="3">
      <x v="15"/>
    </i>
    <i r="4">
      <x v="30"/>
    </i>
    <i r="5">
      <x v="15"/>
    </i>
    <i r="6">
      <x v="2"/>
    </i>
    <i r="7">
      <x v="562"/>
    </i>
    <i>
      <x v="1673"/>
    </i>
    <i r="1">
      <x v="43"/>
    </i>
    <i r="2">
      <x v="1"/>
    </i>
    <i r="3">
      <x v="15"/>
    </i>
    <i r="4">
      <x v="30"/>
    </i>
    <i r="5">
      <x v="18"/>
    </i>
    <i r="6">
      <x v="3"/>
    </i>
    <i r="7">
      <x v="541"/>
    </i>
    <i>
      <x v="1674"/>
    </i>
    <i r="1">
      <x v="44"/>
    </i>
    <i r="2">
      <x v="1"/>
    </i>
    <i r="3">
      <x v="34"/>
    </i>
    <i r="4">
      <x v="30"/>
    </i>
    <i r="5">
      <x v="34"/>
    </i>
    <i r="6">
      <x v="2"/>
    </i>
    <i r="7">
      <x v="571"/>
    </i>
    <i>
      <x v="1675"/>
    </i>
    <i r="1">
      <x v="43"/>
    </i>
    <i r="2">
      <x v="6"/>
    </i>
    <i r="3">
      <x v="15"/>
    </i>
    <i r="4">
      <x v="30"/>
    </i>
    <i r="5">
      <x v="33"/>
    </i>
    <i r="6">
      <x v="2"/>
    </i>
    <i r="7">
      <x v="548"/>
    </i>
    <i>
      <x v="1676"/>
    </i>
    <i r="1">
      <x v="43"/>
    </i>
    <i r="2">
      <x v="5"/>
    </i>
    <i r="3">
      <x v="34"/>
    </i>
    <i r="4">
      <x v="31"/>
    </i>
    <i r="5">
      <x v="27"/>
    </i>
    <i r="6">
      <x/>
    </i>
    <i r="7">
      <x v="504"/>
    </i>
    <i>
      <x v="1677"/>
    </i>
    <i r="1">
      <x v="43"/>
    </i>
    <i r="2">
      <x v="8"/>
    </i>
    <i r="3">
      <x v="15"/>
    </i>
    <i r="4">
      <x v="30"/>
    </i>
    <i r="5">
      <x v="13"/>
    </i>
    <i r="6">
      <x v="3"/>
    </i>
    <i r="7">
      <x v="670"/>
    </i>
    <i>
      <x v="1678"/>
    </i>
    <i r="1">
      <x v="43"/>
    </i>
    <i r="2">
      <x v="6"/>
    </i>
    <i r="3">
      <x v="34"/>
    </i>
    <i r="4">
      <x v="31"/>
    </i>
    <i r="5">
      <x v="21"/>
    </i>
    <i r="6">
      <x v="3"/>
    </i>
    <i r="7">
      <x v="450"/>
    </i>
    <i>
      <x v="1679"/>
    </i>
    <i r="1">
      <x v="82"/>
    </i>
    <i r="2">
      <x v="1"/>
    </i>
    <i r="3">
      <x v="34"/>
    </i>
    <i r="4">
      <x v="36"/>
    </i>
    <i r="5">
      <x v="21"/>
    </i>
    <i r="6">
      <x v="3"/>
    </i>
    <i r="7">
      <x v="85"/>
    </i>
    <i>
      <x v="1680"/>
    </i>
    <i r="1">
      <x v="99"/>
    </i>
    <i r="2">
      <x v="6"/>
    </i>
    <i r="3">
      <x v="13"/>
    </i>
    <i r="4">
      <x v="34"/>
    </i>
    <i r="5">
      <x v="35"/>
    </i>
    <i r="6">
      <x v="2"/>
    </i>
    <i r="7">
      <x v="218"/>
    </i>
    <i>
      <x v="1681"/>
    </i>
    <i r="1">
      <x v="99"/>
    </i>
    <i r="2">
      <x v="6"/>
    </i>
    <i r="3">
      <x v="13"/>
    </i>
    <i r="4">
      <x v="32"/>
    </i>
    <i r="5">
      <x v="44"/>
    </i>
    <i r="6">
      <x/>
    </i>
    <i r="7">
      <x v="249"/>
    </i>
    <i>
      <x v="1682"/>
    </i>
    <i r="1">
      <x v="43"/>
    </i>
    <i r="2">
      <x v="1"/>
    </i>
    <i r="3">
      <x v="34"/>
    </i>
    <i r="4">
      <x v="38"/>
    </i>
    <i r="5">
      <x v="27"/>
    </i>
    <i r="6">
      <x v="3"/>
    </i>
    <i r="7">
      <x v="438"/>
    </i>
    <i>
      <x v="1683"/>
    </i>
    <i r="1">
      <x v="43"/>
    </i>
    <i r="2">
      <x v="1"/>
    </i>
    <i r="3">
      <x v="15"/>
    </i>
    <i r="4">
      <x v="30"/>
    </i>
    <i r="5">
      <x v="10"/>
    </i>
    <i r="6">
      <x v="2"/>
    </i>
    <i r="7">
      <x v="562"/>
    </i>
    <i>
      <x v="1684"/>
    </i>
    <i r="1">
      <x v="99"/>
    </i>
    <i r="2">
      <x v="1"/>
    </i>
    <i r="3">
      <x v="13"/>
    </i>
    <i r="4">
      <x v="33"/>
    </i>
    <i r="5">
      <x v="10"/>
    </i>
    <i r="6">
      <x v="2"/>
    </i>
    <i r="7">
      <x v="338"/>
    </i>
    <i>
      <x v="1685"/>
    </i>
    <i r="1">
      <x v="19"/>
    </i>
    <i r="2">
      <x/>
    </i>
    <i r="3">
      <x v="4"/>
    </i>
    <i r="4">
      <x v="22"/>
    </i>
    <i r="5">
      <x v="40"/>
    </i>
    <i r="6">
      <x v="3"/>
    </i>
    <i r="7">
      <x v="35"/>
    </i>
    <i>
      <x v="1686"/>
    </i>
    <i r="1">
      <x v="19"/>
    </i>
    <i r="2">
      <x v="1"/>
    </i>
    <i r="3">
      <x v="4"/>
    </i>
    <i r="4">
      <x v="34"/>
    </i>
    <i r="5">
      <x v="10"/>
    </i>
    <i r="6">
      <x v="3"/>
    </i>
    <i r="7">
      <x v="192"/>
    </i>
    <i>
      <x v="1687"/>
    </i>
    <i r="1">
      <x v="3"/>
    </i>
    <i r="2">
      <x v="8"/>
    </i>
    <i r="3">
      <x v="34"/>
    </i>
    <i r="4">
      <x v="30"/>
    </i>
    <i r="5">
      <x v="18"/>
    </i>
    <i r="6">
      <x v="3"/>
    </i>
    <i r="7">
      <x v="604"/>
    </i>
    <i>
      <x v="1688"/>
    </i>
    <i r="1">
      <x v="99"/>
    </i>
    <i r="2">
      <x v="1"/>
    </i>
    <i r="3">
      <x v="13"/>
    </i>
    <i r="4">
      <x v="35"/>
    </i>
    <i r="5">
      <x v="10"/>
    </i>
    <i r="6">
      <x v="1"/>
    </i>
    <i r="7">
      <x v="146"/>
    </i>
    <i>
      <x v="1689"/>
    </i>
    <i r="1">
      <x v="43"/>
    </i>
    <i r="2">
      <x v="1"/>
    </i>
    <i r="3">
      <x v="15"/>
    </i>
    <i r="4">
      <x v="30"/>
    </i>
    <i r="5">
      <x v="15"/>
    </i>
    <i r="6">
      <x v="2"/>
    </i>
    <i r="7">
      <x v="581"/>
    </i>
    <i>
      <x v="1690"/>
    </i>
    <i r="1">
      <x v="43"/>
    </i>
    <i r="2">
      <x v="6"/>
    </i>
    <i r="3">
      <x v="34"/>
    </i>
    <i r="4">
      <x v="30"/>
    </i>
    <i r="5">
      <x v="31"/>
    </i>
    <i r="6">
      <x v="2"/>
    </i>
    <i r="7">
      <x v="545"/>
    </i>
    <i>
      <x v="1691"/>
    </i>
    <i r="1">
      <x v="43"/>
    </i>
    <i r="2">
      <x v="2"/>
    </i>
    <i r="3">
      <x v="15"/>
    </i>
    <i r="4">
      <x v="30"/>
    </i>
    <i r="5">
      <x v="10"/>
    </i>
    <i r="6">
      <x/>
    </i>
    <i r="7">
      <x v="600"/>
    </i>
    <i>
      <x v="1692"/>
    </i>
    <i r="1">
      <x v="99"/>
    </i>
    <i r="2">
      <x v="1"/>
    </i>
    <i r="3">
      <x v="13"/>
    </i>
    <i r="4">
      <x v="34"/>
    </i>
    <i r="5">
      <x v="18"/>
    </i>
    <i r="6">
      <x v="2"/>
    </i>
    <i r="7">
      <x v="218"/>
    </i>
    <i>
      <x v="1693"/>
    </i>
    <i r="1">
      <x v="6"/>
    </i>
    <i r="2">
      <x v="1"/>
    </i>
    <i r="3">
      <x v="1"/>
    </i>
    <i r="4">
      <x v="32"/>
    </i>
    <i r="5">
      <x v="13"/>
    </i>
    <i r="6">
      <x v="1"/>
    </i>
    <i r="7">
      <x v="226"/>
    </i>
    <i>
      <x v="1694"/>
    </i>
    <i r="1">
      <x v="99"/>
    </i>
    <i r="2">
      <x v="3"/>
    </i>
    <i r="3">
      <x v="13"/>
    </i>
    <i r="4">
      <x v="39"/>
    </i>
    <i r="5">
      <x v="27"/>
    </i>
    <i r="6">
      <x v="2"/>
    </i>
    <i r="7">
      <x v="51"/>
    </i>
    <i>
      <x v="1695"/>
    </i>
    <i r="1">
      <x v="102"/>
    </i>
    <i r="2">
      <x v="1"/>
    </i>
    <i r="3">
      <x v="34"/>
    </i>
    <i r="4">
      <x v="33"/>
    </i>
    <i r="5">
      <x v="10"/>
    </i>
    <i r="6">
      <x v="3"/>
    </i>
    <i r="7">
      <x v="319"/>
    </i>
    <i>
      <x v="1696"/>
    </i>
    <i r="1">
      <x v="102"/>
    </i>
    <i r="2">
      <x v="1"/>
    </i>
    <i r="3">
      <x v="34"/>
    </i>
    <i r="4">
      <x v="38"/>
    </i>
    <i r="5">
      <x v="15"/>
    </i>
    <i r="6">
      <x v="2"/>
    </i>
    <i r="7">
      <x v="377"/>
    </i>
    <i>
      <x v="1697"/>
    </i>
    <i r="1">
      <x v="102"/>
    </i>
    <i r="2">
      <x v="1"/>
    </i>
    <i r="3">
      <x v="34"/>
    </i>
    <i r="4">
      <x v="34"/>
    </i>
    <i r="5">
      <x v="12"/>
    </i>
    <i r="6">
      <x v="2"/>
    </i>
    <i r="7">
      <x v="193"/>
    </i>
    <i>
      <x v="1698"/>
    </i>
    <i r="1">
      <x v="102"/>
    </i>
    <i r="2">
      <x v="1"/>
    </i>
    <i r="3">
      <x v="34"/>
    </i>
    <i r="4">
      <x v="35"/>
    </i>
    <i r="5">
      <x v="18"/>
    </i>
    <i r="6">
      <x v="3"/>
    </i>
    <i r="7">
      <x v="164"/>
    </i>
    <i>
      <x v="1699"/>
    </i>
    <i r="1">
      <x v="102"/>
    </i>
    <i r="2">
      <x v="1"/>
    </i>
    <i r="3">
      <x v="34"/>
    </i>
    <i r="4">
      <x v="37"/>
    </i>
    <i r="5">
      <x v="30"/>
    </i>
    <i r="6">
      <x v="3"/>
    </i>
    <i r="7">
      <x v="115"/>
    </i>
    <i>
      <x v="1700"/>
    </i>
    <i r="1">
      <x v="43"/>
    </i>
    <i r="2">
      <x v="1"/>
    </i>
    <i r="3">
      <x v="15"/>
    </i>
    <i r="4">
      <x v="30"/>
    </i>
    <i r="5">
      <x v="15"/>
    </i>
    <i r="6">
      <x v="2"/>
    </i>
    <i r="7">
      <x v="631"/>
    </i>
    <i>
      <x v="1701"/>
    </i>
    <i r="1">
      <x v="102"/>
    </i>
    <i r="2">
      <x v="1"/>
    </i>
    <i r="3">
      <x v="34"/>
    </i>
    <i r="4">
      <x v="34"/>
    </i>
    <i r="5">
      <x v="35"/>
    </i>
    <i r="6">
      <x v="3"/>
    </i>
    <i r="7">
      <x v="190"/>
    </i>
    <i>
      <x v="1702"/>
    </i>
    <i r="1">
      <x v="102"/>
    </i>
    <i r="2">
      <x v="6"/>
    </i>
    <i r="3">
      <x v="34"/>
    </i>
    <i r="4">
      <x v="38"/>
    </i>
    <i r="5">
      <x v="6"/>
    </i>
    <i r="6">
      <x v="2"/>
    </i>
    <i r="7">
      <x v="412"/>
    </i>
    <i>
      <x v="1703"/>
    </i>
    <i r="1">
      <x v="102"/>
    </i>
    <i r="2">
      <x v="6"/>
    </i>
    <i r="3">
      <x v="34"/>
    </i>
    <i r="4">
      <x v="35"/>
    </i>
    <i r="5">
      <x v="24"/>
    </i>
    <i r="6">
      <x v="2"/>
    </i>
    <i r="7">
      <x v="143"/>
    </i>
    <i>
      <x v="1704"/>
    </i>
    <i r="1">
      <x v="102"/>
    </i>
    <i r="2">
      <x/>
    </i>
    <i r="3">
      <x v="34"/>
    </i>
    <i r="4">
      <x v="35"/>
    </i>
    <i r="5">
      <x v="6"/>
    </i>
    <i r="6">
      <x v="3"/>
    </i>
    <i r="7">
      <x v="164"/>
    </i>
    <i>
      <x v="1705"/>
    </i>
    <i r="1">
      <x v="16"/>
    </i>
    <i r="2">
      <x v="1"/>
    </i>
    <i r="3">
      <x v="34"/>
    </i>
    <i r="4">
      <x v="38"/>
    </i>
    <i r="5">
      <x v="15"/>
    </i>
    <i r="6">
      <x v="2"/>
    </i>
    <i r="7">
      <x v="406"/>
    </i>
    <i>
      <x v="1706"/>
    </i>
    <i r="1">
      <x v="102"/>
    </i>
    <i r="2">
      <x/>
    </i>
    <i r="3">
      <x v="34"/>
    </i>
    <i r="4">
      <x v="35"/>
    </i>
    <i r="5">
      <x v="40"/>
    </i>
    <i r="6">
      <x v="2"/>
    </i>
    <i r="7">
      <x v="128"/>
    </i>
    <i>
      <x v="1707"/>
    </i>
    <i r="1">
      <x v="43"/>
    </i>
    <i r="2">
      <x v="6"/>
    </i>
    <i r="3">
      <x v="15"/>
    </i>
    <i r="4">
      <x v="31"/>
    </i>
    <i r="5">
      <x v="29"/>
    </i>
    <i r="6">
      <x v="1"/>
    </i>
    <i r="7">
      <x v="483"/>
    </i>
    <i>
      <x v="1708"/>
    </i>
    <i r="1">
      <x v="43"/>
    </i>
    <i r="2">
      <x v="8"/>
    </i>
    <i r="3">
      <x v="15"/>
    </i>
    <i r="4">
      <x v="30"/>
    </i>
    <i r="5">
      <x v="10"/>
    </i>
    <i r="6">
      <x v="2"/>
    </i>
    <i r="7">
      <x v="661"/>
    </i>
    <i>
      <x v="1709"/>
    </i>
    <i r="1">
      <x v="102"/>
    </i>
    <i r="2">
      <x v="6"/>
    </i>
    <i r="3">
      <x v="34"/>
    </i>
    <i r="4">
      <x v="32"/>
    </i>
    <i r="5">
      <x v="10"/>
    </i>
    <i r="6">
      <x v="3"/>
    </i>
    <i r="7">
      <x v="230"/>
    </i>
    <i>
      <x v="1710"/>
    </i>
    <i r="1">
      <x v="102"/>
    </i>
    <i r="2">
      <x v="6"/>
    </i>
    <i r="3">
      <x v="34"/>
    </i>
    <i r="4">
      <x v="32"/>
    </i>
    <i r="5">
      <x v="10"/>
    </i>
    <i r="6">
      <x v="3"/>
    </i>
    <i r="7">
      <x v="230"/>
    </i>
    <i>
      <x v="1711"/>
    </i>
    <i r="1">
      <x v="43"/>
    </i>
    <i r="2">
      <x v="6"/>
    </i>
    <i r="3">
      <x v="15"/>
    </i>
    <i r="4">
      <x v="31"/>
    </i>
    <i r="5">
      <x/>
    </i>
    <i r="6">
      <x v="1"/>
    </i>
    <i r="7">
      <x v="505"/>
    </i>
    <i>
      <x v="1712"/>
    </i>
    <i r="1">
      <x v="43"/>
    </i>
    <i r="2">
      <x v="6"/>
    </i>
    <i r="3">
      <x v="15"/>
    </i>
    <i r="4">
      <x v="31"/>
    </i>
    <i r="5">
      <x/>
    </i>
    <i r="6">
      <x v="1"/>
    </i>
    <i r="7">
      <x v="505"/>
    </i>
    <i>
      <x v="1713"/>
    </i>
    <i r="1">
      <x v="43"/>
    </i>
    <i r="2">
      <x v="6"/>
    </i>
    <i r="3">
      <x v="34"/>
    </i>
    <i r="4">
      <x v="38"/>
    </i>
    <i r="5">
      <x v="21"/>
    </i>
    <i r="6">
      <x v="2"/>
    </i>
    <i r="7">
      <x v="416"/>
    </i>
    <i>
      <x v="1714"/>
    </i>
    <i r="1">
      <x v="43"/>
    </i>
    <i r="2">
      <x v="1"/>
    </i>
    <i r="3">
      <x v="15"/>
    </i>
    <i r="4">
      <x v="31"/>
    </i>
    <i r="5">
      <x v="13"/>
    </i>
    <i r="6">
      <x v="3"/>
    </i>
    <i r="7">
      <x v="451"/>
    </i>
    <i>
      <x v="1715"/>
    </i>
    <i r="1">
      <x v="43"/>
    </i>
    <i r="2">
      <x v="1"/>
    </i>
    <i r="3">
      <x v="15"/>
    </i>
    <i r="4">
      <x v="31"/>
    </i>
    <i r="5">
      <x v="13"/>
    </i>
    <i r="6">
      <x v="3"/>
    </i>
    <i r="7">
      <x v="463"/>
    </i>
    <i>
      <x v="1716"/>
    </i>
    <i r="1">
      <x v="99"/>
    </i>
    <i r="2">
      <x v="1"/>
    </i>
    <i r="3">
      <x v="13"/>
    </i>
    <i r="4">
      <x v="34"/>
    </i>
    <i r="5">
      <x v="40"/>
    </i>
    <i r="6">
      <x v="3"/>
    </i>
    <i r="7">
      <x v="183"/>
    </i>
    <i>
      <x v="1717"/>
    </i>
    <i r="1">
      <x v="102"/>
    </i>
    <i r="2">
      <x v="6"/>
    </i>
    <i r="3">
      <x v="34"/>
    </i>
    <i r="4">
      <x v="34"/>
    </i>
    <i r="5">
      <x v="36"/>
    </i>
    <i r="6">
      <x v="2"/>
    </i>
    <i r="7">
      <x v="198"/>
    </i>
    <i>
      <x v="1718"/>
    </i>
    <i r="1">
      <x v="102"/>
    </i>
    <i r="2">
      <x v="1"/>
    </i>
    <i r="3">
      <x v="34"/>
    </i>
    <i r="4">
      <x v="38"/>
    </i>
    <i r="5">
      <x v="15"/>
    </i>
    <i r="6">
      <x v="1"/>
    </i>
    <i r="7">
      <x v="412"/>
    </i>
    <i>
      <x v="1719"/>
    </i>
    <i r="1">
      <x v="93"/>
    </i>
    <i r="2">
      <x v="6"/>
    </i>
    <i r="3">
      <x v="5"/>
    </i>
    <i r="4">
      <x v="23"/>
    </i>
    <i r="5">
      <x v="21"/>
    </i>
    <i r="6">
      <x v="1"/>
    </i>
    <i r="7">
      <x v="25"/>
    </i>
    <i>
      <x v="1720"/>
    </i>
    <i r="1">
      <x v="102"/>
    </i>
    <i r="2">
      <x v="6"/>
    </i>
    <i r="3">
      <x v="34"/>
    </i>
    <i r="4">
      <x v="34"/>
    </i>
    <i r="5">
      <x v="31"/>
    </i>
    <i r="6">
      <x v="3"/>
    </i>
    <i r="7">
      <x v="177"/>
    </i>
    <i>
      <x v="1721"/>
    </i>
    <i r="1">
      <x v="102"/>
    </i>
    <i r="2">
      <x v="6"/>
    </i>
    <i r="3">
      <x v="34"/>
    </i>
    <i r="4">
      <x v="34"/>
    </i>
    <i r="5">
      <x v="21"/>
    </i>
    <i r="6">
      <x v="4"/>
    </i>
    <i r="7">
      <x v="198"/>
    </i>
    <i>
      <x v="1722"/>
    </i>
    <i r="1">
      <x v="102"/>
    </i>
    <i r="2">
      <x v="1"/>
    </i>
    <i r="3">
      <x v="34"/>
    </i>
    <i r="4">
      <x v="33"/>
    </i>
    <i r="5">
      <x v="18"/>
    </i>
    <i r="6">
      <x v="2"/>
    </i>
    <i r="7">
      <x v="358"/>
    </i>
    <i>
      <x v="1723"/>
    </i>
    <i r="1">
      <x v="102"/>
    </i>
    <i r="2">
      <x v="6"/>
    </i>
    <i r="3">
      <x v="34"/>
    </i>
    <i r="4">
      <x v="34"/>
    </i>
    <i r="5">
      <x v="10"/>
    </i>
    <i r="6">
      <x v="2"/>
    </i>
    <i r="7">
      <x v="206"/>
    </i>
    <i>
      <x v="1724"/>
    </i>
    <i r="1">
      <x v="102"/>
    </i>
    <i r="2">
      <x v="2"/>
    </i>
    <i r="3">
      <x v="34"/>
    </i>
    <i r="4">
      <x v="34"/>
    </i>
    <i r="5">
      <x v="33"/>
    </i>
    <i r="6">
      <x v="1"/>
    </i>
    <i r="7">
      <x v="176"/>
    </i>
    <i>
      <x v="1725"/>
    </i>
    <i r="1">
      <x v="102"/>
    </i>
    <i r="2">
      <x v="6"/>
    </i>
    <i r="3">
      <x v="34"/>
    </i>
    <i r="4">
      <x v="32"/>
    </i>
    <i r="5">
      <x v="13"/>
    </i>
    <i r="6">
      <x v="3"/>
    </i>
    <i r="7">
      <x v="271"/>
    </i>
    <i>
      <x v="1726"/>
    </i>
    <i r="1">
      <x v="43"/>
    </i>
    <i r="2">
      <x v="6"/>
    </i>
    <i r="3">
      <x v="34"/>
    </i>
    <i r="4">
      <x v="30"/>
    </i>
    <i r="5">
      <x v="18"/>
    </i>
    <i r="6">
      <x v="1"/>
    </i>
    <i r="7">
      <x v="614"/>
    </i>
    <i>
      <x v="1727"/>
    </i>
    <i r="1">
      <x v="97"/>
    </i>
    <i r="2">
      <x/>
    </i>
    <i r="3">
      <x v="34"/>
    </i>
    <i r="4">
      <x v="31"/>
    </i>
    <i r="5">
      <x v="13"/>
    </i>
    <i r="6">
      <x v="3"/>
    </i>
    <i r="7">
      <x v="478"/>
    </i>
    <i>
      <x v="1728"/>
    </i>
    <i r="1">
      <x v="43"/>
    </i>
    <i r="2">
      <x v="7"/>
    </i>
    <i r="3">
      <x v="15"/>
    </i>
    <i r="4">
      <x v="30"/>
    </i>
    <i r="5">
      <x v="18"/>
    </i>
    <i r="6">
      <x v="2"/>
    </i>
    <i r="7">
      <x v="672"/>
    </i>
    <i>
      <x v="1729"/>
    </i>
    <i r="1">
      <x v="77"/>
    </i>
    <i r="2">
      <x/>
    </i>
    <i r="3">
      <x v="12"/>
    </i>
    <i r="4">
      <x v="31"/>
    </i>
    <i r="5">
      <x v="35"/>
    </i>
    <i r="6">
      <x v="2"/>
    </i>
    <i r="7">
      <x v="454"/>
    </i>
    <i>
      <x v="1730"/>
    </i>
    <i r="1">
      <x v="102"/>
    </i>
    <i r="2">
      <x v="6"/>
    </i>
    <i r="3">
      <x v="34"/>
    </i>
    <i r="4">
      <x v="35"/>
    </i>
    <i r="5">
      <x v="35"/>
    </i>
    <i r="6">
      <x v="1"/>
    </i>
    <i r="7">
      <x v="128"/>
    </i>
    <i>
      <x v="1731"/>
    </i>
    <i r="1">
      <x v="16"/>
    </i>
    <i r="2">
      <x v="5"/>
    </i>
    <i r="3">
      <x v="34"/>
    </i>
    <i r="4">
      <x v="35"/>
    </i>
    <i r="5">
      <x v="29"/>
    </i>
    <i r="6">
      <x/>
    </i>
    <i r="7">
      <x v="143"/>
    </i>
    <i>
      <x v="1732"/>
    </i>
    <i r="1">
      <x v="43"/>
    </i>
    <i r="2">
      <x v="1"/>
    </i>
    <i r="3">
      <x v="15"/>
    </i>
    <i r="4">
      <x v="30"/>
    </i>
    <i r="5">
      <x/>
    </i>
    <i r="6">
      <x v="3"/>
    </i>
    <i r="7">
      <x v="562"/>
    </i>
    <i>
      <x v="1733"/>
    </i>
    <i r="1">
      <x v="102"/>
    </i>
    <i r="2">
      <x v="6"/>
    </i>
    <i r="3">
      <x v="34"/>
    </i>
    <i r="4">
      <x v="22"/>
    </i>
    <i r="5">
      <x v="30"/>
    </i>
    <i r="6">
      <x v="3"/>
    </i>
    <i r="7">
      <x v="43"/>
    </i>
    <i>
      <x v="1734"/>
    </i>
    <i r="1">
      <x v="43"/>
    </i>
    <i r="2">
      <x v="6"/>
    </i>
    <i r="3">
      <x v="15"/>
    </i>
    <i r="4">
      <x v="31"/>
    </i>
    <i r="5">
      <x v="29"/>
    </i>
    <i r="6">
      <x v="3"/>
    </i>
    <i r="7">
      <x v="445"/>
    </i>
    <i>
      <x v="1735"/>
    </i>
    <i r="1">
      <x v="43"/>
    </i>
    <i r="2">
      <x v="5"/>
    </i>
    <i r="3">
      <x v="34"/>
    </i>
    <i r="4">
      <x v="30"/>
    </i>
    <i r="5">
      <x v="24"/>
    </i>
    <i r="6">
      <x v="1"/>
    </i>
    <i r="7">
      <x v="525"/>
    </i>
    <i>
      <x v="1736"/>
    </i>
    <i r="1">
      <x v="57"/>
    </i>
    <i r="2">
      <x v="1"/>
    </i>
    <i r="3">
      <x v="34"/>
    </i>
    <i r="4">
      <x v="38"/>
    </i>
    <i r="5">
      <x v="32"/>
    </i>
    <i r="6">
      <x/>
    </i>
    <i r="7">
      <x v="412"/>
    </i>
    <i>
      <x v="1737"/>
    </i>
    <i r="1">
      <x v="25"/>
    </i>
    <i r="2">
      <x v="6"/>
    </i>
    <i r="3">
      <x v="12"/>
    </i>
    <i r="4">
      <x v="37"/>
    </i>
    <i r="5">
      <x v="13"/>
    </i>
    <i r="6">
      <x/>
    </i>
    <i r="7">
      <x v="105"/>
    </i>
    <i>
      <x v="1738"/>
    </i>
    <i r="1">
      <x v="99"/>
    </i>
    <i r="2">
      <x v="1"/>
    </i>
    <i r="3">
      <x v="13"/>
    </i>
    <i r="4">
      <x v="38"/>
    </i>
    <i r="5">
      <x v="15"/>
    </i>
    <i r="6">
      <x v="3"/>
    </i>
    <i r="7">
      <x v="381"/>
    </i>
    <i>
      <x v="1739"/>
    </i>
    <i r="1">
      <x v="99"/>
    </i>
    <i r="2">
      <x v="6"/>
    </i>
    <i r="3">
      <x v="13"/>
    </i>
    <i r="4">
      <x v="33"/>
    </i>
    <i r="5">
      <x v="24"/>
    </i>
    <i r="6">
      <x v="2"/>
    </i>
    <i r="7">
      <x v="295"/>
    </i>
    <i>
      <x v="1740"/>
    </i>
    <i r="1">
      <x v="43"/>
    </i>
    <i r="2">
      <x v="5"/>
    </i>
    <i r="3">
      <x v="15"/>
    </i>
    <i r="4">
      <x v="30"/>
    </i>
    <i r="5">
      <x v="6"/>
    </i>
    <i r="6">
      <x v="1"/>
    </i>
    <i r="7">
      <x v="670"/>
    </i>
    <i>
      <x v="1741"/>
    </i>
    <i r="1">
      <x v="99"/>
    </i>
    <i r="2">
      <x v="6"/>
    </i>
    <i r="3">
      <x v="13"/>
    </i>
    <i r="4">
      <x v="33"/>
    </i>
    <i r="5">
      <x v="13"/>
    </i>
    <i r="6">
      <x v="2"/>
    </i>
    <i r="7">
      <x v="338"/>
    </i>
    <i>
      <x v="1742"/>
    </i>
    <i r="1">
      <x v="99"/>
    </i>
    <i r="2">
      <x v="6"/>
    </i>
    <i r="3">
      <x v="13"/>
    </i>
    <i r="4">
      <x v="33"/>
    </i>
    <i r="5">
      <x v="13"/>
    </i>
    <i r="6">
      <x v="2"/>
    </i>
    <i r="7">
      <x v="338"/>
    </i>
    <i>
      <x v="1743"/>
    </i>
    <i r="1">
      <x v="102"/>
    </i>
    <i r="2">
      <x v="7"/>
    </i>
    <i r="3">
      <x v="34"/>
    </i>
    <i r="4">
      <x v="34"/>
    </i>
    <i r="5">
      <x v="29"/>
    </i>
    <i r="6">
      <x/>
    </i>
    <i r="7">
      <x v="165"/>
    </i>
    <i>
      <x v="1744"/>
    </i>
    <i r="1">
      <x v="99"/>
    </i>
    <i r="2">
      <x v="6"/>
    </i>
    <i r="3">
      <x v="13"/>
    </i>
    <i r="4">
      <x v="33"/>
    </i>
    <i r="5">
      <x v="36"/>
    </i>
    <i r="6">
      <x v="2"/>
    </i>
    <i r="7">
      <x v="344"/>
    </i>
    <i>
      <x v="1745"/>
    </i>
    <i r="1">
      <x v="43"/>
    </i>
    <i r="2">
      <x v="1"/>
    </i>
    <i r="3">
      <x v="15"/>
    </i>
    <i r="4">
      <x v="30"/>
    </i>
    <i r="5">
      <x v="6"/>
    </i>
    <i r="6">
      <x v="2"/>
    </i>
    <i r="7">
      <x v="568"/>
    </i>
    <i>
      <x v="1746"/>
    </i>
    <i r="1">
      <x v="43"/>
    </i>
    <i r="2">
      <x v="1"/>
    </i>
    <i r="3">
      <x v="34"/>
    </i>
    <i r="4">
      <x v="30"/>
    </i>
    <i r="5">
      <x v="13"/>
    </i>
    <i r="6">
      <x v="1"/>
    </i>
    <i r="7">
      <x v="673"/>
    </i>
    <i>
      <x v="1747"/>
    </i>
    <i r="1">
      <x v="10"/>
    </i>
    <i r="2">
      <x v="1"/>
    </i>
    <i r="3">
      <x v="34"/>
    </i>
    <i r="4">
      <x v="30"/>
    </i>
    <i r="5">
      <x v="32"/>
    </i>
    <i r="6">
      <x/>
    </i>
    <i r="7">
      <x v="665"/>
    </i>
    <i>
      <x v="1748"/>
    </i>
    <i r="1">
      <x v="43"/>
    </i>
    <i r="2">
      <x v="1"/>
    </i>
    <i r="3">
      <x v="34"/>
    </i>
    <i r="4">
      <x v="30"/>
    </i>
    <i r="5">
      <x v="10"/>
    </i>
    <i r="6">
      <x v="2"/>
    </i>
    <i r="7">
      <x v="536"/>
    </i>
    <i>
      <x v="1749"/>
    </i>
    <i r="1">
      <x v="102"/>
    </i>
    <i r="2">
      <x v="1"/>
    </i>
    <i r="3">
      <x v="34"/>
    </i>
    <i r="4">
      <x v="33"/>
    </i>
    <i r="5">
      <x v="10"/>
    </i>
    <i r="6">
      <x v="1"/>
    </i>
    <i r="7">
      <x v="358"/>
    </i>
    <i>
      <x v="1750"/>
    </i>
    <i r="1">
      <x v="43"/>
    </i>
    <i r="2">
      <x v="1"/>
    </i>
    <i r="3">
      <x v="34"/>
    </i>
    <i r="4">
      <x v="30"/>
    </i>
    <i r="5">
      <x v="6"/>
    </i>
    <i r="6">
      <x v="2"/>
    </i>
    <i r="7">
      <x v="655"/>
    </i>
    <i>
      <x v="1751"/>
    </i>
    <i r="1">
      <x v="102"/>
    </i>
    <i r="2">
      <x v="6"/>
    </i>
    <i r="3">
      <x v="34"/>
    </i>
    <i r="4">
      <x v="32"/>
    </i>
    <i r="5">
      <x v="32"/>
    </i>
    <i r="6">
      <x v="2"/>
    </i>
    <i r="7">
      <x v="251"/>
    </i>
    <i>
      <x v="1752"/>
    </i>
    <i r="1">
      <x v="85"/>
    </i>
    <i r="2">
      <x v="1"/>
    </i>
    <i r="3">
      <x v="34"/>
    </i>
    <i r="4">
      <x v="38"/>
    </i>
    <i r="5">
      <x v="10"/>
    </i>
    <i r="6">
      <x v="3"/>
    </i>
    <i r="7">
      <x v="391"/>
    </i>
    <i>
      <x v="1753"/>
    </i>
    <i r="1">
      <x v="85"/>
    </i>
    <i r="2">
      <x v="1"/>
    </i>
    <i r="3">
      <x v="34"/>
    </i>
    <i r="4">
      <x v="38"/>
    </i>
    <i r="5">
      <x v="10"/>
    </i>
    <i r="6">
      <x v="3"/>
    </i>
    <i r="7">
      <x v="391"/>
    </i>
    <i>
      <x v="1754"/>
    </i>
    <i r="1">
      <x v="102"/>
    </i>
    <i r="2">
      <x v="1"/>
    </i>
    <i r="3">
      <x v="34"/>
    </i>
    <i r="4">
      <x v="36"/>
    </i>
    <i r="5">
      <x v="32"/>
    </i>
    <i r="6">
      <x v="3"/>
    </i>
    <i r="7">
      <x v="85"/>
    </i>
    <i>
      <x v="1755"/>
    </i>
    <i r="1">
      <x v="19"/>
    </i>
    <i r="2">
      <x v="1"/>
    </i>
    <i r="3">
      <x v="4"/>
    </i>
    <i r="4">
      <x v="33"/>
    </i>
    <i r="5">
      <x v="6"/>
    </i>
    <i r="6">
      <x/>
    </i>
    <i r="7">
      <x v="362"/>
    </i>
    <i>
      <x v="1756"/>
    </i>
    <i r="1">
      <x v="43"/>
    </i>
    <i r="2">
      <x v="1"/>
    </i>
    <i r="3">
      <x v="15"/>
    </i>
    <i r="4">
      <x v="30"/>
    </i>
    <i r="5">
      <x v="13"/>
    </i>
    <i r="6">
      <x v="1"/>
    </i>
    <i r="7">
      <x v="588"/>
    </i>
    <i>
      <x v="1757"/>
    </i>
    <i r="1">
      <x v="102"/>
    </i>
    <i r="2">
      <x v="1"/>
    </i>
    <i r="3">
      <x v="34"/>
    </i>
    <i r="4">
      <x v="34"/>
    </i>
    <i r="5">
      <x v="34"/>
    </i>
    <i r="6">
      <x v="2"/>
    </i>
    <i r="7">
      <x v="206"/>
    </i>
    <i>
      <x v="1758"/>
    </i>
    <i r="1">
      <x v="102"/>
    </i>
    <i r="2">
      <x v="1"/>
    </i>
    <i r="3">
      <x v="34"/>
    </i>
    <i r="4">
      <x v="34"/>
    </i>
    <i r="5">
      <x v="30"/>
    </i>
    <i r="6">
      <x v="1"/>
    </i>
    <i r="7">
      <x v="206"/>
    </i>
    <i>
      <x v="1759"/>
    </i>
    <i r="1">
      <x v="102"/>
    </i>
    <i r="2">
      <x v="3"/>
    </i>
    <i r="3">
      <x v="34"/>
    </i>
    <i r="4">
      <x v="34"/>
    </i>
    <i r="5">
      <x v="33"/>
    </i>
    <i r="6">
      <x v="1"/>
    </i>
    <i r="7">
      <x v="206"/>
    </i>
    <i>
      <x v="1760"/>
    </i>
    <i r="1">
      <x v="19"/>
    </i>
    <i r="2">
      <x v="1"/>
    </i>
    <i r="3">
      <x v="4"/>
    </i>
    <i r="4">
      <x v="35"/>
    </i>
    <i r="5">
      <x v="15"/>
    </i>
    <i r="6">
      <x v="3"/>
    </i>
    <i r="7">
      <x v="155"/>
    </i>
    <i>
      <x v="1761"/>
    </i>
    <i r="1">
      <x v="102"/>
    </i>
    <i r="2">
      <x v="1"/>
    </i>
    <i r="3">
      <x v="34"/>
    </i>
    <i r="4">
      <x v="34"/>
    </i>
    <i r="5">
      <x v="30"/>
    </i>
    <i r="6">
      <x v="3"/>
    </i>
    <i r="7">
      <x v="219"/>
    </i>
    <i>
      <x v="1762"/>
    </i>
    <i r="1">
      <x v="102"/>
    </i>
    <i r="2">
      <x v="7"/>
    </i>
    <i r="3">
      <x v="34"/>
    </i>
    <i r="4">
      <x v="35"/>
    </i>
    <i r="5">
      <x v="13"/>
    </i>
    <i r="6">
      <x v="2"/>
    </i>
    <i r="7">
      <x v="119"/>
    </i>
    <i>
      <x v="1763"/>
    </i>
    <i r="1">
      <x v="102"/>
    </i>
    <i r="2">
      <x v="1"/>
    </i>
    <i r="3">
      <x v="34"/>
    </i>
    <i r="4">
      <x v="33"/>
    </i>
    <i r="5">
      <x v="15"/>
    </i>
    <i r="6">
      <x v="2"/>
    </i>
    <i r="7">
      <x v="319"/>
    </i>
    <i>
      <x v="1764"/>
    </i>
    <i r="1">
      <x v="102"/>
    </i>
    <i r="2">
      <x v="1"/>
    </i>
    <i r="3">
      <x v="34"/>
    </i>
    <i r="4">
      <x v="35"/>
    </i>
    <i r="5">
      <x v="13"/>
    </i>
    <i r="6">
      <x v="3"/>
    </i>
    <i r="7">
      <x v="128"/>
    </i>
    <i>
      <x v="1765"/>
    </i>
    <i r="1">
      <x v="6"/>
    </i>
    <i r="2">
      <x v="5"/>
    </i>
    <i r="3">
      <x v="1"/>
    </i>
    <i r="4">
      <x v="21"/>
    </i>
    <i r="5">
      <x v="32"/>
    </i>
    <i r="6">
      <x v="1"/>
    </i>
    <i r="7">
      <x v="16"/>
    </i>
    <i>
      <x v="1766"/>
    </i>
    <i r="1">
      <x v="43"/>
    </i>
    <i r="2">
      <x v="6"/>
    </i>
    <i r="3">
      <x v="15"/>
    </i>
    <i r="4">
      <x v="30"/>
    </i>
    <i r="5">
      <x v="15"/>
    </i>
    <i r="6">
      <x v="1"/>
    </i>
    <i r="7">
      <x v="546"/>
    </i>
    <i>
      <x v="1767"/>
    </i>
    <i r="1">
      <x v="43"/>
    </i>
    <i r="2">
      <x v="6"/>
    </i>
    <i r="3">
      <x v="34"/>
    </i>
    <i r="4">
      <x v="31"/>
    </i>
    <i r="5">
      <x v="18"/>
    </i>
    <i r="6">
      <x v="2"/>
    </i>
    <i r="7">
      <x v="506"/>
    </i>
    <i>
      <x v="1768"/>
    </i>
    <i r="1">
      <x v="99"/>
    </i>
    <i r="2">
      <x v="1"/>
    </i>
    <i r="3">
      <x v="13"/>
    </i>
    <i r="4">
      <x v="32"/>
    </i>
    <i r="5">
      <x v="40"/>
    </i>
    <i r="6">
      <x v="2"/>
    </i>
    <i r="7">
      <x v="286"/>
    </i>
    <i>
      <x v="1769"/>
    </i>
    <i r="1">
      <x v="99"/>
    </i>
    <i r="2">
      <x v="1"/>
    </i>
    <i r="3">
      <x v="13"/>
    </i>
    <i r="4">
      <x v="32"/>
    </i>
    <i r="5">
      <x v="6"/>
    </i>
    <i r="6">
      <x v="3"/>
    </i>
    <i r="7">
      <x v="286"/>
    </i>
    <i>
      <x v="1770"/>
    </i>
    <i r="1">
      <x v="71"/>
    </i>
    <i r="2">
      <x v="6"/>
    </i>
    <i r="3">
      <x v="28"/>
    </i>
    <i r="4">
      <x v="31"/>
    </i>
    <i r="5">
      <x v="27"/>
    </i>
    <i r="6">
      <x v="3"/>
    </i>
    <i r="7">
      <x v="511"/>
    </i>
    <i>
      <x v="1771"/>
    </i>
    <i r="1">
      <x v="6"/>
    </i>
    <i r="2">
      <x v="3"/>
    </i>
    <i r="3">
      <x v="1"/>
    </i>
    <i r="4">
      <x v="23"/>
    </i>
    <i r="5">
      <x v="35"/>
    </i>
    <i r="6">
      <x v="1"/>
    </i>
    <i r="7">
      <x v="26"/>
    </i>
    <i>
      <x v="1772"/>
    </i>
    <i r="1">
      <x v="43"/>
    </i>
    <i r="2">
      <x v="1"/>
    </i>
    <i r="3">
      <x v="15"/>
    </i>
    <i r="4">
      <x v="30"/>
    </i>
    <i r="5">
      <x v="27"/>
    </i>
    <i r="6">
      <x v="3"/>
    </i>
    <i r="7">
      <x v="622"/>
    </i>
    <i>
      <x v="1773"/>
    </i>
    <i r="1">
      <x v="43"/>
    </i>
    <i r="2">
      <x v="6"/>
    </i>
    <i r="3">
      <x v="34"/>
    </i>
    <i r="4">
      <x v="30"/>
    </i>
    <i r="5">
      <x v="13"/>
    </i>
    <i r="6">
      <x v="3"/>
    </i>
    <i r="7">
      <x v="629"/>
    </i>
    <i>
      <x v="1774"/>
    </i>
    <i r="1">
      <x v="43"/>
    </i>
    <i r="2">
      <x v="8"/>
    </i>
    <i r="3">
      <x v="15"/>
    </i>
    <i r="4">
      <x v="30"/>
    </i>
    <i r="5">
      <x v="15"/>
    </i>
    <i r="6">
      <x v="2"/>
    </i>
    <i r="7">
      <x v="573"/>
    </i>
    <i>
      <x v="1775"/>
    </i>
    <i r="1">
      <x v="102"/>
    </i>
    <i r="2">
      <x v="6"/>
    </i>
    <i r="3">
      <x v="34"/>
    </i>
    <i r="4">
      <x v="35"/>
    </i>
    <i r="5">
      <x v="10"/>
    </i>
    <i r="6">
      <x v="2"/>
    </i>
    <i r="7">
      <x v="143"/>
    </i>
    <i>
      <x v="1776"/>
    </i>
    <i r="1">
      <x v="66"/>
    </i>
    <i r="2">
      <x v="1"/>
    </i>
    <i r="3">
      <x v="12"/>
    </i>
    <i r="4">
      <x v="32"/>
    </i>
    <i r="5">
      <x v="34"/>
    </i>
    <i r="6">
      <x v="1"/>
    </i>
    <i r="7">
      <x v="247"/>
    </i>
    <i>
      <x v="1777"/>
    </i>
    <i r="1">
      <x v="19"/>
    </i>
    <i r="2">
      <x v="1"/>
    </i>
    <i r="3">
      <x v="34"/>
    </i>
    <i r="4">
      <x v="31"/>
    </i>
    <i r="5">
      <x v="10"/>
    </i>
    <i r="6">
      <x v="1"/>
    </i>
    <i r="7">
      <x v="464"/>
    </i>
    <i>
      <x v="1778"/>
    </i>
    <i r="1">
      <x v="102"/>
    </i>
    <i r="2">
      <x v="1"/>
    </i>
    <i r="3">
      <x v="34"/>
    </i>
    <i r="4">
      <x v="34"/>
    </i>
    <i r="5">
      <x v="18"/>
    </i>
    <i r="6">
      <x v="1"/>
    </i>
    <i r="7">
      <x v="185"/>
    </i>
    <i>
      <x v="1780"/>
    </i>
    <i r="1">
      <x v="102"/>
    </i>
    <i r="2">
      <x v="5"/>
    </i>
    <i r="3">
      <x v="34"/>
    </i>
    <i r="4">
      <x v="35"/>
    </i>
    <i r="5">
      <x v="18"/>
    </i>
    <i r="6">
      <x v="3"/>
    </i>
    <i r="7">
      <x v="150"/>
    </i>
    <i>
      <x v="1781"/>
    </i>
    <i r="1">
      <x v="102"/>
    </i>
    <i r="2">
      <x v="1"/>
    </i>
    <i r="3">
      <x v="34"/>
    </i>
    <i r="4">
      <x v="33"/>
    </i>
    <i r="5">
      <x v="44"/>
    </i>
    <i r="6">
      <x v="1"/>
    </i>
    <i r="7">
      <x v="339"/>
    </i>
    <i>
      <x v="1782"/>
    </i>
    <i r="1">
      <x v="102"/>
    </i>
    <i r="2">
      <x v="6"/>
    </i>
    <i r="3">
      <x v="34"/>
    </i>
    <i r="4">
      <x v="38"/>
    </i>
    <i r="5">
      <x v="40"/>
    </i>
    <i r="6">
      <x v="3"/>
    </i>
    <i r="7">
      <x v="394"/>
    </i>
    <i>
      <x v="1783"/>
    </i>
    <i r="1">
      <x v="48"/>
    </i>
    <i r="2">
      <x v="1"/>
    </i>
    <i r="3">
      <x v="12"/>
    </i>
    <i r="4">
      <x v="31"/>
    </i>
    <i r="5">
      <x v="30"/>
    </i>
    <i r="6">
      <x v="2"/>
    </i>
    <i r="7">
      <x v="442"/>
    </i>
    <i>
      <x v="1784"/>
    </i>
    <i r="1">
      <x v="102"/>
    </i>
    <i r="2">
      <x/>
    </i>
    <i r="3">
      <x v="34"/>
    </i>
    <i r="4">
      <x v="39"/>
    </i>
    <i r="5">
      <x v="40"/>
    </i>
    <i r="6">
      <x v="2"/>
    </i>
    <i r="7">
      <x v="47"/>
    </i>
    <i>
      <x v="1785"/>
    </i>
    <i r="1">
      <x v="40"/>
    </i>
    <i r="2">
      <x v="1"/>
    </i>
    <i r="3">
      <x v="34"/>
    </i>
    <i r="4">
      <x v="31"/>
    </i>
    <i r="5">
      <x v="6"/>
    </i>
    <i r="6">
      <x/>
    </i>
    <i r="7">
      <x v="464"/>
    </i>
    <i>
      <x v="1786"/>
    </i>
    <i r="1">
      <x v="43"/>
    </i>
    <i r="2">
      <x v="1"/>
    </i>
    <i r="3">
      <x v="34"/>
    </i>
    <i r="4">
      <x v="31"/>
    </i>
    <i r="5">
      <x v="2"/>
    </i>
    <i r="6">
      <x v="1"/>
    </i>
    <i r="7">
      <x v="500"/>
    </i>
    <i>
      <x v="1787"/>
    </i>
    <i r="1">
      <x v="43"/>
    </i>
    <i r="2">
      <x v="6"/>
    </i>
    <i r="3">
      <x v="15"/>
    </i>
    <i r="4">
      <x v="31"/>
    </i>
    <i r="5">
      <x v="30"/>
    </i>
    <i r="6">
      <x v="1"/>
    </i>
    <i r="7">
      <x v="479"/>
    </i>
    <i>
      <x v="1788"/>
    </i>
    <i r="1">
      <x v="43"/>
    </i>
    <i r="2">
      <x v="6"/>
    </i>
    <i r="3">
      <x v="15"/>
    </i>
    <i r="4">
      <x v="31"/>
    </i>
    <i r="5">
      <x v="21"/>
    </i>
    <i r="6">
      <x v="1"/>
    </i>
    <i r="7">
      <x v="488"/>
    </i>
    <i>
      <x v="1789"/>
    </i>
    <i r="1">
      <x v="99"/>
    </i>
    <i r="2">
      <x v="6"/>
    </i>
    <i r="3">
      <x v="13"/>
    </i>
    <i r="4">
      <x v="32"/>
    </i>
    <i r="5">
      <x v="24"/>
    </i>
    <i r="6">
      <x v="3"/>
    </i>
    <i r="7">
      <x v="249"/>
    </i>
    <i>
      <x v="1790"/>
    </i>
    <i r="1">
      <x v="43"/>
    </i>
    <i r="2">
      <x v="6"/>
    </i>
    <i r="3">
      <x v="15"/>
    </i>
    <i r="4">
      <x v="31"/>
    </i>
    <i r="5">
      <x v="24"/>
    </i>
    <i r="6">
      <x v="2"/>
    </i>
    <i r="7">
      <x v="453"/>
    </i>
    <i>
      <x v="1791"/>
    </i>
    <i r="1">
      <x v="43"/>
    </i>
    <i r="2">
      <x/>
    </i>
    <i r="3">
      <x v="15"/>
    </i>
    <i r="4">
      <x v="30"/>
    </i>
    <i r="5">
      <x v="21"/>
    </i>
    <i r="6">
      <x v="1"/>
    </i>
    <i r="7">
      <x v="579"/>
    </i>
    <i>
      <x v="1792"/>
    </i>
    <i r="1">
      <x v="99"/>
    </i>
    <i r="2">
      <x/>
    </i>
    <i r="3">
      <x v="13"/>
    </i>
    <i r="4">
      <x v="35"/>
    </i>
    <i r="5">
      <x v="30"/>
    </i>
    <i r="6">
      <x v="1"/>
    </i>
    <i r="7">
      <x v="146"/>
    </i>
    <i>
      <x v="1793"/>
    </i>
    <i r="1">
      <x v="102"/>
    </i>
    <i r="2">
      <x v="1"/>
    </i>
    <i r="3">
      <x v="34"/>
    </i>
    <i r="4">
      <x v="32"/>
    </i>
    <i r="5">
      <x v="35"/>
    </i>
    <i r="6">
      <x v="2"/>
    </i>
    <i r="7">
      <x v="230"/>
    </i>
    <i>
      <x v="1794"/>
    </i>
    <i r="1">
      <x v="102"/>
    </i>
    <i r="2">
      <x/>
    </i>
    <i r="3">
      <x v="34"/>
    </i>
    <i r="4">
      <x v="32"/>
    </i>
    <i r="5">
      <x v="29"/>
    </i>
    <i r="6">
      <x v="2"/>
    </i>
    <i r="7">
      <x v="248"/>
    </i>
    <i>
      <x v="1795"/>
    </i>
    <i r="1">
      <x v="102"/>
    </i>
    <i r="2">
      <x v="1"/>
    </i>
    <i r="3">
      <x v="34"/>
    </i>
    <i r="4">
      <x v="33"/>
    </i>
    <i r="5">
      <x/>
    </i>
    <i r="6">
      <x v="1"/>
    </i>
    <i r="7">
      <x v="358"/>
    </i>
    <i>
      <x v="1796"/>
    </i>
    <i r="1">
      <x v="102"/>
    </i>
    <i r="2">
      <x v="3"/>
    </i>
    <i r="3">
      <x v="34"/>
    </i>
    <i r="4">
      <x v="35"/>
    </i>
    <i r="5">
      <x v="29"/>
    </i>
    <i r="6">
      <x v="2"/>
    </i>
    <i r="7">
      <x v="143"/>
    </i>
    <i>
      <x v="1797"/>
    </i>
    <i r="1">
      <x v="102"/>
    </i>
    <i r="2">
      <x v="4"/>
    </i>
    <i r="3">
      <x v="34"/>
    </i>
    <i r="4">
      <x v="39"/>
    </i>
    <i r="5">
      <x v="21"/>
    </i>
    <i r="6">
      <x v="2"/>
    </i>
    <i r="7">
      <x v="49"/>
    </i>
    <i>
      <x v="1798"/>
    </i>
    <i r="1">
      <x v="97"/>
    </i>
    <i r="2">
      <x v="1"/>
    </i>
    <i r="3">
      <x v="34"/>
    </i>
    <i r="4">
      <x v="32"/>
    </i>
    <i r="5">
      <x v="18"/>
    </i>
    <i r="6">
      <x v="2"/>
    </i>
    <i r="7">
      <x v="230"/>
    </i>
    <i>
      <x v="1799"/>
    </i>
    <i r="1">
      <x v="43"/>
    </i>
    <i r="2">
      <x/>
    </i>
    <i r="3">
      <x v="34"/>
    </i>
    <i r="4">
      <x v="30"/>
    </i>
    <i r="5">
      <x v="18"/>
    </i>
    <i r="6">
      <x v="2"/>
    </i>
    <i r="7">
      <x v="592"/>
    </i>
    <i>
      <x v="1800"/>
    </i>
    <i r="1">
      <x v="85"/>
    </i>
    <i r="2">
      <x v="6"/>
    </i>
    <i r="3">
      <x v="34"/>
    </i>
    <i r="4">
      <x v="31"/>
    </i>
    <i r="5">
      <x v="13"/>
    </i>
    <i r="6">
      <x v="2"/>
    </i>
    <i r="7">
      <x v="457"/>
    </i>
    <i>
      <x v="1801"/>
    </i>
    <i r="1">
      <x v="102"/>
    </i>
    <i r="2">
      <x v="1"/>
    </i>
    <i r="3">
      <x v="34"/>
    </i>
    <i r="4">
      <x v="32"/>
    </i>
    <i r="5">
      <x v="35"/>
    </i>
    <i r="6">
      <x v="3"/>
    </i>
    <i r="7">
      <x v="289"/>
    </i>
    <i>
      <x v="1802"/>
    </i>
    <i r="1">
      <x v="82"/>
    </i>
    <i r="2">
      <x v="3"/>
    </i>
    <i r="3">
      <x v="34"/>
    </i>
    <i r="4">
      <x v="31"/>
    </i>
    <i r="5">
      <x v="43"/>
    </i>
    <i r="6">
      <x v="3"/>
    </i>
    <i r="7">
      <x v="443"/>
    </i>
    <i>
      <x v="1803"/>
    </i>
    <i r="1">
      <x v="102"/>
    </i>
    <i r="2">
      <x v="1"/>
    </i>
    <i r="3">
      <x v="34"/>
    </i>
    <i r="4">
      <x v="32"/>
    </i>
    <i r="5">
      <x v="13"/>
    </i>
    <i r="6">
      <x v="1"/>
    </i>
    <i r="7">
      <x v="230"/>
    </i>
    <i>
      <x v="1804"/>
    </i>
    <i r="1">
      <x v="43"/>
    </i>
    <i r="2">
      <x v="2"/>
    </i>
    <i r="3">
      <x v="34"/>
    </i>
    <i r="4">
      <x v="33"/>
    </i>
    <i r="5">
      <x/>
    </i>
    <i r="6">
      <x v="3"/>
    </i>
    <i r="7">
      <x v="370"/>
    </i>
    <i>
      <x v="1805"/>
    </i>
    <i r="1">
      <x v="102"/>
    </i>
    <i r="2">
      <x v="9"/>
    </i>
    <i r="3">
      <x v="34"/>
    </i>
    <i r="4">
      <x v="33"/>
    </i>
    <i r="5">
      <x v="6"/>
    </i>
    <i r="6">
      <x v="2"/>
    </i>
    <i r="7">
      <x v="358"/>
    </i>
    <i>
      <x v="1806"/>
    </i>
    <i r="1">
      <x v="102"/>
    </i>
    <i r="2">
      <x v="4"/>
    </i>
    <i r="3">
      <x v="34"/>
    </i>
    <i r="4">
      <x v="35"/>
    </i>
    <i r="5">
      <x v="35"/>
    </i>
    <i r="6">
      <x v="1"/>
    </i>
    <i r="7">
      <x v="128"/>
    </i>
    <i>
      <x v="1807"/>
    </i>
    <i r="1">
      <x v="16"/>
    </i>
    <i r="2">
      <x v="1"/>
    </i>
    <i r="3">
      <x v="34"/>
    </i>
    <i r="4">
      <x v="38"/>
    </i>
    <i r="5">
      <x v="6"/>
    </i>
    <i r="6">
      <x v="1"/>
    </i>
    <i r="7">
      <x v="412"/>
    </i>
    <i>
      <x v="1808"/>
    </i>
    <i r="1">
      <x v="99"/>
    </i>
    <i r="2">
      <x v="5"/>
    </i>
    <i r="3">
      <x v="13"/>
    </i>
    <i r="4">
      <x v="32"/>
    </i>
    <i r="5">
      <x v="24"/>
    </i>
    <i r="6">
      <x v="1"/>
    </i>
    <i r="7">
      <x v="270"/>
    </i>
    <i>
      <x v="1809"/>
    </i>
    <i r="1">
      <x v="102"/>
    </i>
    <i r="2">
      <x v="5"/>
    </i>
    <i r="3">
      <x v="34"/>
    </i>
    <i r="4">
      <x v="38"/>
    </i>
    <i r="5">
      <x v="6"/>
    </i>
    <i r="6">
      <x v="3"/>
    </i>
    <i r="7">
      <x v="415"/>
    </i>
    <i>
      <x v="1810"/>
    </i>
    <i r="1">
      <x v="102"/>
    </i>
    <i r="2">
      <x/>
    </i>
    <i r="3">
      <x v="34"/>
    </i>
    <i r="4">
      <x v="33"/>
    </i>
    <i r="5">
      <x v="6"/>
    </i>
    <i r="6">
      <x v="2"/>
    </i>
    <i r="7">
      <x v="302"/>
    </i>
    <i>
      <x v="1811"/>
    </i>
    <i r="1">
      <x v="102"/>
    </i>
    <i r="2">
      <x/>
    </i>
    <i r="3">
      <x v="34"/>
    </i>
    <i r="4">
      <x v="33"/>
    </i>
    <i r="5">
      <x v="6"/>
    </i>
    <i r="6">
      <x v="2"/>
    </i>
    <i r="7">
      <x v="302"/>
    </i>
    <i>
      <x v="1812"/>
    </i>
    <i r="1">
      <x v="9"/>
    </i>
    <i r="2">
      <x v="1"/>
    </i>
    <i r="3">
      <x v="34"/>
    </i>
    <i r="4">
      <x v="30"/>
    </i>
    <i r="5">
      <x v="2"/>
    </i>
    <i r="6">
      <x v="3"/>
    </i>
    <i r="7">
      <x v="571"/>
    </i>
    <i>
      <x v="1813"/>
    </i>
    <i r="1">
      <x v="43"/>
    </i>
    <i r="2">
      <x v="6"/>
    </i>
    <i r="3">
      <x v="15"/>
    </i>
    <i r="4">
      <x v="30"/>
    </i>
    <i r="5">
      <x v="18"/>
    </i>
    <i r="6">
      <x v="1"/>
    </i>
    <i r="7">
      <x v="628"/>
    </i>
    <i>
      <x v="1814"/>
    </i>
    <i r="1">
      <x v="43"/>
    </i>
    <i r="2">
      <x v="6"/>
    </i>
    <i r="3">
      <x v="15"/>
    </i>
    <i r="4">
      <x v="31"/>
    </i>
    <i r="5">
      <x v="30"/>
    </i>
    <i r="6">
      <x v="2"/>
    </i>
    <i r="7">
      <x v="439"/>
    </i>
    <i>
      <x v="1815"/>
    </i>
    <i r="1">
      <x v="43"/>
    </i>
    <i r="2">
      <x v="1"/>
    </i>
    <i r="3">
      <x v="15"/>
    </i>
    <i r="4">
      <x v="30"/>
    </i>
    <i r="5">
      <x v="15"/>
    </i>
    <i r="6">
      <x v="1"/>
    </i>
    <i r="7">
      <x v="520"/>
    </i>
    <i>
      <x v="1816"/>
    </i>
    <i r="1">
      <x v="99"/>
    </i>
    <i r="2">
      <x/>
    </i>
    <i r="3">
      <x v="13"/>
    </i>
    <i r="4">
      <x v="38"/>
    </i>
    <i r="5">
      <x v="30"/>
    </i>
    <i r="6">
      <x v="1"/>
    </i>
    <i r="7">
      <x v="403"/>
    </i>
    <i>
      <x v="1817"/>
    </i>
    <i r="1">
      <x v="43"/>
    </i>
    <i r="2">
      <x v="6"/>
    </i>
    <i r="3">
      <x v="15"/>
    </i>
    <i r="4">
      <x v="31"/>
    </i>
    <i r="5">
      <x v="30"/>
    </i>
    <i r="6">
      <x v="3"/>
    </i>
    <i r="7">
      <x v="479"/>
    </i>
    <i>
      <x v="1818"/>
    </i>
    <i r="1">
      <x v="102"/>
    </i>
    <i r="2">
      <x v="6"/>
    </i>
    <i r="3">
      <x v="34"/>
    </i>
    <i r="4">
      <x v="36"/>
    </i>
    <i r="5">
      <x v="27"/>
    </i>
    <i r="6">
      <x v="1"/>
    </i>
    <i r="7">
      <x v="56"/>
    </i>
    <i>
      <x v="1819"/>
    </i>
    <i r="1">
      <x v="43"/>
    </i>
    <i r="2">
      <x v="6"/>
    </i>
    <i r="3">
      <x v="34"/>
    </i>
    <i r="4">
      <x v="30"/>
    </i>
    <i r="5">
      <x v="27"/>
    </i>
    <i r="6">
      <x v="3"/>
    </i>
    <i r="7">
      <x v="536"/>
    </i>
    <i>
      <x v="1820"/>
    </i>
    <i r="1">
      <x v="33"/>
    </i>
    <i r="2">
      <x v="3"/>
    </i>
    <i r="3">
      <x v="12"/>
    </i>
    <i r="4">
      <x v="39"/>
    </i>
    <i r="5">
      <x v="40"/>
    </i>
    <i r="6">
      <x v="1"/>
    </i>
    <i r="7">
      <x v="53"/>
    </i>
    <i>
      <x v="1821"/>
    </i>
    <i r="1">
      <x v="23"/>
    </i>
    <i r="2">
      <x v="1"/>
    </i>
    <i r="3">
      <x v="34"/>
    </i>
    <i r="4">
      <x v="31"/>
    </i>
    <i r="5">
      <x v="30"/>
    </i>
    <i r="6">
      <x v="3"/>
    </i>
    <i r="7">
      <x v="487"/>
    </i>
    <i>
      <x v="1822"/>
    </i>
    <i r="1">
      <x v="102"/>
    </i>
    <i r="2">
      <x v="6"/>
    </i>
    <i r="3">
      <x v="34"/>
    </i>
    <i r="4">
      <x v="34"/>
    </i>
    <i r="5">
      <x v="30"/>
    </i>
    <i r="6">
      <x v="2"/>
    </i>
    <i r="7">
      <x v="176"/>
    </i>
    <i>
      <x v="1823"/>
    </i>
    <i r="1">
      <x v="102"/>
    </i>
    <i r="2">
      <x v="1"/>
    </i>
    <i r="3">
      <x v="34"/>
    </i>
    <i r="4">
      <x v="32"/>
    </i>
    <i r="5">
      <x v="30"/>
    </i>
    <i r="6">
      <x v="3"/>
    </i>
    <i r="7">
      <x v="230"/>
    </i>
    <i>
      <x v="1824"/>
    </i>
    <i r="1">
      <x v="102"/>
    </i>
    <i r="2">
      <x v="1"/>
    </i>
    <i r="3">
      <x v="34"/>
    </i>
    <i r="4">
      <x v="34"/>
    </i>
    <i r="5">
      <x v="21"/>
    </i>
    <i r="6">
      <x v="2"/>
    </i>
    <i r="7">
      <x v="198"/>
    </i>
    <i>
      <x v="1825"/>
    </i>
    <i r="1">
      <x v="102"/>
    </i>
    <i r="2">
      <x v="1"/>
    </i>
    <i r="3">
      <x v="34"/>
    </i>
    <i r="4">
      <x v="32"/>
    </i>
    <i r="5">
      <x v="38"/>
    </i>
    <i r="6">
      <x v="2"/>
    </i>
    <i r="7">
      <x v="264"/>
    </i>
    <i>
      <x v="1826"/>
    </i>
    <i r="1">
      <x v="89"/>
    </i>
    <i r="2">
      <x v="9"/>
    </i>
    <i r="3">
      <x v="34"/>
    </i>
    <i r="4">
      <x v="33"/>
    </i>
    <i r="5">
      <x v="30"/>
    </i>
    <i r="6">
      <x v="3"/>
    </i>
    <i r="7">
      <x v="364"/>
    </i>
    <i>
      <x v="1827"/>
    </i>
    <i r="1">
      <x v="102"/>
    </i>
    <i r="2">
      <x v="1"/>
    </i>
    <i r="3">
      <x v="34"/>
    </i>
    <i r="4">
      <x v="34"/>
    </i>
    <i r="5">
      <x v="21"/>
    </i>
    <i r="6">
      <x v="2"/>
    </i>
    <i r="7">
      <x v="219"/>
    </i>
    <i>
      <x v="1828"/>
    </i>
    <i r="1">
      <x v="102"/>
    </i>
    <i r="2">
      <x v="1"/>
    </i>
    <i r="3">
      <x v="34"/>
    </i>
    <i r="4">
      <x v="34"/>
    </i>
    <i r="5">
      <x v="6"/>
    </i>
    <i r="6">
      <x v="3"/>
    </i>
    <i r="7">
      <x v="219"/>
    </i>
    <i>
      <x v="1829"/>
    </i>
    <i r="1">
      <x v="43"/>
    </i>
    <i r="2">
      <x v="1"/>
    </i>
    <i r="3">
      <x v="15"/>
    </i>
    <i r="4">
      <x v="30"/>
    </i>
    <i r="5">
      <x v="10"/>
    </i>
    <i r="6">
      <x v="3"/>
    </i>
    <i r="7">
      <x v="600"/>
    </i>
    <i>
      <x v="1830"/>
    </i>
    <i r="1">
      <x v="43"/>
    </i>
    <i r="2">
      <x v="6"/>
    </i>
    <i r="3">
      <x v="15"/>
    </i>
    <i r="4">
      <x v="30"/>
    </i>
    <i r="5">
      <x v="32"/>
    </i>
    <i r="6">
      <x v="2"/>
    </i>
    <i r="7">
      <x v="541"/>
    </i>
    <i>
      <x v="1831"/>
    </i>
    <i r="1">
      <x v="43"/>
    </i>
    <i r="2">
      <x v="6"/>
    </i>
    <i r="3">
      <x v="34"/>
    </i>
    <i r="4">
      <x v="33"/>
    </i>
    <i r="5">
      <x v="18"/>
    </i>
    <i r="6">
      <x v="2"/>
    </i>
    <i r="7">
      <x v="358"/>
    </i>
    <i>
      <x v="1832"/>
    </i>
    <i r="1">
      <x v="43"/>
    </i>
    <i r="2">
      <x v="1"/>
    </i>
    <i r="3">
      <x v="15"/>
    </i>
    <i r="4">
      <x v="30"/>
    </i>
    <i r="5">
      <x v="21"/>
    </i>
    <i r="6">
      <x v="2"/>
    </i>
    <i r="7">
      <x v="602"/>
    </i>
    <i>
      <x v="1833"/>
    </i>
    <i r="1">
      <x v="43"/>
    </i>
    <i r="2">
      <x v="7"/>
    </i>
    <i r="3">
      <x v="15"/>
    </i>
    <i r="4">
      <x v="33"/>
    </i>
    <i r="5">
      <x v="32"/>
    </i>
    <i r="6">
      <x v="1"/>
    </i>
    <i r="7">
      <x v="346"/>
    </i>
    <i>
      <x v="1834"/>
    </i>
    <i r="1">
      <x v="43"/>
    </i>
    <i r="2">
      <x v="6"/>
    </i>
    <i r="3">
      <x v="15"/>
    </i>
    <i r="4">
      <x v="30"/>
    </i>
    <i r="5">
      <x v="29"/>
    </i>
    <i r="6">
      <x v="1"/>
    </i>
    <i r="7">
      <x v="520"/>
    </i>
    <i>
      <x v="1835"/>
    </i>
    <i r="1">
      <x v="99"/>
    </i>
    <i r="2">
      <x v="1"/>
    </i>
    <i r="3">
      <x v="13"/>
    </i>
    <i r="4">
      <x v="38"/>
    </i>
    <i r="5">
      <x v="40"/>
    </i>
    <i r="6">
      <x v="2"/>
    </i>
    <i r="7">
      <x v="399"/>
    </i>
    <i>
      <x v="1836"/>
    </i>
    <i r="1">
      <x v="43"/>
    </i>
    <i r="2">
      <x v="1"/>
    </i>
    <i r="3">
      <x v="15"/>
    </i>
    <i r="4">
      <x v="30"/>
    </i>
    <i r="5">
      <x v="10"/>
    </i>
    <i r="6">
      <x/>
    </i>
    <i r="7">
      <x v="588"/>
    </i>
    <i>
      <x v="1837"/>
    </i>
    <i r="1">
      <x v="97"/>
    </i>
    <i r="2">
      <x v="6"/>
    </i>
    <i r="3">
      <x v="34"/>
    </i>
    <i r="4">
      <x v="36"/>
    </i>
    <i r="5">
      <x v="35"/>
    </i>
    <i r="6">
      <x v="3"/>
    </i>
    <i r="7">
      <x v="85"/>
    </i>
    <i>
      <x v="1838"/>
    </i>
    <i r="1">
      <x v="67"/>
    </i>
    <i r="2">
      <x/>
    </i>
    <i r="3">
      <x v="26"/>
    </i>
    <i r="4">
      <x v="32"/>
    </i>
    <i r="5">
      <x v="15"/>
    </i>
    <i r="6">
      <x v="2"/>
    </i>
    <i r="7">
      <x v="232"/>
    </i>
    <i>
      <x v="1839"/>
    </i>
    <i r="1">
      <x v="43"/>
    </i>
    <i r="2">
      <x v="1"/>
    </i>
    <i r="3">
      <x v="34"/>
    </i>
    <i r="4">
      <x v="38"/>
    </i>
    <i r="5">
      <x v="8"/>
    </i>
    <i r="6">
      <x v="3"/>
    </i>
    <i r="7">
      <x v="438"/>
    </i>
    <i>
      <x v="1840"/>
    </i>
    <i r="1">
      <x v="43"/>
    </i>
    <i r="2">
      <x v="1"/>
    </i>
    <i r="3">
      <x v="34"/>
    </i>
    <i r="4">
      <x v="30"/>
    </i>
    <i r="5">
      <x v="30"/>
    </i>
    <i r="6">
      <x v="1"/>
    </i>
    <i r="7">
      <x v="621"/>
    </i>
    <i>
      <x v="1841"/>
    </i>
    <i r="1">
      <x v="6"/>
    </i>
    <i r="2">
      <x/>
    </i>
    <i r="3">
      <x v="1"/>
    </i>
    <i r="4">
      <x v="34"/>
    </i>
    <i r="5">
      <x v="13"/>
    </i>
    <i r="6">
      <x v="3"/>
    </i>
    <i r="7">
      <x v="210"/>
    </i>
    <i>
      <x v="1842"/>
    </i>
    <i r="1">
      <x v="36"/>
    </i>
    <i r="2">
      <x v="6"/>
    </i>
    <i r="3">
      <x v="12"/>
    </i>
    <i r="4">
      <x v="35"/>
    </i>
    <i r="5">
      <x v="21"/>
    </i>
    <i r="6">
      <x v="2"/>
    </i>
    <i r="7">
      <x v="158"/>
    </i>
    <i>
      <x v="1843"/>
    </i>
    <i r="1">
      <x v="27"/>
    </i>
    <i r="2">
      <x v="5"/>
    </i>
    <i r="3">
      <x v="8"/>
    </i>
    <i r="4">
      <x v="36"/>
    </i>
    <i r="5">
      <x v="40"/>
    </i>
    <i r="6">
      <x v="1"/>
    </i>
    <i r="7">
      <x v="78"/>
    </i>
    <i>
      <x v="1844"/>
    </i>
    <i r="1">
      <x v="102"/>
    </i>
    <i r="2">
      <x v="1"/>
    </i>
    <i r="3">
      <x v="34"/>
    </i>
    <i r="4">
      <x v="33"/>
    </i>
    <i r="5">
      <x v="6"/>
    </i>
    <i r="6">
      <x v="3"/>
    </i>
    <i r="7">
      <x v="312"/>
    </i>
    <i>
      <x v="1845"/>
    </i>
    <i r="1">
      <x v="43"/>
    </i>
    <i r="2">
      <x v="1"/>
    </i>
    <i r="3">
      <x v="34"/>
    </i>
    <i r="4">
      <x v="30"/>
    </i>
    <i r="5">
      <x v="10"/>
    </i>
    <i r="6">
      <x v="3"/>
    </i>
    <i r="7">
      <x v="621"/>
    </i>
    <i>
      <x v="1846"/>
    </i>
    <i r="1">
      <x v="6"/>
    </i>
    <i r="2">
      <x v="1"/>
    </i>
    <i r="3">
      <x v="1"/>
    </i>
    <i r="4">
      <x v="35"/>
    </i>
    <i r="5">
      <x v="13"/>
    </i>
    <i r="6">
      <x v="3"/>
    </i>
    <i r="7">
      <x v="151"/>
    </i>
    <i>
      <x v="1847"/>
    </i>
    <i r="1">
      <x v="43"/>
    </i>
    <i r="2">
      <x v="6"/>
    </i>
    <i r="3">
      <x v="15"/>
    </i>
    <i r="4">
      <x v="30"/>
    </i>
    <i r="5">
      <x v="46"/>
    </i>
    <i r="6">
      <x v="1"/>
    </i>
    <i r="7">
      <x v="602"/>
    </i>
    <i>
      <x v="1848"/>
    </i>
    <i r="1">
      <x v="99"/>
    </i>
    <i r="2">
      <x v="1"/>
    </i>
    <i r="3">
      <x v="13"/>
    </i>
    <i r="4">
      <x v="32"/>
    </i>
    <i r="5">
      <x v="52"/>
    </i>
    <i r="6">
      <x v="3"/>
    </i>
    <i r="7">
      <x v="259"/>
    </i>
    <i>
      <x v="1849"/>
    </i>
    <i r="1">
      <x v="102"/>
    </i>
    <i r="2">
      <x/>
    </i>
    <i r="3">
      <x v="34"/>
    </i>
    <i r="4">
      <x v="33"/>
    </i>
    <i r="5">
      <x v="18"/>
    </i>
    <i r="6">
      <x v="1"/>
    </i>
    <i r="7">
      <x v="319"/>
    </i>
    <i>
      <x v="1850"/>
    </i>
    <i r="1">
      <x v="19"/>
    </i>
    <i r="2">
      <x v="6"/>
    </i>
    <i r="3">
      <x v="34"/>
    </i>
    <i r="4">
      <x v="32"/>
    </i>
    <i r="5">
      <x v="30"/>
    </i>
    <i r="6">
      <x v="1"/>
    </i>
    <i r="7">
      <x v="230"/>
    </i>
    <i>
      <x v="1851"/>
    </i>
    <i r="1">
      <x v="102"/>
    </i>
    <i r="2">
      <x v="1"/>
    </i>
    <i r="3">
      <x v="34"/>
    </i>
    <i r="4">
      <x v="33"/>
    </i>
    <i r="5">
      <x v="18"/>
    </i>
    <i r="6">
      <x v="2"/>
    </i>
    <i r="7">
      <x v="335"/>
    </i>
    <i>
      <x v="1852"/>
    </i>
    <i r="1">
      <x v="90"/>
    </i>
    <i r="2">
      <x v="3"/>
    </i>
    <i r="3">
      <x v="12"/>
    </i>
    <i r="4">
      <x v="38"/>
    </i>
    <i r="5">
      <x v="27"/>
    </i>
    <i r="6">
      <x v="2"/>
    </i>
    <i r="7">
      <x v="378"/>
    </i>
    <i>
      <x v="1853"/>
    </i>
    <i r="1">
      <x v="102"/>
    </i>
    <i r="2">
      <x v="1"/>
    </i>
    <i r="3">
      <x v="34"/>
    </i>
    <i r="4">
      <x v="33"/>
    </i>
    <i r="5">
      <x v="32"/>
    </i>
    <i r="6">
      <x v="2"/>
    </i>
    <i r="7">
      <x v="302"/>
    </i>
    <i>
      <x v="1854"/>
    </i>
    <i r="1">
      <x v="6"/>
    </i>
    <i r="2">
      <x v="6"/>
    </i>
    <i r="3">
      <x v="1"/>
    </i>
    <i r="4">
      <x v="39"/>
    </i>
    <i r="5">
      <x v="27"/>
    </i>
    <i r="6">
      <x/>
    </i>
    <i r="7">
      <x v="46"/>
    </i>
    <i>
      <x v="1855"/>
    </i>
    <i r="1">
      <x v="43"/>
    </i>
    <i r="2">
      <x v="1"/>
    </i>
    <i r="3">
      <x v="34"/>
    </i>
    <i r="4">
      <x v="30"/>
    </i>
    <i r="5">
      <x v="15"/>
    </i>
    <i r="6">
      <x v="1"/>
    </i>
    <i r="7">
      <x v="648"/>
    </i>
    <i>
      <x v="1856"/>
    </i>
    <i r="1">
      <x v="43"/>
    </i>
    <i r="2">
      <x v="8"/>
    </i>
    <i r="3">
      <x v="15"/>
    </i>
    <i r="4">
      <x v="30"/>
    </i>
    <i r="5">
      <x v="13"/>
    </i>
    <i r="6">
      <x v="2"/>
    </i>
    <i r="7">
      <x v="636"/>
    </i>
    <i>
      <x v="1857"/>
    </i>
    <i r="1">
      <x v="32"/>
    </i>
    <i r="2">
      <x v="8"/>
    </i>
    <i r="3">
      <x v="11"/>
    </i>
    <i r="4">
      <x v="30"/>
    </i>
    <i r="5">
      <x v="13"/>
    </i>
    <i r="6">
      <x v="2"/>
    </i>
    <i r="7">
      <x v="666"/>
    </i>
    <i>
      <x v="1858"/>
    </i>
    <i r="1">
      <x v="99"/>
    </i>
    <i r="2">
      <x v="1"/>
    </i>
    <i r="3">
      <x v="13"/>
    </i>
    <i r="4">
      <x v="33"/>
    </i>
    <i r="5">
      <x v="13"/>
    </i>
    <i r="6">
      <x v="2"/>
    </i>
    <i r="7">
      <x v="360"/>
    </i>
    <i>
      <x v="1859"/>
    </i>
    <i r="1">
      <x v="6"/>
    </i>
    <i r="2">
      <x v="1"/>
    </i>
    <i r="3">
      <x v="1"/>
    </i>
    <i r="4">
      <x v="35"/>
    </i>
    <i r="5">
      <x v="27"/>
    </i>
    <i r="6">
      <x v="2"/>
    </i>
    <i r="7">
      <x v="162"/>
    </i>
    <i>
      <x v="1860"/>
    </i>
    <i r="1">
      <x v="43"/>
    </i>
    <i r="2">
      <x v="1"/>
    </i>
    <i r="3">
      <x v="15"/>
    </i>
    <i r="4">
      <x v="31"/>
    </i>
    <i r="5">
      <x v="18"/>
    </i>
    <i r="6">
      <x v="2"/>
    </i>
    <i r="7">
      <x v="513"/>
    </i>
    <i>
      <x v="1861"/>
    </i>
    <i r="1">
      <x v="43"/>
    </i>
    <i r="2">
      <x v="6"/>
    </i>
    <i r="3">
      <x v="34"/>
    </i>
    <i r="4">
      <x v="38"/>
    </i>
    <i r="5">
      <x v="30"/>
    </i>
    <i r="6">
      <x v="2"/>
    </i>
    <i r="7">
      <x v="438"/>
    </i>
    <i>
      <x v="1862"/>
    </i>
    <i r="1">
      <x v="43"/>
    </i>
    <i r="2">
      <x v="1"/>
    </i>
    <i r="3">
      <x v="15"/>
    </i>
    <i r="4">
      <x v="30"/>
    </i>
    <i r="5">
      <x v="10"/>
    </i>
    <i r="6">
      <x v="2"/>
    </i>
    <i r="7">
      <x v="582"/>
    </i>
    <i>
      <x v="1863"/>
    </i>
    <i r="1">
      <x v="102"/>
    </i>
    <i r="2">
      <x v="1"/>
    </i>
    <i r="3">
      <x v="34"/>
    </i>
    <i r="4">
      <x v="32"/>
    </i>
    <i r="5">
      <x v="15"/>
    </i>
    <i r="6">
      <x v="2"/>
    </i>
    <i r="7">
      <x v="224"/>
    </i>
    <i>
      <x v="1864"/>
    </i>
    <i r="1">
      <x v="102"/>
    </i>
    <i r="2">
      <x v="1"/>
    </i>
    <i r="3">
      <x v="34"/>
    </i>
    <i r="4">
      <x v="33"/>
    </i>
    <i r="5">
      <x v="6"/>
    </i>
    <i r="6">
      <x v="2"/>
    </i>
    <i r="7">
      <x v="302"/>
    </i>
    <i>
      <x v="1865"/>
    </i>
    <i r="1">
      <x v="43"/>
    </i>
    <i r="2">
      <x v="7"/>
    </i>
    <i r="3">
      <x v="34"/>
    </i>
    <i r="4">
      <x v="30"/>
    </i>
    <i r="5">
      <x v="13"/>
    </i>
    <i r="6">
      <x v="2"/>
    </i>
    <i r="7">
      <x v="621"/>
    </i>
    <i>
      <x v="1866"/>
    </i>
    <i r="1">
      <x v="43"/>
    </i>
    <i r="2">
      <x v="8"/>
    </i>
    <i r="3">
      <x v="15"/>
    </i>
    <i r="4">
      <x v="30"/>
    </i>
    <i r="5">
      <x v="21"/>
    </i>
    <i r="6">
      <x v="3"/>
    </i>
    <i r="7">
      <x v="625"/>
    </i>
    <i>
      <x v="1867"/>
    </i>
    <i r="1">
      <x v="102"/>
    </i>
    <i r="2">
      <x v="1"/>
    </i>
    <i r="3">
      <x v="34"/>
    </i>
    <i r="4">
      <x v="35"/>
    </i>
    <i r="5">
      <x v="13"/>
    </i>
    <i r="6">
      <x/>
    </i>
    <i r="7">
      <x v="164"/>
    </i>
    <i>
      <x v="1868"/>
    </i>
    <i r="1">
      <x v="43"/>
    </i>
    <i r="2">
      <x v="1"/>
    </i>
    <i r="3">
      <x v="15"/>
    </i>
    <i r="4">
      <x v="30"/>
    </i>
    <i r="5">
      <x v="9"/>
    </i>
    <i r="6">
      <x v="4"/>
    </i>
    <i r="7">
      <x v="636"/>
    </i>
    <i>
      <x v="1869"/>
    </i>
    <i r="1">
      <x v="43"/>
    </i>
    <i r="2">
      <x v="8"/>
    </i>
    <i r="3">
      <x v="34"/>
    </i>
    <i r="4">
      <x v="30"/>
    </i>
    <i r="5">
      <x v="21"/>
    </i>
    <i r="6">
      <x v="3"/>
    </i>
    <i r="7">
      <x v="571"/>
    </i>
    <i>
      <x v="1870"/>
    </i>
    <i r="1">
      <x v="43"/>
    </i>
    <i r="2">
      <x v="6"/>
    </i>
    <i r="3">
      <x v="34"/>
    </i>
    <i r="4">
      <x v="31"/>
    </i>
    <i r="5">
      <x v="18"/>
    </i>
    <i r="6">
      <x v="1"/>
    </i>
    <i r="7">
      <x v="464"/>
    </i>
    <i>
      <x v="1871"/>
    </i>
    <i r="1">
      <x v="102"/>
    </i>
    <i r="2">
      <x v="4"/>
    </i>
    <i r="3">
      <x v="34"/>
    </i>
    <i r="4">
      <x v="36"/>
    </i>
    <i r="5">
      <x v="30"/>
    </i>
    <i r="6">
      <x v="2"/>
    </i>
    <i r="7">
      <x v="60"/>
    </i>
    <i>
      <x v="1872"/>
    </i>
    <i r="1">
      <x v="102"/>
    </i>
    <i r="2">
      <x v="1"/>
    </i>
    <i r="3">
      <x v="34"/>
    </i>
    <i r="4">
      <x v="32"/>
    </i>
    <i r="5">
      <x v="14"/>
    </i>
    <i r="6">
      <x v="3"/>
    </i>
    <i r="7">
      <x v="289"/>
    </i>
    <i>
      <x v="1873"/>
    </i>
    <i r="1">
      <x v="102"/>
    </i>
    <i r="2">
      <x v="1"/>
    </i>
    <i r="3">
      <x v="34"/>
    </i>
    <i r="4">
      <x v="33"/>
    </i>
    <i r="5">
      <x v="27"/>
    </i>
    <i r="6">
      <x v="2"/>
    </i>
    <i r="7">
      <x v="312"/>
    </i>
    <i>
      <x v="1874"/>
    </i>
    <i r="1">
      <x v="102"/>
    </i>
    <i r="2">
      <x v="1"/>
    </i>
    <i r="3">
      <x v="34"/>
    </i>
    <i r="4">
      <x v="39"/>
    </i>
    <i r="5">
      <x v="35"/>
    </i>
    <i r="6">
      <x v="3"/>
    </i>
    <i r="7">
      <x v="52"/>
    </i>
    <i>
      <x v="1875"/>
    </i>
    <i r="1">
      <x v="43"/>
    </i>
    <i r="2">
      <x v="1"/>
    </i>
    <i r="3">
      <x v="15"/>
    </i>
    <i r="4">
      <x v="30"/>
    </i>
    <i r="5">
      <x v="13"/>
    </i>
    <i r="6">
      <x v="2"/>
    </i>
    <i r="7">
      <x v="661"/>
    </i>
    <i>
      <x v="1876"/>
    </i>
    <i r="1">
      <x v="33"/>
    </i>
    <i r="2">
      <x v="6"/>
    </i>
    <i r="3">
      <x v="12"/>
    </i>
    <i r="4">
      <x v="35"/>
    </i>
    <i r="5">
      <x v="40"/>
    </i>
    <i r="6">
      <x v="1"/>
    </i>
    <i r="7">
      <x v="158"/>
    </i>
    <i>
      <x v="1877"/>
    </i>
    <i r="1">
      <x v="89"/>
    </i>
    <i r="2">
      <x v="1"/>
    </i>
    <i r="3">
      <x v="34"/>
    </i>
    <i r="4">
      <x v="32"/>
    </i>
    <i r="5">
      <x v="41"/>
    </i>
    <i r="6">
      <x v="2"/>
    </i>
    <i r="7">
      <x v="271"/>
    </i>
    <i>
      <x v="1878"/>
    </i>
    <i r="1">
      <x v="70"/>
    </i>
    <i r="2">
      <x v="4"/>
    </i>
    <i r="3">
      <x v="34"/>
    </i>
    <i r="4">
      <x v="36"/>
    </i>
    <i r="5">
      <x v="15"/>
    </i>
    <i r="6">
      <x v="2"/>
    </i>
    <i r="7">
      <x v="83"/>
    </i>
    <i>
      <x v="1879"/>
    </i>
    <i r="1">
      <x v="43"/>
    </i>
    <i r="2">
      <x v="7"/>
    </i>
    <i r="3">
      <x v="34"/>
    </i>
    <i r="4">
      <x v="31"/>
    </i>
    <i r="5">
      <x v="18"/>
    </i>
    <i r="6">
      <x v="3"/>
    </i>
    <i r="7">
      <x v="456"/>
    </i>
    <i>
      <x v="1880"/>
    </i>
    <i r="1">
      <x v="102"/>
    </i>
    <i r="2">
      <x v="1"/>
    </i>
    <i r="3">
      <x v="34"/>
    </i>
    <i r="4">
      <x v="33"/>
    </i>
    <i r="5">
      <x v="13"/>
    </i>
    <i r="6">
      <x/>
    </i>
    <i r="7">
      <x v="358"/>
    </i>
    <i>
      <x v="1881"/>
    </i>
    <i r="1">
      <x v="102"/>
    </i>
    <i r="2">
      <x v="1"/>
    </i>
    <i r="3">
      <x v="34"/>
    </i>
    <i r="4">
      <x v="33"/>
    </i>
    <i r="5">
      <x v="18"/>
    </i>
    <i r="6">
      <x v="3"/>
    </i>
    <i r="7">
      <x v="309"/>
    </i>
    <i>
      <x v="1882"/>
    </i>
    <i r="1">
      <x v="102"/>
    </i>
    <i r="2">
      <x v="1"/>
    </i>
    <i r="3">
      <x v="34"/>
    </i>
    <i r="4">
      <x v="34"/>
    </i>
    <i r="5">
      <x v="30"/>
    </i>
    <i r="6">
      <x v="2"/>
    </i>
    <i r="7">
      <x v="185"/>
    </i>
  </rowItems>
  <colItems count="1">
    <i/>
  </colItems>
  <dataFields count="1">
    <dataField name="Som van Salary in US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lean_Country" sourceName="clean Country">
  <pivotTables>
    <pivotTable tabId="6" name="Draaitabel2"/>
  </pivotTables>
  <data>
    <tabular pivotCacheId="1">
      <items count="107">
        <i x="67" s="1"/>
        <i x="66" s="1"/>
        <i x="63" s="1"/>
        <i x="97" s="1"/>
        <i x="100" s="1"/>
        <i x="87" s="1"/>
        <i x="6" s="1"/>
        <i x="46" s="1"/>
        <i x="55" s="1"/>
        <i x="94" s="1"/>
        <i x="77" s="1"/>
        <i x="49" s="1"/>
        <i x="37" s="1"/>
        <i x="101" s="1"/>
        <i x="92" s="1"/>
        <i x="5" s="1"/>
        <i x="83" s="1"/>
        <i x="103" s="1"/>
        <i x="0" s="1"/>
        <i x="18" s="1"/>
        <i x="29" s="1"/>
        <i x="74" s="1"/>
        <i x="64" s="1"/>
        <i x="61" s="1"/>
        <i x="30" s="1"/>
        <i x="56" s="1"/>
        <i x="20" s="1"/>
        <i x="96" s="1"/>
        <i x="44" s="1"/>
        <i x="72" s="1"/>
        <i x="88" s="1"/>
        <i x="104" s="1"/>
        <i x="4" s="1"/>
        <i x="31" s="1"/>
        <i x="36" s="1"/>
        <i x="8" s="1"/>
        <i x="76" s="1"/>
        <i x="51" s="1"/>
        <i x="98" s="1"/>
        <i x="69" s="1"/>
        <i x="53" s="1"/>
        <i x="52" s="1"/>
        <i x="7" s="1"/>
        <i x="27" s="1"/>
        <i x="59" s="1"/>
        <i x="32" s="1"/>
        <i x="10" s="1"/>
        <i x="39" s="1"/>
        <i x="19" s="1"/>
        <i x="45" s="1"/>
        <i x="47" s="1"/>
        <i x="79" s="1"/>
        <i x="102" s="1"/>
        <i x="9" s="1"/>
        <i x="62" s="1"/>
        <i x="81" s="1"/>
        <i x="57" s="1"/>
        <i x="93" s="1"/>
        <i x="22" s="1"/>
        <i x="95" s="1"/>
        <i x="85" s="1"/>
        <i x="84" s="1"/>
        <i x="65" s="1"/>
        <i x="68" s="1"/>
        <i x="89" s="1"/>
        <i x="3" s="1"/>
        <i x="12" s="1"/>
        <i x="75" s="1"/>
        <i x="16" s="1"/>
        <i x="21" s="1"/>
        <i x="50" s="1"/>
        <i x="40" s="1"/>
        <i x="70" s="1"/>
        <i x="78" s="1"/>
        <i x="33" s="1"/>
        <i x="28" s="1"/>
        <i x="41" s="1"/>
        <i x="42" s="1"/>
        <i x="99" s="1"/>
        <i x="80" s="1"/>
        <i x="60" s="1"/>
        <i x="23" s="1"/>
        <i x="34" s="1"/>
        <i x="48" s="1"/>
        <i x="17" s="1"/>
        <i x="86" s="1"/>
        <i x="73" s="1"/>
        <i x="38" s="1"/>
        <i x="14" s="1"/>
        <i x="15" s="1"/>
        <i x="35" s="1"/>
        <i x="24" s="1"/>
        <i x="11" s="1"/>
        <i x="13" s="1"/>
        <i x="90" s="1"/>
        <i x="43" s="1"/>
        <i x="25" s="1"/>
        <i x="26" s="1"/>
        <i x="2" s="1"/>
        <i x="82" s="1"/>
        <i x="58" s="1"/>
        <i x="1" s="1"/>
        <i x="91" s="1"/>
        <i x="71" s="1"/>
        <i x="54" s="1"/>
        <i x="105" s="1" nd="1"/>
        <i x="10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alary_Range" sourceName="Salary Range">
  <pivotTables>
    <pivotTable tabId="6" name="Draaitabel2"/>
  </pivotTables>
  <data>
    <tabular pivotCacheId="1" showMissing="0">
      <items count="40">
        <i x="19" s="1"/>
        <i x="18" s="1"/>
        <i x="17" s="1"/>
        <i x="16" s="1"/>
        <i x="15" s="1"/>
        <i x="14" s="1"/>
        <i x="13" s="1"/>
        <i x="12" s="1"/>
        <i x="11" s="1"/>
        <i x="10" s="1"/>
        <i x="9" s="1"/>
        <i x="8" s="1"/>
        <i x="7" s="1"/>
        <i x="6" s="1"/>
        <i x="5" s="1"/>
        <i x="4" s="1"/>
        <i x="3" s="1"/>
        <i x="2" s="1" nd="1"/>
        <i x="1" s="1" nd="1"/>
        <i x="0" s="1" nd="1"/>
        <i x="20" s="1" nd="1"/>
        <i x="32" s="1" nd="1"/>
        <i x="25" s="1" nd="1"/>
        <i x="33" s="1" nd="1"/>
        <i x="38" s="1" nd="1"/>
        <i x="22" s="1" nd="1"/>
        <i x="26" s="1" nd="1"/>
        <i x="31" s="1" nd="1"/>
        <i x="34" s="1" nd="1"/>
        <i x="35" s="1" nd="1"/>
        <i x="36" s="1" nd="1"/>
        <i x="37" s="1" nd="1"/>
        <i x="39" s="1" nd="1"/>
        <i x="21" s="1" nd="1"/>
        <i x="23" s="1" nd="1"/>
        <i x="24" s="1" nd="1"/>
        <i x="27" s="1" nd="1"/>
        <i x="28" s="1" nd="1"/>
        <i x="29" s="1" nd="1"/>
        <i x="3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lean Country" cache="Slicer_clean_Country" caption="Country" startItem="61" rowHeight="241300"/>
  <slicer name="Salary Range" cache="Slicer_Salary_Range" caption="Salary Range" rowHeight="241300"/>
</slicers>
</file>

<file path=xl/tables/table1.xml><?xml version="1.0" encoding="utf-8"?>
<table xmlns="http://schemas.openxmlformats.org/spreadsheetml/2006/main" id="2" name="tblXrate" displayName="tblXrate" ref="C3:E41" totalsRowShown="0">
  <autoFilter ref="C3:E41"/>
  <tableColumns count="3">
    <tableColumn id="1" name="Average Salary in USD" dataDxfId="16">
      <calculatedColumnFormula>AVERAGEIF(Data!F:F,tblXrate[[#This Row],[Currency]],Data!G:G)</calculatedColumnFormula>
    </tableColumn>
    <tableColumn id="3" name="Currency"/>
    <tableColumn id="2" name="in USD" dataDxfId="15">
      <calculatedColumnFormula>1/INDEX($J$4:$J$64,MATCH(tblXrate[[#This Row],[Currency]],$K$4:$K$64,0))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4" name="tblCountries" displayName="tblCountries" ref="N3:O137" totalsRowShown="0">
  <autoFilter ref="N3:O137"/>
  <sortState ref="N4:O137">
    <sortCondition ref="O3:O137"/>
  </sortState>
  <tableColumns count="2">
    <tableColumn id="1" name="Actual"/>
    <tableColumn id="2" name="Mapping"/>
  </tableColumns>
  <tableStyleInfo name="TableStyleMedium2" showFirstColumn="0" showLastColumn="0" showRowStripes="1" showColumnStripes="0"/>
</table>
</file>

<file path=xl/tables/table3.xml><?xml version="1.0" encoding="utf-8"?>
<table xmlns="http://schemas.openxmlformats.org/spreadsheetml/2006/main" id="3" name="tblCountries4" displayName="tblCountries4" ref="R3:T24" totalsRowShown="0" headerRowDxfId="14">
  <autoFilter ref="R3:T24"/>
  <sortState ref="R4:T24">
    <sortCondition ref="S3:S24"/>
  </sortState>
  <tableColumns count="3">
    <tableColumn id="1" name="ID"/>
    <tableColumn id="3" name="Value (in USD)" dataDxfId="13">
      <calculatedColumnFormula>TEXT(tblCountries4[[#This Row],[ID]],"00")&amp;" | "&amp;tblCountries4[[#This Row],[From]]&amp;" - "&amp;T5</calculatedColumnFormula>
    </tableColumn>
    <tableColumn id="2" name="From" dataDxfId="12">
      <calculatedColumnFormula>T3+$T$2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 name="tblSalaries" displayName="tblSalaries" ref="B5:O1888" totalsRowShown="0" headerRowDxfId="9">
  <autoFilter ref="B5:O1888"/>
  <sortState ref="B6:Q1888">
    <sortCondition descending="1" ref="G5:G1888"/>
  </sortState>
  <tableColumns count="14">
    <tableColumn id="1" name="Unique ID"/>
    <tableColumn id="2" name="Timestamp" dataDxfId="8"/>
    <tableColumn id="3" name="Your Salary" dataDxfId="7"/>
    <tableColumn id="4" name="clean Salary (in local currency)"/>
    <tableColumn id="5" name="Currency"/>
    <tableColumn id="13" name="Salary in USD" dataDxfId="6">
      <calculatedColumnFormula>tblSalaries[[#This Row],[clean Salary (in local currency)]]*VLOOKUP(tblSalaries[[#This Row],[Currency]],mapping!D:E,2,FALSE)</calculatedColumnFormula>
    </tableColumn>
    <tableColumn id="7" name="Your Job Title"/>
    <tableColumn id="6" name="Job Type"/>
    <tableColumn id="8" name="Where do you work"/>
    <tableColumn id="10" name="clean Country" dataDxfId="5">
      <calculatedColumnFormula>VLOOKUP(tblSalaries[[#This Row],[Where do you work]],tblCountries[[Actual]:[Mapping]],2,FALSE)</calculatedColumnFormula>
    </tableColumn>
    <tableColumn id="9" name="How many hours of a day you work on Excel"/>
    <tableColumn id="12" name="Years of Experience" dataDxfId="4"/>
    <tableColumn id="11" name="Salary Range" dataDxfId="3">
      <calculatedColumnFormula>VLOOKUP(IF(FLOOR(tblSalaries[[#This Row],[Salary in USD]]/salary_step,1)&gt;19,19,FLOOR(tblSalaries[[#This Row],[Salary in USD]]/salary_step,1)),tblCountries4[#All],2,0)</calculatedColumnFormula>
    </tableColumn>
    <tableColumn id="17" name="Into range Scatterplot" dataDxfId="2">
      <calculatedColumnFormula>IF(VALUE(max_scatterplot)=0,tblSalaries[[#This Row],[Salary in USD]],IF(AND(tblSalaries[[#This Row],[Salary in USD]]&gt;=VALUE(min_scatterplot),tblSalaries[[#This Row],[Salary in USD]]&lt;=VALUE(max_scatterplot)),tblSalaries[[#This Row],[Salary in USD]],selection_false))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1.xml"/><Relationship Id="rId26" Type="http://schemas.openxmlformats.org/officeDocument/2006/relationships/ctrlProp" Target="../ctrlProps/ctrlProp9.xml"/><Relationship Id="rId3" Type="http://schemas.openxmlformats.org/officeDocument/2006/relationships/vmlDrawing" Target="../drawings/vmlDrawing1.vml"/><Relationship Id="rId21" Type="http://schemas.openxmlformats.org/officeDocument/2006/relationships/ctrlProp" Target="../ctrlProps/ctrlProp4.xml"/><Relationship Id="rId34" Type="http://schemas.openxmlformats.org/officeDocument/2006/relationships/ctrlProp" Target="../ctrlProps/ctrlProp17.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8.xml"/><Relationship Id="rId33" Type="http://schemas.openxmlformats.org/officeDocument/2006/relationships/ctrlProp" Target="../ctrlProps/ctrlProp1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3.xml"/><Relationship Id="rId29"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7.xml"/><Relationship Id="rId32" Type="http://schemas.openxmlformats.org/officeDocument/2006/relationships/ctrlProp" Target="../ctrlProps/ctrlProp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6.xml"/><Relationship Id="rId28"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ctrlProp" Target="../ctrlProps/ctrlProp2.xml"/><Relationship Id="rId31"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5.xml"/><Relationship Id="rId27" Type="http://schemas.openxmlformats.org/officeDocument/2006/relationships/ctrlProp" Target="../ctrlProps/ctrlProp10.xml"/><Relationship Id="rId30" Type="http://schemas.openxmlformats.org/officeDocument/2006/relationships/ctrlProp" Target="../ctrlProps/ctrlProp13.xml"/><Relationship Id="rId35"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xe.com/" TargetMode="External"/><Relationship Id="rId1" Type="http://schemas.openxmlformats.org/officeDocument/2006/relationships/hyperlink" Target="http://www.x-rates.com/cgi-bin/cgicalc.cgi?value=1&amp;base=USD"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pageSetUpPr fitToPage="1"/>
  </sheetPr>
  <dimension ref="B2:BP59"/>
  <sheetViews>
    <sheetView showGridLines="0" tabSelected="1" topLeftCell="A27" zoomScale="80" zoomScaleNormal="80" workbookViewId="0">
      <selection activeCell="BU41" sqref="BU41"/>
    </sheetView>
  </sheetViews>
  <sheetFormatPr defaultColWidth="2.85546875" defaultRowHeight="15" customHeight="1" x14ac:dyDescent="0.25"/>
  <cols>
    <col min="17" max="17" width="2.85546875" customWidth="1"/>
    <col min="21" max="21" width="2.7109375" customWidth="1"/>
    <col min="28" max="30" width="2.85546875" customWidth="1"/>
    <col min="39" max="39" width="2.85546875" customWidth="1"/>
  </cols>
  <sheetData>
    <row r="2" spans="2:68" ht="15" customHeight="1" x14ac:dyDescent="0.25">
      <c r="B2" s="182" t="s">
        <v>4020</v>
      </c>
      <c r="C2" s="182"/>
      <c r="D2" s="182"/>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c r="BM2" s="182"/>
      <c r="BN2" s="182"/>
      <c r="BO2" s="182"/>
      <c r="BP2" s="182"/>
    </row>
    <row r="3" spans="2:68" ht="15" customHeight="1" x14ac:dyDescent="0.25">
      <c r="B3" s="182"/>
      <c r="C3" s="182"/>
      <c r="D3" s="182"/>
      <c r="E3" s="182"/>
      <c r="F3" s="182"/>
      <c r="G3" s="182"/>
      <c r="H3" s="182"/>
      <c r="I3" s="182"/>
      <c r="J3" s="182"/>
      <c r="K3" s="182"/>
      <c r="L3" s="182"/>
      <c r="M3" s="182"/>
      <c r="N3" s="182"/>
      <c r="O3" s="182"/>
      <c r="P3" s="182"/>
      <c r="Q3" s="182"/>
      <c r="R3" s="182"/>
      <c r="S3" s="182"/>
      <c r="T3" s="182"/>
      <c r="U3" s="182"/>
      <c r="V3" s="182"/>
      <c r="W3" s="182"/>
      <c r="X3" s="182"/>
      <c r="Y3" s="182"/>
      <c r="Z3" s="182"/>
      <c r="AA3" s="182"/>
      <c r="AB3" s="182"/>
      <c r="AC3" s="182"/>
      <c r="AD3" s="182"/>
      <c r="AE3" s="182"/>
      <c r="AF3" s="182"/>
      <c r="AG3" s="182"/>
      <c r="AH3" s="182"/>
      <c r="AI3" s="182"/>
      <c r="AJ3" s="182"/>
      <c r="AK3" s="182"/>
      <c r="AL3" s="182"/>
      <c r="AM3" s="182"/>
      <c r="AN3" s="182"/>
      <c r="AO3" s="182"/>
      <c r="AP3" s="182"/>
      <c r="AQ3" s="182"/>
      <c r="AR3" s="182"/>
      <c r="AS3" s="182"/>
      <c r="AT3" s="182"/>
      <c r="AU3" s="182"/>
      <c r="AV3" s="182"/>
      <c r="AW3" s="182"/>
      <c r="AX3" s="182"/>
      <c r="AY3" s="182"/>
      <c r="AZ3" s="182"/>
      <c r="BA3" s="182"/>
      <c r="BB3" s="182"/>
      <c r="BC3" s="182"/>
      <c r="BD3" s="182"/>
      <c r="BE3" s="182"/>
      <c r="BF3" s="182"/>
      <c r="BG3" s="182"/>
      <c r="BH3" s="182"/>
      <c r="BI3" s="182"/>
      <c r="BJ3" s="182"/>
      <c r="BK3" s="182"/>
      <c r="BL3" s="182"/>
      <c r="BM3" s="182"/>
      <c r="BN3" s="182"/>
      <c r="BO3" s="182"/>
      <c r="BP3" s="182"/>
    </row>
    <row r="4" spans="2:68" ht="15" customHeight="1" x14ac:dyDescent="0.25">
      <c r="L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row>
    <row r="5" spans="2:68" ht="15" customHeight="1" x14ac:dyDescent="0.25">
      <c r="B5" s="183" t="s">
        <v>4133</v>
      </c>
      <c r="C5" s="184"/>
      <c r="D5" s="184"/>
      <c r="E5" s="184"/>
      <c r="F5" s="184"/>
      <c r="G5" s="184"/>
      <c r="H5" s="184"/>
      <c r="I5" s="184"/>
      <c r="J5" s="184"/>
      <c r="K5" s="185"/>
      <c r="N5" s="38"/>
      <c r="O5" s="207" t="s">
        <v>4046</v>
      </c>
      <c r="P5" s="208"/>
      <c r="Q5" s="208"/>
      <c r="R5" s="208"/>
      <c r="S5" s="208"/>
      <c r="T5" s="208"/>
      <c r="U5" s="208"/>
      <c r="V5" s="208"/>
      <c r="W5" s="208"/>
      <c r="X5" s="208"/>
      <c r="Y5" s="208"/>
      <c r="Z5" s="208"/>
      <c r="AA5" s="208"/>
      <c r="AB5" s="208"/>
      <c r="AC5" s="208"/>
      <c r="AD5" s="208"/>
      <c r="AE5" s="208"/>
      <c r="AF5" s="208"/>
      <c r="AG5" s="208"/>
      <c r="AH5" s="208"/>
      <c r="AI5" s="208"/>
      <c r="AJ5" s="208"/>
      <c r="AK5" s="208"/>
      <c r="AL5" s="208"/>
      <c r="AM5" s="208"/>
      <c r="AN5" s="208"/>
      <c r="AO5" s="208"/>
      <c r="AP5" s="208"/>
      <c r="AQ5" s="208"/>
      <c r="AR5" s="208"/>
      <c r="AS5" s="209"/>
      <c r="AU5" s="204" t="str">
        <f>"Time Spend On Excell | "&amp; TEXT(Data_Dash!$T$5/Data_Dash!$T$4,"0,00%")&amp;" off total data"</f>
        <v>Time Spend On Excell | 94,21% off total data</v>
      </c>
      <c r="AV5" s="205"/>
      <c r="AW5" s="205"/>
      <c r="AX5" s="205"/>
      <c r="AY5" s="205"/>
      <c r="AZ5" s="205"/>
      <c r="BA5" s="205"/>
      <c r="BB5" s="205"/>
      <c r="BC5" s="205"/>
      <c r="BD5" s="205"/>
      <c r="BE5" s="205"/>
      <c r="BF5" s="205"/>
      <c r="BG5" s="205"/>
      <c r="BH5" s="205"/>
      <c r="BI5" s="205"/>
      <c r="BJ5" s="205"/>
      <c r="BK5" s="205"/>
      <c r="BL5" s="205"/>
      <c r="BM5" s="205"/>
      <c r="BN5" s="205"/>
      <c r="BO5" s="205"/>
      <c r="BP5" s="206"/>
    </row>
    <row r="6" spans="2:68" ht="15" customHeight="1" x14ac:dyDescent="0.25">
      <c r="B6" s="176" t="s">
        <v>4135</v>
      </c>
      <c r="C6" s="177"/>
      <c r="D6" s="177"/>
      <c r="E6" s="177"/>
      <c r="F6" s="177"/>
      <c r="G6" s="177"/>
      <c r="H6" s="177"/>
      <c r="I6" s="177"/>
      <c r="J6" s="177"/>
      <c r="K6" s="178"/>
      <c r="N6" s="38"/>
      <c r="O6" s="45"/>
      <c r="P6" s="86"/>
      <c r="Q6" s="86"/>
      <c r="R6" s="86"/>
      <c r="S6" s="86"/>
      <c r="T6" s="86"/>
      <c r="U6" s="86"/>
      <c r="V6" s="86"/>
      <c r="W6" s="86"/>
      <c r="X6" s="86"/>
      <c r="Y6" s="86"/>
      <c r="Z6" s="86"/>
      <c r="AA6" s="86"/>
      <c r="AB6" s="86"/>
      <c r="AC6" s="86"/>
      <c r="AD6" s="86"/>
      <c r="AE6" s="86"/>
      <c r="AF6" s="101"/>
      <c r="AG6" s="86"/>
      <c r="AH6" s="86"/>
      <c r="AI6" s="86"/>
      <c r="AJ6" s="86"/>
      <c r="AK6" s="86"/>
      <c r="AL6" s="101" t="s">
        <v>4056</v>
      </c>
      <c r="AM6" s="44"/>
      <c r="AN6" s="44"/>
      <c r="AO6" s="44"/>
      <c r="AP6" s="44"/>
      <c r="AQ6" s="51"/>
      <c r="AR6" s="51"/>
      <c r="AS6" s="52"/>
    </row>
    <row r="7" spans="2:68" ht="15" customHeight="1" x14ac:dyDescent="0.25">
      <c r="B7" s="173"/>
      <c r="C7" s="174"/>
      <c r="D7" s="174"/>
      <c r="E7" s="174"/>
      <c r="F7" s="174"/>
      <c r="G7" s="174"/>
      <c r="H7" s="174"/>
      <c r="I7" s="174"/>
      <c r="J7" s="174"/>
      <c r="K7" s="175"/>
      <c r="N7" s="38"/>
      <c r="O7" s="45"/>
      <c r="P7" s="48"/>
      <c r="Q7" s="86"/>
      <c r="R7" s="86"/>
      <c r="S7" s="86"/>
      <c r="T7" s="49" t="s">
        <v>4024</v>
      </c>
      <c r="U7" s="223">
        <f>MAX(Data!O:O)</f>
        <v>200000</v>
      </c>
      <c r="V7" s="223"/>
      <c r="W7" s="223"/>
      <c r="X7" s="223"/>
      <c r="Y7" s="223"/>
      <c r="Z7" s="223"/>
      <c r="AA7" s="86"/>
      <c r="AB7" s="86"/>
      <c r="AC7" s="48"/>
      <c r="AD7" s="86"/>
      <c r="AE7" s="86"/>
      <c r="AF7" s="49" t="s">
        <v>4057</v>
      </c>
      <c r="AG7" s="202">
        <f>MAX(Data_Dash!W:W)</f>
        <v>177600</v>
      </c>
      <c r="AH7" s="202"/>
      <c r="AI7" s="202"/>
      <c r="AJ7" s="202"/>
      <c r="AK7" s="202"/>
      <c r="AL7" s="203"/>
      <c r="AM7" s="160" t="str">
        <f>INDEX(Data_Dash!V:V,MATCH(AG7,Data_Dash!W:W,0))</f>
        <v>Lesotho</v>
      </c>
      <c r="AN7" s="161"/>
      <c r="AO7" s="161"/>
      <c r="AP7" s="161"/>
      <c r="AQ7" s="161"/>
      <c r="AR7" s="161"/>
      <c r="AS7" s="162"/>
    </row>
    <row r="8" spans="2:68" ht="15" customHeight="1" x14ac:dyDescent="0.25">
      <c r="B8" s="173"/>
      <c r="C8" s="174"/>
      <c r="D8" s="174"/>
      <c r="E8" s="174"/>
      <c r="F8" s="174"/>
      <c r="G8" s="174"/>
      <c r="H8" s="174"/>
      <c r="I8" s="174"/>
      <c r="J8" s="174"/>
      <c r="K8" s="175"/>
      <c r="N8" s="38"/>
      <c r="O8" s="45"/>
      <c r="P8" s="48"/>
      <c r="Q8" s="86"/>
      <c r="R8" s="86"/>
      <c r="S8" s="86"/>
      <c r="T8" s="49" t="s">
        <v>4025</v>
      </c>
      <c r="U8" s="200">
        <f>MIN(Data!O:O)</f>
        <v>1783.166904422254</v>
      </c>
      <c r="V8" s="200"/>
      <c r="W8" s="200"/>
      <c r="X8" s="200"/>
      <c r="Y8" s="200"/>
      <c r="Z8" s="200"/>
      <c r="AA8" s="86"/>
      <c r="AB8" s="86"/>
      <c r="AC8" s="48"/>
      <c r="AD8" s="86"/>
      <c r="AE8" s="86"/>
      <c r="AF8" s="49" t="s">
        <v>4058</v>
      </c>
      <c r="AG8" s="202">
        <f>MAX(Data_Dash!A:A,)</f>
        <v>87471.363376151799</v>
      </c>
      <c r="AH8" s="202"/>
      <c r="AI8" s="202"/>
      <c r="AJ8" s="202"/>
      <c r="AK8" s="202"/>
      <c r="AL8" s="203"/>
      <c r="AM8" s="160" t="str">
        <f>INDEX(Data_Dash!B:B,MATCH(AG8,Data_Dash!A:A,0))</f>
        <v>CXO or Top Mgmt.</v>
      </c>
      <c r="AN8" s="161"/>
      <c r="AO8" s="161"/>
      <c r="AP8" s="161"/>
      <c r="AQ8" s="161"/>
      <c r="AR8" s="161"/>
      <c r="AS8" s="162"/>
    </row>
    <row r="9" spans="2:68" ht="15" customHeight="1" x14ac:dyDescent="0.25">
      <c r="B9" s="173"/>
      <c r="C9" s="174"/>
      <c r="D9" s="174"/>
      <c r="E9" s="174"/>
      <c r="F9" s="174"/>
      <c r="G9" s="174"/>
      <c r="H9" s="174"/>
      <c r="I9" s="174"/>
      <c r="J9" s="174"/>
      <c r="K9" s="175"/>
      <c r="N9" s="38"/>
      <c r="O9" s="45"/>
      <c r="P9" s="48"/>
      <c r="Q9" s="86"/>
      <c r="R9" s="86"/>
      <c r="S9" s="86"/>
      <c r="T9" s="49" t="s">
        <v>4023</v>
      </c>
      <c r="U9" s="201">
        <f>AVERAGE(Data!O:O)</f>
        <v>47356.995677533218</v>
      </c>
      <c r="V9" s="201"/>
      <c r="W9" s="201"/>
      <c r="X9" s="201"/>
      <c r="Y9" s="201"/>
      <c r="Z9" s="201"/>
      <c r="AA9" s="86"/>
      <c r="AB9" s="86"/>
      <c r="AC9" s="48"/>
      <c r="AD9" s="86"/>
      <c r="AE9" s="86"/>
      <c r="AF9" s="49" t="s">
        <v>4098</v>
      </c>
      <c r="AG9" s="202">
        <f>AVERAGEIF(Data!M:M,_xlfn.MODE.SNGL(Data!M:M),Data!O:O)</f>
        <v>36726.42940221788</v>
      </c>
      <c r="AH9" s="202"/>
      <c r="AI9" s="202"/>
      <c r="AJ9" s="202"/>
      <c r="AK9" s="202"/>
      <c r="AL9" s="202"/>
      <c r="AM9" s="210" t="str">
        <f>_xlfn.MODE.SNGL(Data!M:M)&amp;IF(_xlfn.MODE.SNGL(Data!M:M)&gt;=2," Years"," Year")</f>
        <v>5 Years</v>
      </c>
      <c r="AN9" s="211"/>
      <c r="AO9" s="211"/>
      <c r="AP9" s="211"/>
      <c r="AQ9" s="211"/>
      <c r="AR9" s="211"/>
      <c r="AS9" s="212"/>
    </row>
    <row r="10" spans="2:68" ht="15" customHeight="1" x14ac:dyDescent="0.25">
      <c r="B10" s="173"/>
      <c r="C10" s="174"/>
      <c r="D10" s="174"/>
      <c r="E10" s="174"/>
      <c r="F10" s="174"/>
      <c r="G10" s="174"/>
      <c r="H10" s="174"/>
      <c r="I10" s="174"/>
      <c r="J10" s="174"/>
      <c r="K10" s="175"/>
      <c r="N10" s="38"/>
      <c r="O10" s="45"/>
      <c r="P10" s="48"/>
      <c r="Q10" s="112"/>
      <c r="R10" s="112"/>
      <c r="S10" s="112"/>
      <c r="T10" s="49" t="s">
        <v>4097</v>
      </c>
      <c r="U10" s="222">
        <f>COUNTIFS(Data!B:B,"ID"&amp;"*",Data!O:O,"&lt;&gt;x")</f>
        <v>1866</v>
      </c>
      <c r="V10" s="222"/>
      <c r="W10" s="222"/>
      <c r="X10" s="222"/>
      <c r="Y10" s="222"/>
      <c r="Z10" s="222"/>
      <c r="AA10" s="112"/>
      <c r="AB10" s="112"/>
      <c r="AC10" s="48"/>
      <c r="AD10" s="112"/>
      <c r="AE10" s="112"/>
      <c r="AS10" s="54"/>
    </row>
    <row r="11" spans="2:68" ht="15" customHeight="1" x14ac:dyDescent="0.25">
      <c r="B11" s="173"/>
      <c r="C11" s="174"/>
      <c r="D11" s="174"/>
      <c r="E11" s="174"/>
      <c r="F11" s="174"/>
      <c r="G11" s="174"/>
      <c r="H11" s="174"/>
      <c r="I11" s="174"/>
      <c r="J11" s="174"/>
      <c r="K11" s="175"/>
      <c r="O11" s="46"/>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56"/>
      <c r="AR11" s="56"/>
      <c r="AS11" s="139"/>
    </row>
    <row r="12" spans="2:68" ht="15" customHeight="1" x14ac:dyDescent="0.25">
      <c r="B12" s="173" t="s">
        <v>4134</v>
      </c>
      <c r="C12" s="174"/>
      <c r="D12" s="174"/>
      <c r="E12" s="174"/>
      <c r="F12" s="174"/>
      <c r="G12" s="174"/>
      <c r="H12" s="174"/>
      <c r="I12" s="174"/>
      <c r="J12" s="174"/>
      <c r="K12" s="175"/>
    </row>
    <row r="13" spans="2:68" ht="15" customHeight="1" x14ac:dyDescent="0.25">
      <c r="B13" s="173"/>
      <c r="C13" s="174"/>
      <c r="D13" s="174"/>
      <c r="E13" s="174"/>
      <c r="F13" s="174"/>
      <c r="G13" s="174"/>
      <c r="H13" s="174"/>
      <c r="I13" s="174"/>
      <c r="J13" s="174"/>
      <c r="K13" s="175"/>
      <c r="O13" s="204" t="str">
        <f>"Selection Totals | "&amp; TEXT(Data_Dash!$T$5/Data_Dash!$T$4,"0,00%")&amp;" off total data"</f>
        <v>Selection Totals | 94,21% off total data</v>
      </c>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6"/>
    </row>
    <row r="14" spans="2:68" ht="15" customHeight="1" x14ac:dyDescent="0.25">
      <c r="B14" s="173"/>
      <c r="C14" s="174"/>
      <c r="D14" s="174"/>
      <c r="E14" s="174"/>
      <c r="F14" s="174"/>
      <c r="G14" s="174"/>
      <c r="H14" s="174"/>
      <c r="I14" s="174"/>
      <c r="J14" s="174"/>
      <c r="K14" s="175"/>
      <c r="O14" s="53"/>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54"/>
    </row>
    <row r="15" spans="2:68" ht="15" customHeight="1" x14ac:dyDescent="0.25">
      <c r="B15" s="173" t="s">
        <v>4136</v>
      </c>
      <c r="C15" s="174"/>
      <c r="D15" s="174"/>
      <c r="E15" s="174"/>
      <c r="F15" s="174"/>
      <c r="G15" s="174"/>
      <c r="H15" s="174"/>
      <c r="I15" s="174"/>
      <c r="J15" s="174"/>
      <c r="K15" s="175"/>
      <c r="O15" s="79"/>
      <c r="P15" s="80"/>
      <c r="Q15" s="80"/>
      <c r="R15" s="80"/>
      <c r="S15" s="80"/>
      <c r="T15" s="49" t="s">
        <v>4023</v>
      </c>
      <c r="U15" s="225">
        <f>AVERAGE(Tabel!B:B)</f>
        <v>47356.995677533989</v>
      </c>
      <c r="V15" s="225"/>
      <c r="W15" s="225"/>
      <c r="X15" s="225"/>
      <c r="Y15" s="225"/>
      <c r="Z15" s="225"/>
      <c r="AA15" s="78"/>
      <c r="AB15" s="26"/>
      <c r="AC15" s="26"/>
      <c r="AD15" s="26"/>
      <c r="AE15" s="26"/>
      <c r="AF15" s="49" t="s">
        <v>4024</v>
      </c>
      <c r="AG15" s="202">
        <f>MAX(Tabel!B:B)</f>
        <v>200000</v>
      </c>
      <c r="AH15" s="202"/>
      <c r="AI15" s="202"/>
      <c r="AJ15" s="202"/>
      <c r="AK15" s="202"/>
      <c r="AL15" s="202"/>
      <c r="AM15" s="210" t="str">
        <f>INDEX(Tabel!$A:$A,MATCH(AG15,Tabel!$B:$B,0)+2)</f>
        <v>CXO or Top Mgmt.</v>
      </c>
      <c r="AN15" s="211"/>
      <c r="AO15" s="211"/>
      <c r="AP15" s="211"/>
      <c r="AQ15" s="211"/>
      <c r="AR15" s="211"/>
      <c r="AS15" s="212"/>
    </row>
    <row r="16" spans="2:68" ht="15" customHeight="1" x14ac:dyDescent="0.25">
      <c r="B16" s="173"/>
      <c r="C16" s="174"/>
      <c r="D16" s="174"/>
      <c r="E16" s="174"/>
      <c r="F16" s="174"/>
      <c r="G16" s="174"/>
      <c r="H16" s="174"/>
      <c r="I16" s="174"/>
      <c r="J16" s="174"/>
      <c r="K16" s="175"/>
      <c r="O16" s="79"/>
      <c r="P16" s="80"/>
      <c r="Q16" s="80"/>
      <c r="R16" s="80"/>
      <c r="S16" s="80"/>
      <c r="T16" s="49" t="s">
        <v>4045</v>
      </c>
      <c r="U16" s="226">
        <f>U15/U9</f>
        <v>1.0000000000000162</v>
      </c>
      <c r="V16" s="226"/>
      <c r="W16" s="226"/>
      <c r="X16" s="226"/>
      <c r="Y16" s="226"/>
      <c r="Z16" s="226"/>
      <c r="AA16" s="78"/>
      <c r="AB16" s="26"/>
      <c r="AC16" s="26"/>
      <c r="AD16" s="26"/>
      <c r="AE16" s="26"/>
      <c r="AF16" s="49" t="s">
        <v>4025</v>
      </c>
      <c r="AG16" s="224">
        <f>MIN(Tabel!B:B)</f>
        <v>1783.166904422254</v>
      </c>
      <c r="AH16" s="224"/>
      <c r="AI16" s="224"/>
      <c r="AJ16" s="224"/>
      <c r="AK16" s="224"/>
      <c r="AL16" s="224"/>
      <c r="AM16" s="210" t="str">
        <f>INDEX(Tabel!$A:$A,MATCH(AG16,Tabel!$B:$B,0)+2)</f>
        <v>Accountant</v>
      </c>
      <c r="AN16" s="211"/>
      <c r="AO16" s="211"/>
      <c r="AP16" s="211"/>
      <c r="AQ16" s="211"/>
      <c r="AR16" s="211"/>
      <c r="AS16" s="212"/>
    </row>
    <row r="17" spans="2:68" ht="15" customHeight="1" x14ac:dyDescent="0.25">
      <c r="B17" s="179"/>
      <c r="C17" s="180"/>
      <c r="D17" s="180"/>
      <c r="E17" s="180"/>
      <c r="F17" s="180"/>
      <c r="G17" s="180"/>
      <c r="H17" s="180"/>
      <c r="I17" s="180"/>
      <c r="J17" s="180"/>
      <c r="K17" s="181"/>
      <c r="O17" s="53"/>
      <c r="P17" s="26"/>
      <c r="Q17" s="26"/>
      <c r="R17" s="26"/>
      <c r="S17" s="26"/>
      <c r="T17" s="49" t="s">
        <v>4097</v>
      </c>
      <c r="U17" s="222">
        <f>COUNTIF(Tabel!A:A,"ID0"&amp;"*")+COUNTIF(Tabel!A:A,"ID1"&amp;"*")</f>
        <v>1866</v>
      </c>
      <c r="V17" s="222"/>
      <c r="W17" s="222"/>
      <c r="X17" s="222"/>
      <c r="Y17" s="222"/>
      <c r="Z17" s="222"/>
      <c r="AA17" s="114"/>
      <c r="AB17" s="26"/>
      <c r="AC17" s="26"/>
      <c r="AD17" s="49"/>
      <c r="AE17" s="26"/>
      <c r="AF17" s="26"/>
      <c r="AG17" s="26"/>
      <c r="AH17" s="26"/>
      <c r="AI17" s="26"/>
      <c r="AJ17" s="26"/>
      <c r="AK17" s="26"/>
      <c r="AL17" s="26"/>
      <c r="AM17" s="26"/>
      <c r="AN17" s="26"/>
      <c r="AO17" s="26"/>
      <c r="AP17" s="26"/>
      <c r="AQ17" s="26"/>
      <c r="AR17" s="26"/>
      <c r="AS17" s="54"/>
    </row>
    <row r="18" spans="2:68" ht="15" customHeight="1" x14ac:dyDescent="0.25">
      <c r="B18" s="38"/>
      <c r="C18" s="38"/>
      <c r="D18" s="38"/>
      <c r="E18" s="38"/>
      <c r="F18" s="38"/>
      <c r="G18" s="38"/>
      <c r="H18" s="38"/>
      <c r="I18" s="38"/>
      <c r="J18" s="38"/>
      <c r="K18" s="38"/>
      <c r="O18" s="55"/>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7"/>
    </row>
    <row r="19" spans="2:68" ht="15" customHeight="1" x14ac:dyDescent="0.25">
      <c r="B19" s="219" t="s">
        <v>4026</v>
      </c>
      <c r="C19" s="220"/>
      <c r="D19" s="220"/>
      <c r="E19" s="220"/>
      <c r="F19" s="220"/>
      <c r="G19" s="220"/>
      <c r="H19" s="220"/>
      <c r="I19" s="220"/>
      <c r="J19" s="220"/>
      <c r="K19" s="221"/>
      <c r="O19" s="107"/>
      <c r="P19" s="26"/>
      <c r="Q19" s="26"/>
      <c r="R19" s="26"/>
      <c r="S19" s="26"/>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row>
    <row r="20" spans="2:68" ht="15" customHeight="1" x14ac:dyDescent="0.25">
      <c r="B20" s="213" t="s">
        <v>4051</v>
      </c>
      <c r="C20" s="214"/>
      <c r="D20" s="214"/>
      <c r="E20" s="214"/>
      <c r="F20" s="214"/>
      <c r="G20" s="214"/>
      <c r="H20" s="214"/>
      <c r="I20" s="214"/>
      <c r="J20" s="214"/>
      <c r="K20" s="215"/>
      <c r="O20" s="207" t="s">
        <v>4139</v>
      </c>
      <c r="P20" s="208"/>
      <c r="Q20" s="208"/>
      <c r="R20" s="208"/>
      <c r="S20" s="208"/>
      <c r="T20" s="208"/>
      <c r="U20" s="208"/>
      <c r="V20" s="208"/>
      <c r="W20" s="208"/>
      <c r="X20" s="208"/>
      <c r="Y20" s="208"/>
      <c r="Z20" s="208"/>
      <c r="AA20" s="208"/>
      <c r="AB20" s="208"/>
      <c r="AC20" s="208"/>
      <c r="AD20" s="208"/>
      <c r="AE20" s="208"/>
      <c r="AF20" s="208"/>
      <c r="AG20" s="208"/>
      <c r="AH20" s="208"/>
      <c r="AI20" s="208"/>
      <c r="AJ20" s="208"/>
      <c r="AK20" s="208"/>
      <c r="AL20" s="208"/>
      <c r="AM20" s="208"/>
      <c r="AN20" s="208"/>
      <c r="AO20" s="208"/>
      <c r="AP20" s="209"/>
      <c r="AR20" s="204" t="str">
        <f>"Salary By Job Type | "&amp; TEXT(Data_Dash!$T$5/Data_Dash!$T$4,"0,00%")&amp;" off total data"</f>
        <v>Salary By Job Type | 94,21% off total data</v>
      </c>
      <c r="AS20" s="205"/>
      <c r="AT20" s="205"/>
      <c r="AU20" s="205"/>
      <c r="AV20" s="205"/>
      <c r="AW20" s="205"/>
      <c r="AX20" s="205"/>
      <c r="AY20" s="205"/>
      <c r="AZ20" s="205"/>
      <c r="BA20" s="205"/>
      <c r="BB20" s="205"/>
      <c r="BC20" s="205"/>
      <c r="BD20" s="205"/>
      <c r="BE20" s="205"/>
      <c r="BF20" s="205"/>
      <c r="BG20" s="205"/>
      <c r="BH20" s="205"/>
      <c r="BI20" s="205"/>
      <c r="BJ20" s="205"/>
      <c r="BK20" s="205"/>
      <c r="BL20" s="205"/>
      <c r="BM20" s="205"/>
      <c r="BN20" s="205"/>
      <c r="BO20" s="205"/>
      <c r="BP20" s="206"/>
    </row>
    <row r="21" spans="2:68" ht="15" customHeight="1" x14ac:dyDescent="0.25">
      <c r="B21" s="216"/>
      <c r="C21" s="217"/>
      <c r="D21" s="217"/>
      <c r="E21" s="217"/>
      <c r="F21" s="217"/>
      <c r="G21" s="217"/>
      <c r="H21" s="217"/>
      <c r="I21" s="217"/>
      <c r="J21" s="217"/>
      <c r="K21" s="218"/>
      <c r="O21" s="50"/>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2"/>
      <c r="AR21" s="53"/>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54"/>
    </row>
    <row r="22" spans="2:68" ht="15" customHeight="1" x14ac:dyDescent="0.25">
      <c r="B22" s="26"/>
      <c r="C22" s="26"/>
      <c r="D22" s="26"/>
      <c r="E22" s="26"/>
      <c r="F22" s="26"/>
      <c r="G22" s="26"/>
      <c r="H22" s="26"/>
      <c r="I22" s="26"/>
      <c r="J22" s="26"/>
      <c r="K22" s="26"/>
      <c r="O22" s="55"/>
      <c r="P22" s="56"/>
      <c r="Q22" s="56"/>
      <c r="R22" s="56"/>
      <c r="S22" s="56"/>
      <c r="T22" s="56"/>
      <c r="U22" s="56"/>
      <c r="V22" s="56"/>
      <c r="W22" s="56"/>
      <c r="X22" s="56"/>
      <c r="Y22" s="56"/>
      <c r="Z22" s="56"/>
      <c r="AA22" s="56"/>
      <c r="AB22" s="56"/>
      <c r="AC22" s="56"/>
      <c r="AD22" s="56"/>
      <c r="AE22" s="56"/>
      <c r="AF22" s="56"/>
      <c r="AG22" s="56"/>
      <c r="AH22" s="56"/>
      <c r="AI22" s="56"/>
      <c r="AJ22" s="56"/>
      <c r="AK22" s="56"/>
      <c r="AL22" s="56"/>
      <c r="AM22" s="56"/>
      <c r="AN22" s="56"/>
      <c r="AO22" s="56"/>
      <c r="AP22" s="57"/>
      <c r="AR22" s="53"/>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54"/>
    </row>
    <row r="23" spans="2:68" ht="15" customHeight="1" x14ac:dyDescent="0.25">
      <c r="B23" s="26"/>
      <c r="C23" s="26"/>
      <c r="D23" s="26"/>
      <c r="E23" s="26"/>
      <c r="F23" s="26"/>
      <c r="G23" s="26"/>
      <c r="H23" s="26"/>
      <c r="I23" s="26"/>
      <c r="J23" s="26"/>
      <c r="K23" s="26"/>
      <c r="O23" s="50"/>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2"/>
      <c r="AR23" s="53"/>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54"/>
    </row>
    <row r="24" spans="2:68" ht="15" customHeight="1" x14ac:dyDescent="0.25">
      <c r="B24" s="26"/>
      <c r="C24" s="26"/>
      <c r="D24" s="26"/>
      <c r="E24" s="26"/>
      <c r="F24" s="26"/>
      <c r="G24" s="26"/>
      <c r="H24" s="26"/>
      <c r="I24" s="26"/>
      <c r="J24" s="26"/>
      <c r="K24" s="26"/>
      <c r="O24" s="53"/>
      <c r="P24" s="227" t="s">
        <v>4126</v>
      </c>
      <c r="Q24" s="227"/>
      <c r="R24" s="227"/>
      <c r="S24" s="227"/>
      <c r="T24" s="227"/>
      <c r="U24" s="227"/>
      <c r="V24" s="227"/>
      <c r="W24" s="227"/>
      <c r="X24" s="227"/>
      <c r="Y24" s="227"/>
      <c r="Z24" s="227"/>
      <c r="AA24" s="227"/>
      <c r="AB24" s="227"/>
      <c r="AC24" s="227"/>
      <c r="AD24" s="227"/>
      <c r="AE24" s="227"/>
      <c r="AF24" s="227"/>
      <c r="AG24" s="227"/>
      <c r="AH24" s="227"/>
      <c r="AI24" s="227"/>
      <c r="AJ24" s="227"/>
      <c r="AK24" s="227"/>
      <c r="AL24" s="227"/>
      <c r="AM24" s="227"/>
      <c r="AN24" s="227"/>
      <c r="AO24" s="227"/>
      <c r="AP24" s="54"/>
      <c r="AR24" s="53"/>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54"/>
    </row>
    <row r="25" spans="2:68" ht="15" customHeight="1" x14ac:dyDescent="0.25">
      <c r="B25" s="26"/>
      <c r="C25" s="26"/>
      <c r="D25" s="26"/>
      <c r="E25" s="26"/>
      <c r="F25" s="26"/>
      <c r="G25" s="26"/>
      <c r="H25" s="26"/>
      <c r="I25" s="26"/>
      <c r="J25" s="26"/>
      <c r="K25" s="26"/>
      <c r="O25" s="53"/>
      <c r="P25" s="227"/>
      <c r="Q25" s="227"/>
      <c r="R25" s="227"/>
      <c r="S25" s="227"/>
      <c r="T25" s="227"/>
      <c r="U25" s="227"/>
      <c r="V25" s="227"/>
      <c r="W25" s="227"/>
      <c r="X25" s="227"/>
      <c r="Y25" s="227"/>
      <c r="Z25" s="227"/>
      <c r="AA25" s="227"/>
      <c r="AB25" s="227"/>
      <c r="AC25" s="227"/>
      <c r="AD25" s="227"/>
      <c r="AE25" s="227"/>
      <c r="AF25" s="227"/>
      <c r="AG25" s="227"/>
      <c r="AH25" s="227"/>
      <c r="AI25" s="227"/>
      <c r="AJ25" s="227"/>
      <c r="AK25" s="227"/>
      <c r="AL25" s="227"/>
      <c r="AM25" s="227"/>
      <c r="AN25" s="227"/>
      <c r="AO25" s="227"/>
      <c r="AP25" s="54"/>
      <c r="AR25" s="53"/>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54"/>
    </row>
    <row r="26" spans="2:68" ht="15" customHeight="1" x14ac:dyDescent="0.25">
      <c r="B26" s="26"/>
      <c r="C26" s="26"/>
      <c r="D26" s="26"/>
      <c r="E26" s="26"/>
      <c r="F26" s="26"/>
      <c r="G26" s="26"/>
      <c r="H26" s="26"/>
      <c r="I26" s="26"/>
      <c r="J26" s="26"/>
      <c r="K26" s="26"/>
      <c r="O26" s="53"/>
      <c r="P26" s="227"/>
      <c r="Q26" s="227"/>
      <c r="R26" s="227"/>
      <c r="S26" s="227"/>
      <c r="T26" s="227"/>
      <c r="U26" s="227"/>
      <c r="V26" s="227"/>
      <c r="W26" s="227"/>
      <c r="X26" s="227"/>
      <c r="Y26" s="227"/>
      <c r="Z26" s="227"/>
      <c r="AA26" s="227"/>
      <c r="AB26" s="227"/>
      <c r="AC26" s="227"/>
      <c r="AD26" s="227"/>
      <c r="AE26" s="227"/>
      <c r="AF26" s="227"/>
      <c r="AG26" s="227"/>
      <c r="AH26" s="227"/>
      <c r="AI26" s="227"/>
      <c r="AJ26" s="227"/>
      <c r="AK26" s="227"/>
      <c r="AL26" s="227"/>
      <c r="AM26" s="227"/>
      <c r="AN26" s="227"/>
      <c r="AO26" s="227"/>
      <c r="AP26" s="54"/>
      <c r="AR26" s="53"/>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54"/>
    </row>
    <row r="27" spans="2:68" ht="15" customHeight="1" x14ac:dyDescent="0.25">
      <c r="B27" s="26"/>
      <c r="C27" s="26"/>
      <c r="D27" s="26"/>
      <c r="E27" s="26"/>
      <c r="F27" s="26"/>
      <c r="G27" s="26"/>
      <c r="H27" s="26"/>
      <c r="I27" s="26"/>
      <c r="J27" s="26"/>
      <c r="K27" s="26"/>
      <c r="O27" s="53"/>
      <c r="P27" s="227"/>
      <c r="Q27" s="227"/>
      <c r="R27" s="227"/>
      <c r="S27" s="227"/>
      <c r="T27" s="227"/>
      <c r="U27" s="227"/>
      <c r="V27" s="227"/>
      <c r="W27" s="227"/>
      <c r="X27" s="227"/>
      <c r="Y27" s="227"/>
      <c r="Z27" s="227"/>
      <c r="AA27" s="227"/>
      <c r="AB27" s="227"/>
      <c r="AC27" s="227"/>
      <c r="AD27" s="227"/>
      <c r="AE27" s="227"/>
      <c r="AF27" s="227"/>
      <c r="AG27" s="227"/>
      <c r="AH27" s="227"/>
      <c r="AI27" s="227"/>
      <c r="AJ27" s="227"/>
      <c r="AK27" s="227"/>
      <c r="AL27" s="227"/>
      <c r="AM27" s="227"/>
      <c r="AN27" s="227"/>
      <c r="AO27" s="227"/>
      <c r="AP27" s="54"/>
      <c r="AR27" s="53"/>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54"/>
    </row>
    <row r="28" spans="2:68" ht="15" customHeight="1" x14ac:dyDescent="0.25">
      <c r="B28" s="26"/>
      <c r="C28" s="26"/>
      <c r="D28" s="26"/>
      <c r="E28" s="26"/>
      <c r="F28" s="26"/>
      <c r="G28" s="26"/>
      <c r="H28" s="26"/>
      <c r="I28" s="26"/>
      <c r="J28" s="26"/>
      <c r="K28" s="26"/>
      <c r="O28" s="53"/>
      <c r="P28" s="26"/>
      <c r="Q28" s="26"/>
      <c r="R28" s="152" t="s">
        <v>4125</v>
      </c>
      <c r="S28" s="26"/>
      <c r="T28" s="26"/>
      <c r="U28" s="26"/>
      <c r="V28" s="26"/>
      <c r="W28" s="26"/>
      <c r="X28" s="26"/>
      <c r="Y28" s="26"/>
      <c r="Z28" s="26"/>
      <c r="AA28" s="26"/>
      <c r="AB28" s="26"/>
      <c r="AC28" s="26"/>
      <c r="AD28" s="26"/>
      <c r="AE28" s="26"/>
      <c r="AF28" s="26"/>
      <c r="AG28" s="26"/>
      <c r="AH28" s="26"/>
      <c r="AI28" s="26"/>
      <c r="AJ28" s="26"/>
      <c r="AK28" s="26"/>
      <c r="AL28" s="26"/>
      <c r="AM28" s="26"/>
      <c r="AN28" s="26"/>
      <c r="AO28" s="26"/>
      <c r="AP28" s="54"/>
      <c r="AR28" s="53"/>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54"/>
    </row>
    <row r="29" spans="2:68" ht="15" customHeight="1" x14ac:dyDescent="0.25">
      <c r="B29" s="26"/>
      <c r="C29" s="26"/>
      <c r="D29" s="26"/>
      <c r="E29" s="26"/>
      <c r="F29" s="26"/>
      <c r="G29" s="26"/>
      <c r="H29" s="26"/>
      <c r="I29" s="26"/>
      <c r="J29" s="26"/>
      <c r="K29" s="26"/>
      <c r="O29" s="53"/>
      <c r="P29" s="26"/>
      <c r="Q29" s="154">
        <v>1</v>
      </c>
      <c r="R29" s="152"/>
      <c r="S29" s="26"/>
      <c r="T29" s="26"/>
      <c r="U29" s="26"/>
      <c r="V29" s="26"/>
      <c r="W29" s="26"/>
      <c r="X29" s="26"/>
      <c r="Y29" s="26"/>
      <c r="Z29" s="26"/>
      <c r="AA29" s="26"/>
      <c r="AB29" s="87">
        <v>9</v>
      </c>
      <c r="AD29" s="154">
        <v>6</v>
      </c>
      <c r="AE29" s="26"/>
      <c r="AF29" s="26"/>
      <c r="AG29" s="26"/>
      <c r="AH29" s="26"/>
      <c r="AI29" s="26"/>
      <c r="AJ29" s="26"/>
      <c r="AK29" s="26"/>
      <c r="AL29" s="26"/>
      <c r="AM29" s="26"/>
      <c r="AN29" s="26"/>
      <c r="AO29" s="87">
        <v>1</v>
      </c>
      <c r="AP29" s="54"/>
      <c r="AR29" s="53"/>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54"/>
    </row>
    <row r="30" spans="2:68" ht="15" customHeight="1" x14ac:dyDescent="0.25">
      <c r="B30" s="26"/>
      <c r="C30" s="26"/>
      <c r="D30" s="26"/>
      <c r="E30" s="26"/>
      <c r="F30" s="26"/>
      <c r="G30" s="26"/>
      <c r="H30" s="26"/>
      <c r="I30" s="26"/>
      <c r="J30" s="26"/>
      <c r="K30" s="26"/>
      <c r="O30" s="53"/>
      <c r="P30" s="26"/>
      <c r="Q30" s="26"/>
      <c r="R30" s="153"/>
      <c r="S30" s="26"/>
      <c r="T30" s="26"/>
      <c r="U30" s="26"/>
      <c r="V30" s="26"/>
      <c r="W30" s="26"/>
      <c r="X30" s="26"/>
      <c r="Y30" s="26"/>
      <c r="Z30" s="26"/>
      <c r="AA30" s="26"/>
      <c r="AB30" s="87"/>
      <c r="AD30" s="26"/>
      <c r="AE30" s="26"/>
      <c r="AF30" s="26"/>
      <c r="AG30" s="26"/>
      <c r="AH30" s="26"/>
      <c r="AI30" s="26"/>
      <c r="AJ30" s="26"/>
      <c r="AK30" s="26"/>
      <c r="AL30" s="26"/>
      <c r="AM30" s="26"/>
      <c r="AN30" s="26"/>
      <c r="AO30" s="87"/>
      <c r="AP30" s="54"/>
      <c r="AR30" s="53"/>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54"/>
    </row>
    <row r="31" spans="2:68" ht="15" customHeight="1" x14ac:dyDescent="0.25">
      <c r="B31" s="26"/>
      <c r="C31" s="26"/>
      <c r="D31" s="26"/>
      <c r="E31" s="26"/>
      <c r="F31" s="26"/>
      <c r="G31" s="26"/>
      <c r="H31" s="26"/>
      <c r="I31" s="26"/>
      <c r="J31" s="26"/>
      <c r="K31" s="26"/>
      <c r="O31" s="53"/>
      <c r="P31" s="26"/>
      <c r="Q31" s="154">
        <v>2</v>
      </c>
      <c r="R31" s="26"/>
      <c r="S31" s="26"/>
      <c r="T31" s="26"/>
      <c r="U31" s="26"/>
      <c r="V31" s="26"/>
      <c r="W31" s="26"/>
      <c r="X31" s="26"/>
      <c r="Y31" s="26"/>
      <c r="Z31" s="26"/>
      <c r="AA31" s="26"/>
      <c r="AB31" s="87">
        <v>4</v>
      </c>
      <c r="AD31" s="154">
        <v>7</v>
      </c>
      <c r="AE31" s="26"/>
      <c r="AF31" s="26"/>
      <c r="AG31" s="26"/>
      <c r="AH31" s="26"/>
      <c r="AI31" s="26"/>
      <c r="AJ31" s="26"/>
      <c r="AK31" s="26"/>
      <c r="AL31" s="26"/>
      <c r="AM31" s="26"/>
      <c r="AN31" s="26"/>
      <c r="AO31" s="87">
        <v>1</v>
      </c>
      <c r="AP31" s="54"/>
      <c r="AR31" s="53"/>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54"/>
    </row>
    <row r="32" spans="2:68" ht="15" customHeight="1" x14ac:dyDescent="0.25">
      <c r="B32" s="26"/>
      <c r="C32" s="26"/>
      <c r="D32" s="26"/>
      <c r="E32" s="26"/>
      <c r="F32" s="26"/>
      <c r="G32" s="26"/>
      <c r="H32" s="26"/>
      <c r="I32" s="26"/>
      <c r="J32" s="26"/>
      <c r="K32" s="26"/>
      <c r="O32" s="53"/>
      <c r="P32" s="26"/>
      <c r="Q32" s="26"/>
      <c r="R32" s="26"/>
      <c r="S32" s="26"/>
      <c r="T32" s="26"/>
      <c r="U32" s="26"/>
      <c r="V32" s="26"/>
      <c r="W32" s="26"/>
      <c r="X32" s="26"/>
      <c r="Y32" s="26"/>
      <c r="Z32" s="26"/>
      <c r="AA32" s="26"/>
      <c r="AB32" s="87"/>
      <c r="AD32" s="26"/>
      <c r="AE32" s="26"/>
      <c r="AF32" s="26"/>
      <c r="AG32" s="26"/>
      <c r="AH32" s="26"/>
      <c r="AI32" s="26"/>
      <c r="AJ32" s="26"/>
      <c r="AK32" s="26"/>
      <c r="AL32" s="26"/>
      <c r="AM32" s="26"/>
      <c r="AN32" s="26"/>
      <c r="AO32" s="87"/>
      <c r="AP32" s="54"/>
      <c r="AR32" s="53"/>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54"/>
    </row>
    <row r="33" spans="2:68" ht="15" customHeight="1" x14ac:dyDescent="0.25">
      <c r="B33" s="26"/>
      <c r="C33" s="26"/>
      <c r="D33" s="26"/>
      <c r="E33" s="26"/>
      <c r="F33" s="26"/>
      <c r="G33" s="26"/>
      <c r="H33" s="26"/>
      <c r="I33" s="26"/>
      <c r="J33" s="26"/>
      <c r="K33" s="26"/>
      <c r="O33" s="53"/>
      <c r="P33" s="26"/>
      <c r="Q33" s="154">
        <v>3</v>
      </c>
      <c r="R33" s="26"/>
      <c r="S33" s="26"/>
      <c r="T33" s="26"/>
      <c r="U33" s="26"/>
      <c r="V33" s="26"/>
      <c r="W33" s="26"/>
      <c r="X33" s="26"/>
      <c r="Y33" s="26"/>
      <c r="Z33" s="26"/>
      <c r="AA33" s="26"/>
      <c r="AB33" s="87">
        <v>2</v>
      </c>
      <c r="AD33" s="154">
        <v>8</v>
      </c>
      <c r="AE33" s="26"/>
      <c r="AF33" s="26"/>
      <c r="AG33" s="26"/>
      <c r="AH33" s="26"/>
      <c r="AI33" s="26"/>
      <c r="AJ33" s="26"/>
      <c r="AK33" s="26"/>
      <c r="AL33" s="26"/>
      <c r="AM33" s="26"/>
      <c r="AN33" s="26"/>
      <c r="AO33" s="87">
        <v>1</v>
      </c>
      <c r="AP33" s="54"/>
      <c r="AR33" s="53"/>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54"/>
    </row>
    <row r="34" spans="2:68" ht="15" customHeight="1" x14ac:dyDescent="0.25">
      <c r="B34" s="26"/>
      <c r="C34" s="26"/>
      <c r="D34" s="26"/>
      <c r="E34" s="26"/>
      <c r="F34" s="26"/>
      <c r="G34" s="26"/>
      <c r="H34" s="26"/>
      <c r="I34" s="26"/>
      <c r="J34" s="26"/>
      <c r="K34" s="26"/>
      <c r="O34" s="53"/>
      <c r="P34" s="26"/>
      <c r="Q34" s="26"/>
      <c r="R34" s="26"/>
      <c r="S34" s="26"/>
      <c r="T34" s="26"/>
      <c r="U34" s="26"/>
      <c r="V34" s="26"/>
      <c r="W34" s="26"/>
      <c r="X34" s="26"/>
      <c r="Y34" s="26"/>
      <c r="Z34" s="26"/>
      <c r="AA34" s="26"/>
      <c r="AB34" s="87"/>
      <c r="AD34" s="26"/>
      <c r="AE34" s="26"/>
      <c r="AF34" s="26"/>
      <c r="AG34" s="26"/>
      <c r="AH34" s="26"/>
      <c r="AI34" s="26"/>
      <c r="AJ34" s="26"/>
      <c r="AK34" s="26"/>
      <c r="AL34" s="26"/>
      <c r="AM34" s="26"/>
      <c r="AN34" s="26"/>
      <c r="AO34" s="87"/>
      <c r="AP34" s="54"/>
      <c r="AR34" s="53"/>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54"/>
    </row>
    <row r="35" spans="2:68" ht="15" customHeight="1" x14ac:dyDescent="0.25">
      <c r="B35" s="26"/>
      <c r="C35" s="26"/>
      <c r="D35" s="26"/>
      <c r="E35" s="26"/>
      <c r="F35" s="26"/>
      <c r="G35" s="26"/>
      <c r="H35" s="26"/>
      <c r="I35" s="26"/>
      <c r="J35" s="26"/>
      <c r="K35" s="26"/>
      <c r="O35" s="53"/>
      <c r="P35" s="26"/>
      <c r="Q35" s="154">
        <v>4</v>
      </c>
      <c r="R35" s="26"/>
      <c r="S35" s="26"/>
      <c r="T35" s="26"/>
      <c r="U35" s="26"/>
      <c r="V35" s="26"/>
      <c r="W35" s="26"/>
      <c r="X35" s="26"/>
      <c r="Y35" s="26"/>
      <c r="Z35" s="26"/>
      <c r="AA35" s="26"/>
      <c r="AB35" s="87">
        <v>5</v>
      </c>
      <c r="AD35" s="154">
        <v>9</v>
      </c>
      <c r="AE35" s="26"/>
      <c r="AF35" s="26"/>
      <c r="AG35" s="26"/>
      <c r="AH35" s="26"/>
      <c r="AI35" s="26"/>
      <c r="AJ35" s="26"/>
      <c r="AK35" s="26"/>
      <c r="AL35" s="26"/>
      <c r="AM35" s="26"/>
      <c r="AN35" s="26"/>
      <c r="AO35" s="87">
        <v>1</v>
      </c>
      <c r="AP35" s="54"/>
      <c r="AR35" s="53"/>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54"/>
    </row>
    <row r="36" spans="2:68" ht="15" customHeight="1" x14ac:dyDescent="0.25">
      <c r="B36" s="26"/>
      <c r="C36" s="26"/>
      <c r="D36" s="26"/>
      <c r="E36" s="26"/>
      <c r="F36" s="26"/>
      <c r="G36" s="26"/>
      <c r="H36" s="26"/>
      <c r="I36" s="26"/>
      <c r="J36" s="26"/>
      <c r="K36" s="26"/>
      <c r="O36" s="53"/>
      <c r="P36" s="26"/>
      <c r="Q36" s="26"/>
      <c r="R36" s="26"/>
      <c r="S36" s="26"/>
      <c r="T36" s="26"/>
      <c r="U36" s="26"/>
      <c r="V36" s="26"/>
      <c r="W36" s="26"/>
      <c r="X36" s="26"/>
      <c r="Y36" s="26"/>
      <c r="Z36" s="26"/>
      <c r="AA36" s="26"/>
      <c r="AB36" s="87"/>
      <c r="AD36" s="26"/>
      <c r="AE36" s="26"/>
      <c r="AF36" s="26"/>
      <c r="AG36" s="26"/>
      <c r="AH36" s="26"/>
      <c r="AI36" s="26"/>
      <c r="AJ36" s="26"/>
      <c r="AK36" s="26"/>
      <c r="AL36" s="26"/>
      <c r="AM36" s="26"/>
      <c r="AN36" s="26"/>
      <c r="AO36" s="87"/>
      <c r="AP36" s="54"/>
      <c r="AR36" s="53"/>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54"/>
    </row>
    <row r="37" spans="2:68" ht="15" customHeight="1" x14ac:dyDescent="0.25">
      <c r="B37" s="26"/>
      <c r="C37" s="26"/>
      <c r="D37" s="26"/>
      <c r="E37" s="26"/>
      <c r="F37" s="26"/>
      <c r="G37" s="26"/>
      <c r="H37" s="26"/>
      <c r="I37" s="26"/>
      <c r="J37" s="26"/>
      <c r="K37" s="26"/>
      <c r="O37" s="53"/>
      <c r="P37" s="26"/>
      <c r="Q37" s="154">
        <v>5</v>
      </c>
      <c r="R37" s="26"/>
      <c r="S37" s="26"/>
      <c r="T37" s="26"/>
      <c r="U37" s="26"/>
      <c r="V37" s="26"/>
      <c r="W37" s="26"/>
      <c r="X37" s="26"/>
      <c r="Y37" s="26"/>
      <c r="Z37" s="26"/>
      <c r="AA37" s="26"/>
      <c r="AB37" s="87">
        <v>1</v>
      </c>
      <c r="AC37" s="228">
        <v>10</v>
      </c>
      <c r="AD37" s="228"/>
      <c r="AE37" s="26"/>
      <c r="AF37" s="26"/>
      <c r="AG37" s="26"/>
      <c r="AH37" s="26"/>
      <c r="AI37" s="26"/>
      <c r="AJ37" s="26"/>
      <c r="AK37" s="26"/>
      <c r="AL37" s="26"/>
      <c r="AM37" s="26"/>
      <c r="AN37" s="26"/>
      <c r="AO37" s="87">
        <v>1</v>
      </c>
      <c r="AP37" s="54"/>
      <c r="AR37" s="53"/>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54"/>
    </row>
    <row r="38" spans="2:68" ht="15" customHeight="1" x14ac:dyDescent="0.25">
      <c r="B38" s="58"/>
      <c r="C38" s="26"/>
      <c r="D38" s="26"/>
      <c r="E38" s="26"/>
      <c r="F38" s="26"/>
      <c r="G38" s="26"/>
      <c r="H38" s="26"/>
      <c r="I38" s="26"/>
      <c r="J38" s="26"/>
      <c r="K38" s="59"/>
      <c r="O38" s="53"/>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54"/>
      <c r="AR38" s="53"/>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54"/>
    </row>
    <row r="39" spans="2:68" ht="15" customHeight="1" x14ac:dyDescent="0.25">
      <c r="B39" s="26"/>
      <c r="C39" s="26"/>
      <c r="D39" s="26"/>
      <c r="E39" s="26"/>
      <c r="F39" s="26"/>
      <c r="G39" s="26"/>
      <c r="H39" s="26"/>
      <c r="I39" s="26"/>
      <c r="J39" s="26"/>
      <c r="K39" s="26"/>
      <c r="O39" s="53"/>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54"/>
      <c r="AR39" s="55"/>
      <c r="AS39" s="56"/>
      <c r="AT39" s="56"/>
      <c r="AU39" s="56"/>
      <c r="AV39" s="56"/>
      <c r="AW39" s="56"/>
      <c r="AX39" s="56"/>
      <c r="AY39" s="56"/>
      <c r="AZ39" s="56"/>
      <c r="BA39" s="56"/>
      <c r="BB39" s="56"/>
      <c r="BC39" s="56"/>
      <c r="BD39" s="56"/>
      <c r="BE39" s="56"/>
      <c r="BF39" s="56"/>
      <c r="BG39" s="56"/>
      <c r="BH39" s="56"/>
      <c r="BI39" s="56"/>
      <c r="BJ39" s="56"/>
      <c r="BK39" s="56"/>
      <c r="BL39" s="56"/>
      <c r="BM39" s="56"/>
      <c r="BN39" s="56"/>
      <c r="BO39" s="56"/>
      <c r="BP39" s="57"/>
    </row>
    <row r="40" spans="2:68" ht="15" customHeight="1" x14ac:dyDescent="0.25">
      <c r="B40" s="26"/>
      <c r="C40" s="26"/>
      <c r="D40" s="26"/>
      <c r="E40" s="26"/>
      <c r="F40" s="26"/>
      <c r="G40" s="26"/>
      <c r="H40" s="26"/>
      <c r="I40" s="26"/>
      <c r="J40" s="26"/>
      <c r="K40" s="26"/>
      <c r="O40" s="53"/>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54"/>
    </row>
    <row r="41" spans="2:68" ht="15" customHeight="1" x14ac:dyDescent="0.25">
      <c r="B41" s="26"/>
      <c r="C41" s="26"/>
      <c r="D41" s="26"/>
      <c r="E41" s="26"/>
      <c r="F41" s="26"/>
      <c r="G41" s="26"/>
      <c r="H41" s="26"/>
      <c r="I41" s="26"/>
      <c r="J41" s="26"/>
      <c r="K41" s="26"/>
      <c r="O41" s="53"/>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54"/>
      <c r="AR41" s="207" t="s">
        <v>4137</v>
      </c>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9"/>
    </row>
    <row r="42" spans="2:68" ht="15" customHeight="1" x14ac:dyDescent="0.25">
      <c r="B42" s="26"/>
      <c r="C42" s="26"/>
      <c r="D42" s="26"/>
      <c r="E42" s="26"/>
      <c r="F42" s="26"/>
      <c r="G42" s="26"/>
      <c r="H42" s="26"/>
      <c r="I42" s="26"/>
      <c r="J42" s="26"/>
      <c r="K42" s="26"/>
      <c r="O42" s="53"/>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54"/>
      <c r="AR42" s="50"/>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2"/>
    </row>
    <row r="43" spans="2:68" ht="15" customHeight="1" x14ac:dyDescent="0.25">
      <c r="B43" s="26"/>
      <c r="C43" s="26"/>
      <c r="D43" s="26"/>
      <c r="E43" s="26"/>
      <c r="F43" s="26"/>
      <c r="G43" s="26"/>
      <c r="H43" s="26"/>
      <c r="I43" s="26"/>
      <c r="J43" s="26"/>
      <c r="K43" s="26"/>
      <c r="O43" s="53"/>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54"/>
      <c r="AR43" s="53"/>
      <c r="AS43" s="26"/>
      <c r="AT43" s="26"/>
      <c r="AU43" s="26"/>
      <c r="AV43" s="83" t="s">
        <v>4036</v>
      </c>
      <c r="AW43" s="229"/>
      <c r="AX43" s="229"/>
      <c r="AY43" s="229"/>
      <c r="AZ43" s="229"/>
      <c r="BA43" s="229"/>
      <c r="BB43" s="229"/>
      <c r="BC43" s="229"/>
      <c r="BD43" s="229"/>
      <c r="BE43" s="229"/>
      <c r="BF43" s="87">
        <v>1</v>
      </c>
      <c r="BG43" s="231" t="str">
        <f>Data_Dash!AA8</f>
        <v>← Select filters</v>
      </c>
      <c r="BH43" s="232"/>
      <c r="BI43" s="232"/>
      <c r="BJ43" s="232"/>
      <c r="BK43" s="232"/>
      <c r="BL43" s="232"/>
      <c r="BM43" s="232"/>
      <c r="BN43" s="232"/>
      <c r="BO43" s="233"/>
      <c r="BP43" s="54"/>
    </row>
    <row r="44" spans="2:68" ht="15" customHeight="1" x14ac:dyDescent="0.25">
      <c r="B44" s="26"/>
      <c r="C44" s="26"/>
      <c r="D44" s="26"/>
      <c r="E44" s="26"/>
      <c r="F44" s="26"/>
      <c r="G44" s="26"/>
      <c r="H44" s="26"/>
      <c r="I44" s="26"/>
      <c r="J44" s="26"/>
      <c r="K44" s="26"/>
      <c r="O44" s="53"/>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54"/>
      <c r="AR44" s="53"/>
      <c r="AS44" s="26"/>
      <c r="AT44" s="26"/>
      <c r="AU44" s="26"/>
      <c r="AV44" s="26"/>
      <c r="AW44" s="85" t="s">
        <v>4049</v>
      </c>
      <c r="AX44" s="26"/>
      <c r="AY44" s="26"/>
      <c r="AZ44" s="26"/>
      <c r="BA44" s="26"/>
      <c r="BB44" s="26"/>
      <c r="BC44" s="26"/>
      <c r="BD44" s="26"/>
      <c r="BE44" s="26"/>
      <c r="BF44" s="87">
        <v>1</v>
      </c>
      <c r="BG44" s="234"/>
      <c r="BH44" s="235"/>
      <c r="BI44" s="235"/>
      <c r="BJ44" s="235"/>
      <c r="BK44" s="235"/>
      <c r="BL44" s="235"/>
      <c r="BM44" s="235"/>
      <c r="BN44" s="235"/>
      <c r="BO44" s="236"/>
      <c r="BP44" s="54"/>
    </row>
    <row r="45" spans="2:68" ht="15" customHeight="1" x14ac:dyDescent="0.25">
      <c r="B45" s="26"/>
      <c r="C45" s="26"/>
      <c r="D45" s="26"/>
      <c r="E45" s="26"/>
      <c r="F45" s="26"/>
      <c r="G45" s="26"/>
      <c r="H45" s="26"/>
      <c r="I45" s="26"/>
      <c r="J45" s="26"/>
      <c r="K45" s="26"/>
      <c r="O45" s="53"/>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54"/>
      <c r="AR45" s="53"/>
      <c r="AS45" s="26"/>
      <c r="AT45" s="26"/>
      <c r="AU45" s="26"/>
      <c r="AV45" s="83" t="s">
        <v>3998</v>
      </c>
      <c r="AW45" s="229"/>
      <c r="AX45" s="229"/>
      <c r="AY45" s="229"/>
      <c r="AZ45" s="229"/>
      <c r="BA45" s="229"/>
      <c r="BB45" s="229"/>
      <c r="BC45" s="229"/>
      <c r="BD45" s="229"/>
      <c r="BE45" s="229"/>
      <c r="BF45" s="87">
        <v>1</v>
      </c>
      <c r="BG45" s="237"/>
      <c r="BH45" s="238"/>
      <c r="BI45" s="238"/>
      <c r="BJ45" s="238"/>
      <c r="BK45" s="238"/>
      <c r="BL45" s="238"/>
      <c r="BM45" s="238"/>
      <c r="BN45" s="238"/>
      <c r="BO45" s="239"/>
      <c r="BP45" s="54"/>
    </row>
    <row r="46" spans="2:68" ht="15" customHeight="1" x14ac:dyDescent="0.25">
      <c r="B46" s="26"/>
      <c r="C46" s="26"/>
      <c r="D46" s="26"/>
      <c r="E46" s="26"/>
      <c r="F46" s="26"/>
      <c r="G46" s="26"/>
      <c r="H46" s="26"/>
      <c r="I46" s="26"/>
      <c r="J46" s="26"/>
      <c r="K46" s="26"/>
      <c r="O46" s="53"/>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54"/>
      <c r="AR46" s="53"/>
      <c r="AS46" s="26"/>
      <c r="AT46" s="26"/>
      <c r="AU46" s="26"/>
      <c r="AV46" s="26"/>
      <c r="AW46" s="85" t="s">
        <v>4049</v>
      </c>
      <c r="AX46" s="26"/>
      <c r="AY46" s="26"/>
      <c r="AZ46" s="26"/>
      <c r="BA46" s="26"/>
      <c r="BB46" s="26"/>
      <c r="BC46" s="26"/>
      <c r="BD46" s="26"/>
      <c r="BE46" s="26"/>
      <c r="BF46" s="87">
        <v>1</v>
      </c>
      <c r="BG46" s="230" t="s">
        <v>4050</v>
      </c>
      <c r="BH46" s="230"/>
      <c r="BI46" s="230"/>
      <c r="BJ46" s="230"/>
      <c r="BK46" s="230"/>
      <c r="BL46" s="230"/>
      <c r="BM46" s="230"/>
      <c r="BN46" s="230"/>
      <c r="BO46" s="230"/>
      <c r="BP46" s="54"/>
    </row>
    <row r="47" spans="2:68" ht="15" customHeight="1" x14ac:dyDescent="0.25">
      <c r="B47" s="26"/>
      <c r="C47" s="26"/>
      <c r="D47" s="26"/>
      <c r="E47" s="26"/>
      <c r="F47" s="26"/>
      <c r="G47" s="26"/>
      <c r="H47" s="26"/>
      <c r="I47" s="26"/>
      <c r="J47" s="26"/>
      <c r="K47" s="26"/>
      <c r="O47" s="53"/>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54"/>
      <c r="AR47" s="53"/>
      <c r="AS47" s="26"/>
      <c r="AT47" s="26"/>
      <c r="AU47" s="26"/>
      <c r="AV47" s="83" t="s">
        <v>4037</v>
      </c>
      <c r="AW47" s="229"/>
      <c r="AX47" s="229"/>
      <c r="AY47" s="229"/>
      <c r="AZ47" s="229"/>
      <c r="BA47" s="229"/>
      <c r="BB47" s="229"/>
      <c r="BC47" s="229"/>
      <c r="BD47" s="229"/>
      <c r="BE47" s="229"/>
      <c r="BF47" s="87">
        <v>1</v>
      </c>
      <c r="BG47" s="84"/>
      <c r="BP47" s="88">
        <v>1</v>
      </c>
    </row>
    <row r="48" spans="2:68" ht="15" customHeight="1" x14ac:dyDescent="0.25">
      <c r="B48" s="26"/>
      <c r="C48" s="26"/>
      <c r="D48" s="26"/>
      <c r="E48" s="26"/>
      <c r="F48" s="26"/>
      <c r="G48" s="26"/>
      <c r="H48" s="26"/>
      <c r="I48" s="26"/>
      <c r="J48" s="26"/>
      <c r="K48" s="26"/>
      <c r="O48" s="53"/>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54"/>
      <c r="AR48" s="53"/>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164"/>
    </row>
    <row r="49" spans="2:68" ht="15" customHeight="1" x14ac:dyDescent="0.25">
      <c r="B49" s="26"/>
      <c r="C49" s="26"/>
      <c r="D49" s="26"/>
      <c r="E49" s="26"/>
      <c r="F49" s="26"/>
      <c r="G49" s="26"/>
      <c r="H49" s="26"/>
      <c r="I49" s="26"/>
      <c r="J49" s="26"/>
      <c r="K49" s="26"/>
      <c r="O49" s="53"/>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54"/>
      <c r="AR49" s="55"/>
      <c r="AS49" s="56"/>
      <c r="AT49" s="56"/>
      <c r="AU49" s="56"/>
      <c r="AV49" s="56"/>
      <c r="AW49" s="56"/>
      <c r="AX49" s="56"/>
      <c r="AY49" s="56"/>
      <c r="AZ49" s="56"/>
      <c r="BA49" s="56"/>
      <c r="BB49" s="56"/>
      <c r="BC49" s="56"/>
      <c r="BD49" s="56"/>
      <c r="BE49" s="56"/>
      <c r="BF49" s="56"/>
      <c r="BG49" s="56"/>
      <c r="BH49" s="56"/>
      <c r="BI49" s="56"/>
      <c r="BJ49" s="56"/>
      <c r="BK49" s="56"/>
      <c r="BL49" s="56"/>
      <c r="BM49" s="56"/>
      <c r="BN49" s="56"/>
      <c r="BO49" s="56"/>
      <c r="BP49" s="71"/>
    </row>
    <row r="50" spans="2:68" ht="15" customHeight="1" x14ac:dyDescent="0.25">
      <c r="B50" s="26"/>
      <c r="C50" s="26"/>
      <c r="D50" s="26"/>
      <c r="E50" s="26"/>
      <c r="F50" s="26"/>
      <c r="G50" s="26"/>
      <c r="H50" s="26"/>
      <c r="I50" s="26"/>
      <c r="J50" s="26"/>
      <c r="K50" s="26"/>
      <c r="O50" s="53"/>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54"/>
    </row>
    <row r="51" spans="2:68" ht="15" customHeight="1" x14ac:dyDescent="0.25">
      <c r="B51" s="26"/>
      <c r="C51" s="26"/>
      <c r="D51" s="26"/>
      <c r="E51" s="26"/>
      <c r="F51" s="26"/>
      <c r="G51" s="26"/>
      <c r="H51" s="26"/>
      <c r="I51" s="26"/>
      <c r="J51" s="26"/>
      <c r="K51" s="26"/>
      <c r="O51" s="53"/>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54"/>
      <c r="AR51" s="197" t="s">
        <v>4132</v>
      </c>
      <c r="AS51" s="198"/>
      <c r="AT51" s="198"/>
      <c r="AU51" s="198"/>
      <c r="AV51" s="198"/>
      <c r="AW51" s="198"/>
      <c r="AX51" s="198"/>
      <c r="AY51" s="198"/>
      <c r="AZ51" s="198"/>
      <c r="BA51" s="198"/>
      <c r="BB51" s="198"/>
      <c r="BC51" s="198"/>
      <c r="BD51" s="198"/>
      <c r="BE51" s="198"/>
      <c r="BF51" s="198"/>
      <c r="BG51" s="198"/>
      <c r="BH51" s="198"/>
      <c r="BI51" s="198"/>
      <c r="BJ51" s="198"/>
      <c r="BK51" s="198"/>
      <c r="BL51" s="198"/>
      <c r="BM51" s="198"/>
      <c r="BN51" s="198"/>
      <c r="BO51" s="198"/>
      <c r="BP51" s="199"/>
    </row>
    <row r="52" spans="2:68" ht="15" customHeight="1" x14ac:dyDescent="0.25">
      <c r="B52" s="26"/>
      <c r="C52" s="26"/>
      <c r="D52" s="26"/>
      <c r="E52" s="26"/>
      <c r="F52" s="26"/>
      <c r="G52" s="26"/>
      <c r="H52" s="26"/>
      <c r="I52" s="26"/>
      <c r="J52" s="26"/>
      <c r="K52" s="26"/>
      <c r="O52" s="53"/>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54"/>
      <c r="AR52" s="50"/>
      <c r="AS52" s="190" t="s">
        <v>4128</v>
      </c>
      <c r="AT52" s="186" t="s">
        <v>4129</v>
      </c>
      <c r="AU52" s="186"/>
      <c r="AV52" s="186"/>
      <c r="AW52" s="186"/>
      <c r="AX52" s="186"/>
      <c r="AY52" s="186"/>
      <c r="AZ52" s="186"/>
      <c r="BA52" s="186"/>
      <c r="BB52" s="186"/>
      <c r="BC52" s="186"/>
      <c r="BD52" s="186"/>
      <c r="BE52" s="186"/>
      <c r="BF52" s="186"/>
      <c r="BG52" s="186"/>
      <c r="BH52" s="186"/>
      <c r="BI52" s="186"/>
      <c r="BJ52" s="186"/>
      <c r="BK52" s="186"/>
      <c r="BL52" s="186"/>
      <c r="BM52" s="186"/>
      <c r="BN52" s="186"/>
      <c r="BO52" s="186"/>
      <c r="BP52" s="187"/>
    </row>
    <row r="53" spans="2:68" ht="15" customHeight="1" x14ac:dyDescent="0.25">
      <c r="B53" s="26"/>
      <c r="C53" s="26"/>
      <c r="D53" s="26"/>
      <c r="E53" s="26"/>
      <c r="F53" s="26"/>
      <c r="G53" s="26"/>
      <c r="H53" s="26"/>
      <c r="I53" s="26"/>
      <c r="J53" s="26"/>
      <c r="K53" s="26"/>
      <c r="O53" s="53"/>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54"/>
      <c r="AR53" s="53"/>
      <c r="AS53" s="191"/>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9"/>
    </row>
    <row r="54" spans="2:68" ht="15" customHeight="1" x14ac:dyDescent="0.25">
      <c r="B54" s="26"/>
      <c r="C54" s="26"/>
      <c r="D54" s="26"/>
      <c r="E54" s="26"/>
      <c r="F54" s="26"/>
      <c r="G54" s="26"/>
      <c r="H54" s="26"/>
      <c r="I54" s="26"/>
      <c r="J54" s="26"/>
      <c r="K54" s="26"/>
      <c r="O54" s="53"/>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54"/>
      <c r="AR54" s="53"/>
      <c r="AS54" s="191" t="s">
        <v>4128</v>
      </c>
      <c r="AT54" s="188" t="s">
        <v>4130</v>
      </c>
      <c r="AU54" s="188"/>
      <c r="AV54" s="188"/>
      <c r="AW54" s="188"/>
      <c r="AX54" s="188"/>
      <c r="AY54" s="188"/>
      <c r="AZ54" s="188"/>
      <c r="BA54" s="188"/>
      <c r="BB54" s="188"/>
      <c r="BC54" s="188"/>
      <c r="BD54" s="188"/>
      <c r="BE54" s="188"/>
      <c r="BF54" s="188"/>
      <c r="BG54" s="188"/>
      <c r="BH54" s="188"/>
      <c r="BI54" s="188"/>
      <c r="BJ54" s="188"/>
      <c r="BK54" s="188"/>
      <c r="BL54" s="188"/>
      <c r="BM54" s="188"/>
      <c r="BN54" s="188"/>
      <c r="BO54" s="188"/>
      <c r="BP54" s="189"/>
    </row>
    <row r="55" spans="2:68" ht="15" customHeight="1" x14ac:dyDescent="0.25">
      <c r="B55" s="26"/>
      <c r="C55" s="26"/>
      <c r="D55" s="26"/>
      <c r="E55" s="26"/>
      <c r="F55" s="26"/>
      <c r="G55" s="26"/>
      <c r="H55" s="26"/>
      <c r="I55" s="26"/>
      <c r="J55" s="26"/>
      <c r="K55" s="26"/>
      <c r="O55" s="53"/>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54"/>
      <c r="AR55" s="53"/>
      <c r="AS55" s="191"/>
      <c r="AT55" s="188"/>
      <c r="AU55" s="188"/>
      <c r="AV55" s="188"/>
      <c r="AW55" s="188"/>
      <c r="AX55" s="188"/>
      <c r="AY55" s="188"/>
      <c r="AZ55" s="188"/>
      <c r="BA55" s="188"/>
      <c r="BB55" s="188"/>
      <c r="BC55" s="188"/>
      <c r="BD55" s="188"/>
      <c r="BE55" s="188"/>
      <c r="BF55" s="188"/>
      <c r="BG55" s="188"/>
      <c r="BH55" s="188"/>
      <c r="BI55" s="188"/>
      <c r="BJ55" s="188"/>
      <c r="BK55" s="188"/>
      <c r="BL55" s="188"/>
      <c r="BM55" s="188"/>
      <c r="BN55" s="188"/>
      <c r="BO55" s="188"/>
      <c r="BP55" s="189"/>
    </row>
    <row r="56" spans="2:68" ht="15" customHeight="1" x14ac:dyDescent="0.4">
      <c r="B56" s="170"/>
      <c r="C56" s="171"/>
      <c r="D56" s="171"/>
      <c r="E56" s="171"/>
      <c r="F56" s="171"/>
      <c r="G56" s="171"/>
      <c r="H56" s="171"/>
      <c r="I56" s="171"/>
      <c r="J56" s="171"/>
      <c r="K56" s="172"/>
      <c r="O56" s="53"/>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54"/>
      <c r="AR56" s="53"/>
      <c r="AS56" s="191" t="s">
        <v>4128</v>
      </c>
      <c r="AT56" s="193" t="s">
        <v>4131</v>
      </c>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4"/>
    </row>
    <row r="57" spans="2:68" ht="15" customHeight="1" x14ac:dyDescent="0.4">
      <c r="B57" s="167"/>
      <c r="C57" s="168"/>
      <c r="D57" s="168"/>
      <c r="E57" s="168"/>
      <c r="F57" s="168"/>
      <c r="G57" s="168"/>
      <c r="H57" s="168"/>
      <c r="I57" s="168"/>
      <c r="J57" s="168"/>
      <c r="K57" s="169"/>
      <c r="O57" s="55"/>
      <c r="P57" s="56"/>
      <c r="Q57" s="56"/>
      <c r="R57" s="56"/>
      <c r="S57" s="56"/>
      <c r="T57" s="56"/>
      <c r="U57" s="56"/>
      <c r="V57" s="56"/>
      <c r="W57" s="56"/>
      <c r="X57" s="56"/>
      <c r="Y57" s="56"/>
      <c r="Z57" s="56"/>
      <c r="AA57" s="56"/>
      <c r="AB57" s="56"/>
      <c r="AC57" s="56"/>
      <c r="AD57" s="56"/>
      <c r="AE57" s="56"/>
      <c r="AF57" s="56"/>
      <c r="AG57" s="56"/>
      <c r="AH57" s="56"/>
      <c r="AI57" s="56"/>
      <c r="AJ57" s="56"/>
      <c r="AK57" s="56"/>
      <c r="AL57" s="56"/>
      <c r="AM57" s="56"/>
      <c r="AN57" s="56"/>
      <c r="AO57" s="56"/>
      <c r="AP57" s="57"/>
      <c r="AR57" s="55"/>
      <c r="AS57" s="192"/>
      <c r="AT57" s="195"/>
      <c r="AU57" s="195"/>
      <c r="AV57" s="195"/>
      <c r="AW57" s="195"/>
      <c r="AX57" s="195"/>
      <c r="AY57" s="195"/>
      <c r="AZ57" s="195"/>
      <c r="BA57" s="195"/>
      <c r="BB57" s="195"/>
      <c r="BC57" s="195"/>
      <c r="BD57" s="195"/>
      <c r="BE57" s="195"/>
      <c r="BF57" s="195"/>
      <c r="BG57" s="195"/>
      <c r="BH57" s="195"/>
      <c r="BI57" s="195"/>
      <c r="BJ57" s="195"/>
      <c r="BK57" s="195"/>
      <c r="BL57" s="195"/>
      <c r="BM57" s="195"/>
      <c r="BN57" s="195"/>
      <c r="BO57" s="195"/>
      <c r="BP57" s="196"/>
    </row>
    <row r="58" spans="2:68" ht="15" customHeight="1" x14ac:dyDescent="0.25">
      <c r="B58" s="26"/>
      <c r="C58" s="26"/>
      <c r="D58" s="26"/>
      <c r="E58" s="26"/>
      <c r="F58" s="26"/>
      <c r="G58" s="26"/>
      <c r="H58" s="26"/>
      <c r="I58" s="26"/>
      <c r="J58" s="26"/>
      <c r="K58" s="26"/>
    </row>
    <row r="59" spans="2:68" ht="15" customHeight="1" x14ac:dyDescent="0.25">
      <c r="AT59" s="2"/>
    </row>
  </sheetData>
  <mergeCells count="44">
    <mergeCell ref="AW47:BE47"/>
    <mergeCell ref="AW45:BE45"/>
    <mergeCell ref="AR20:BP20"/>
    <mergeCell ref="BG46:BO46"/>
    <mergeCell ref="BG43:BO45"/>
    <mergeCell ref="AR41:BP41"/>
    <mergeCell ref="AW43:BE43"/>
    <mergeCell ref="AS56:AS57"/>
    <mergeCell ref="AT56:BP57"/>
    <mergeCell ref="AR51:BP51"/>
    <mergeCell ref="U8:Z8"/>
    <mergeCell ref="U9:Z9"/>
    <mergeCell ref="AG8:AL8"/>
    <mergeCell ref="AM9:AS9"/>
    <mergeCell ref="U10:Z10"/>
    <mergeCell ref="AG9:AL9"/>
    <mergeCell ref="U17:Z17"/>
    <mergeCell ref="O20:AP20"/>
    <mergeCell ref="AM15:AS15"/>
    <mergeCell ref="AM16:AS16"/>
    <mergeCell ref="O13:AS13"/>
    <mergeCell ref="AG15:AL15"/>
    <mergeCell ref="AG16:AL16"/>
    <mergeCell ref="B2:BP3"/>
    <mergeCell ref="B5:K5"/>
    <mergeCell ref="AT52:BP53"/>
    <mergeCell ref="AS52:AS53"/>
    <mergeCell ref="AS54:AS55"/>
    <mergeCell ref="AT54:BP55"/>
    <mergeCell ref="AU5:BP5"/>
    <mergeCell ref="O5:AS5"/>
    <mergeCell ref="B20:K21"/>
    <mergeCell ref="B19:K19"/>
    <mergeCell ref="AG7:AL7"/>
    <mergeCell ref="U7:Z7"/>
    <mergeCell ref="U15:Z15"/>
    <mergeCell ref="U16:Z16"/>
    <mergeCell ref="P24:AO27"/>
    <mergeCell ref="AC37:AD37"/>
    <mergeCell ref="B57:K57"/>
    <mergeCell ref="B56:K56"/>
    <mergeCell ref="B12:K14"/>
    <mergeCell ref="B6:K11"/>
    <mergeCell ref="B15:K17"/>
  </mergeCells>
  <printOptions horizontalCentered="1" verticalCentered="1"/>
  <pageMargins left="0.23622047244094491" right="0.23622047244094491" top="0.74803149606299213" bottom="0.74803149606299213" header="0.31496062992125984" footer="0.31496062992125984"/>
  <pageSetup paperSize="9" scale="57" orientation="landscape" horizontalDpi="300" verticalDpi="300" r:id="rId1"/>
  <drawing r:id="rId2"/>
  <legacyDrawing r:id="rId3"/>
  <controls>
    <mc:AlternateContent xmlns:mc="http://schemas.openxmlformats.org/markup-compatibility/2006">
      <mc:Choice Requires="x14">
        <control shapeId="1118" r:id="rId4" name="TextBox2">
          <controlPr autoLine="0" linkedCell="max_scatterplot" r:id="rId5">
            <anchor moveWithCells="1">
              <from>
                <xdr:col>34</xdr:col>
                <xdr:colOff>142875</xdr:colOff>
                <xdr:row>24</xdr:row>
                <xdr:rowOff>19050</xdr:rowOff>
              </from>
              <to>
                <xdr:col>40</xdr:col>
                <xdr:colOff>76200</xdr:colOff>
                <xdr:row>25</xdr:row>
                <xdr:rowOff>85725</xdr:rowOff>
              </to>
            </anchor>
          </controlPr>
        </control>
      </mc:Choice>
      <mc:Fallback>
        <control shapeId="1118" r:id="rId4" name="TextBox2"/>
      </mc:Fallback>
    </mc:AlternateContent>
    <mc:AlternateContent xmlns:mc="http://schemas.openxmlformats.org/markup-compatibility/2006">
      <mc:Choice Requires="x14">
        <control shapeId="1117" r:id="rId6" name="TextBox1">
          <controlPr autoLine="0" linkedCell="min_scatterplot" r:id="rId7">
            <anchor moveWithCells="1">
              <from>
                <xdr:col>34</xdr:col>
                <xdr:colOff>142875</xdr:colOff>
                <xdr:row>22</xdr:row>
                <xdr:rowOff>133350</xdr:rowOff>
              </from>
              <to>
                <xdr:col>40</xdr:col>
                <xdr:colOff>76200</xdr:colOff>
                <xdr:row>24</xdr:row>
                <xdr:rowOff>0</xdr:rowOff>
              </to>
            </anchor>
          </controlPr>
        </control>
      </mc:Choice>
      <mc:Fallback>
        <control shapeId="1117" r:id="rId6" name="TextBox1"/>
      </mc:Fallback>
    </mc:AlternateContent>
    <mc:AlternateContent xmlns:mc="http://schemas.openxmlformats.org/markup-compatibility/2006">
      <mc:Choice Requires="x14">
        <control shapeId="1105" r:id="rId8" name="OptionButton4">
          <controlPr autoLine="0" r:id="rId9">
            <anchor moveWithCells="1">
              <from>
                <xdr:col>35</xdr:col>
                <xdr:colOff>0</xdr:colOff>
                <xdr:row>20</xdr:row>
                <xdr:rowOff>66675</xdr:rowOff>
              </from>
              <to>
                <xdr:col>41</xdr:col>
                <xdr:colOff>114300</xdr:colOff>
                <xdr:row>21</xdr:row>
                <xdr:rowOff>133350</xdr:rowOff>
              </to>
            </anchor>
          </controlPr>
        </control>
      </mc:Choice>
      <mc:Fallback>
        <control shapeId="1105" r:id="rId8" name="OptionButton4"/>
      </mc:Fallback>
    </mc:AlternateContent>
    <mc:AlternateContent xmlns:mc="http://schemas.openxmlformats.org/markup-compatibility/2006">
      <mc:Choice Requires="x14">
        <control shapeId="1104" r:id="rId10" name="OptionButton3">
          <controlPr autoLine="0" r:id="rId11">
            <anchor moveWithCells="1">
              <from>
                <xdr:col>21</xdr:col>
                <xdr:colOff>104775</xdr:colOff>
                <xdr:row>20</xdr:row>
                <xdr:rowOff>66675</xdr:rowOff>
              </from>
              <to>
                <xdr:col>27</xdr:col>
                <xdr:colOff>76200</xdr:colOff>
                <xdr:row>21</xdr:row>
                <xdr:rowOff>133350</xdr:rowOff>
              </to>
            </anchor>
          </controlPr>
        </control>
      </mc:Choice>
      <mc:Fallback>
        <control shapeId="1104" r:id="rId10" name="OptionButton3"/>
      </mc:Fallback>
    </mc:AlternateContent>
    <mc:AlternateContent xmlns:mc="http://schemas.openxmlformats.org/markup-compatibility/2006">
      <mc:Choice Requires="x14">
        <control shapeId="1103" r:id="rId12" name="OptionButton2">
          <controlPr autoLine="0" r:id="rId13">
            <anchor moveWithCells="1">
              <from>
                <xdr:col>29</xdr:col>
                <xdr:colOff>95250</xdr:colOff>
                <xdr:row>20</xdr:row>
                <xdr:rowOff>66675</xdr:rowOff>
              </from>
              <to>
                <xdr:col>34</xdr:col>
                <xdr:colOff>57150</xdr:colOff>
                <xdr:row>21</xdr:row>
                <xdr:rowOff>133350</xdr:rowOff>
              </to>
            </anchor>
          </controlPr>
        </control>
      </mc:Choice>
      <mc:Fallback>
        <control shapeId="1103" r:id="rId12" name="OptionButton2"/>
      </mc:Fallback>
    </mc:AlternateContent>
    <mc:AlternateContent xmlns:mc="http://schemas.openxmlformats.org/markup-compatibility/2006">
      <mc:Choice Requires="x14">
        <control shapeId="1102" r:id="rId14" name="OptionButton1">
          <controlPr autoLine="0" r:id="rId15">
            <anchor moveWithCells="1">
              <from>
                <xdr:col>14</xdr:col>
                <xdr:colOff>57150</xdr:colOff>
                <xdr:row>20</xdr:row>
                <xdr:rowOff>66675</xdr:rowOff>
              </from>
              <to>
                <xdr:col>21</xdr:col>
                <xdr:colOff>114300</xdr:colOff>
                <xdr:row>21</xdr:row>
                <xdr:rowOff>133350</xdr:rowOff>
              </to>
            </anchor>
          </controlPr>
        </control>
      </mc:Choice>
      <mc:Fallback>
        <control shapeId="1102" r:id="rId14" name="OptionButton1"/>
      </mc:Fallback>
    </mc:AlternateContent>
    <mc:AlternateContent xmlns:mc="http://schemas.openxmlformats.org/markup-compatibility/2006">
      <mc:Choice Requires="x14">
        <control shapeId="1072" r:id="rId16" name="CheckBox1">
          <controlPr autoLine="0" r:id="rId17">
            <anchor moveWithCells="1">
              <from>
                <xdr:col>2</xdr:col>
                <xdr:colOff>9525</xdr:colOff>
                <xdr:row>19</xdr:row>
                <xdr:rowOff>104775</xdr:rowOff>
              </from>
              <to>
                <xdr:col>2</xdr:col>
                <xdr:colOff>180975</xdr:colOff>
                <xdr:row>20</xdr:row>
                <xdr:rowOff>142875</xdr:rowOff>
              </to>
            </anchor>
          </controlPr>
        </control>
      </mc:Choice>
      <mc:Fallback>
        <control shapeId="1072" r:id="rId16" name="CheckBox1"/>
      </mc:Fallback>
    </mc:AlternateContent>
    <mc:AlternateContent xmlns:mc="http://schemas.openxmlformats.org/markup-compatibility/2006">
      <mc:Choice Requires="x14">
        <control shapeId="1027" r:id="rId18" name="Drop Down 3">
          <controlPr defaultSize="0" autoLine="0" autoPict="0">
            <anchor moveWithCells="1">
              <from>
                <xdr:col>34</xdr:col>
                <xdr:colOff>114300</xdr:colOff>
                <xdr:row>22</xdr:row>
                <xdr:rowOff>95250</xdr:rowOff>
              </from>
              <to>
                <xdr:col>41</xdr:col>
                <xdr:colOff>114300</xdr:colOff>
                <xdr:row>23</xdr:row>
                <xdr:rowOff>114300</xdr:rowOff>
              </to>
            </anchor>
          </controlPr>
        </control>
      </mc:Choice>
    </mc:AlternateContent>
    <mc:AlternateContent xmlns:mc="http://schemas.openxmlformats.org/markup-compatibility/2006">
      <mc:Choice Requires="x14">
        <control shapeId="1028" r:id="rId19" name="Drop Down 4">
          <controlPr defaultSize="0" autoLine="0" autoPict="0">
            <anchor moveWithCells="1">
              <from>
                <xdr:col>60</xdr:col>
                <xdr:colOff>66675</xdr:colOff>
                <xdr:row>5</xdr:row>
                <xdr:rowOff>57150</xdr:rowOff>
              </from>
              <to>
                <xdr:col>67</xdr:col>
                <xdr:colOff>142875</xdr:colOff>
                <xdr:row>6</xdr:row>
                <xdr:rowOff>57150</xdr:rowOff>
              </to>
            </anchor>
          </controlPr>
        </control>
      </mc:Choice>
    </mc:AlternateContent>
    <mc:AlternateContent xmlns:mc="http://schemas.openxmlformats.org/markup-compatibility/2006">
      <mc:Choice Requires="x14">
        <control shapeId="1029" r:id="rId20" name="Drop Down 5">
          <controlPr defaultSize="0" autoLine="0" autoPict="0">
            <anchor moveWithCells="1">
              <from>
                <xdr:col>60</xdr:col>
                <xdr:colOff>57150</xdr:colOff>
                <xdr:row>20</xdr:row>
                <xdr:rowOff>114300</xdr:rowOff>
              </from>
              <to>
                <xdr:col>67</xdr:col>
                <xdr:colOff>104775</xdr:colOff>
                <xdr:row>21</xdr:row>
                <xdr:rowOff>104775</xdr:rowOff>
              </to>
            </anchor>
          </controlPr>
        </control>
      </mc:Choice>
    </mc:AlternateContent>
    <mc:AlternateContent xmlns:mc="http://schemas.openxmlformats.org/markup-compatibility/2006">
      <mc:Choice Requires="x14">
        <control shapeId="1035" r:id="rId21" name="Drop Down 11">
          <controlPr defaultSize="0" autoLine="0" autoPict="0">
            <anchor moveWithCells="1">
              <from>
                <xdr:col>48</xdr:col>
                <xdr:colOff>0</xdr:colOff>
                <xdr:row>42</xdr:row>
                <xdr:rowOff>0</xdr:rowOff>
              </from>
              <to>
                <xdr:col>57</xdr:col>
                <xdr:colOff>0</xdr:colOff>
                <xdr:row>43</xdr:row>
                <xdr:rowOff>0</xdr:rowOff>
              </to>
            </anchor>
          </controlPr>
        </control>
      </mc:Choice>
    </mc:AlternateContent>
    <mc:AlternateContent xmlns:mc="http://schemas.openxmlformats.org/markup-compatibility/2006">
      <mc:Choice Requires="x14">
        <control shapeId="1036" r:id="rId22" name="Drop Down 12">
          <controlPr defaultSize="0" autoLine="0" autoPict="0">
            <anchor moveWithCells="1">
              <from>
                <xdr:col>48</xdr:col>
                <xdr:colOff>0</xdr:colOff>
                <xdr:row>46</xdr:row>
                <xdr:rowOff>0</xdr:rowOff>
              </from>
              <to>
                <xdr:col>57</xdr:col>
                <xdr:colOff>0</xdr:colOff>
                <xdr:row>47</xdr:row>
                <xdr:rowOff>0</xdr:rowOff>
              </to>
            </anchor>
          </controlPr>
        </control>
      </mc:Choice>
    </mc:AlternateContent>
    <mc:AlternateContent xmlns:mc="http://schemas.openxmlformats.org/markup-compatibility/2006">
      <mc:Choice Requires="x14">
        <control shapeId="1037" r:id="rId23" name="Drop Down 13">
          <controlPr defaultSize="0" autoLine="0" autoPict="0">
            <anchor moveWithCells="1">
              <from>
                <xdr:col>48</xdr:col>
                <xdr:colOff>0</xdr:colOff>
                <xdr:row>44</xdr:row>
                <xdr:rowOff>0</xdr:rowOff>
              </from>
              <to>
                <xdr:col>57</xdr:col>
                <xdr:colOff>0</xdr:colOff>
                <xdr:row>45</xdr:row>
                <xdr:rowOff>0</xdr:rowOff>
              </to>
            </anchor>
          </controlPr>
        </control>
      </mc:Choice>
    </mc:AlternateContent>
    <mc:AlternateContent xmlns:mc="http://schemas.openxmlformats.org/markup-compatibility/2006">
      <mc:Choice Requires="x14">
        <control shapeId="1057" r:id="rId24" name="Drop Down 33">
          <controlPr defaultSize="0" autoLine="0" autoPict="0">
            <anchor moveWithCells="1">
              <from>
                <xdr:col>58</xdr:col>
                <xdr:colOff>0</xdr:colOff>
                <xdr:row>46</xdr:row>
                <xdr:rowOff>0</xdr:rowOff>
              </from>
              <to>
                <xdr:col>67</xdr:col>
                <xdr:colOff>0</xdr:colOff>
                <xdr:row>47</xdr:row>
                <xdr:rowOff>0</xdr:rowOff>
              </to>
            </anchor>
          </controlPr>
        </control>
      </mc:Choice>
    </mc:AlternateContent>
    <mc:AlternateContent xmlns:mc="http://schemas.openxmlformats.org/markup-compatibility/2006">
      <mc:Choice Requires="x14">
        <control shapeId="1323" r:id="rId25" name="Drop Down 299">
          <controlPr defaultSize="0" autoLine="0" autoPict="0">
            <anchor moveWithCells="1">
              <from>
                <xdr:col>17</xdr:col>
                <xdr:colOff>0</xdr:colOff>
                <xdr:row>28</xdr:row>
                <xdr:rowOff>0</xdr:rowOff>
              </from>
              <to>
                <xdr:col>26</xdr:col>
                <xdr:colOff>9525</xdr:colOff>
                <xdr:row>29</xdr:row>
                <xdr:rowOff>0</xdr:rowOff>
              </to>
            </anchor>
          </controlPr>
        </control>
      </mc:Choice>
    </mc:AlternateContent>
    <mc:AlternateContent xmlns:mc="http://schemas.openxmlformats.org/markup-compatibility/2006">
      <mc:Choice Requires="x14">
        <control shapeId="1329" r:id="rId26" name="Drop Down 305">
          <controlPr defaultSize="0" autoLine="0" autoPict="0">
            <anchor moveWithCells="1">
              <from>
                <xdr:col>17</xdr:col>
                <xdr:colOff>0</xdr:colOff>
                <xdr:row>30</xdr:row>
                <xdr:rowOff>0</xdr:rowOff>
              </from>
              <to>
                <xdr:col>26</xdr:col>
                <xdr:colOff>9525</xdr:colOff>
                <xdr:row>31</xdr:row>
                <xdr:rowOff>0</xdr:rowOff>
              </to>
            </anchor>
          </controlPr>
        </control>
      </mc:Choice>
    </mc:AlternateContent>
    <mc:AlternateContent xmlns:mc="http://schemas.openxmlformats.org/markup-compatibility/2006">
      <mc:Choice Requires="x14">
        <control shapeId="1330" r:id="rId27" name="Drop Down 306">
          <controlPr defaultSize="0" autoLine="0" autoPict="0">
            <anchor moveWithCells="1">
              <from>
                <xdr:col>17</xdr:col>
                <xdr:colOff>0</xdr:colOff>
                <xdr:row>32</xdr:row>
                <xdr:rowOff>0</xdr:rowOff>
              </from>
              <to>
                <xdr:col>26</xdr:col>
                <xdr:colOff>9525</xdr:colOff>
                <xdr:row>33</xdr:row>
                <xdr:rowOff>0</xdr:rowOff>
              </to>
            </anchor>
          </controlPr>
        </control>
      </mc:Choice>
    </mc:AlternateContent>
    <mc:AlternateContent xmlns:mc="http://schemas.openxmlformats.org/markup-compatibility/2006">
      <mc:Choice Requires="x14">
        <control shapeId="1331" r:id="rId28" name="Drop Down 307">
          <controlPr defaultSize="0" autoLine="0" autoPict="0">
            <anchor moveWithCells="1">
              <from>
                <xdr:col>17</xdr:col>
                <xdr:colOff>0</xdr:colOff>
                <xdr:row>33</xdr:row>
                <xdr:rowOff>142875</xdr:rowOff>
              </from>
              <to>
                <xdr:col>26</xdr:col>
                <xdr:colOff>9525</xdr:colOff>
                <xdr:row>34</xdr:row>
                <xdr:rowOff>142875</xdr:rowOff>
              </to>
            </anchor>
          </controlPr>
        </control>
      </mc:Choice>
    </mc:AlternateContent>
    <mc:AlternateContent xmlns:mc="http://schemas.openxmlformats.org/markup-compatibility/2006">
      <mc:Choice Requires="x14">
        <control shapeId="1332" r:id="rId29" name="Drop Down 308">
          <controlPr defaultSize="0" autoLine="0" autoPict="0">
            <anchor moveWithCells="1">
              <from>
                <xdr:col>17</xdr:col>
                <xdr:colOff>0</xdr:colOff>
                <xdr:row>35</xdr:row>
                <xdr:rowOff>152400</xdr:rowOff>
              </from>
              <to>
                <xdr:col>26</xdr:col>
                <xdr:colOff>9525</xdr:colOff>
                <xdr:row>36</xdr:row>
                <xdr:rowOff>152400</xdr:rowOff>
              </to>
            </anchor>
          </controlPr>
        </control>
      </mc:Choice>
    </mc:AlternateContent>
    <mc:AlternateContent xmlns:mc="http://schemas.openxmlformats.org/markup-compatibility/2006">
      <mc:Choice Requires="x14">
        <control shapeId="1333" r:id="rId30" name="Drop Down 309">
          <controlPr defaultSize="0" autoLine="0" autoPict="0">
            <anchor moveWithCells="1">
              <from>
                <xdr:col>30</xdr:col>
                <xdr:colOff>9525</xdr:colOff>
                <xdr:row>28</xdr:row>
                <xdr:rowOff>0</xdr:rowOff>
              </from>
              <to>
                <xdr:col>39</xdr:col>
                <xdr:colOff>9525</xdr:colOff>
                <xdr:row>29</xdr:row>
                <xdr:rowOff>0</xdr:rowOff>
              </to>
            </anchor>
          </controlPr>
        </control>
      </mc:Choice>
    </mc:AlternateContent>
    <mc:AlternateContent xmlns:mc="http://schemas.openxmlformats.org/markup-compatibility/2006">
      <mc:Choice Requires="x14">
        <control shapeId="1334" r:id="rId31" name="Drop Down 310">
          <controlPr defaultSize="0" autoLine="0" autoPict="0">
            <anchor moveWithCells="1">
              <from>
                <xdr:col>30</xdr:col>
                <xdr:colOff>0</xdr:colOff>
                <xdr:row>30</xdr:row>
                <xdr:rowOff>0</xdr:rowOff>
              </from>
              <to>
                <xdr:col>39</xdr:col>
                <xdr:colOff>0</xdr:colOff>
                <xdr:row>31</xdr:row>
                <xdr:rowOff>0</xdr:rowOff>
              </to>
            </anchor>
          </controlPr>
        </control>
      </mc:Choice>
    </mc:AlternateContent>
    <mc:AlternateContent xmlns:mc="http://schemas.openxmlformats.org/markup-compatibility/2006">
      <mc:Choice Requires="x14">
        <control shapeId="1335" r:id="rId32" name="Drop Down 311">
          <controlPr defaultSize="0" autoLine="0" autoPict="0">
            <anchor moveWithCells="1">
              <from>
                <xdr:col>30</xdr:col>
                <xdr:colOff>0</xdr:colOff>
                <xdr:row>32</xdr:row>
                <xdr:rowOff>0</xdr:rowOff>
              </from>
              <to>
                <xdr:col>39</xdr:col>
                <xdr:colOff>0</xdr:colOff>
                <xdr:row>33</xdr:row>
                <xdr:rowOff>0</xdr:rowOff>
              </to>
            </anchor>
          </controlPr>
        </control>
      </mc:Choice>
    </mc:AlternateContent>
    <mc:AlternateContent xmlns:mc="http://schemas.openxmlformats.org/markup-compatibility/2006">
      <mc:Choice Requires="x14">
        <control shapeId="1336" r:id="rId33" name="Drop Down 312">
          <controlPr defaultSize="0" autoLine="0" autoPict="0">
            <anchor moveWithCells="1">
              <from>
                <xdr:col>30</xdr:col>
                <xdr:colOff>0</xdr:colOff>
                <xdr:row>34</xdr:row>
                <xdr:rowOff>0</xdr:rowOff>
              </from>
              <to>
                <xdr:col>38</xdr:col>
                <xdr:colOff>190500</xdr:colOff>
                <xdr:row>35</xdr:row>
                <xdr:rowOff>0</xdr:rowOff>
              </to>
            </anchor>
          </controlPr>
        </control>
      </mc:Choice>
    </mc:AlternateContent>
    <mc:AlternateContent xmlns:mc="http://schemas.openxmlformats.org/markup-compatibility/2006">
      <mc:Choice Requires="x14">
        <control shapeId="1337" r:id="rId34" name="Drop Down 313">
          <controlPr defaultSize="0" autoLine="0" autoPict="0">
            <anchor moveWithCells="1">
              <from>
                <xdr:col>30</xdr:col>
                <xdr:colOff>0</xdr:colOff>
                <xdr:row>35</xdr:row>
                <xdr:rowOff>161925</xdr:rowOff>
              </from>
              <to>
                <xdr:col>39</xdr:col>
                <xdr:colOff>0</xdr:colOff>
                <xdr:row>36</xdr:row>
                <xdr:rowOff>161925</xdr:rowOff>
              </to>
            </anchor>
          </controlPr>
        </control>
      </mc:Choice>
    </mc:AlternateContent>
  </controls>
  <extLst>
    <ext xmlns:x14="http://schemas.microsoft.com/office/spreadsheetml/2009/9/main" uri="{A8765BA9-456A-4dab-B4F3-ACF838C121DE}">
      <x14:slicerList>
        <x14:slicer r:id="rId3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2:AL1886"/>
  <sheetViews>
    <sheetView showGridLines="0" topLeftCell="S3" zoomScale="80" zoomScaleNormal="80" workbookViewId="0">
      <selection activeCell="AA7" sqref="AA7"/>
    </sheetView>
  </sheetViews>
  <sheetFormatPr defaultRowHeight="15" customHeight="1" x14ac:dyDescent="0.25"/>
  <cols>
    <col min="1" max="1" width="20" customWidth="1"/>
    <col min="2" max="2" width="18" bestFit="1" customWidth="1"/>
    <col min="3" max="3" width="17" bestFit="1" customWidth="1"/>
    <col min="5" max="5" width="12" bestFit="1" customWidth="1"/>
    <col min="6" max="6" width="40.28515625" bestFit="1" customWidth="1"/>
    <col min="9" max="9" width="18.7109375" bestFit="1" customWidth="1"/>
    <col min="10" max="10" width="10.140625" bestFit="1" customWidth="1"/>
    <col min="13" max="13" width="15.5703125" bestFit="1" customWidth="1"/>
    <col min="14" max="14" width="10.5703125" bestFit="1" customWidth="1"/>
    <col min="15" max="15" width="24.28515625" bestFit="1" customWidth="1"/>
    <col min="16" max="17" width="10.85546875" bestFit="1" customWidth="1"/>
    <col min="19" max="19" width="12.28515625" bestFit="1" customWidth="1"/>
    <col min="20" max="20" width="13" bestFit="1" customWidth="1"/>
    <col min="22" max="22" width="23.85546875" bestFit="1" customWidth="1"/>
    <col min="23" max="23" width="14.85546875" bestFit="1" customWidth="1"/>
    <col min="24" max="24" width="23.85546875" customWidth="1"/>
    <col min="26" max="26" width="24.28515625" bestFit="1" customWidth="1"/>
    <col min="27" max="27" width="10.28515625" bestFit="1" customWidth="1"/>
    <col min="29" max="29" width="12.28515625" bestFit="1" customWidth="1"/>
    <col min="30" max="30" width="13" bestFit="1" customWidth="1"/>
    <col min="32" max="32" width="10.85546875" bestFit="1" customWidth="1"/>
    <col min="33" max="33" width="13.42578125" bestFit="1" customWidth="1"/>
    <col min="35" max="35" width="17" bestFit="1" customWidth="1"/>
    <col min="36" max="36" width="49.42578125" bestFit="1" customWidth="1"/>
  </cols>
  <sheetData>
    <row r="2" spans="1:38" ht="15" customHeight="1" x14ac:dyDescent="0.25">
      <c r="A2" s="27" t="s">
        <v>3998</v>
      </c>
      <c r="B2" s="115"/>
      <c r="C2" s="76" t="s">
        <v>4019</v>
      </c>
      <c r="D2" s="28">
        <v>1</v>
      </c>
      <c r="F2" s="37" t="s">
        <v>4019</v>
      </c>
      <c r="G2" s="28">
        <v>1</v>
      </c>
      <c r="I2" s="37" t="s">
        <v>4019</v>
      </c>
      <c r="J2" s="63">
        <v>6</v>
      </c>
      <c r="K2" s="64">
        <v>1</v>
      </c>
      <c r="M2" s="34" t="s">
        <v>4018</v>
      </c>
      <c r="O2" s="60" t="s">
        <v>4091</v>
      </c>
      <c r="P2" s="62"/>
      <c r="Q2" s="62"/>
      <c r="S2" s="60" t="s">
        <v>4027</v>
      </c>
      <c r="T2" s="61"/>
      <c r="V2" s="89" t="s">
        <v>4055</v>
      </c>
      <c r="W2" s="89"/>
      <c r="X2" s="109"/>
      <c r="Z2" s="60" t="s">
        <v>4048</v>
      </c>
      <c r="AA2" s="62"/>
      <c r="AC2" s="104" t="s">
        <v>4065</v>
      </c>
      <c r="AD2" s="61"/>
      <c r="AF2" s="104" t="s">
        <v>4065</v>
      </c>
      <c r="AG2" s="102"/>
      <c r="AI2" s="104" t="s">
        <v>4071</v>
      </c>
      <c r="AJ2" s="61"/>
      <c r="AL2" s="104" t="s">
        <v>4140</v>
      </c>
    </row>
    <row r="3" spans="1:38" ht="15" customHeight="1" x14ac:dyDescent="0.25">
      <c r="A3" s="91" t="s">
        <v>4096</v>
      </c>
      <c r="B3" s="27" t="s">
        <v>4038</v>
      </c>
      <c r="C3" s="100" t="s">
        <v>4095</v>
      </c>
      <c r="D3" s="28" t="s">
        <v>4059</v>
      </c>
      <c r="F3" s="27" t="s">
        <v>5</v>
      </c>
      <c r="G3" s="28" t="s">
        <v>6</v>
      </c>
      <c r="I3" s="73" t="s">
        <v>4038</v>
      </c>
      <c r="J3" s="73" t="s">
        <v>4038</v>
      </c>
      <c r="K3" s="33" t="s">
        <v>6</v>
      </c>
      <c r="M3" s="34" t="s">
        <v>4021</v>
      </c>
      <c r="O3" s="34" t="s">
        <v>4022</v>
      </c>
      <c r="P3" s="34" t="s">
        <v>4093</v>
      </c>
      <c r="Q3" s="34" t="s">
        <v>4092</v>
      </c>
      <c r="S3" s="34"/>
      <c r="T3" s="34" t="s">
        <v>6</v>
      </c>
      <c r="V3" s="90" t="s">
        <v>4036</v>
      </c>
      <c r="W3" s="91" t="s">
        <v>4039</v>
      </c>
      <c r="X3" s="91" t="s">
        <v>4088</v>
      </c>
      <c r="Z3" s="34" t="s">
        <v>4047</v>
      </c>
      <c r="AA3" s="34" t="s">
        <v>4046</v>
      </c>
      <c r="AC3" s="61" t="s">
        <v>4067</v>
      </c>
      <c r="AD3" s="34" t="s">
        <v>4068</v>
      </c>
      <c r="AF3" s="104" t="s">
        <v>2008</v>
      </c>
      <c r="AG3" s="104" t="s">
        <v>3979</v>
      </c>
      <c r="AI3" s="61" t="s">
        <v>4072</v>
      </c>
      <c r="AJ3" s="34" t="s">
        <v>4073</v>
      </c>
      <c r="AL3" s="165" t="s">
        <v>4027</v>
      </c>
    </row>
    <row r="4" spans="1:38" s="26" customFormat="1" ht="15" customHeight="1" x14ac:dyDescent="0.25">
      <c r="A4" s="29">
        <f>AVERAGEIFS(Data!$O:$O,Data!$I:$I,B4)</f>
        <v>46026.841369420814</v>
      </c>
      <c r="B4" s="29" t="s">
        <v>20</v>
      </c>
      <c r="C4" s="30">
        <f>IF(D$2=1,AVERAGEIF(Tabel!$A:$A,B4,Tabel!$B:$B),SUMIF(Tabel!$A:$A,B4,Tabel!$B:$B))</f>
        <v>46026.841369420719</v>
      </c>
      <c r="D4" s="68">
        <f>C4/IF(D$2=1,AVERAGEIF(tblSalaries[[#All],[Job Type]],B4,tblSalaries[[#All],[Salary in USD]]),SUMIF(tblSalaries[[#All],[Job Type]],B4,tblSalaries[[#All],[Salary in USD]]))</f>
        <v>0.99419108806236178</v>
      </c>
      <c r="E4" s="24"/>
      <c r="F4" s="29" t="s">
        <v>25</v>
      </c>
      <c r="G4" s="30">
        <f>IF(G$2=1,AVERAGEIF(Tabel!$A:$A,F4,Tabel!$B:$B),SUMIF(Tabel!$A:$A,F4,Tabel!$B:$B))</f>
        <v>47701.672557200902</v>
      </c>
      <c r="H4" s="24"/>
      <c r="I4" s="42">
        <v>0</v>
      </c>
      <c r="J4" s="126" t="str">
        <f t="shared" ref="J4:J59" si="0">I4&amp;" year(s)"</f>
        <v>0 year(s)</v>
      </c>
      <c r="K4" s="41">
        <f>IFERROR(IF(K$2=1,AVERAGEIF(Tabel!$A:$A,I4,Tabel!$B:$B),SUMIF(Tabel!$A:$A,I4,Tabel!$B:$B)),0)</f>
        <v>15205.898427002425</v>
      </c>
      <c r="M4" s="35" t="s">
        <v>4039</v>
      </c>
      <c r="O4" s="40" t="s">
        <v>4094</v>
      </c>
      <c r="P4" s="39">
        <f>SUMIFS($K:$K,$I:$I,"&gt;="&amp;Q4)</f>
        <v>530705.58812045213</v>
      </c>
      <c r="Q4" s="39">
        <v>26</v>
      </c>
      <c r="S4" s="35" t="s">
        <v>4017</v>
      </c>
      <c r="T4" s="35">
        <f>SUM(Data!G:G)</f>
        <v>93800888.515270039</v>
      </c>
      <c r="V4" s="74" t="s">
        <v>4038</v>
      </c>
      <c r="W4" s="74">
        <f>AVERAGE(Data!G:G)</f>
        <v>49814.598255586854</v>
      </c>
      <c r="X4" s="74"/>
      <c r="Z4" s="92" t="str">
        <f>INDEX(V4:V110,Dashboard!BF43)</f>
        <v>…</v>
      </c>
      <c r="AA4" s="96" t="e">
        <f>AVERAGEIF(Data!$K:$K,Z4,Data!$O:$O)</f>
        <v>#DIV/0!</v>
      </c>
      <c r="AC4" s="35" t="s">
        <v>4069</v>
      </c>
      <c r="AD4" s="35" t="s">
        <v>4138</v>
      </c>
      <c r="AF4" s="29" t="s">
        <v>2926</v>
      </c>
      <c r="AG4" s="105">
        <v>20571</v>
      </c>
      <c r="AI4" s="35" t="s">
        <v>4090</v>
      </c>
      <c r="AJ4" s="110">
        <v>200000</v>
      </c>
      <c r="AL4" s="166">
        <f t="shared" ref="AL4:AL13" ca="1" si="1">RANDBETWEEN(1,COUNTA($V$5:$V$110))</f>
        <v>96</v>
      </c>
    </row>
    <row r="5" spans="1:38" s="26" customFormat="1" ht="15" customHeight="1" x14ac:dyDescent="0.25">
      <c r="A5" s="29">
        <f>AVERAGEIFS(Data!$O:$O,Data!$I:$I,B5)</f>
        <v>45427.743095016915</v>
      </c>
      <c r="B5" s="29" t="s">
        <v>310</v>
      </c>
      <c r="C5" s="30">
        <f>IF(D$2=1,AVERAGEIF(Tabel!$A:$A,B5,Tabel!$B:$B),SUMIF(Tabel!$A:$A,B5,Tabel!$B:$B))</f>
        <v>45427.743095016885</v>
      </c>
      <c r="D5" s="68">
        <f>C5/IF(D$2=1,AVERAGEIF(tblSalaries[[#All],[Job Type]],B5,tblSalaries[[#All],[Salary in USD]]),SUMIF(tblSalaries[[#All],[Job Type]],B5,tblSalaries[[#All],[Salary in USD]]))</f>
        <v>0.83820528816082318</v>
      </c>
      <c r="E5" s="24"/>
      <c r="F5" s="29" t="s">
        <v>18</v>
      </c>
      <c r="G5" s="30">
        <f>IF(G$2=1,AVERAGEIF(Tabel!$A:$A,F5,Tabel!$B:$B),SUMIF(Tabel!$A:$A,F5,Tabel!$B:$B))</f>
        <v>52147.394826113887</v>
      </c>
      <c r="H5" s="24"/>
      <c r="I5" s="42">
        <v>0.1</v>
      </c>
      <c r="J5" s="127" t="str">
        <f t="shared" si="0"/>
        <v>0,1 year(s)</v>
      </c>
      <c r="K5" s="43">
        <f>IFERROR(IF(K$2=1,AVERAGEIF(Tabel!$A:$A,I5,Tabel!$B:$B),SUMIF(Tabel!$A:$A,I5,Tabel!$B:$B)),0)</f>
        <v>5591.6858398569666</v>
      </c>
      <c r="M5" s="36" t="s">
        <v>4040</v>
      </c>
      <c r="N5" s="65"/>
      <c r="O5" s="40" t="s">
        <v>4064</v>
      </c>
      <c r="P5" s="40">
        <f>SUMIFS($K:$K,$I:$I,"&gt;="&amp;Q5,$I:$I,"&lt;"&amp;Q4)</f>
        <v>763266.44938513788</v>
      </c>
      <c r="Q5" s="40">
        <v>11</v>
      </c>
      <c r="S5" s="36" t="s">
        <v>4028</v>
      </c>
      <c r="T5" s="36">
        <f>SUMIF(Tabel!$A:$A,"ID0"&amp;"*",Tabel!$B:$B)+SUMIF(Tabel!$A:$A,"ID1"&amp;"*",Tabel!$B:$B)</f>
        <v>88368153.934277296</v>
      </c>
      <c r="V5" s="129" t="s">
        <v>1074</v>
      </c>
      <c r="W5" s="72">
        <f>AVERAGEIF(Data!$K:$K,V5,Data!$O:$O)</f>
        <v>20571</v>
      </c>
      <c r="X5" s="72" t="s">
        <v>983</v>
      </c>
      <c r="Z5" s="93" t="str">
        <f>INDEX(B3:B13,Dashboard!BF45)</f>
        <v>…</v>
      </c>
      <c r="AA5" s="97" t="e">
        <f>IF(Z5="…",AA4,AVERAGEIFS(Data!$O:$O,Data!$K:$K,Z4,Data!$I:$I,Z5))</f>
        <v>#DIV/0!</v>
      </c>
      <c r="AC5" s="36" t="s">
        <v>4070</v>
      </c>
      <c r="AD5" s="36" t="s">
        <v>4122</v>
      </c>
      <c r="AF5" s="29" t="s">
        <v>2109</v>
      </c>
      <c r="AG5" s="105">
        <v>21000</v>
      </c>
      <c r="AI5" s="35" t="s">
        <v>3998</v>
      </c>
      <c r="AJ5" s="138" t="s">
        <v>4121</v>
      </c>
      <c r="AL5" s="127">
        <f t="shared" ca="1" si="1"/>
        <v>64</v>
      </c>
    </row>
    <row r="6" spans="1:38" s="26" customFormat="1" ht="15" customHeight="1" x14ac:dyDescent="0.25">
      <c r="A6" s="29">
        <f>AVERAGEIFS(Data!$O:$O,Data!$I:$I,B6)</f>
        <v>56837.540113830553</v>
      </c>
      <c r="B6" s="29" t="s">
        <v>356</v>
      </c>
      <c r="C6" s="30">
        <f>IF(D$2=1,AVERAGEIF(Tabel!$A:$A,B6,Tabel!$B:$B),SUMIF(Tabel!$A:$A,B6,Tabel!$B:$B))</f>
        <v>56837.540113830568</v>
      </c>
      <c r="D6" s="68">
        <f>C6/IF(D$2=1,AVERAGEIF(tblSalaries[[#All],[Job Type]],B6,tblSalaries[[#All],[Salary in USD]]),SUMIF(tblSalaries[[#All],[Job Type]],B6,tblSalaries[[#All],[Salary in USD]]))</f>
        <v>0.90288924696332029</v>
      </c>
      <c r="E6" s="24"/>
      <c r="F6" s="29" t="s">
        <v>9</v>
      </c>
      <c r="G6" s="30">
        <f>IF(G$2=1,AVERAGEIF(Tabel!$A:$A,F6,Tabel!$B:$B),SUMIF(Tabel!$A:$A,F6,Tabel!$B:$B))</f>
        <v>48661.702706079428</v>
      </c>
      <c r="H6" s="24"/>
      <c r="I6" s="42">
        <v>0.3</v>
      </c>
      <c r="J6" s="127" t="str">
        <f t="shared" si="0"/>
        <v>0,3 year(s)</v>
      </c>
      <c r="K6" s="43">
        <f>IFERROR(IF(K$2=1,AVERAGEIF(Tabel!$A:$A,I6,Tabel!$B:$B),SUMIF(Tabel!$A:$A,I6,Tabel!$B:$B)),0)</f>
        <v>11700</v>
      </c>
      <c r="N6" s="66"/>
      <c r="O6" s="40" t="s">
        <v>4063</v>
      </c>
      <c r="P6" s="40">
        <f>SUMIFS($K:$K,$I:$I,"&gt;="&amp;Q6,$I:$I,"&lt;"&amp;Q5)</f>
        <v>283232.6114330336</v>
      </c>
      <c r="Q6" s="40">
        <v>6</v>
      </c>
      <c r="V6" s="129" t="s">
        <v>4115</v>
      </c>
      <c r="W6" s="72">
        <f>AVERAGEIF(Data!$K:$K,V6,Data!$O:$O)</f>
        <v>21000</v>
      </c>
      <c r="X6" s="72" t="s">
        <v>1126</v>
      </c>
      <c r="Z6" s="93" t="str">
        <f>INDEX(I3:I60,Dashboard!BF47)</f>
        <v>…</v>
      </c>
      <c r="AA6" s="97" t="e">
        <f>IF(Z6="…",AA5,AVERAGEIFS(Data!$O:$O,Data!$K:$K,Z4,Data!$I:$I,Z5,Data!$M:$M,Z6))</f>
        <v>#DIV/0!</v>
      </c>
      <c r="AF6" s="29" t="s">
        <v>3167</v>
      </c>
      <c r="AG6" s="105">
        <v>24000</v>
      </c>
      <c r="AI6" s="35" t="s">
        <v>4046</v>
      </c>
      <c r="AJ6" s="35" t="str">
        <f>IF(SUM(VALUE(min_scatterplot),VALUE(max_scatterplot))&gt;0,"* Data is fitered by results scatterplot","")</f>
        <v>* Data is fitered by results scatterplot</v>
      </c>
      <c r="AL6" s="127">
        <f t="shared" ca="1" si="1"/>
        <v>103</v>
      </c>
    </row>
    <row r="7" spans="1:38" s="26" customFormat="1" ht="15" customHeight="1" x14ac:dyDescent="0.25">
      <c r="A7" s="29">
        <f>AVERAGEIFS(Data!$O:$O,Data!$I:$I,B7)</f>
        <v>60296.789933966167</v>
      </c>
      <c r="B7" s="29" t="s">
        <v>488</v>
      </c>
      <c r="C7" s="30">
        <f>IF(D$2=1,AVERAGEIF(Tabel!$A:$A,B7,Tabel!$B:$B),SUMIF(Tabel!$A:$A,B7,Tabel!$B:$B))</f>
        <v>60296.789933966182</v>
      </c>
      <c r="D7" s="68">
        <f>C7/IF(D$2=1,AVERAGEIF(tblSalaries[[#All],[Job Type]],B7,tblSalaries[[#All],[Salary in USD]]),SUMIF(tblSalaries[[#All],[Job Type]],B7,tblSalaries[[#All],[Salary in USD]]))</f>
        <v>0.92616207402940465</v>
      </c>
      <c r="E7" s="24"/>
      <c r="F7" s="29" t="s">
        <v>13</v>
      </c>
      <c r="G7" s="30">
        <f>IF(G$2=1,AVERAGEIF(Tabel!$A:$A,F7,Tabel!$B:$B),SUMIF(Tabel!$A:$A,F7,Tabel!$B:$B))</f>
        <v>40363.38730970952</v>
      </c>
      <c r="H7" s="25"/>
      <c r="I7" s="42">
        <v>0.5</v>
      </c>
      <c r="J7" s="127" t="str">
        <f t="shared" si="0"/>
        <v>0,5 year(s)</v>
      </c>
      <c r="K7" s="43">
        <f>IFERROR(IF(K$2=1,AVERAGEIF(Tabel!$A:$A,I7,Tabel!$B:$B),SUMIF(Tabel!$A:$A,I7,Tabel!$B:$B)),0)</f>
        <v>21780.791668744259</v>
      </c>
      <c r="O7" s="40" t="s">
        <v>4062</v>
      </c>
      <c r="P7" s="40">
        <f>SUMIFS($K:$K,$I:$I,"&gt;="&amp;Q7,$I:$I,"&lt;"&amp;Q6)</f>
        <v>324221.58771501487</v>
      </c>
      <c r="Q7" s="40">
        <v>2</v>
      </c>
      <c r="V7" s="129" t="s">
        <v>1331</v>
      </c>
      <c r="W7" s="72">
        <f>AVERAGEIF(Data!$K:$K,V7,Data!$O:$O)</f>
        <v>24000</v>
      </c>
      <c r="X7" s="72" t="s">
        <v>4120</v>
      </c>
      <c r="Z7" s="94">
        <f>INDEX(tblXrate[in USD],Dashboard!BP47)</f>
        <v>1</v>
      </c>
      <c r="AA7" s="99" t="e">
        <f>AA6*Z7</f>
        <v>#DIV/0!</v>
      </c>
      <c r="AF7" s="29" t="s">
        <v>3696</v>
      </c>
      <c r="AG7" s="105">
        <v>6000</v>
      </c>
      <c r="AI7" s="35" t="s">
        <v>4124</v>
      </c>
      <c r="AJ7" s="151" t="s">
        <v>4141</v>
      </c>
      <c r="AL7" s="127">
        <f t="shared" ca="1" si="1"/>
        <v>87</v>
      </c>
    </row>
    <row r="8" spans="1:38" s="26" customFormat="1" ht="15" customHeight="1" x14ac:dyDescent="0.25">
      <c r="A8" s="29">
        <f>AVERAGEIFS(Data!$O:$O,Data!$I:$I,B8)</f>
        <v>87471.363376151799</v>
      </c>
      <c r="B8" s="29" t="s">
        <v>4001</v>
      </c>
      <c r="C8" s="30">
        <f>IF(D$2=1,AVERAGEIF(Tabel!$A:$A,B8,Tabel!$B:$B),SUMIF(Tabel!$A:$A,B8,Tabel!$B:$B))</f>
        <v>87471.363376151814</v>
      </c>
      <c r="D8" s="68">
        <f>C8/IF(D$2=1,AVERAGEIF(tblSalaries[[#All],[Job Type]],B8,tblSalaries[[#All],[Salary in USD]]),SUMIF(tblSalaries[[#All],[Job Type]],B8,tblSalaries[[#All],[Salary in USD]]))</f>
        <v>0.89930165970119647</v>
      </c>
      <c r="E8" s="24"/>
      <c r="F8" s="31" t="s">
        <v>186</v>
      </c>
      <c r="G8" s="32">
        <f>IF(G$2=1,AVERAGEIF(Tabel!$A:$A,F8,Tabel!$B:$B),SUMIF(Tabel!$A:$A,F8,Tabel!$B:$B))</f>
        <v>57493.381507668601</v>
      </c>
      <c r="H8" s="24"/>
      <c r="I8" s="42">
        <v>0.6</v>
      </c>
      <c r="J8" s="127" t="str">
        <f t="shared" si="0"/>
        <v>0,6 year(s)</v>
      </c>
      <c r="K8" s="43">
        <f>IFERROR(IF(K$2=1,AVERAGEIF(Tabel!$A:$A,I8,Tabel!$B:$B),SUMIF(Tabel!$A:$A,I8,Tabel!$B:$B)),0)</f>
        <v>9000</v>
      </c>
      <c r="O8" s="67" t="s">
        <v>4061</v>
      </c>
      <c r="P8" s="40">
        <f>SUMIFS($K:$K,$I:$I,"&gt;="&amp;Q8,$I:$I,"&lt;"&amp;Q7)</f>
        <v>179100.2488370506</v>
      </c>
      <c r="Q8" s="40">
        <v>0</v>
      </c>
      <c r="V8" s="129" t="s">
        <v>1860</v>
      </c>
      <c r="W8" s="72">
        <f>AVERAGEIF(Data!$K:$K,V8,Data!$O:$O)</f>
        <v>6000</v>
      </c>
      <c r="X8" s="72" t="s">
        <v>1126</v>
      </c>
      <c r="Z8" s="95" t="s">
        <v>4046</v>
      </c>
      <c r="AA8" s="98" t="str">
        <f>IF(COUNTIF(Z4:Z6,"…")=3,"← Select filters",IFERROR(AA7,"none available"))</f>
        <v>← Select filters</v>
      </c>
      <c r="AF8" s="29" t="s">
        <v>2854</v>
      </c>
      <c r="AG8" s="105">
        <v>5000</v>
      </c>
      <c r="AI8" s="36"/>
      <c r="AJ8" s="36"/>
      <c r="AL8" s="127">
        <f t="shared" ca="1" si="1"/>
        <v>68</v>
      </c>
    </row>
    <row r="9" spans="1:38" s="26" customFormat="1" ht="15" customHeight="1" x14ac:dyDescent="0.25">
      <c r="A9" s="29">
        <f>AVERAGEIFS(Data!$O:$O,Data!$I:$I,B9)</f>
        <v>49257.554203423628</v>
      </c>
      <c r="B9" s="29" t="s">
        <v>279</v>
      </c>
      <c r="C9" s="30">
        <f>IF(D$2=1,AVERAGEIF(Tabel!$A:$A,B9,Tabel!$B:$B),SUMIF(Tabel!$A:$A,B9,Tabel!$B:$B))</f>
        <v>49257.554203423613</v>
      </c>
      <c r="D9" s="68">
        <f>C9/IF(D$2=1,AVERAGEIF(tblSalaries[[#All],[Job Type]],B9,tblSalaries[[#All],[Salary in USD]]),SUMIF(tblSalaries[[#All],[Job Type]],B9,tblSalaries[[#All],[Salary in USD]]))</f>
        <v>0.95247819732814254</v>
      </c>
      <c r="E9" s="24"/>
      <c r="F9" s="24"/>
      <c r="G9" s="24"/>
      <c r="H9" s="24"/>
      <c r="I9" s="42">
        <v>0.8</v>
      </c>
      <c r="J9" s="127" t="str">
        <f t="shared" si="0"/>
        <v>0,8 year(s)</v>
      </c>
      <c r="K9" s="43">
        <f>IFERROR(IF(K$2=1,AVERAGEIF(Tabel!$A:$A,I9,Tabel!$B:$B),SUMIF(Tabel!$A:$A,I9,Tabel!$B:$B)),0)</f>
        <v>8903.9583437212841</v>
      </c>
      <c r="O9" s="113"/>
      <c r="P9" s="113"/>
      <c r="Q9" s="113"/>
      <c r="V9" s="129" t="s">
        <v>992</v>
      </c>
      <c r="W9" s="72">
        <f>AVERAGEIF(Data!$K:$K,V9,Data!$O:$O)</f>
        <v>5000</v>
      </c>
      <c r="X9" s="72" t="s">
        <v>4118</v>
      </c>
      <c r="AF9" s="29" t="s">
        <v>2981</v>
      </c>
      <c r="AG9" s="105">
        <v>12000</v>
      </c>
      <c r="AL9" s="127">
        <f t="shared" ca="1" si="1"/>
        <v>63</v>
      </c>
    </row>
    <row r="10" spans="1:38" s="26" customFormat="1" ht="15" customHeight="1" x14ac:dyDescent="0.25">
      <c r="A10" s="29">
        <f>AVERAGEIFS(Data!$O:$O,Data!$I:$I,B10)</f>
        <v>45569.166162703812</v>
      </c>
      <c r="B10" s="29" t="s">
        <v>52</v>
      </c>
      <c r="C10" s="30">
        <f>IF(D$2=1,AVERAGEIF(Tabel!$A:$A,B10,Tabel!$B:$B),SUMIF(Tabel!$A:$A,B10,Tabel!$B:$B))</f>
        <v>45569.166162703739</v>
      </c>
      <c r="D10" s="68">
        <f>C10/IF(D$2=1,AVERAGEIF(tblSalaries[[#All],[Job Type]],B10,tblSalaries[[#All],[Salary in USD]]),SUMIF(tblSalaries[[#All],[Job Type]],B10,tblSalaries[[#All],[Salary in USD]]))</f>
        <v>0.9802299563070852</v>
      </c>
      <c r="E10" s="24"/>
      <c r="F10" s="24"/>
      <c r="G10" s="24"/>
      <c r="H10" s="24"/>
      <c r="I10" s="42">
        <v>1</v>
      </c>
      <c r="J10" s="127" t="str">
        <f t="shared" si="0"/>
        <v>1 year(s)</v>
      </c>
      <c r="K10" s="43">
        <f>IFERROR(IF(K$2=1,AVERAGEIF(Tabel!$A:$A,I10,Tabel!$B:$B),SUMIF(Tabel!$A:$A,I10,Tabel!$B:$B)),0)</f>
        <v>30813.442449504808</v>
      </c>
      <c r="V10" s="129" t="s">
        <v>1126</v>
      </c>
      <c r="W10" s="72">
        <f>AVERAGEIF(Data!$K:$K,V10,Data!$O:$O)</f>
        <v>12000</v>
      </c>
      <c r="X10" s="72" t="s">
        <v>1126</v>
      </c>
      <c r="AF10" s="29" t="s">
        <v>2047</v>
      </c>
      <c r="AG10" s="105">
        <v>71393.675948184507</v>
      </c>
      <c r="AL10" s="127">
        <f t="shared" ca="1" si="1"/>
        <v>36</v>
      </c>
    </row>
    <row r="11" spans="1:38" s="26" customFormat="1" ht="15" customHeight="1" x14ac:dyDescent="0.25">
      <c r="A11" s="29">
        <f>AVERAGEIFS(Data!$O:$O,Data!$I:$I,B11)</f>
        <v>45952.334217962802</v>
      </c>
      <c r="B11" s="29" t="s">
        <v>4000</v>
      </c>
      <c r="C11" s="30">
        <f>IF(D$2=1,AVERAGEIF(Tabel!$A:$A,B11,Tabel!$B:$B),SUMIF(Tabel!$A:$A,B11,Tabel!$B:$B))</f>
        <v>45952.334217962794</v>
      </c>
      <c r="D11" s="68">
        <f>C11/IF(D$2=1,AVERAGEIF(tblSalaries[[#All],[Job Type]],B11,tblSalaries[[#All],[Salary in USD]]),SUMIF(tblSalaries[[#All],[Job Type]],B11,tblSalaries[[#All],[Salary in USD]]))</f>
        <v>0.99999999999999989</v>
      </c>
      <c r="E11" s="24"/>
      <c r="F11" s="24"/>
      <c r="G11" s="24"/>
      <c r="H11" s="24"/>
      <c r="I11" s="42">
        <v>1.1000000000000001</v>
      </c>
      <c r="J11" s="127" t="str">
        <f t="shared" si="0"/>
        <v>1,1 year(s)</v>
      </c>
      <c r="K11" s="43">
        <f>IFERROR(IF(K$2=1,AVERAGEIF(Tabel!$A:$A,I11,Tabel!$B:$B),SUMIF(Tabel!$A:$A,I11,Tabel!$B:$B)),0)</f>
        <v>30273.458368652366</v>
      </c>
      <c r="V11" s="129" t="s">
        <v>84</v>
      </c>
      <c r="W11" s="72">
        <f>AVERAGEIF(Data!$K:$K,V11,Data!$O:$O)</f>
        <v>91468.576087096211</v>
      </c>
      <c r="X11" s="72" t="s">
        <v>84</v>
      </c>
      <c r="AF11" s="29" t="s">
        <v>2073</v>
      </c>
      <c r="AG11" s="105">
        <v>86692.320794224041</v>
      </c>
      <c r="AL11" s="127">
        <f t="shared" ca="1" si="1"/>
        <v>30</v>
      </c>
    </row>
    <row r="12" spans="1:38" s="26" customFormat="1" ht="15" customHeight="1" x14ac:dyDescent="0.25">
      <c r="A12" s="29">
        <f>AVERAGEIFS(Data!$O:$O,Data!$I:$I,B12)</f>
        <v>16714.33256569094</v>
      </c>
      <c r="B12" s="29" t="s">
        <v>3999</v>
      </c>
      <c r="C12" s="30">
        <f>IF(D$2=1,AVERAGEIF(Tabel!$A:$A,B12,Tabel!$B:$B),SUMIF(Tabel!$A:$A,B12,Tabel!$B:$B))</f>
        <v>16714.332565690933</v>
      </c>
      <c r="D12" s="68">
        <f>C12/IF(D$2=1,AVERAGEIF(tblSalaries[[#All],[Job Type]],B12,tblSalaries[[#All],[Salary in USD]]),SUMIF(tblSalaries[[#All],[Job Type]],B12,tblSalaries[[#All],[Salary in USD]]))</f>
        <v>0.85389788470692463</v>
      </c>
      <c r="E12" s="24"/>
      <c r="F12" s="24"/>
      <c r="G12" s="24"/>
      <c r="H12" s="24"/>
      <c r="I12" s="42">
        <v>1.5</v>
      </c>
      <c r="J12" s="127" t="str">
        <f t="shared" si="0"/>
        <v>1,5 year(s)</v>
      </c>
      <c r="K12" s="43">
        <f>IFERROR(IF(K$2=1,AVERAGEIF(Tabel!$A:$A,I12,Tabel!$B:$B),SUMIF(Tabel!$A:$A,I12,Tabel!$B:$B)),0)</f>
        <v>41557.113734582294</v>
      </c>
      <c r="V12" s="129" t="s">
        <v>1519</v>
      </c>
      <c r="W12" s="72">
        <f>AVERAGEIF(Data!$K:$K,V12,Data!$O:$O)</f>
        <v>50815.977559664309</v>
      </c>
      <c r="X12" s="72" t="s">
        <v>983</v>
      </c>
      <c r="AF12" s="29" t="s">
        <v>2079</v>
      </c>
      <c r="AG12" s="105">
        <v>101990.96564026357</v>
      </c>
      <c r="AL12" s="127">
        <f t="shared" ca="1" si="1"/>
        <v>66</v>
      </c>
    </row>
    <row r="13" spans="1:38" s="26" customFormat="1" ht="15" customHeight="1" x14ac:dyDescent="0.25">
      <c r="A13" s="31">
        <f>AVERAGEIFS(Data!$O:$O,Data!$I:$I,B13)</f>
        <v>49587.683161049063</v>
      </c>
      <c r="B13" s="31" t="s">
        <v>67</v>
      </c>
      <c r="C13" s="32">
        <f>IF(D$2=1,AVERAGEIF(Tabel!$A:$A,B13,Tabel!$B:$B),SUMIF(Tabel!$A:$A,B13,Tabel!$B:$B))</f>
        <v>49587.683161049084</v>
      </c>
      <c r="D13" s="69">
        <f>C13/IF(D$2=1,AVERAGEIF(tblSalaries[[#All],[Job Type]],B13,tblSalaries[[#All],[Salary in USD]]),SUMIF(tblSalaries[[#All],[Job Type]],B13,tblSalaries[[#All],[Salary in USD]]))</f>
        <v>0.82904566957342696</v>
      </c>
      <c r="E13" s="24"/>
      <c r="F13" s="24"/>
      <c r="G13" s="24"/>
      <c r="H13" s="24"/>
      <c r="I13" s="42">
        <v>1.6</v>
      </c>
      <c r="J13" s="127" t="str">
        <f t="shared" si="0"/>
        <v>1,6 year(s)</v>
      </c>
      <c r="K13" s="43">
        <f>IFERROR(IF(K$2=1,AVERAGEIF(Tabel!$A:$A,I13,Tabel!$B:$B),SUMIF(Tabel!$A:$A,I13,Tabel!$B:$B)),0)</f>
        <v>4273.9000049862161</v>
      </c>
      <c r="V13" s="129" t="s">
        <v>1773</v>
      </c>
      <c r="W13" s="72">
        <f>AVERAGEIF(Data!$K:$K,V13,Data!$O:$O)</f>
        <v>36000</v>
      </c>
      <c r="X13" s="72" t="s">
        <v>1126</v>
      </c>
      <c r="AF13" s="29" t="s">
        <v>2532</v>
      </c>
      <c r="AG13" s="105">
        <v>61194.579384158147</v>
      </c>
      <c r="AL13" s="128">
        <f t="shared" ca="1" si="1"/>
        <v>43</v>
      </c>
    </row>
    <row r="14" spans="1:38" s="26" customFormat="1" ht="15" customHeight="1" x14ac:dyDescent="0.25">
      <c r="B14" s="24"/>
      <c r="C14" s="24"/>
      <c r="D14" s="24"/>
      <c r="E14" s="24"/>
      <c r="F14" s="24"/>
      <c r="G14" s="24"/>
      <c r="H14" s="24"/>
      <c r="I14" s="42">
        <v>2</v>
      </c>
      <c r="J14" s="127" t="str">
        <f t="shared" si="0"/>
        <v>2 year(s)</v>
      </c>
      <c r="K14" s="43">
        <f>IFERROR(IF(K$2=1,AVERAGEIF(Tabel!$A:$A,I14,Tabel!$B:$B),SUMIF(Tabel!$A:$A,I14,Tabel!$B:$B)),0)</f>
        <v>26651.441518756663</v>
      </c>
      <c r="V14" s="129" t="s">
        <v>1951</v>
      </c>
      <c r="W14" s="72">
        <f>AVERAGEIF(Data!$K:$K,V14,Data!$O:$O)</f>
        <v>8400</v>
      </c>
      <c r="X14" s="72" t="s">
        <v>983</v>
      </c>
      <c r="AF14" s="29" t="s">
        <v>2540</v>
      </c>
      <c r="AG14" s="105">
        <v>86692.320794224041</v>
      </c>
    </row>
    <row r="15" spans="1:38" s="26" customFormat="1" ht="15" customHeight="1" x14ac:dyDescent="0.25">
      <c r="B15" s="24"/>
      <c r="C15" s="24"/>
      <c r="D15" s="24"/>
      <c r="E15" s="24"/>
      <c r="F15" s="24"/>
      <c r="G15" s="24"/>
      <c r="H15" s="24"/>
      <c r="I15" s="42">
        <v>2.4</v>
      </c>
      <c r="J15" s="127" t="str">
        <f t="shared" si="0"/>
        <v>2,4 year(s)</v>
      </c>
      <c r="K15" s="43">
        <f>IFERROR(IF(K$2=1,AVERAGEIF(Tabel!$A:$A,I15,Tabel!$B:$B),SUMIF(Tabel!$A:$A,I15,Tabel!$B:$B)),0)</f>
        <v>10150.512511842264</v>
      </c>
      <c r="V15" s="129" t="s">
        <v>425</v>
      </c>
      <c r="W15" s="72">
        <f>AVERAGEIF(Data!$K:$K,V15,Data!$O:$O)</f>
        <v>10299.008645025993</v>
      </c>
      <c r="X15" s="72" t="s">
        <v>1126</v>
      </c>
      <c r="AF15" s="29" t="s">
        <v>2553</v>
      </c>
      <c r="AG15" s="105">
        <v>78533.043543002947</v>
      </c>
    </row>
    <row r="16" spans="1:38" s="26" customFormat="1" ht="15" customHeight="1" x14ac:dyDescent="0.25">
      <c r="B16" s="24"/>
      <c r="C16" s="24"/>
      <c r="D16" s="24"/>
      <c r="E16" s="24"/>
      <c r="F16" s="24"/>
      <c r="G16" s="24"/>
      <c r="H16" s="24"/>
      <c r="I16" s="42">
        <v>2.5</v>
      </c>
      <c r="J16" s="127" t="str">
        <f t="shared" si="0"/>
        <v>2,5 year(s)</v>
      </c>
      <c r="K16" s="43">
        <f>IFERROR(IF(K$2=1,AVERAGEIF(Tabel!$A:$A,I16,Tabel!$B:$B),SUMIF(Tabel!$A:$A,I16,Tabel!$B:$B)),0)</f>
        <v>28696.851104181707</v>
      </c>
      <c r="V16" s="129" t="s">
        <v>59</v>
      </c>
      <c r="W16" s="72">
        <f>AVERAGEIF(Data!$K:$K,V16,Data!$O:$O)</f>
        <v>41707.21358209449</v>
      </c>
      <c r="X16" s="72" t="s">
        <v>983</v>
      </c>
      <c r="AF16" s="29" t="s">
        <v>2565</v>
      </c>
      <c r="AG16" s="105">
        <v>95000</v>
      </c>
    </row>
    <row r="17" spans="2:33" s="26" customFormat="1" ht="15" customHeight="1" x14ac:dyDescent="0.25">
      <c r="B17" s="24"/>
      <c r="C17" s="24"/>
      <c r="D17" s="24"/>
      <c r="E17" s="24"/>
      <c r="F17" s="24"/>
      <c r="G17" s="24"/>
      <c r="H17" s="24"/>
      <c r="I17" s="42">
        <v>3</v>
      </c>
      <c r="J17" s="127" t="str">
        <f t="shared" si="0"/>
        <v>3 year(s)</v>
      </c>
      <c r="K17" s="43">
        <f>IFERROR(IF(K$2=1,AVERAGEIF(Tabel!$A:$A,I17,Tabel!$B:$B),SUMIF(Tabel!$A:$A,I17,Tabel!$B:$B)),0)</f>
        <v>30806.981394142807</v>
      </c>
      <c r="V17" s="129" t="s">
        <v>292</v>
      </c>
      <c r="W17" s="72">
        <f>AVERAGEIF(Data!$K:$K,V17,Data!$O:$O)</f>
        <v>78000</v>
      </c>
      <c r="X17" s="72" t="s">
        <v>4118</v>
      </c>
      <c r="AF17" s="29" t="s">
        <v>2566</v>
      </c>
      <c r="AG17" s="105">
        <v>158085.99674240855</v>
      </c>
    </row>
    <row r="18" spans="2:33" s="26" customFormat="1" ht="15" customHeight="1" x14ac:dyDescent="0.25">
      <c r="B18" s="24"/>
      <c r="C18" s="24"/>
      <c r="D18" s="24"/>
      <c r="E18" s="24"/>
      <c r="F18" s="24"/>
      <c r="G18" s="24"/>
      <c r="H18" s="24"/>
      <c r="I18" s="42">
        <v>3.5</v>
      </c>
      <c r="J18" s="127" t="str">
        <f t="shared" si="0"/>
        <v>3,5 year(s)</v>
      </c>
      <c r="K18" s="43">
        <f>IFERROR(IF(K$2=1,AVERAGEIF(Tabel!$A:$A,I18,Tabel!$B:$B),SUMIF(Tabel!$A:$A,I18,Tabel!$B:$B)),0)</f>
        <v>15957.120317408306</v>
      </c>
      <c r="V18" s="129" t="s">
        <v>851</v>
      </c>
      <c r="W18" s="72">
        <f>AVERAGEIF(Data!$K:$K,V18,Data!$O:$O)</f>
        <v>4800</v>
      </c>
      <c r="X18" s="72" t="s">
        <v>1126</v>
      </c>
      <c r="AF18" s="29" t="s">
        <v>2577</v>
      </c>
      <c r="AG18" s="105">
        <v>132588.25533234264</v>
      </c>
    </row>
    <row r="19" spans="2:33" s="26" customFormat="1" ht="15" customHeight="1" x14ac:dyDescent="0.25">
      <c r="B19" s="24"/>
      <c r="C19" s="24"/>
      <c r="D19" s="24"/>
      <c r="E19" s="24"/>
      <c r="F19" s="24"/>
      <c r="G19" s="24"/>
      <c r="H19" s="24"/>
      <c r="I19" s="42">
        <v>4</v>
      </c>
      <c r="J19" s="127" t="str">
        <f t="shared" si="0"/>
        <v>4 year(s)</v>
      </c>
      <c r="K19" s="43">
        <f>IFERROR(IF(K$2=1,AVERAGEIF(Tabel!$A:$A,I19,Tabel!$B:$B),SUMIF(Tabel!$A:$A,I19,Tabel!$B:$B)),0)</f>
        <v>30723.669528656388</v>
      </c>
      <c r="V19" s="129" t="s">
        <v>1671</v>
      </c>
      <c r="W19" s="72">
        <f>AVERAGEIF(Data!$K:$K,V19,Data!$O:$O)</f>
        <v>9600</v>
      </c>
      <c r="X19" s="72" t="s">
        <v>4120</v>
      </c>
      <c r="AF19" s="29" t="s">
        <v>2581</v>
      </c>
      <c r="AG19" s="105">
        <v>104030.78495306884</v>
      </c>
    </row>
    <row r="20" spans="2:33" s="26" customFormat="1" ht="15" customHeight="1" x14ac:dyDescent="0.25">
      <c r="B20" s="24"/>
      <c r="C20" s="24"/>
      <c r="D20" s="24"/>
      <c r="E20" s="24"/>
      <c r="F20" s="24"/>
      <c r="G20" s="24"/>
      <c r="H20" s="24"/>
      <c r="I20" s="42">
        <v>4.5</v>
      </c>
      <c r="J20" s="127" t="str">
        <f t="shared" si="0"/>
        <v>4,5 year(s)</v>
      </c>
      <c r="K20" s="43">
        <f>IFERROR(IF(K$2=1,AVERAGEIF(Tabel!$A:$A,I20,Tabel!$B:$B),SUMIF(Tabel!$A:$A,I20,Tabel!$B:$B)),0)</f>
        <v>15530.099742141367</v>
      </c>
      <c r="V20" s="129" t="s">
        <v>143</v>
      </c>
      <c r="W20" s="72">
        <f>AVERAGEIF(Data!$K:$K,V20,Data!$O:$O)</f>
        <v>33302.143762457839</v>
      </c>
      <c r="X20" s="72" t="s">
        <v>4120</v>
      </c>
      <c r="AF20" s="29" t="s">
        <v>2584</v>
      </c>
      <c r="AG20" s="105">
        <v>108110.42357867939</v>
      </c>
    </row>
    <row r="21" spans="2:33" s="26" customFormat="1" ht="15" customHeight="1" x14ac:dyDescent="0.25">
      <c r="B21" s="24"/>
      <c r="C21" s="24"/>
      <c r="D21" s="24"/>
      <c r="E21" s="24"/>
      <c r="F21" s="24"/>
      <c r="G21" s="24"/>
      <c r="H21" s="24"/>
      <c r="I21" s="42">
        <v>4.5999999999999996</v>
      </c>
      <c r="J21" s="127" t="str">
        <f t="shared" si="0"/>
        <v>4,6 year(s)</v>
      </c>
      <c r="K21" s="43">
        <f>IFERROR(IF(K$2=1,AVERAGEIF(Tabel!$A:$A,I21,Tabel!$B:$B),SUMIF(Tabel!$A:$A,I21,Tabel!$B:$B)),0)</f>
        <v>18000</v>
      </c>
      <c r="V21" s="129" t="s">
        <v>1707</v>
      </c>
      <c r="W21" s="72">
        <f>AVERAGEIF(Data!$K:$K,V21,Data!$O:$O)</f>
        <v>14400</v>
      </c>
      <c r="X21" s="72" t="s">
        <v>983</v>
      </c>
      <c r="AF21" s="29" t="s">
        <v>2604</v>
      </c>
      <c r="AG21" s="105">
        <v>101990.96564026357</v>
      </c>
    </row>
    <row r="22" spans="2:33" s="26" customFormat="1" ht="15" customHeight="1" x14ac:dyDescent="0.25">
      <c r="B22" s="24"/>
      <c r="C22" s="24"/>
      <c r="D22" s="24"/>
      <c r="E22" s="24"/>
      <c r="F22" s="24"/>
      <c r="G22" s="24"/>
      <c r="H22" s="24"/>
      <c r="I22" s="42">
        <v>5</v>
      </c>
      <c r="J22" s="127" t="str">
        <f t="shared" si="0"/>
        <v>5 year(s)</v>
      </c>
      <c r="K22" s="43">
        <f>IFERROR(IF(K$2=1,AVERAGEIF(Tabel!$A:$A,I22,Tabel!$B:$B),SUMIF(Tabel!$A:$A,I22,Tabel!$B:$B)),0)</f>
        <v>36726.42940221788</v>
      </c>
      <c r="V22" s="129" t="s">
        <v>799</v>
      </c>
      <c r="W22" s="72">
        <f>AVERAGEIF(Data!$K:$K,V22,Data!$O:$O)</f>
        <v>3000</v>
      </c>
      <c r="X22" s="72" t="s">
        <v>1126</v>
      </c>
      <c r="AF22" s="29" t="s">
        <v>2617</v>
      </c>
      <c r="AG22" s="105">
        <v>86692.320794224041</v>
      </c>
    </row>
    <row r="23" spans="2:33" s="26" customFormat="1" ht="15" customHeight="1" x14ac:dyDescent="0.25">
      <c r="B23" s="24"/>
      <c r="C23" s="24"/>
      <c r="D23" s="24"/>
      <c r="E23" s="24"/>
      <c r="F23" s="24"/>
      <c r="G23" s="24"/>
      <c r="H23" s="24"/>
      <c r="I23" s="42">
        <v>5.5</v>
      </c>
      <c r="J23" s="127" t="str">
        <f t="shared" si="0"/>
        <v>5,5 year(s)</v>
      </c>
      <c r="K23" s="43">
        <f>IFERROR(IF(K$2=1,AVERAGEIF(Tabel!$A:$A,I23,Tabel!$B:$B),SUMIF(Tabel!$A:$A,I23,Tabel!$B:$B)),0)</f>
        <v>71622.986316419425</v>
      </c>
      <c r="V23" s="129" t="s">
        <v>88</v>
      </c>
      <c r="W23" s="72">
        <f>AVERAGEIF(Data!$K:$K,V23,Data!$O:$O)</f>
        <v>66666.611999781177</v>
      </c>
      <c r="X23" s="72" t="s">
        <v>4118</v>
      </c>
      <c r="AF23" s="29" t="s">
        <v>2620</v>
      </c>
      <c r="AG23" s="105">
        <v>101990.96564026357</v>
      </c>
    </row>
    <row r="24" spans="2:33" s="26" customFormat="1" ht="15" customHeight="1" x14ac:dyDescent="0.25">
      <c r="B24" s="24"/>
      <c r="C24" s="24"/>
      <c r="D24" s="24"/>
      <c r="E24" s="24"/>
      <c r="F24" s="24"/>
      <c r="G24" s="24"/>
      <c r="H24" s="24"/>
      <c r="I24" s="42">
        <v>5.6</v>
      </c>
      <c r="J24" s="127" t="str">
        <f t="shared" si="0"/>
        <v>5,6 year(s)</v>
      </c>
      <c r="K24" s="43">
        <f>IFERROR(IF(K$2=1,AVERAGEIF(Tabel!$A:$A,I24,Tabel!$B:$B),SUMIF(Tabel!$A:$A,I24,Tabel!$B:$B)),0)</f>
        <v>39355.495879248076</v>
      </c>
      <c r="V24" s="129" t="s">
        <v>1497</v>
      </c>
      <c r="W24" s="72">
        <f>AVERAGEIF(Data!$K:$K,V24,Data!$O:$O)</f>
        <v>87167.974754622352</v>
      </c>
      <c r="X24" s="72" t="s">
        <v>983</v>
      </c>
      <c r="AF24" s="29" t="s">
        <v>2627</v>
      </c>
      <c r="AG24" s="105">
        <v>173384.64158844808</v>
      </c>
    </row>
    <row r="25" spans="2:33" s="26" customFormat="1" ht="15" customHeight="1" x14ac:dyDescent="0.25">
      <c r="B25" s="24"/>
      <c r="C25" s="24"/>
      <c r="D25" s="24"/>
      <c r="E25" s="24"/>
      <c r="F25" s="24"/>
      <c r="G25" s="24"/>
      <c r="H25" s="24"/>
      <c r="I25" s="42">
        <v>6</v>
      </c>
      <c r="J25" s="127" t="str">
        <f t="shared" si="0"/>
        <v>6 year(s)</v>
      </c>
      <c r="K25" s="43">
        <f>IFERROR(IF(K$2=1,AVERAGEIF(Tabel!$A:$A,I25,Tabel!$B:$B),SUMIF(Tabel!$A:$A,I25,Tabel!$B:$B)),0)</f>
        <v>40675.937011282716</v>
      </c>
      <c r="V25" s="129" t="s">
        <v>639</v>
      </c>
      <c r="W25" s="72">
        <f>AVERAGEIF(Data!$K:$K,V25,Data!$O:$O)</f>
        <v>95000</v>
      </c>
      <c r="X25" s="72" t="s">
        <v>4118</v>
      </c>
      <c r="AF25" s="29" t="s">
        <v>2629</v>
      </c>
      <c r="AG25" s="105">
        <v>79552.953199405587</v>
      </c>
    </row>
    <row r="26" spans="2:33" s="26" customFormat="1" ht="15" customHeight="1" x14ac:dyDescent="0.25">
      <c r="B26" s="24"/>
      <c r="C26" s="24"/>
      <c r="D26" s="24"/>
      <c r="E26" s="24"/>
      <c r="F26" s="24"/>
      <c r="G26" s="24"/>
      <c r="H26" s="24"/>
      <c r="I26" s="42">
        <v>6.4</v>
      </c>
      <c r="J26" s="127" t="str">
        <f t="shared" si="0"/>
        <v>6,4 year(s)</v>
      </c>
      <c r="K26" s="43">
        <f>IFERROR(IF(K$2=1,AVERAGEIF(Tabel!$A:$A,I26,Tabel!$B:$B),SUMIF(Tabel!$A:$A,I26,Tabel!$B:$B)),0)</f>
        <v>6600</v>
      </c>
      <c r="V26" s="129" t="s">
        <v>1123</v>
      </c>
      <c r="W26" s="72">
        <f>AVERAGEIF(Data!$K:$K,V26,Data!$O:$O)</f>
        <v>17046.090103460039</v>
      </c>
      <c r="X26" s="72" t="s">
        <v>1126</v>
      </c>
      <c r="AF26" s="29" t="s">
        <v>2674</v>
      </c>
      <c r="AG26" s="105">
        <v>101990.96564026357</v>
      </c>
    </row>
    <row r="27" spans="2:33" s="26" customFormat="1" ht="15" customHeight="1" x14ac:dyDescent="0.25">
      <c r="B27" s="24"/>
      <c r="C27" s="24"/>
      <c r="D27" s="24"/>
      <c r="E27" s="24"/>
      <c r="F27" s="24"/>
      <c r="G27" s="24"/>
      <c r="H27" s="24"/>
      <c r="I27" s="42">
        <v>6.5</v>
      </c>
      <c r="J27" s="127" t="str">
        <f t="shared" si="0"/>
        <v>6,5 year(s)</v>
      </c>
      <c r="K27" s="43">
        <f>IFERROR(IF(K$2=1,AVERAGEIF(Tabel!$A:$A,I27,Tabel!$B:$B),SUMIF(Tabel!$A:$A,I27,Tabel!$B:$B)),0)</f>
        <v>17807.916687442568</v>
      </c>
      <c r="V27" s="129" t="s">
        <v>184</v>
      </c>
      <c r="W27" s="72">
        <f>AVERAGEIF(Data!$K:$K,V27,Data!$O:$O)</f>
        <v>12362</v>
      </c>
      <c r="X27" s="72" t="s">
        <v>4120</v>
      </c>
      <c r="AF27" s="29" t="s">
        <v>2718</v>
      </c>
      <c r="AG27" s="105">
        <v>130000</v>
      </c>
    </row>
    <row r="28" spans="2:33" s="26" customFormat="1" ht="15" customHeight="1" x14ac:dyDescent="0.25">
      <c r="B28" s="24"/>
      <c r="C28" s="24"/>
      <c r="D28" s="24"/>
      <c r="E28" s="24"/>
      <c r="F28" s="24"/>
      <c r="G28" s="24"/>
      <c r="H28" s="24"/>
      <c r="I28" s="42">
        <v>7</v>
      </c>
      <c r="J28" s="127" t="str">
        <f t="shared" si="0"/>
        <v>7 year(s)</v>
      </c>
      <c r="K28" s="43">
        <f>IFERROR(IF(K$2=1,AVERAGEIF(Tabel!$A:$A,I28,Tabel!$B:$B),SUMIF(Tabel!$A:$A,I28,Tabel!$B:$B)),0)</f>
        <v>41261.047710161867</v>
      </c>
      <c r="V28" s="129" t="s">
        <v>499</v>
      </c>
      <c r="W28" s="72">
        <f>AVERAGEIF(Data!$K:$K,V28,Data!$O:$O)</f>
        <v>28109.627547434993</v>
      </c>
      <c r="X28" s="72" t="s">
        <v>4118</v>
      </c>
      <c r="AF28" s="29" t="s">
        <v>2762</v>
      </c>
      <c r="AG28" s="105">
        <v>96891.417358250401</v>
      </c>
    </row>
    <row r="29" spans="2:33" s="26" customFormat="1" ht="15" customHeight="1" x14ac:dyDescent="0.25">
      <c r="B29" s="24"/>
      <c r="C29" s="24"/>
      <c r="D29" s="24"/>
      <c r="E29" s="24"/>
      <c r="F29" s="24"/>
      <c r="G29" s="24"/>
      <c r="H29" s="24"/>
      <c r="I29" s="42">
        <v>7.3</v>
      </c>
      <c r="J29" s="127" t="str">
        <f t="shared" si="0"/>
        <v>7,3 year(s)</v>
      </c>
      <c r="K29" s="43">
        <f>IFERROR(IF(K$2=1,AVERAGEIF(Tabel!$A:$A,I29,Tabel!$B:$B),SUMIF(Tabel!$A:$A,I29,Tabel!$B:$B)),0)</f>
        <v>8738</v>
      </c>
      <c r="V29" s="129" t="s">
        <v>935</v>
      </c>
      <c r="W29" s="72">
        <f>AVERAGEIF(Data!$K:$K,V29,Data!$O:$O)</f>
        <v>43489.586535798582</v>
      </c>
      <c r="X29" s="72" t="s">
        <v>983</v>
      </c>
      <c r="AF29" s="29" t="s">
        <v>2777</v>
      </c>
      <c r="AG29" s="105">
        <v>36000</v>
      </c>
    </row>
    <row r="30" spans="2:33" s="26" customFormat="1" ht="15" customHeight="1" x14ac:dyDescent="0.25">
      <c r="B30" s="24"/>
      <c r="C30" s="24"/>
      <c r="D30" s="24"/>
      <c r="E30" s="24"/>
      <c r="F30" s="24"/>
      <c r="G30" s="24"/>
      <c r="H30" s="24"/>
      <c r="I30" s="42">
        <v>7.9</v>
      </c>
      <c r="J30" s="127" t="str">
        <f t="shared" si="0"/>
        <v>7,9 year(s)</v>
      </c>
      <c r="K30" s="43">
        <f>IFERROR(IF(K$2=1,AVERAGEIF(Tabel!$A:$A,I30,Tabel!$B:$B),SUMIF(Tabel!$A:$A,I30,Tabel!$B:$B)),0)</f>
        <v>9616.275011218986</v>
      </c>
      <c r="V30" s="129" t="s">
        <v>1052</v>
      </c>
      <c r="W30" s="72">
        <f>AVERAGEIF(Data!$K:$K,V30,Data!$O:$O)</f>
        <v>36000</v>
      </c>
      <c r="X30" s="72" t="s">
        <v>983</v>
      </c>
      <c r="AF30" s="29" t="s">
        <v>2791</v>
      </c>
      <c r="AG30" s="105">
        <v>66294.12766617132</v>
      </c>
    </row>
    <row r="31" spans="2:33" s="26" customFormat="1" ht="15" customHeight="1" x14ac:dyDescent="0.25">
      <c r="B31" s="24"/>
      <c r="C31" s="24"/>
      <c r="D31" s="24"/>
      <c r="E31" s="24"/>
      <c r="F31" s="24"/>
      <c r="G31" s="24"/>
      <c r="H31" s="24"/>
      <c r="I31" s="42">
        <v>8</v>
      </c>
      <c r="J31" s="127" t="str">
        <f t="shared" si="0"/>
        <v>8 year(s)</v>
      </c>
      <c r="K31" s="43">
        <f>IFERROR(IF(K$2=1,AVERAGEIF(Tabel!$A:$A,I31,Tabel!$B:$B),SUMIF(Tabel!$A:$A,I31,Tabel!$B:$B)),0)</f>
        <v>38276.912999815198</v>
      </c>
      <c r="V31" s="129" t="s">
        <v>877</v>
      </c>
      <c r="W31" s="72">
        <f>AVERAGEIF(Data!$K:$K,V31,Data!$O:$O)</f>
        <v>82525.525402351297</v>
      </c>
      <c r="X31" s="72" t="s">
        <v>983</v>
      </c>
      <c r="AF31" s="29" t="s">
        <v>2911</v>
      </c>
      <c r="AG31" s="105">
        <v>96891.417358250401</v>
      </c>
    </row>
    <row r="32" spans="2:33" s="26" customFormat="1" ht="15" customHeight="1" x14ac:dyDescent="0.25">
      <c r="B32" s="24"/>
      <c r="C32" s="24"/>
      <c r="D32" s="24"/>
      <c r="E32" s="24"/>
      <c r="F32" s="24"/>
      <c r="G32" s="24"/>
      <c r="H32" s="24"/>
      <c r="I32" s="42">
        <v>8.5</v>
      </c>
      <c r="J32" s="127" t="str">
        <f t="shared" si="0"/>
        <v>8,5 year(s)</v>
      </c>
      <c r="K32" s="43">
        <f>IFERROR(IF(K$2=1,AVERAGEIF(Tabel!$A:$A,I32,Tabel!$B:$B),SUMIF(Tabel!$A:$A,I32,Tabel!$B:$B)),0)</f>
        <v>17807.916687442568</v>
      </c>
      <c r="V32" s="129" t="s">
        <v>526</v>
      </c>
      <c r="W32" s="72">
        <f>AVERAGEIF(Data!$K:$K,V32,Data!$O:$O)</f>
        <v>6629</v>
      </c>
      <c r="X32" s="72" t="s">
        <v>4118</v>
      </c>
      <c r="AF32" s="29" t="s">
        <v>2949</v>
      </c>
      <c r="AG32" s="105">
        <v>81592.772512210868</v>
      </c>
    </row>
    <row r="33" spans="2:33" s="26" customFormat="1" ht="15" customHeight="1" x14ac:dyDescent="0.25">
      <c r="B33" s="24"/>
      <c r="C33" s="24"/>
      <c r="D33" s="24"/>
      <c r="E33" s="24"/>
      <c r="F33" s="24"/>
      <c r="G33" s="24"/>
      <c r="H33" s="24"/>
      <c r="I33" s="42">
        <v>9</v>
      </c>
      <c r="J33" s="127" t="str">
        <f t="shared" si="0"/>
        <v>9 year(s)</v>
      </c>
      <c r="K33" s="43">
        <f>IFERROR(IF(K$2=1,AVERAGEIF(Tabel!$A:$A,I33,Tabel!$B:$B),SUMIF(Tabel!$A:$A,I33,Tabel!$B:$B)),0)</f>
        <v>45588.616325269177</v>
      </c>
      <c r="V33" s="129" t="s">
        <v>359</v>
      </c>
      <c r="W33" s="72">
        <f>AVERAGEIF(Data!$K:$K,V33,Data!$O:$O)</f>
        <v>32166.959188895635</v>
      </c>
      <c r="X33" s="72" t="s">
        <v>1126</v>
      </c>
      <c r="AF33" s="29" t="s">
        <v>2950</v>
      </c>
      <c r="AG33" s="105">
        <v>96891.417358250401</v>
      </c>
    </row>
    <row r="34" spans="2:33" s="26" customFormat="1" ht="15" customHeight="1" x14ac:dyDescent="0.25">
      <c r="B34" s="24"/>
      <c r="C34" s="24"/>
      <c r="D34" s="24"/>
      <c r="E34" s="24"/>
      <c r="F34" s="24"/>
      <c r="G34" s="24"/>
      <c r="H34" s="24"/>
      <c r="I34" s="42">
        <v>10</v>
      </c>
      <c r="J34" s="127" t="str">
        <f t="shared" si="0"/>
        <v>10 year(s)</v>
      </c>
      <c r="K34" s="43">
        <f>IFERROR(IF(K$2=1,AVERAGEIF(Tabel!$A:$A,I34,Tabel!$B:$B),SUMIF(Tabel!$A:$A,I34,Tabel!$B:$B)),0)</f>
        <v>56859.989000400521</v>
      </c>
      <c r="V34" s="129" t="s">
        <v>847</v>
      </c>
      <c r="W34" s="72">
        <f>AVERAGEIF(Data!$K:$K,V34,Data!$O:$O)</f>
        <v>19831.432821021317</v>
      </c>
      <c r="X34" s="72" t="s">
        <v>4089</v>
      </c>
      <c r="AF34" s="29" t="s">
        <v>2951</v>
      </c>
      <c r="AG34" s="105">
        <v>91791.869076237213</v>
      </c>
    </row>
    <row r="35" spans="2:33" s="26" customFormat="1" ht="15" customHeight="1" x14ac:dyDescent="0.25">
      <c r="B35" s="24"/>
      <c r="C35" s="24"/>
      <c r="D35" s="24"/>
      <c r="E35" s="24"/>
      <c r="F35" s="24"/>
      <c r="G35" s="24"/>
      <c r="H35" s="24"/>
      <c r="I35" s="42">
        <v>11</v>
      </c>
      <c r="J35" s="127" t="str">
        <f t="shared" si="0"/>
        <v>11 year(s)</v>
      </c>
      <c r="K35" s="43">
        <f>IFERROR(IF(K$2=1,AVERAGEIF(Tabel!$A:$A,I35,Tabel!$B:$B),SUMIF(Tabel!$A:$A,I35,Tabel!$B:$B)),0)</f>
        <v>41789.365614612623</v>
      </c>
      <c r="V35" s="129" t="s">
        <v>574</v>
      </c>
      <c r="W35" s="72">
        <f>AVERAGEIF(Data!$K:$K,V35,Data!$O:$O)</f>
        <v>12000</v>
      </c>
      <c r="X35" s="72" t="s">
        <v>983</v>
      </c>
      <c r="AF35" s="29" t="s">
        <v>2953</v>
      </c>
      <c r="AG35" s="105">
        <v>66294.12766617132</v>
      </c>
    </row>
    <row r="36" spans="2:33" s="26" customFormat="1" ht="15" customHeight="1" x14ac:dyDescent="0.25">
      <c r="B36" s="24"/>
      <c r="C36" s="24"/>
      <c r="D36" s="24"/>
      <c r="E36" s="24"/>
      <c r="F36" s="24"/>
      <c r="G36" s="24"/>
      <c r="H36" s="24"/>
      <c r="I36" s="42">
        <v>12</v>
      </c>
      <c r="J36" s="127" t="str">
        <f t="shared" si="0"/>
        <v>12 year(s)</v>
      </c>
      <c r="K36" s="43">
        <f>IFERROR(IF(K$2=1,AVERAGEIF(Tabel!$A:$A,I36,Tabel!$B:$B),SUMIF(Tabel!$A:$A,I36,Tabel!$B:$B)),0)</f>
        <v>53915.881341739696</v>
      </c>
      <c r="V36" s="129" t="s">
        <v>1991</v>
      </c>
      <c r="W36" s="72">
        <f>AVERAGEIF(Data!$K:$K,V36,Data!$O:$O)</f>
        <v>2953.8461538461538</v>
      </c>
      <c r="X36" s="72" t="s">
        <v>4089</v>
      </c>
      <c r="AF36" s="29" t="s">
        <v>2954</v>
      </c>
      <c r="AG36" s="105">
        <v>101990.96564026357</v>
      </c>
    </row>
    <row r="37" spans="2:33" s="26" customFormat="1" ht="15" customHeight="1" x14ac:dyDescent="0.25">
      <c r="B37" s="24"/>
      <c r="C37" s="24"/>
      <c r="D37" s="24"/>
      <c r="E37" s="24"/>
      <c r="F37" s="24"/>
      <c r="G37" s="24"/>
      <c r="H37" s="24"/>
      <c r="I37" s="42">
        <v>13</v>
      </c>
      <c r="J37" s="127" t="str">
        <f t="shared" si="0"/>
        <v>13 year(s)</v>
      </c>
      <c r="K37" s="43">
        <f>IFERROR(IF(K$2=1,AVERAGEIF(Tabel!$A:$A,I37,Tabel!$B:$B),SUMIF(Tabel!$A:$A,I37,Tabel!$B:$B)),0)</f>
        <v>43153.573628195722</v>
      </c>
      <c r="V37" s="129" t="s">
        <v>983</v>
      </c>
      <c r="W37" s="72">
        <f>AVERAGEIF(Data!$K:$K,V37,Data!$O:$O)</f>
        <v>97693.716858454631</v>
      </c>
      <c r="X37" s="72" t="s">
        <v>983</v>
      </c>
      <c r="AF37" s="29" t="s">
        <v>2956</v>
      </c>
      <c r="AG37" s="105">
        <v>43856.11522531334</v>
      </c>
    </row>
    <row r="38" spans="2:33" s="26" customFormat="1" ht="15" customHeight="1" x14ac:dyDescent="0.25">
      <c r="B38" s="24"/>
      <c r="C38" s="24"/>
      <c r="D38" s="24"/>
      <c r="E38" s="24"/>
      <c r="F38" s="24"/>
      <c r="G38" s="24"/>
      <c r="H38" s="24"/>
      <c r="I38" s="42">
        <v>14</v>
      </c>
      <c r="J38" s="127" t="str">
        <f t="shared" si="0"/>
        <v>14 year(s)</v>
      </c>
      <c r="K38" s="43">
        <f>IFERROR(IF(K$2=1,AVERAGEIF(Tabel!$A:$A,I38,Tabel!$B:$B),SUMIF(Tabel!$A:$A,I38,Tabel!$B:$B)),0)</f>
        <v>66229.681640507406</v>
      </c>
      <c r="V38" s="129" t="s">
        <v>515</v>
      </c>
      <c r="W38" s="72">
        <f>AVERAGEIF(Data!$K:$K,V38,Data!$O:$O)</f>
        <v>75389.415540034111</v>
      </c>
      <c r="X38" s="72" t="s">
        <v>983</v>
      </c>
      <c r="AF38" s="29" t="s">
        <v>2957</v>
      </c>
      <c r="AG38" s="105">
        <v>45616</v>
      </c>
    </row>
    <row r="39" spans="2:33" s="26" customFormat="1" ht="15" customHeight="1" x14ac:dyDescent="0.25">
      <c r="B39" s="24"/>
      <c r="C39" s="24"/>
      <c r="D39" s="24"/>
      <c r="E39" s="24"/>
      <c r="F39" s="24"/>
      <c r="G39" s="24"/>
      <c r="H39" s="24"/>
      <c r="I39" s="42">
        <v>15</v>
      </c>
      <c r="J39" s="127" t="str">
        <f t="shared" si="0"/>
        <v>15 year(s)</v>
      </c>
      <c r="K39" s="43">
        <f>IFERROR(IF(K$2=1,AVERAGEIF(Tabel!$A:$A,I39,Tabel!$B:$B),SUMIF(Tabel!$A:$A,I39,Tabel!$B:$B)),0)</f>
        <v>60720.897475510537</v>
      </c>
      <c r="V39" s="129" t="s">
        <v>106</v>
      </c>
      <c r="W39" s="72">
        <f>AVERAGEIF(Data!$K:$K,V39,Data!$O:$O)</f>
        <v>56952.725049143301</v>
      </c>
      <c r="X39" s="72" t="s">
        <v>983</v>
      </c>
      <c r="AF39" s="29" t="s">
        <v>2959</v>
      </c>
      <c r="AG39" s="105">
        <v>57726.886552389187</v>
      </c>
    </row>
    <row r="40" spans="2:33" s="26" customFormat="1" ht="15" customHeight="1" x14ac:dyDescent="0.25">
      <c r="B40" s="24"/>
      <c r="C40" s="24"/>
      <c r="D40" s="24"/>
      <c r="E40" s="24"/>
      <c r="F40" s="24"/>
      <c r="G40" s="24"/>
      <c r="H40" s="24"/>
      <c r="I40" s="42">
        <v>16</v>
      </c>
      <c r="J40" s="127" t="str">
        <f t="shared" si="0"/>
        <v>16 year(s)</v>
      </c>
      <c r="K40" s="43">
        <f>IFERROR(IF(K$2=1,AVERAGEIF(Tabel!$A:$A,I40,Tabel!$B:$B),SUMIF(Tabel!$A:$A,I40,Tabel!$B:$B)),0)</f>
        <v>56716.621042057457</v>
      </c>
      <c r="V40" s="129" t="s">
        <v>24</v>
      </c>
      <c r="W40" s="72">
        <f>AVERAGEIF(Data!$K:$K,V40,Data!$O:$O)</f>
        <v>79637.147017647643</v>
      </c>
      <c r="X40" s="72" t="s">
        <v>983</v>
      </c>
      <c r="AF40" s="29" t="s">
        <v>2961</v>
      </c>
      <c r="AG40" s="105">
        <v>203981.93128052715</v>
      </c>
    </row>
    <row r="41" spans="2:33" s="26" customFormat="1" ht="15" customHeight="1" x14ac:dyDescent="0.25">
      <c r="B41" s="24"/>
      <c r="C41" s="24"/>
      <c r="D41" s="24"/>
      <c r="E41" s="24"/>
      <c r="F41" s="24"/>
      <c r="G41" s="24"/>
      <c r="H41" s="24"/>
      <c r="I41" s="42">
        <v>17</v>
      </c>
      <c r="J41" s="127" t="str">
        <f t="shared" si="0"/>
        <v>17 year(s)</v>
      </c>
      <c r="K41" s="43">
        <f>IFERROR(IF(K$2=1,AVERAGEIF(Tabel!$A:$A,I41,Tabel!$B:$B),SUMIF(Tabel!$A:$A,I41,Tabel!$B:$B)),0)</f>
        <v>72467.491341087254</v>
      </c>
      <c r="V41" s="129" t="s">
        <v>1503</v>
      </c>
      <c r="W41" s="72">
        <f>AVERAGEIF(Data!$K:$K,V41,Data!$O:$O)</f>
        <v>18000</v>
      </c>
      <c r="X41" s="72" t="s">
        <v>4089</v>
      </c>
      <c r="AF41" s="29" t="s">
        <v>2962</v>
      </c>
      <c r="AG41" s="105">
        <v>50995.482820131787</v>
      </c>
    </row>
    <row r="42" spans="2:33" s="26" customFormat="1" ht="15" customHeight="1" x14ac:dyDescent="0.25">
      <c r="B42" s="24"/>
      <c r="C42" s="24"/>
      <c r="D42" s="24"/>
      <c r="E42" s="24"/>
      <c r="F42" s="24"/>
      <c r="G42" s="24"/>
      <c r="H42" s="24"/>
      <c r="I42" s="42">
        <v>18</v>
      </c>
      <c r="J42" s="127" t="str">
        <f t="shared" si="0"/>
        <v>18 year(s)</v>
      </c>
      <c r="K42" s="43">
        <f>IFERROR(IF(K$2=1,AVERAGEIF(Tabel!$A:$A,I42,Tabel!$B:$B),SUMIF(Tabel!$A:$A,I42,Tabel!$B:$B)),0)</f>
        <v>53520.751864452352</v>
      </c>
      <c r="V42" s="129" t="s">
        <v>169</v>
      </c>
      <c r="W42" s="72">
        <f>AVERAGEIF(Data!$K:$K,V42,Data!$O:$O)</f>
        <v>30066.120056134718</v>
      </c>
      <c r="X42" s="72" t="s">
        <v>983</v>
      </c>
      <c r="AF42" s="29" t="s">
        <v>2963</v>
      </c>
      <c r="AG42" s="105">
        <v>127488.70705032947</v>
      </c>
    </row>
    <row r="43" spans="2:33" s="26" customFormat="1" ht="15" customHeight="1" x14ac:dyDescent="0.25">
      <c r="B43" s="24"/>
      <c r="C43" s="24"/>
      <c r="D43" s="24"/>
      <c r="E43" s="24"/>
      <c r="F43" s="24"/>
      <c r="G43" s="24"/>
      <c r="H43" s="24"/>
      <c r="I43" s="42">
        <v>19</v>
      </c>
      <c r="J43" s="127" t="str">
        <f t="shared" si="0"/>
        <v>19 year(s)</v>
      </c>
      <c r="K43" s="43">
        <f>IFERROR(IF(K$2=1,AVERAGEIF(Tabel!$A:$A,I43,Tabel!$B:$B),SUMIF(Tabel!$A:$A,I43,Tabel!$B:$B)),0)</f>
        <v>3200</v>
      </c>
      <c r="V43" s="129" t="s">
        <v>680</v>
      </c>
      <c r="W43" s="72">
        <f>AVERAGEIF(Data!$K:$K,V43,Data!$O:$O)</f>
        <v>6000</v>
      </c>
      <c r="X43" s="72" t="s">
        <v>4120</v>
      </c>
      <c r="AF43" s="29" t="s">
        <v>2964</v>
      </c>
      <c r="AG43" s="105">
        <v>66294.12766617132</v>
      </c>
    </row>
    <row r="44" spans="2:33" s="26" customFormat="1" ht="15" customHeight="1" x14ac:dyDescent="0.25">
      <c r="B44" s="24"/>
      <c r="C44" s="24"/>
      <c r="D44" s="24"/>
      <c r="E44" s="24"/>
      <c r="F44" s="24"/>
      <c r="G44" s="24"/>
      <c r="H44" s="24"/>
      <c r="I44" s="42">
        <v>20</v>
      </c>
      <c r="J44" s="127" t="str">
        <f t="shared" si="0"/>
        <v>20 year(s)</v>
      </c>
      <c r="K44" s="43">
        <f>IFERROR(IF(K$2=1,AVERAGEIF(Tabel!$A:$A,I44,Tabel!$B:$B),SUMIF(Tabel!$A:$A,I44,Tabel!$B:$B)),0)</f>
        <v>71446.685643680437</v>
      </c>
      <c r="V44" s="129" t="s">
        <v>1933</v>
      </c>
      <c r="W44" s="72">
        <f>AVERAGEIF(Data!$K:$K,V44,Data!$O:$O)</f>
        <v>20000</v>
      </c>
      <c r="X44" s="72" t="s">
        <v>1126</v>
      </c>
      <c r="AF44" s="29" t="s">
        <v>2965</v>
      </c>
      <c r="AG44" s="105">
        <v>63234.398696963413</v>
      </c>
    </row>
    <row r="45" spans="2:33" s="26" customFormat="1" ht="15" customHeight="1" x14ac:dyDescent="0.25">
      <c r="B45" s="24"/>
      <c r="C45" s="24"/>
      <c r="D45" s="24"/>
      <c r="E45" s="24"/>
      <c r="F45" s="24"/>
      <c r="G45" s="24"/>
      <c r="H45" s="24"/>
      <c r="I45" s="42">
        <v>21</v>
      </c>
      <c r="J45" s="127" t="str">
        <f t="shared" si="0"/>
        <v>21 year(s)</v>
      </c>
      <c r="K45" s="43">
        <f>IFERROR(IF(K$2=1,AVERAGEIF(Tabel!$A:$A,I45,Tabel!$B:$B),SUMIF(Tabel!$A:$A,I45,Tabel!$B:$B)),0)</f>
        <v>34243.034730186315</v>
      </c>
      <c r="V45" s="129" t="s">
        <v>38</v>
      </c>
      <c r="W45" s="72">
        <f>AVERAGEIF(Data!$K:$K,V45,Data!$O:$O)</f>
        <v>24716.347245901055</v>
      </c>
      <c r="X45" s="72" t="s">
        <v>983</v>
      </c>
      <c r="AF45" s="29" t="s">
        <v>2967</v>
      </c>
      <c r="AG45" s="105">
        <v>112190.06220428993</v>
      </c>
    </row>
    <row r="46" spans="2:33" s="26" customFormat="1" ht="15" customHeight="1" x14ac:dyDescent="0.25">
      <c r="B46" s="24"/>
      <c r="C46" s="24"/>
      <c r="D46" s="24"/>
      <c r="E46" s="24"/>
      <c r="F46" s="24"/>
      <c r="G46" s="24"/>
      <c r="H46" s="24"/>
      <c r="I46" s="42">
        <v>22</v>
      </c>
      <c r="J46" s="127" t="str">
        <f t="shared" si="0"/>
        <v>22 year(s)</v>
      </c>
      <c r="K46" s="43">
        <f>IFERROR(IF(K$2=1,AVERAGEIF(Tabel!$A:$A,I46,Tabel!$B:$B),SUMIF(Tabel!$A:$A,I46,Tabel!$B:$B)),0)</f>
        <v>92196.154997066493</v>
      </c>
      <c r="V46" s="129" t="s">
        <v>21</v>
      </c>
      <c r="W46" s="72">
        <f>AVERAGEIF(Data!$K:$K,V46,Data!$O:$O)</f>
        <v>41731</v>
      </c>
      <c r="X46" s="72" t="s">
        <v>983</v>
      </c>
      <c r="AF46" s="29" t="s">
        <v>2968</v>
      </c>
      <c r="AG46" s="105">
        <v>71393.675948184507</v>
      </c>
    </row>
    <row r="47" spans="2:33" s="26" customFormat="1" ht="15" customHeight="1" x14ac:dyDescent="0.25">
      <c r="B47" s="24"/>
      <c r="C47" s="24"/>
      <c r="D47" s="24"/>
      <c r="E47" s="24"/>
      <c r="F47" s="24"/>
      <c r="G47" s="24"/>
      <c r="H47" s="24"/>
      <c r="I47" s="42">
        <v>23</v>
      </c>
      <c r="J47" s="127" t="str">
        <f t="shared" si="0"/>
        <v>23 year(s)</v>
      </c>
      <c r="K47" s="43">
        <f>IFERROR(IF(K$2=1,AVERAGEIF(Tabel!$A:$A,I47,Tabel!$B:$B),SUMIF(Tabel!$A:$A,I47,Tabel!$B:$B)),0)</f>
        <v>31818.415543157054</v>
      </c>
      <c r="V47" s="129" t="s">
        <v>8</v>
      </c>
      <c r="W47" s="72">
        <f>AVERAGEIF(Data!$K:$K,V47,Data!$O:$O)</f>
        <v>13529.430894182477</v>
      </c>
      <c r="X47" s="72" t="s">
        <v>1126</v>
      </c>
      <c r="AF47" s="29" t="s">
        <v>2969</v>
      </c>
      <c r="AG47" s="105">
        <v>85000</v>
      </c>
    </row>
    <row r="48" spans="2:33" s="26" customFormat="1" ht="15" customHeight="1" x14ac:dyDescent="0.25">
      <c r="B48" s="24"/>
      <c r="C48" s="24"/>
      <c r="D48" s="24"/>
      <c r="E48" s="24"/>
      <c r="F48" s="24"/>
      <c r="G48" s="24"/>
      <c r="H48" s="24"/>
      <c r="I48" s="42">
        <v>25</v>
      </c>
      <c r="J48" s="127" t="str">
        <f t="shared" si="0"/>
        <v>25 year(s)</v>
      </c>
      <c r="K48" s="43">
        <f>IFERROR(IF(K$2=1,AVERAGEIF(Tabel!$A:$A,I48,Tabel!$B:$B),SUMIF(Tabel!$A:$A,I48,Tabel!$B:$B)),0)</f>
        <v>81847.894522884468</v>
      </c>
      <c r="V48" s="129" t="s">
        <v>726</v>
      </c>
      <c r="W48" s="72">
        <f>AVERAGEIF(Data!$K:$K,V48,Data!$O:$O)</f>
        <v>28872.83679733074</v>
      </c>
      <c r="X48" s="72" t="s">
        <v>1126</v>
      </c>
      <c r="AF48" s="29" t="s">
        <v>2970</v>
      </c>
      <c r="AG48" s="105">
        <v>95871.50770184776</v>
      </c>
    </row>
    <row r="49" spans="2:33" s="26" customFormat="1" ht="15" customHeight="1" x14ac:dyDescent="0.25">
      <c r="B49" s="24"/>
      <c r="C49" s="24"/>
      <c r="D49" s="24"/>
      <c r="E49" s="24"/>
      <c r="F49" s="24"/>
      <c r="G49" s="24"/>
      <c r="H49" s="24"/>
      <c r="I49" s="42">
        <v>26</v>
      </c>
      <c r="J49" s="127" t="str">
        <f t="shared" si="0"/>
        <v>26 year(s)</v>
      </c>
      <c r="K49" s="43">
        <f>IFERROR(IF(K$2=1,AVERAGEIF(Tabel!$A:$A,I49,Tabel!$B:$B),SUMIF(Tabel!$A:$A,I49,Tabel!$B:$B)),0)</f>
        <v>29200</v>
      </c>
      <c r="V49" s="129" t="s">
        <v>512</v>
      </c>
      <c r="W49" s="72">
        <f>AVERAGEIF(Data!$K:$K,V49,Data!$O:$O)</f>
        <v>18000</v>
      </c>
      <c r="X49" s="72" t="s">
        <v>1126</v>
      </c>
      <c r="AF49" s="29" t="s">
        <v>2971</v>
      </c>
      <c r="AG49" s="105">
        <v>109130.33323508203</v>
      </c>
    </row>
    <row r="50" spans="2:33" s="26" customFormat="1" ht="15" customHeight="1" x14ac:dyDescent="0.25">
      <c r="B50" s="24"/>
      <c r="C50" s="24"/>
      <c r="D50" s="24"/>
      <c r="E50" s="24"/>
      <c r="F50" s="24"/>
      <c r="G50" s="24"/>
      <c r="H50" s="24"/>
      <c r="I50" s="42">
        <v>27</v>
      </c>
      <c r="J50" s="127" t="str">
        <f t="shared" si="0"/>
        <v>27 year(s)</v>
      </c>
      <c r="K50" s="43">
        <f>IFERROR(IF(K$2=1,AVERAGEIF(Tabel!$A:$A,I50,Tabel!$B:$B),SUMIF(Tabel!$A:$A,I50,Tabel!$B:$B)),0)</f>
        <v>85535.826734747548</v>
      </c>
      <c r="V50" s="129" t="s">
        <v>36</v>
      </c>
      <c r="W50" s="72">
        <f>AVERAGEIF(Data!$K:$K,V50,Data!$O:$O)</f>
        <v>61652.484774262724</v>
      </c>
      <c r="X50" s="72" t="s">
        <v>983</v>
      </c>
      <c r="AF50" s="29" t="s">
        <v>2973</v>
      </c>
      <c r="AG50" s="105">
        <v>122389.15876831629</v>
      </c>
    </row>
    <row r="51" spans="2:33" s="26" customFormat="1" ht="15" customHeight="1" x14ac:dyDescent="0.25">
      <c r="B51" s="24"/>
      <c r="C51" s="24"/>
      <c r="D51" s="24"/>
      <c r="E51" s="24"/>
      <c r="F51" s="24"/>
      <c r="G51" s="24"/>
      <c r="H51" s="24"/>
      <c r="I51" s="42">
        <v>28</v>
      </c>
      <c r="J51" s="127" t="str">
        <f t="shared" si="0"/>
        <v>28 year(s)</v>
      </c>
      <c r="K51" s="43">
        <f>IFERROR(IF(K$2=1,AVERAGEIF(Tabel!$A:$A,I51,Tabel!$B:$B),SUMIF(Tabel!$A:$A,I51,Tabel!$B:$B)),0)</f>
        <v>10684.750012465542</v>
      </c>
      <c r="V51" s="129" t="s">
        <v>416</v>
      </c>
      <c r="W51" s="72">
        <f>AVERAGEIF(Data!$K:$K,V51,Data!$O:$O)</f>
        <v>66840</v>
      </c>
      <c r="X51" s="72" t="s">
        <v>1126</v>
      </c>
      <c r="AF51" s="29" t="s">
        <v>2974</v>
      </c>
      <c r="AG51" s="105">
        <v>53035.30213293706</v>
      </c>
    </row>
    <row r="52" spans="2:33" s="26" customFormat="1" ht="15" customHeight="1" x14ac:dyDescent="0.25">
      <c r="B52" s="24"/>
      <c r="C52" s="24"/>
      <c r="D52" s="24"/>
      <c r="E52" s="24"/>
      <c r="F52" s="24"/>
      <c r="G52" s="24"/>
      <c r="H52" s="24"/>
      <c r="I52" s="42">
        <v>29</v>
      </c>
      <c r="J52" s="127" t="str">
        <f t="shared" si="0"/>
        <v>29 year(s)</v>
      </c>
      <c r="K52" s="43">
        <f>IFERROR(IF(K$2=1,AVERAGEIF(Tabel!$A:$A,I52,Tabel!$B:$B),SUMIF(Tabel!$A:$A,I52,Tabel!$B:$B)),0)</f>
        <v>57951.979171860643</v>
      </c>
      <c r="V52" s="129" t="s">
        <v>895</v>
      </c>
      <c r="W52" s="72">
        <f>AVERAGEIF(Data!$K:$K,V52,Data!$O:$O)</f>
        <v>47258.859130487806</v>
      </c>
      <c r="X52" s="72" t="s">
        <v>983</v>
      </c>
      <c r="AF52" s="29" t="s">
        <v>2960</v>
      </c>
      <c r="AG52" s="105">
        <v>20000</v>
      </c>
    </row>
    <row r="53" spans="2:33" s="26" customFormat="1" ht="15" customHeight="1" x14ac:dyDescent="0.25">
      <c r="B53" s="24"/>
      <c r="C53" s="24"/>
      <c r="D53" s="24"/>
      <c r="E53" s="24"/>
      <c r="F53" s="24"/>
      <c r="G53" s="24"/>
      <c r="H53" s="24"/>
      <c r="I53" s="42">
        <v>30</v>
      </c>
      <c r="J53" s="127" t="str">
        <f t="shared" si="0"/>
        <v>30 year(s)</v>
      </c>
      <c r="K53" s="43">
        <f>IFERROR(IF(K$2=1,AVERAGEIF(Tabel!$A:$A,I53,Tabel!$B:$B),SUMIF(Tabel!$A:$A,I53,Tabel!$B:$B)),0)</f>
        <v>73485.04577155583</v>
      </c>
      <c r="V53" s="129" t="s">
        <v>654</v>
      </c>
      <c r="W53" s="72">
        <f>AVERAGEIF(Data!$K:$K,V53,Data!$O:$O)</f>
        <v>67564.774036395989</v>
      </c>
      <c r="X53" s="72" t="s">
        <v>1126</v>
      </c>
      <c r="AF53" s="29" t="s">
        <v>2977</v>
      </c>
      <c r="AG53" s="105">
        <v>93831.688389042494</v>
      </c>
    </row>
    <row r="54" spans="2:33" s="26" customFormat="1" ht="15" customHeight="1" x14ac:dyDescent="0.25">
      <c r="B54" s="24"/>
      <c r="C54" s="24"/>
      <c r="D54" s="24"/>
      <c r="E54" s="24"/>
      <c r="F54" s="24"/>
      <c r="G54" s="24"/>
      <c r="H54" s="24"/>
      <c r="I54" s="42">
        <v>32</v>
      </c>
      <c r="J54" s="127" t="str">
        <f t="shared" si="0"/>
        <v>32 year(s)</v>
      </c>
      <c r="K54" s="43">
        <f>IFERROR(IF(K$2=1,AVERAGEIF(Tabel!$A:$A,I54,Tabel!$B:$B),SUMIF(Tabel!$A:$A,I54,Tabel!$B:$B)),0)</f>
        <v>0</v>
      </c>
      <c r="V54" s="129" t="s">
        <v>1344</v>
      </c>
      <c r="W54" s="72">
        <f>AVERAGEIF(Data!$K:$K,V54,Data!$O:$O)</f>
        <v>51497.005988023957</v>
      </c>
      <c r="X54" s="72" t="s">
        <v>4089</v>
      </c>
      <c r="AF54" s="29" t="s">
        <v>2978</v>
      </c>
      <c r="AG54" s="105">
        <v>101990.96564026357</v>
      </c>
    </row>
    <row r="55" spans="2:33" s="26" customFormat="1" ht="15" customHeight="1" x14ac:dyDescent="0.25">
      <c r="B55" s="24"/>
      <c r="C55" s="24"/>
      <c r="D55" s="24"/>
      <c r="E55" s="24"/>
      <c r="F55" s="24"/>
      <c r="G55" s="24"/>
      <c r="H55" s="24"/>
      <c r="I55" s="42">
        <v>33</v>
      </c>
      <c r="J55" s="127" t="str">
        <f t="shared" si="0"/>
        <v>33 year(s)</v>
      </c>
      <c r="K55" s="43">
        <f>IFERROR(IF(K$2=1,AVERAGEIF(Tabel!$A:$A,I55,Tabel!$B:$B),SUMIF(Tabel!$A:$A,I55,Tabel!$B:$B)),0)</f>
        <v>24000</v>
      </c>
      <c r="V55" s="129" t="s">
        <v>1176</v>
      </c>
      <c r="W55" s="72">
        <f>AVERAGEIF(Data!$K:$K,V55,Data!$O:$O)</f>
        <v>42666.666666666664</v>
      </c>
      <c r="X55" s="72" t="s">
        <v>1126</v>
      </c>
      <c r="AF55" s="29" t="s">
        <v>2979</v>
      </c>
      <c r="AG55" s="105">
        <v>122389.15876831629</v>
      </c>
    </row>
    <row r="56" spans="2:33" s="26" customFormat="1" ht="15" customHeight="1" x14ac:dyDescent="0.25">
      <c r="B56" s="24"/>
      <c r="C56" s="24"/>
      <c r="D56" s="24"/>
      <c r="E56" s="24"/>
      <c r="F56" s="24"/>
      <c r="G56" s="24"/>
      <c r="H56" s="24"/>
      <c r="I56" s="42">
        <v>34</v>
      </c>
      <c r="J56" s="127" t="str">
        <f t="shared" si="0"/>
        <v>34 year(s)</v>
      </c>
      <c r="K56" s="43">
        <f>IFERROR(IF(K$2=1,AVERAGEIF(Tabel!$A:$A,I56,Tabel!$B:$B),SUMIF(Tabel!$A:$A,I56,Tabel!$B:$B)),0)</f>
        <v>55166.239522354947</v>
      </c>
      <c r="V56" s="129" t="s">
        <v>1371</v>
      </c>
      <c r="W56" s="72">
        <f>AVERAGEIF(Data!$K:$K,V56,Data!$O:$O)</f>
        <v>4400</v>
      </c>
      <c r="X56" s="72" t="s">
        <v>4120</v>
      </c>
      <c r="AF56" s="29" t="s">
        <v>2992</v>
      </c>
      <c r="AG56" s="105">
        <v>95871.50770184776</v>
      </c>
    </row>
    <row r="57" spans="2:33" s="26" customFormat="1" ht="15" customHeight="1" x14ac:dyDescent="0.25">
      <c r="B57" s="24"/>
      <c r="C57" s="24"/>
      <c r="D57" s="24"/>
      <c r="E57" s="24"/>
      <c r="F57" s="24"/>
      <c r="G57" s="24"/>
      <c r="H57" s="24"/>
      <c r="I57" s="42">
        <v>35</v>
      </c>
      <c r="J57" s="127" t="str">
        <f t="shared" si="0"/>
        <v>35 year(s)</v>
      </c>
      <c r="K57" s="43">
        <f>IFERROR(IF(K$2=1,AVERAGEIF(Tabel!$A:$A,I57,Tabel!$B:$B),SUMIF(Tabel!$A:$A,I57,Tabel!$B:$B)),0)</f>
        <v>74267.395018382056</v>
      </c>
      <c r="V57" s="129" t="s">
        <v>1745</v>
      </c>
      <c r="W57" s="72">
        <f>AVERAGEIF(Data!$K:$K,V57,Data!$O:$O)</f>
        <v>177600</v>
      </c>
      <c r="X57" s="72" t="s">
        <v>4089</v>
      </c>
      <c r="AF57" s="29" t="s">
        <v>2993</v>
      </c>
      <c r="AG57" s="105">
        <v>173384.64158844808</v>
      </c>
    </row>
    <row r="58" spans="2:33" s="26" customFormat="1" ht="15" customHeight="1" x14ac:dyDescent="0.25">
      <c r="B58" s="24"/>
      <c r="C58" s="24"/>
      <c r="D58" s="24"/>
      <c r="E58" s="24"/>
      <c r="F58" s="24"/>
      <c r="G58" s="24"/>
      <c r="H58" s="24"/>
      <c r="I58" s="42">
        <v>36</v>
      </c>
      <c r="J58" s="127" t="str">
        <f t="shared" si="0"/>
        <v>36 year(s)</v>
      </c>
      <c r="K58" s="43">
        <f>IFERROR(IF(K$2=1,AVERAGEIF(Tabel!$A:$A,I58,Tabel!$B:$B),SUMIF(Tabel!$A:$A,I58,Tabel!$B:$B)),0)</f>
        <v>10684.750012465542</v>
      </c>
      <c r="V58" s="129" t="s">
        <v>1700</v>
      </c>
      <c r="W58" s="72">
        <f>AVERAGEIF(Data!$K:$K,V58,Data!$O:$O)</f>
        <v>24864</v>
      </c>
      <c r="X58" s="72" t="s">
        <v>4089</v>
      </c>
      <c r="AF58" s="29" t="s">
        <v>2996</v>
      </c>
      <c r="AG58" s="105">
        <v>71393.675948184507</v>
      </c>
    </row>
    <row r="59" spans="2:33" s="26" customFormat="1" ht="15" customHeight="1" x14ac:dyDescent="0.25">
      <c r="B59" s="24"/>
      <c r="C59" s="24"/>
      <c r="D59" s="24"/>
      <c r="E59" s="24"/>
      <c r="F59" s="24"/>
      <c r="G59" s="24"/>
      <c r="H59" s="24"/>
      <c r="I59" s="42">
        <v>40</v>
      </c>
      <c r="J59" s="127" t="str">
        <f t="shared" si="0"/>
        <v>40 year(s)</v>
      </c>
      <c r="K59" s="43">
        <f>IFERROR(IF(K$2=1,AVERAGEIF(Tabel!$A:$A,I59,Tabel!$B:$B),SUMIF(Tabel!$A:$A,I59,Tabel!$B:$B)),0)</f>
        <v>109729.60187662003</v>
      </c>
      <c r="V59" s="129" t="s">
        <v>818</v>
      </c>
      <c r="W59" s="72">
        <f>AVERAGEIF(Data!$K:$K,V59,Data!$O:$O)</f>
        <v>15000</v>
      </c>
      <c r="X59" s="72" t="s">
        <v>983</v>
      </c>
      <c r="AF59" s="29" t="s">
        <v>3039</v>
      </c>
      <c r="AG59" s="105">
        <v>50995.482820131787</v>
      </c>
    </row>
    <row r="60" spans="2:33" s="26" customFormat="1" ht="15" customHeight="1" x14ac:dyDescent="0.25">
      <c r="B60" s="24"/>
      <c r="C60" s="24"/>
      <c r="D60" s="24"/>
      <c r="E60" s="24"/>
      <c r="F60" s="24"/>
      <c r="G60" s="24"/>
      <c r="H60" s="24"/>
      <c r="I60" s="81" t="s">
        <v>4016</v>
      </c>
      <c r="J60" s="128" t="str">
        <f>I60</f>
        <v>Unknown</v>
      </c>
      <c r="K60" s="82">
        <f>IFERROR(IF(K$2=1,AVERAGEIF(Tabel!$A:$A,I60,Tabel!$B:$B),SUMIF(Tabel!$A:$A,I60,Tabel!$B:$B)),0)</f>
        <v>56560.689022472565</v>
      </c>
      <c r="V60" s="129" t="s">
        <v>1131</v>
      </c>
      <c r="W60" s="72">
        <f>AVERAGEIF(Data!$K:$K,V60,Data!$O:$O)</f>
        <v>24996.133222785025</v>
      </c>
      <c r="X60" s="72" t="s">
        <v>1126</v>
      </c>
      <c r="AF60" s="29" t="s">
        <v>3217</v>
      </c>
      <c r="AG60" s="105">
        <v>152986.44846039536</v>
      </c>
    </row>
    <row r="61" spans="2:33" s="26" customFormat="1" ht="15" customHeight="1" x14ac:dyDescent="0.25">
      <c r="V61" s="129" t="s">
        <v>1771</v>
      </c>
      <c r="W61" s="72">
        <f>AVERAGEIF(Data!$K:$K,V61,Data!$O:$O)</f>
        <v>9376.2513877177607</v>
      </c>
      <c r="X61" s="72" t="s">
        <v>4089</v>
      </c>
      <c r="AF61" s="29" t="s">
        <v>3235</v>
      </c>
      <c r="AG61" s="105">
        <v>81592.772512210868</v>
      </c>
    </row>
    <row r="62" spans="2:33" s="26" customFormat="1" ht="15" customHeight="1" x14ac:dyDescent="0.25">
      <c r="V62" s="129" t="s">
        <v>166</v>
      </c>
      <c r="W62" s="72">
        <f>AVERAGEIF(Data!$K:$K,V62,Data!$O:$O)</f>
        <v>32138.498288519273</v>
      </c>
      <c r="X62" s="72" t="s">
        <v>4118</v>
      </c>
      <c r="AF62" s="29" t="s">
        <v>3243</v>
      </c>
      <c r="AG62" s="105">
        <v>91791.869076237213</v>
      </c>
    </row>
    <row r="63" spans="2:33" s="26" customFormat="1" ht="15" customHeight="1" x14ac:dyDescent="0.25">
      <c r="V63" s="129" t="s">
        <v>1411</v>
      </c>
      <c r="W63" s="72">
        <f>AVERAGEIF(Data!$K:$K,V63,Data!$O:$O)</f>
        <v>7261.724659606657</v>
      </c>
      <c r="X63" s="72" t="s">
        <v>1126</v>
      </c>
      <c r="AF63" s="29" t="s">
        <v>3244</v>
      </c>
      <c r="AG63" s="105">
        <v>112190.06220428993</v>
      </c>
    </row>
    <row r="64" spans="2:33" s="26" customFormat="1" ht="15" customHeight="1" x14ac:dyDescent="0.25">
      <c r="V64" s="129" t="s">
        <v>1291</v>
      </c>
      <c r="W64" s="72">
        <f>AVERAGEIF(Data!$K:$K,V64,Data!$O:$O)</f>
        <v>13500</v>
      </c>
      <c r="X64" s="72" t="s">
        <v>983</v>
      </c>
      <c r="AF64" s="29" t="s">
        <v>3248</v>
      </c>
      <c r="AG64" s="105">
        <v>101990.96564026357</v>
      </c>
    </row>
    <row r="65" spans="22:33" s="26" customFormat="1" ht="15" customHeight="1" x14ac:dyDescent="0.25">
      <c r="V65" s="129" t="s">
        <v>1731</v>
      </c>
      <c r="W65" s="72">
        <f>AVERAGEIF(Data!$K:$K,V65,Data!$O:$O)</f>
        <v>13745.704467353951</v>
      </c>
      <c r="X65" s="72" t="s">
        <v>4089</v>
      </c>
      <c r="AF65" s="29" t="s">
        <v>3249</v>
      </c>
      <c r="AG65" s="105">
        <v>43000</v>
      </c>
    </row>
    <row r="66" spans="22:33" s="26" customFormat="1" ht="15" customHeight="1" x14ac:dyDescent="0.25">
      <c r="V66" s="129" t="s">
        <v>4116</v>
      </c>
      <c r="W66" s="72">
        <f>AVERAGEIF(Data!$K:$K,V66,Data!$O:$O)</f>
        <v>24000</v>
      </c>
      <c r="X66" s="72" t="s">
        <v>4089</v>
      </c>
      <c r="AF66" s="29" t="s">
        <v>3252</v>
      </c>
      <c r="AG66" s="105">
        <v>48955.663507326513</v>
      </c>
    </row>
    <row r="67" spans="22:33" s="26" customFormat="1" ht="15" customHeight="1" x14ac:dyDescent="0.25">
      <c r="V67" s="129" t="s">
        <v>1444</v>
      </c>
      <c r="W67" s="72">
        <f>AVERAGEIF(Data!$K:$K,V67,Data!$O:$O)</f>
        <v>17700</v>
      </c>
      <c r="X67" s="72" t="s">
        <v>1126</v>
      </c>
      <c r="AF67" s="29" t="s">
        <v>2574</v>
      </c>
      <c r="AG67" s="105">
        <v>22438.012440857987</v>
      </c>
    </row>
    <row r="68" spans="22:33" s="26" customFormat="1" ht="15" customHeight="1" x14ac:dyDescent="0.25">
      <c r="V68" s="129" t="s">
        <v>1679</v>
      </c>
      <c r="W68" s="72">
        <f>AVERAGEIF(Data!$K:$K,V68,Data!$O:$O)</f>
        <v>12000</v>
      </c>
      <c r="X68" s="72" t="s">
        <v>1126</v>
      </c>
      <c r="AF68" s="29" t="s">
        <v>3282</v>
      </c>
      <c r="AG68" s="105">
        <v>69353.856635379227</v>
      </c>
    </row>
    <row r="69" spans="22:33" s="26" customFormat="1" ht="15" customHeight="1" x14ac:dyDescent="0.25">
      <c r="V69" s="129" t="s">
        <v>628</v>
      </c>
      <c r="W69" s="72">
        <f>AVERAGEIF(Data!$K:$K,V69,Data!$O:$O)</f>
        <v>64775.819540452634</v>
      </c>
      <c r="X69" s="72" t="s">
        <v>983</v>
      </c>
      <c r="AF69" s="29" t="s">
        <v>3283</v>
      </c>
      <c r="AG69" s="105">
        <v>49975.573163729154</v>
      </c>
    </row>
    <row r="70" spans="22:33" s="26" customFormat="1" ht="15" customHeight="1" x14ac:dyDescent="0.25">
      <c r="V70" s="129" t="s">
        <v>672</v>
      </c>
      <c r="W70" s="72">
        <f>AVERAGEIF(Data!$K:$K,V70,Data!$O:$O)</f>
        <v>70287.554967112796</v>
      </c>
      <c r="X70" s="72" t="s">
        <v>84</v>
      </c>
      <c r="AF70" s="29" t="s">
        <v>3329</v>
      </c>
      <c r="AG70" s="105">
        <v>152986.44846039536</v>
      </c>
    </row>
    <row r="71" spans="22:33" s="26" customFormat="1" ht="15" customHeight="1" x14ac:dyDescent="0.25">
      <c r="V71" s="129" t="s">
        <v>870</v>
      </c>
      <c r="W71" s="72">
        <f>AVERAGEIF(Data!$K:$K,V71,Data!$O:$O)</f>
        <v>13494.896250642014</v>
      </c>
      <c r="X71" s="72" t="s">
        <v>4089</v>
      </c>
      <c r="AF71" s="29" t="s">
        <v>3331</v>
      </c>
      <c r="AG71" s="105">
        <v>101990.96564026357</v>
      </c>
    </row>
    <row r="72" spans="22:33" s="26" customFormat="1" ht="15" customHeight="1" x14ac:dyDescent="0.25">
      <c r="V72" s="129" t="s">
        <v>583</v>
      </c>
      <c r="W72" s="72">
        <f>AVERAGEIF(Data!$K:$K,V72,Data!$O:$O)</f>
        <v>99016.174371435307</v>
      </c>
      <c r="X72" s="72" t="s">
        <v>983</v>
      </c>
      <c r="AF72" s="29" t="s">
        <v>3415</v>
      </c>
      <c r="AG72" s="105">
        <v>56095.031102144967</v>
      </c>
    </row>
    <row r="73" spans="22:33" s="26" customFormat="1" ht="15" customHeight="1" x14ac:dyDescent="0.25">
      <c r="V73" s="129" t="s">
        <v>2004</v>
      </c>
      <c r="W73" s="72">
        <f>AVERAGEIF(Data!$K:$K,V73,Data!$O:$O)</f>
        <v>100800</v>
      </c>
      <c r="X73" s="72" t="s">
        <v>1126</v>
      </c>
      <c r="AF73" s="29" t="s">
        <v>3416</v>
      </c>
      <c r="AG73" s="105">
        <v>71393.675948184507</v>
      </c>
    </row>
    <row r="74" spans="22:33" s="26" customFormat="1" ht="15" customHeight="1" x14ac:dyDescent="0.25">
      <c r="V74" s="129" t="s">
        <v>17</v>
      </c>
      <c r="W74" s="72">
        <f>AVERAGEIF(Data!$K:$K,V74,Data!$O:$O)</f>
        <v>11873.552586779413</v>
      </c>
      <c r="X74" s="72" t="s">
        <v>1126</v>
      </c>
      <c r="AF74" s="29" t="s">
        <v>3430</v>
      </c>
      <c r="AG74" s="105">
        <v>87712.230450626681</v>
      </c>
    </row>
    <row r="75" spans="22:33" s="26" customFormat="1" ht="15" customHeight="1" x14ac:dyDescent="0.25">
      <c r="V75" s="129" t="s">
        <v>136</v>
      </c>
      <c r="W75" s="72">
        <f>AVERAGEIF(Data!$K:$K,V75,Data!$O:$O)</f>
        <v>44759.985974790194</v>
      </c>
      <c r="X75" s="72" t="s">
        <v>4118</v>
      </c>
      <c r="AF75" s="29" t="s">
        <v>3449</v>
      </c>
      <c r="AG75" s="105">
        <v>127488.70705032947</v>
      </c>
    </row>
    <row r="76" spans="22:33" s="26" customFormat="1" ht="15" customHeight="1" x14ac:dyDescent="0.25">
      <c r="V76" s="129" t="s">
        <v>1156</v>
      </c>
      <c r="W76" s="72">
        <f>AVERAGEIF(Data!$K:$K,V76,Data!$O:$O)</f>
        <v>20000</v>
      </c>
      <c r="X76" s="72" t="s">
        <v>4120</v>
      </c>
      <c r="AF76" s="29" t="s">
        <v>3466</v>
      </c>
      <c r="AG76" s="105">
        <v>168285.09330643489</v>
      </c>
    </row>
    <row r="77" spans="22:33" s="26" customFormat="1" ht="15" customHeight="1" x14ac:dyDescent="0.25">
      <c r="V77" s="129" t="s">
        <v>1722</v>
      </c>
      <c r="W77" s="72">
        <f>AVERAGEIF(Data!$K:$K,V77,Data!$O:$O)</f>
        <v>15840</v>
      </c>
      <c r="X77" s="72" t="s">
        <v>4120</v>
      </c>
      <c r="AF77" s="29" t="s">
        <v>3472</v>
      </c>
      <c r="AG77" s="105">
        <v>75473.31457379504</v>
      </c>
    </row>
    <row r="78" spans="22:33" s="26" customFormat="1" ht="15" customHeight="1" x14ac:dyDescent="0.25">
      <c r="V78" s="129" t="s">
        <v>347</v>
      </c>
      <c r="W78" s="72">
        <f>AVERAGEIF(Data!$K:$K,V78,Data!$O:$O)</f>
        <v>17479.292364753517</v>
      </c>
      <c r="X78" s="72" t="s">
        <v>1126</v>
      </c>
      <c r="AF78" s="29" t="s">
        <v>3509</v>
      </c>
      <c r="AG78" s="105">
        <v>86692.320794224041</v>
      </c>
    </row>
    <row r="79" spans="22:33" s="26" customFormat="1" ht="15" customHeight="1" x14ac:dyDescent="0.25">
      <c r="V79" s="129" t="s">
        <v>75</v>
      </c>
      <c r="W79" s="72">
        <f>AVERAGEIF(Data!$K:$K,V79,Data!$O:$O)</f>
        <v>34210.345381590014</v>
      </c>
      <c r="X79" s="72" t="s">
        <v>983</v>
      </c>
      <c r="AF79" s="29" t="s">
        <v>3554</v>
      </c>
      <c r="AG79" s="105">
        <v>101990.96564026357</v>
      </c>
    </row>
    <row r="80" spans="22:33" s="26" customFormat="1" ht="15" customHeight="1" x14ac:dyDescent="0.25">
      <c r="V80" s="129" t="s">
        <v>30</v>
      </c>
      <c r="W80" s="72">
        <f>AVERAGEIF(Data!$K:$K,V80,Data!$O:$O)</f>
        <v>32907.763410971682</v>
      </c>
      <c r="X80" s="72" t="s">
        <v>983</v>
      </c>
      <c r="AF80" s="29" t="s">
        <v>3556</v>
      </c>
      <c r="AG80" s="105">
        <v>86692.320794224041</v>
      </c>
    </row>
    <row r="81" spans="22:33" s="26" customFormat="1" ht="15" customHeight="1" x14ac:dyDescent="0.25">
      <c r="V81" s="129" t="s">
        <v>1011</v>
      </c>
      <c r="W81" s="72">
        <f>AVERAGEIF(Data!$K:$K,V81,Data!$O:$O)</f>
        <v>53066.666666666664</v>
      </c>
      <c r="X81" s="72" t="s">
        <v>1126</v>
      </c>
      <c r="AF81" s="29" t="s">
        <v>3557</v>
      </c>
      <c r="AG81" s="105">
        <v>122389.15876831629</v>
      </c>
    </row>
    <row r="82" spans="22:33" s="26" customFormat="1" ht="15" customHeight="1" x14ac:dyDescent="0.25">
      <c r="V82" s="129" t="s">
        <v>567</v>
      </c>
      <c r="W82" s="72">
        <f>AVERAGEIF(Data!$K:$K,V82,Data!$O:$O)</f>
        <v>5250</v>
      </c>
      <c r="X82" s="72" t="s">
        <v>983</v>
      </c>
      <c r="AF82" s="29" t="s">
        <v>3627</v>
      </c>
      <c r="AG82" s="105">
        <v>85672.4111378214</v>
      </c>
    </row>
    <row r="83" spans="22:33" s="26" customFormat="1" ht="15" customHeight="1" x14ac:dyDescent="0.25">
      <c r="V83" s="129" t="s">
        <v>1306</v>
      </c>
      <c r="W83" s="72">
        <f>AVERAGEIF(Data!$K:$K,V83,Data!$O:$O)</f>
        <v>15404.364569961488</v>
      </c>
      <c r="X83" s="72" t="s">
        <v>4118</v>
      </c>
      <c r="AF83" s="29" t="s">
        <v>3679</v>
      </c>
      <c r="AG83" s="105">
        <v>81592.772512210868</v>
      </c>
    </row>
    <row r="84" spans="22:33" s="26" customFormat="1" ht="15" customHeight="1" x14ac:dyDescent="0.25">
      <c r="V84" s="129" t="s">
        <v>73</v>
      </c>
      <c r="W84" s="72">
        <f>AVERAGEIF(Data!$K:$K,V84,Data!$O:$O)</f>
        <v>16449.976756585475</v>
      </c>
      <c r="X84" s="72" t="s">
        <v>983</v>
      </c>
      <c r="AF84" s="29" t="s">
        <v>3702</v>
      </c>
      <c r="AG84" s="105">
        <v>61194.579384158147</v>
      </c>
    </row>
    <row r="85" spans="22:33" s="26" customFormat="1" ht="15" customHeight="1" x14ac:dyDescent="0.25">
      <c r="V85" s="129" t="s">
        <v>65</v>
      </c>
      <c r="W85" s="72">
        <f>AVERAGEIF(Data!$K:$K,V85,Data!$O:$O)</f>
        <v>55905.222222222219</v>
      </c>
      <c r="X85" s="72" t="s">
        <v>983</v>
      </c>
      <c r="AF85" s="29" t="s">
        <v>3774</v>
      </c>
      <c r="AG85" s="105">
        <v>159105.90639881117</v>
      </c>
    </row>
    <row r="86" spans="22:33" s="26" customFormat="1" ht="15" customHeight="1" x14ac:dyDescent="0.25">
      <c r="V86" s="129" t="s">
        <v>133</v>
      </c>
      <c r="W86" s="72">
        <f>AVERAGEIF(Data!$K:$K,V86,Data!$O:$O)</f>
        <v>35832.121212121208</v>
      </c>
      <c r="X86" s="72" t="s">
        <v>1126</v>
      </c>
      <c r="AF86" s="29" t="s">
        <v>3780</v>
      </c>
      <c r="AG86" s="105">
        <v>147886.90017838217</v>
      </c>
    </row>
    <row r="87" spans="22:33" s="26" customFormat="1" ht="15" customHeight="1" x14ac:dyDescent="0.25">
      <c r="V87" s="129" t="s">
        <v>171</v>
      </c>
      <c r="W87" s="72">
        <f>AVERAGEIF(Data!$K:$K,V87,Data!$O:$O)</f>
        <v>52154.754053796576</v>
      </c>
      <c r="X87" s="72" t="s">
        <v>1126</v>
      </c>
      <c r="AF87" s="29" t="s">
        <v>3850</v>
      </c>
      <c r="AG87" s="105">
        <v>64254.308353366054</v>
      </c>
    </row>
    <row r="88" spans="22:33" s="26" customFormat="1" ht="15" customHeight="1" x14ac:dyDescent="0.25">
      <c r="V88" s="130" t="s">
        <v>1804</v>
      </c>
      <c r="W88" s="72">
        <f>AVERAGEIF(Data!$K:$K,V88,Data!$O:$O)</f>
        <v>13000</v>
      </c>
      <c r="X88" s="72" t="s">
        <v>983</v>
      </c>
      <c r="AF88" s="29" t="s">
        <v>3855</v>
      </c>
      <c r="AG88" s="105">
        <v>77819.106783521114</v>
      </c>
    </row>
    <row r="89" spans="22:33" s="26" customFormat="1" ht="15" customHeight="1" x14ac:dyDescent="0.25">
      <c r="V89" s="130" t="s">
        <v>1066</v>
      </c>
      <c r="W89" s="72">
        <f>AVERAGEIF(Data!$K:$K,V89,Data!$O:$O)</f>
        <v>19055.991584874118</v>
      </c>
      <c r="X89" s="72" t="s">
        <v>983</v>
      </c>
      <c r="AF89" s="29" t="s">
        <v>3863</v>
      </c>
      <c r="AG89" s="105">
        <v>122389.15876831629</v>
      </c>
    </row>
    <row r="90" spans="22:33" s="26" customFormat="1" ht="15" customHeight="1" x14ac:dyDescent="0.25">
      <c r="V90" s="130" t="s">
        <v>548</v>
      </c>
      <c r="W90" s="72">
        <f>AVERAGEIF(Data!$K:$K,V90,Data!$O:$O)</f>
        <v>78000</v>
      </c>
      <c r="X90" s="72" t="s">
        <v>4089</v>
      </c>
      <c r="AF90" s="29" t="s">
        <v>3868</v>
      </c>
      <c r="AG90" s="105">
        <v>75473.31457379504</v>
      </c>
    </row>
    <row r="91" spans="22:33" s="26" customFormat="1" ht="15" customHeight="1" x14ac:dyDescent="0.25">
      <c r="V91" s="130" t="s">
        <v>48</v>
      </c>
      <c r="W91" s="72">
        <f>AVERAGEIF(Data!$K:$K,V91,Data!$O:$O)</f>
        <v>49555.624994016202</v>
      </c>
      <c r="X91" s="72" t="s">
        <v>4089</v>
      </c>
      <c r="AF91" s="29" t="s">
        <v>3333</v>
      </c>
      <c r="AG91" s="105">
        <v>50815.977559664309</v>
      </c>
    </row>
    <row r="92" spans="22:33" s="26" customFormat="1" ht="15" customHeight="1" x14ac:dyDescent="0.25">
      <c r="V92" s="130" t="s">
        <v>608</v>
      </c>
      <c r="W92" s="72">
        <f>AVERAGEIF(Data!$K:$K,V92,Data!$O:$O)</f>
        <v>46235.660112252495</v>
      </c>
      <c r="X92" s="72" t="s">
        <v>983</v>
      </c>
      <c r="AF92" s="29" t="s">
        <v>3603</v>
      </c>
      <c r="AG92" s="105">
        <v>36000</v>
      </c>
    </row>
    <row r="93" spans="22:33" s="26" customFormat="1" ht="15" customHeight="1" x14ac:dyDescent="0.25">
      <c r="V93" s="130" t="s">
        <v>716</v>
      </c>
      <c r="W93" s="72">
        <f>AVERAGEIF(Data!$K:$K,V93,Data!$O:$O)</f>
        <v>22921.154792448855</v>
      </c>
      <c r="X93" s="72" t="s">
        <v>1126</v>
      </c>
      <c r="AF93" s="29" t="s">
        <v>3821</v>
      </c>
      <c r="AG93" s="105">
        <v>8400</v>
      </c>
    </row>
    <row r="94" spans="22:33" s="26" customFormat="1" ht="15" customHeight="1" x14ac:dyDescent="0.25">
      <c r="V94" s="130" t="s">
        <v>447</v>
      </c>
      <c r="W94" s="72">
        <f>AVERAGEIF(Data!$K:$K,V94,Data!$O:$O)</f>
        <v>84477.260092140481</v>
      </c>
      <c r="X94" s="72" t="s">
        <v>983</v>
      </c>
      <c r="AF94" s="29" t="s">
        <v>2398</v>
      </c>
      <c r="AG94" s="105">
        <v>17598.017290051986</v>
      </c>
    </row>
    <row r="95" spans="22:33" s="26" customFormat="1" ht="15" customHeight="1" x14ac:dyDescent="0.25">
      <c r="V95" s="130" t="s">
        <v>46</v>
      </c>
      <c r="W95" s="72">
        <f>AVERAGEIF(Data!$K:$K,V95,Data!$O:$O)</f>
        <v>137525.55715529469</v>
      </c>
      <c r="X95" s="72" t="s">
        <v>983</v>
      </c>
      <c r="AF95" s="29" t="s">
        <v>3756</v>
      </c>
      <c r="AG95" s="105">
        <v>3000</v>
      </c>
    </row>
    <row r="96" spans="22:33" s="26" customFormat="1" ht="15" customHeight="1" x14ac:dyDescent="0.25">
      <c r="V96" s="130" t="s">
        <v>299</v>
      </c>
      <c r="W96" s="72">
        <f>AVERAGEIF(Data!$K:$K,V96,Data!$O:$O)</f>
        <v>73000</v>
      </c>
      <c r="X96" s="72" t="s">
        <v>1126</v>
      </c>
      <c r="AF96" s="29" t="s">
        <v>2035</v>
      </c>
      <c r="AG96" s="105">
        <v>41160.941823328096</v>
      </c>
    </row>
    <row r="97" spans="22:33" s="26" customFormat="1" ht="15" customHeight="1" x14ac:dyDescent="0.25">
      <c r="V97" s="130" t="s">
        <v>1809</v>
      </c>
      <c r="W97" s="72">
        <f>AVERAGEIF(Data!$K:$K,V97,Data!$O:$O)</f>
        <v>11000</v>
      </c>
      <c r="X97" s="72" t="s">
        <v>4089</v>
      </c>
      <c r="AF97" s="29" t="s">
        <v>3124</v>
      </c>
      <c r="AG97" s="105">
        <v>38111.983169748237</v>
      </c>
    </row>
    <row r="98" spans="22:33" s="26" customFormat="1" ht="15" customHeight="1" x14ac:dyDescent="0.25">
      <c r="V98" s="130" t="s">
        <v>197</v>
      </c>
      <c r="W98" s="72">
        <f>AVERAGEIF(Data!$K:$K,V98,Data!$O:$O)</f>
        <v>48000</v>
      </c>
      <c r="X98" s="72" t="s">
        <v>983</v>
      </c>
      <c r="AF98" s="29" t="s">
        <v>3275</v>
      </c>
      <c r="AG98" s="105">
        <v>38111.983169748237</v>
      </c>
    </row>
    <row r="99" spans="22:33" s="26" customFormat="1" ht="15" customHeight="1" x14ac:dyDescent="0.25">
      <c r="V99" s="130" t="s">
        <v>179</v>
      </c>
      <c r="W99" s="72">
        <f>AVERAGEIF(Data!$K:$K,V99,Data!$O:$O)</f>
        <v>43014.900191685309</v>
      </c>
      <c r="X99" s="72" t="s">
        <v>1126</v>
      </c>
      <c r="AF99" s="29" t="s">
        <v>3670</v>
      </c>
      <c r="AG99" s="105">
        <v>49443.946165553374</v>
      </c>
    </row>
    <row r="100" spans="22:33" s="26" customFormat="1" ht="15" customHeight="1" x14ac:dyDescent="0.25">
      <c r="V100" s="130" t="s">
        <v>1458</v>
      </c>
      <c r="W100" s="72">
        <f>AVERAGEIF(Data!$K:$K,V100,Data!$O:$O)</f>
        <v>100000</v>
      </c>
      <c r="X100" s="72" t="s">
        <v>4089</v>
      </c>
      <c r="AF100" s="29" t="s">
        <v>2222</v>
      </c>
      <c r="AG100" s="105">
        <v>78000</v>
      </c>
    </row>
    <row r="101" spans="22:33" s="26" customFormat="1" ht="15" customHeight="1" x14ac:dyDescent="0.25">
      <c r="V101" s="130" t="s">
        <v>71</v>
      </c>
      <c r="W101" s="72">
        <f>AVERAGEIF(Data!$K:$K,V101,Data!$O:$O)</f>
        <v>63601.416284902713</v>
      </c>
      <c r="X101" s="72" t="s">
        <v>983</v>
      </c>
      <c r="AF101" s="29" t="s">
        <v>2735</v>
      </c>
      <c r="AG101" s="105">
        <v>4800</v>
      </c>
    </row>
    <row r="102" spans="22:33" s="26" customFormat="1" ht="15" customHeight="1" x14ac:dyDescent="0.25">
      <c r="V102" s="130" t="s">
        <v>27</v>
      </c>
      <c r="W102" s="72">
        <f>AVERAGEIF(Data!$K:$K,V102,Data!$O:$O)</f>
        <v>11650</v>
      </c>
      <c r="X102" s="72" t="s">
        <v>983</v>
      </c>
      <c r="AF102" s="29" t="s">
        <v>3496</v>
      </c>
      <c r="AG102" s="105">
        <v>9600</v>
      </c>
    </row>
    <row r="103" spans="22:33" s="26" customFormat="1" ht="15" customHeight="1" x14ac:dyDescent="0.25">
      <c r="V103" s="130" t="s">
        <v>989</v>
      </c>
      <c r="W103" s="72">
        <f>AVERAGEIF(Data!$K:$K,V103,Data!$O:$O)</f>
        <v>35000</v>
      </c>
      <c r="X103" s="72" t="s">
        <v>4120</v>
      </c>
      <c r="AF103" s="29" t="s">
        <v>2069</v>
      </c>
      <c r="AG103" s="105">
        <v>61000</v>
      </c>
    </row>
    <row r="104" spans="22:33" s="26" customFormat="1" ht="15" customHeight="1" x14ac:dyDescent="0.25">
      <c r="V104" s="130" t="s">
        <v>15</v>
      </c>
      <c r="W104" s="72">
        <f>AVERAGEIF(Data!$K:$K,V104,Data!$O:$O)</f>
        <v>69918.597701149425</v>
      </c>
      <c r="X104" s="72" t="s">
        <v>4118</v>
      </c>
      <c r="AF104" s="29" t="s">
        <v>2326</v>
      </c>
      <c r="AG104" s="105">
        <v>4545</v>
      </c>
    </row>
    <row r="105" spans="22:33" s="26" customFormat="1" ht="15" customHeight="1" x14ac:dyDescent="0.25">
      <c r="V105" s="130" t="s">
        <v>1676</v>
      </c>
      <c r="W105" s="72">
        <f>AVERAGEIF(Data!$K:$K,V105,Data!$O:$O)</f>
        <v>10000</v>
      </c>
      <c r="X105" s="72" t="s">
        <v>1126</v>
      </c>
      <c r="AF105" s="29" t="s">
        <v>2368</v>
      </c>
      <c r="AG105" s="105">
        <v>35000</v>
      </c>
    </row>
    <row r="106" spans="22:33" s="26" customFormat="1" ht="15" customHeight="1" x14ac:dyDescent="0.25">
      <c r="V106" s="130" t="s">
        <v>1086</v>
      </c>
      <c r="W106" s="72">
        <f>AVERAGEIF(Data!$K:$K,V106,Data!$O:$O)</f>
        <v>13000</v>
      </c>
      <c r="X106" s="72" t="s">
        <v>4089</v>
      </c>
      <c r="AF106" s="29" t="s">
        <v>2092</v>
      </c>
      <c r="AG106" s="105">
        <v>31330</v>
      </c>
    </row>
    <row r="107" spans="22:33" s="26" customFormat="1" ht="15" customHeight="1" x14ac:dyDescent="0.25">
      <c r="V107" s="130" t="s">
        <v>1055</v>
      </c>
      <c r="W107" s="72">
        <f>AVERAGEIF(Data!$K:$K,V107,Data!$O:$O)</f>
        <v>36400</v>
      </c>
      <c r="X107" s="72" t="s">
        <v>4089</v>
      </c>
      <c r="AF107" s="29" t="s">
        <v>2284</v>
      </c>
      <c r="AG107" s="105">
        <v>14000</v>
      </c>
    </row>
    <row r="108" spans="22:33" s="26" customFormat="1" ht="15" customHeight="1" x14ac:dyDescent="0.25">
      <c r="V108" s="130"/>
      <c r="W108" s="72"/>
      <c r="X108" s="72"/>
      <c r="AF108" s="29" t="s">
        <v>2558</v>
      </c>
      <c r="AG108" s="105">
        <v>15600</v>
      </c>
    </row>
    <row r="109" spans="22:33" s="26" customFormat="1" ht="15" customHeight="1" x14ac:dyDescent="0.25">
      <c r="V109" s="130"/>
      <c r="W109" s="72"/>
      <c r="X109" s="72"/>
      <c r="AF109" s="29" t="s">
        <v>2349</v>
      </c>
      <c r="AG109" s="105">
        <v>11400</v>
      </c>
    </row>
    <row r="110" spans="22:33" s="26" customFormat="1" ht="15" customHeight="1" x14ac:dyDescent="0.25">
      <c r="V110" s="75"/>
      <c r="W110" s="75"/>
      <c r="X110" s="75"/>
      <c r="AF110" s="29" t="s">
        <v>2374</v>
      </c>
      <c r="AG110" s="105">
        <v>220700</v>
      </c>
    </row>
    <row r="111" spans="22:33" s="26" customFormat="1" ht="15" customHeight="1" x14ac:dyDescent="0.25">
      <c r="W111"/>
      <c r="X111"/>
      <c r="AF111" s="29" t="s">
        <v>2509</v>
      </c>
      <c r="AG111" s="105">
        <v>12000</v>
      </c>
    </row>
    <row r="112" spans="22:33" s="26" customFormat="1" ht="15" customHeight="1" x14ac:dyDescent="0.25">
      <c r="W112"/>
      <c r="X112"/>
      <c r="AF112" s="29" t="s">
        <v>2543</v>
      </c>
      <c r="AG112" s="105">
        <v>18000</v>
      </c>
    </row>
    <row r="113" spans="23:33" s="26" customFormat="1" ht="15" customHeight="1" x14ac:dyDescent="0.25">
      <c r="W113"/>
      <c r="X113"/>
      <c r="AF113" s="29" t="s">
        <v>2814</v>
      </c>
      <c r="AG113" s="105">
        <v>148284.35006969364</v>
      </c>
    </row>
    <row r="114" spans="23:33" s="26" customFormat="1" ht="15" customHeight="1" x14ac:dyDescent="0.25">
      <c r="W114"/>
      <c r="X114"/>
      <c r="AF114" s="29" t="s">
        <v>2922</v>
      </c>
      <c r="AG114" s="105">
        <v>9490.1984044603923</v>
      </c>
    </row>
    <row r="115" spans="23:33" s="26" customFormat="1" ht="15" customHeight="1" x14ac:dyDescent="0.25">
      <c r="W115"/>
      <c r="X115"/>
      <c r="AF115" s="29" t="s">
        <v>3236</v>
      </c>
      <c r="AG115" s="105">
        <v>50700</v>
      </c>
    </row>
    <row r="116" spans="23:33" s="26" customFormat="1" ht="15" customHeight="1" x14ac:dyDescent="0.25">
      <c r="W116"/>
      <c r="X116"/>
      <c r="AF116" s="29" t="s">
        <v>3484</v>
      </c>
      <c r="AG116" s="105">
        <v>10000</v>
      </c>
    </row>
    <row r="117" spans="23:33" s="26" customFormat="1" ht="15" customHeight="1" x14ac:dyDescent="0.25">
      <c r="W117"/>
      <c r="X117"/>
      <c r="AF117" s="29" t="s">
        <v>3590</v>
      </c>
      <c r="AG117" s="105">
        <v>13000</v>
      </c>
    </row>
    <row r="118" spans="23:33" s="26" customFormat="1" ht="15" customHeight="1" x14ac:dyDescent="0.25">
      <c r="W118"/>
      <c r="X118"/>
      <c r="AF118" s="29" t="s">
        <v>3645</v>
      </c>
      <c r="AG118" s="105">
        <v>30500</v>
      </c>
    </row>
    <row r="119" spans="23:33" s="26" customFormat="1" ht="15" customHeight="1" x14ac:dyDescent="0.25">
      <c r="W119"/>
      <c r="X119"/>
      <c r="AF119" s="29" t="s">
        <v>3714</v>
      </c>
      <c r="AG119" s="105">
        <v>31200</v>
      </c>
    </row>
    <row r="120" spans="23:33" s="26" customFormat="1" ht="15" customHeight="1" x14ac:dyDescent="0.25">
      <c r="W120"/>
      <c r="X120"/>
      <c r="AF120" s="29" t="s">
        <v>3152</v>
      </c>
      <c r="AG120" s="105">
        <v>26691.183012544854</v>
      </c>
    </row>
    <row r="121" spans="23:33" s="26" customFormat="1" ht="15" customHeight="1" x14ac:dyDescent="0.25">
      <c r="W121"/>
      <c r="X121"/>
      <c r="AF121" s="29" t="s">
        <v>3740</v>
      </c>
      <c r="AG121" s="105">
        <v>80000</v>
      </c>
    </row>
    <row r="122" spans="23:33" s="26" customFormat="1" ht="15" customHeight="1" x14ac:dyDescent="0.25">
      <c r="W122"/>
      <c r="X122"/>
      <c r="AF122" s="29" t="s">
        <v>3816</v>
      </c>
      <c r="AG122" s="105">
        <v>30000</v>
      </c>
    </row>
    <row r="123" spans="23:33" s="26" customFormat="1" ht="15" customHeight="1" x14ac:dyDescent="0.25">
      <c r="W123"/>
      <c r="X123"/>
      <c r="AF123" s="29" t="s">
        <v>3528</v>
      </c>
      <c r="AG123" s="105">
        <v>14400</v>
      </c>
    </row>
    <row r="124" spans="23:33" s="26" customFormat="1" ht="15" customHeight="1" x14ac:dyDescent="0.25">
      <c r="W124"/>
      <c r="X124"/>
      <c r="AF124" s="29" t="s">
        <v>2688</v>
      </c>
      <c r="AG124" s="105">
        <v>3000</v>
      </c>
    </row>
    <row r="125" spans="23:33" s="26" customFormat="1" ht="15" customHeight="1" x14ac:dyDescent="0.25">
      <c r="W125"/>
      <c r="X125"/>
      <c r="AF125" s="29" t="s">
        <v>2049</v>
      </c>
      <c r="AG125" s="105">
        <v>68835.306612122877</v>
      </c>
    </row>
    <row r="126" spans="23:33" s="26" customFormat="1" ht="15" customHeight="1" x14ac:dyDescent="0.25">
      <c r="W126"/>
      <c r="X126"/>
      <c r="AF126" s="29" t="s">
        <v>2068</v>
      </c>
      <c r="AG126" s="105">
        <v>55068.245289698301</v>
      </c>
    </row>
    <row r="127" spans="23:33" s="26" customFormat="1" ht="15" customHeight="1" x14ac:dyDescent="0.25">
      <c r="W127"/>
      <c r="X127"/>
      <c r="AF127" s="29" t="s">
        <v>2081</v>
      </c>
      <c r="AG127" s="105">
        <v>58460.842544152933</v>
      </c>
    </row>
    <row r="128" spans="23:33" s="26" customFormat="1" ht="15" customHeight="1" x14ac:dyDescent="0.25">
      <c r="W128"/>
      <c r="X128"/>
      <c r="AF128" s="29" t="s">
        <v>2083</v>
      </c>
      <c r="AG128" s="105">
        <v>60000</v>
      </c>
    </row>
    <row r="129" spans="23:33" s="26" customFormat="1" ht="15" customHeight="1" x14ac:dyDescent="0.25">
      <c r="W129"/>
      <c r="X129"/>
      <c r="AF129" s="29" t="s">
        <v>2096</v>
      </c>
      <c r="AG129" s="105">
        <v>41301.183967273726</v>
      </c>
    </row>
    <row r="130" spans="23:33" s="26" customFormat="1" ht="15" customHeight="1" x14ac:dyDescent="0.25">
      <c r="W130"/>
      <c r="X130"/>
      <c r="AF130" s="29" t="s">
        <v>2126</v>
      </c>
      <c r="AG130" s="105">
        <v>59001.691381819612</v>
      </c>
    </row>
    <row r="131" spans="23:33" s="26" customFormat="1" ht="15" customHeight="1" x14ac:dyDescent="0.25">
      <c r="W131"/>
      <c r="X131"/>
      <c r="AF131" s="29" t="s">
        <v>2142</v>
      </c>
      <c r="AG131" s="105">
        <v>68835.306612122877</v>
      </c>
    </row>
    <row r="132" spans="23:33" s="26" customFormat="1" ht="15" customHeight="1" x14ac:dyDescent="0.25">
      <c r="W132"/>
      <c r="X132"/>
      <c r="AF132" s="29" t="s">
        <v>2143</v>
      </c>
      <c r="AG132" s="105">
        <v>49168.076151516347</v>
      </c>
    </row>
    <row r="133" spans="23:33" s="26" customFormat="1" ht="15" customHeight="1" x14ac:dyDescent="0.25">
      <c r="W133"/>
      <c r="X133"/>
      <c r="AF133" s="29" t="s">
        <v>2145</v>
      </c>
      <c r="AG133" s="105">
        <v>60968.414427880263</v>
      </c>
    </row>
    <row r="134" spans="23:33" s="26" customFormat="1" ht="15" customHeight="1" x14ac:dyDescent="0.25">
      <c r="W134"/>
      <c r="X134"/>
      <c r="AF134" s="29" t="s">
        <v>2167</v>
      </c>
      <c r="AG134" s="105">
        <v>58000</v>
      </c>
    </row>
    <row r="135" spans="23:33" s="26" customFormat="1" ht="15" customHeight="1" x14ac:dyDescent="0.25">
      <c r="W135"/>
      <c r="X135"/>
      <c r="AF135" s="29" t="s">
        <v>2171</v>
      </c>
      <c r="AG135" s="105">
        <v>105219.68296424497</v>
      </c>
    </row>
    <row r="136" spans="23:33" s="26" customFormat="1" ht="15" customHeight="1" x14ac:dyDescent="0.25">
      <c r="W136"/>
      <c r="X136"/>
      <c r="AF136" s="29" t="s">
        <v>2176</v>
      </c>
      <c r="AG136" s="105">
        <v>88502.537072729421</v>
      </c>
    </row>
    <row r="137" spans="23:33" s="26" customFormat="1" ht="15" customHeight="1" x14ac:dyDescent="0.25">
      <c r="W137"/>
      <c r="X137"/>
      <c r="AF137" s="29" t="s">
        <v>2187</v>
      </c>
      <c r="AG137" s="105">
        <v>41406</v>
      </c>
    </row>
    <row r="138" spans="23:33" s="26" customFormat="1" ht="15" customHeight="1" x14ac:dyDescent="0.25">
      <c r="W138"/>
      <c r="X138"/>
      <c r="AF138" s="29" t="s">
        <v>2192</v>
      </c>
      <c r="AG138" s="105">
        <v>90469.260118790073</v>
      </c>
    </row>
    <row r="139" spans="23:33" s="26" customFormat="1" ht="15" customHeight="1" x14ac:dyDescent="0.25">
      <c r="AF139" s="29" t="s">
        <v>2195</v>
      </c>
      <c r="AG139" s="105">
        <v>59001.691381819612</v>
      </c>
    </row>
    <row r="140" spans="23:33" s="26" customFormat="1" ht="15" customHeight="1" x14ac:dyDescent="0.25">
      <c r="AF140" s="29" t="s">
        <v>2230</v>
      </c>
      <c r="AG140" s="105">
        <v>44251.268536364711</v>
      </c>
    </row>
    <row r="141" spans="23:33" s="26" customFormat="1" ht="15" customHeight="1" x14ac:dyDescent="0.25">
      <c r="AF141" s="29" t="s">
        <v>2241</v>
      </c>
      <c r="AG141" s="105">
        <v>98336.152303032693</v>
      </c>
    </row>
    <row r="142" spans="23:33" s="26" customFormat="1" ht="15" customHeight="1" x14ac:dyDescent="0.25">
      <c r="AF142" s="29" t="s">
        <v>2248</v>
      </c>
      <c r="AG142" s="105">
        <v>63918.498996971248</v>
      </c>
    </row>
    <row r="143" spans="23:33" s="26" customFormat="1" ht="15" customHeight="1" x14ac:dyDescent="0.25">
      <c r="AF143" s="29" t="s">
        <v>2305</v>
      </c>
      <c r="AG143" s="105">
        <v>41301.183967273726</v>
      </c>
    </row>
    <row r="144" spans="23:33" s="26" customFormat="1" ht="15" customHeight="1" x14ac:dyDescent="0.25">
      <c r="AF144" s="29" t="s">
        <v>2317</v>
      </c>
      <c r="AG144" s="105">
        <v>59001.691381819612</v>
      </c>
    </row>
    <row r="145" spans="32:33" s="26" customFormat="1" ht="15" customHeight="1" x14ac:dyDescent="0.25">
      <c r="AF145" s="29" t="s">
        <v>2335</v>
      </c>
      <c r="AG145" s="105">
        <v>63918.498996971248</v>
      </c>
    </row>
    <row r="146" spans="32:33" s="26" customFormat="1" ht="15" customHeight="1" x14ac:dyDescent="0.25">
      <c r="AF146" s="29" t="s">
        <v>2350</v>
      </c>
      <c r="AG146" s="105">
        <v>55068.245289698301</v>
      </c>
    </row>
    <row r="147" spans="32:33" s="26" customFormat="1" ht="15" customHeight="1" x14ac:dyDescent="0.25">
      <c r="AF147" s="29" t="s">
        <v>2354</v>
      </c>
      <c r="AG147" s="105">
        <v>157337.8436848523</v>
      </c>
    </row>
    <row r="148" spans="32:33" s="26" customFormat="1" ht="15" customHeight="1" x14ac:dyDescent="0.25">
      <c r="AF148" s="29" t="s">
        <v>2358</v>
      </c>
      <c r="AG148" s="105">
        <v>73752.11422727452</v>
      </c>
    </row>
    <row r="149" spans="32:33" s="26" customFormat="1" ht="15" customHeight="1" x14ac:dyDescent="0.25">
      <c r="AF149" s="29" t="s">
        <v>2378</v>
      </c>
      <c r="AG149" s="105">
        <v>78668.921842426149</v>
      </c>
    </row>
    <row r="150" spans="32:33" s="26" customFormat="1" ht="15" customHeight="1" x14ac:dyDescent="0.25">
      <c r="AF150" s="29" t="s">
        <v>2403</v>
      </c>
      <c r="AG150" s="105">
        <v>70802.029658183528</v>
      </c>
    </row>
    <row r="151" spans="32:33" s="26" customFormat="1" ht="15" customHeight="1" x14ac:dyDescent="0.25">
      <c r="AF151" s="29" t="s">
        <v>2446</v>
      </c>
      <c r="AG151" s="105">
        <v>108169.76753333595</v>
      </c>
    </row>
    <row r="152" spans="32:33" s="26" customFormat="1" ht="15" customHeight="1" x14ac:dyDescent="0.25">
      <c r="AF152" s="29" t="s">
        <v>2460</v>
      </c>
      <c r="AG152" s="105">
        <v>51134.799197576998</v>
      </c>
    </row>
    <row r="153" spans="32:33" s="26" customFormat="1" ht="15" customHeight="1" x14ac:dyDescent="0.25">
      <c r="AF153" s="29" t="s">
        <v>2466</v>
      </c>
      <c r="AG153" s="105">
        <v>68835.306612122877</v>
      </c>
    </row>
    <row r="154" spans="32:33" s="26" customFormat="1" ht="15" customHeight="1" x14ac:dyDescent="0.25">
      <c r="AF154" s="29" t="s">
        <v>2468</v>
      </c>
      <c r="AG154" s="105">
        <v>85552.452503638444</v>
      </c>
    </row>
    <row r="155" spans="32:33" s="26" customFormat="1" ht="15" customHeight="1" x14ac:dyDescent="0.25">
      <c r="AF155" s="29" t="s">
        <v>2476</v>
      </c>
      <c r="AG155" s="105">
        <v>1229201.9037879086</v>
      </c>
    </row>
    <row r="156" spans="32:33" s="26" customFormat="1" ht="15" customHeight="1" x14ac:dyDescent="0.25">
      <c r="AF156" s="29" t="s">
        <v>2487</v>
      </c>
      <c r="AG156" s="105">
        <v>45234.630059395036</v>
      </c>
    </row>
    <row r="157" spans="32:33" s="26" customFormat="1" ht="15" customHeight="1" x14ac:dyDescent="0.25">
      <c r="AF157" s="29" t="s">
        <v>2499</v>
      </c>
      <c r="AG157" s="105">
        <v>67360.264327577388</v>
      </c>
    </row>
    <row r="158" spans="32:33" s="26" customFormat="1" ht="15" customHeight="1" x14ac:dyDescent="0.25">
      <c r="AF158" s="29" t="s">
        <v>2520</v>
      </c>
      <c r="AG158" s="105">
        <v>86093.301341305123</v>
      </c>
    </row>
    <row r="159" spans="32:33" s="26" customFormat="1" ht="15" customHeight="1" x14ac:dyDescent="0.25">
      <c r="AF159" s="29" t="s">
        <v>2614</v>
      </c>
      <c r="AG159" s="105">
        <v>245840.3807575817</v>
      </c>
    </row>
    <row r="160" spans="32:33" s="26" customFormat="1" ht="15" customHeight="1" x14ac:dyDescent="0.25">
      <c r="AF160" s="29" t="s">
        <v>2636</v>
      </c>
      <c r="AG160" s="105">
        <v>54084.883766667976</v>
      </c>
    </row>
    <row r="161" spans="32:33" s="26" customFormat="1" ht="15" customHeight="1" x14ac:dyDescent="0.25">
      <c r="AF161" s="29" t="s">
        <v>2783</v>
      </c>
      <c r="AG161" s="105">
        <v>64901.860520001574</v>
      </c>
    </row>
    <row r="162" spans="32:33" s="26" customFormat="1" ht="15" customHeight="1" x14ac:dyDescent="0.25">
      <c r="AF162" s="29" t="s">
        <v>2786</v>
      </c>
      <c r="AG162" s="105">
        <v>98336.152303032693</v>
      </c>
    </row>
    <row r="163" spans="32:33" s="26" customFormat="1" ht="15" customHeight="1" x14ac:dyDescent="0.25">
      <c r="AF163" s="29" t="s">
        <v>2843</v>
      </c>
      <c r="AG163" s="105">
        <v>98336.152303032693</v>
      </c>
    </row>
    <row r="164" spans="32:33" s="26" customFormat="1" ht="15" customHeight="1" x14ac:dyDescent="0.25">
      <c r="AF164" s="29" t="s">
        <v>2980</v>
      </c>
      <c r="AG164" s="105">
        <v>34417.653306061438</v>
      </c>
    </row>
    <row r="165" spans="32:33" s="26" customFormat="1" ht="15" customHeight="1" x14ac:dyDescent="0.25">
      <c r="AF165" s="29" t="s">
        <v>3786</v>
      </c>
      <c r="AG165" s="105">
        <v>20000</v>
      </c>
    </row>
    <row r="166" spans="32:33" s="26" customFormat="1" ht="15" customHeight="1" x14ac:dyDescent="0.25">
      <c r="AF166" s="29" t="s">
        <v>3147</v>
      </c>
      <c r="AG166" s="105">
        <v>63918.498996971248</v>
      </c>
    </row>
    <row r="167" spans="32:33" s="26" customFormat="1" ht="15" customHeight="1" x14ac:dyDescent="0.25">
      <c r="AF167" s="29" t="s">
        <v>3150</v>
      </c>
      <c r="AG167" s="105">
        <v>50000</v>
      </c>
    </row>
    <row r="168" spans="32:33" s="26" customFormat="1" ht="15" customHeight="1" x14ac:dyDescent="0.25">
      <c r="AF168" s="29" t="s">
        <v>3157</v>
      </c>
      <c r="AG168" s="105">
        <v>52118.160720607324</v>
      </c>
    </row>
    <row r="169" spans="32:33" s="26" customFormat="1" ht="15" customHeight="1" x14ac:dyDescent="0.25">
      <c r="AF169" s="29" t="s">
        <v>3162</v>
      </c>
      <c r="AG169" s="105">
        <v>50437.70470615309</v>
      </c>
    </row>
    <row r="170" spans="32:33" s="26" customFormat="1" ht="15" customHeight="1" x14ac:dyDescent="0.25">
      <c r="AF170" s="29" t="s">
        <v>3239</v>
      </c>
      <c r="AG170" s="105">
        <v>63918.498996971248</v>
      </c>
    </row>
    <row r="171" spans="32:33" s="26" customFormat="1" ht="15" customHeight="1" x14ac:dyDescent="0.25">
      <c r="AF171" s="29" t="s">
        <v>3358</v>
      </c>
      <c r="AG171" s="105">
        <v>83000</v>
      </c>
    </row>
    <row r="172" spans="32:33" s="26" customFormat="1" ht="15" customHeight="1" x14ac:dyDescent="0.25">
      <c r="AF172" s="29" t="s">
        <v>3503</v>
      </c>
      <c r="AG172" s="105">
        <v>49168.076151516347</v>
      </c>
    </row>
    <row r="173" spans="32:33" s="26" customFormat="1" ht="15" customHeight="1" x14ac:dyDescent="0.25">
      <c r="AF173" s="29" t="s">
        <v>3530</v>
      </c>
      <c r="AG173" s="105">
        <v>72768.752704244194</v>
      </c>
    </row>
    <row r="174" spans="32:33" s="26" customFormat="1" ht="15" customHeight="1" x14ac:dyDescent="0.25">
      <c r="AF174" s="29" t="s">
        <v>3552</v>
      </c>
      <c r="AG174" s="105">
        <v>78668.921842426149</v>
      </c>
    </row>
    <row r="175" spans="32:33" s="26" customFormat="1" ht="15" customHeight="1" x14ac:dyDescent="0.25">
      <c r="AF175" s="29" t="s">
        <v>3612</v>
      </c>
      <c r="AG175" s="105">
        <v>49168.076151516347</v>
      </c>
    </row>
    <row r="176" spans="32:33" s="26" customFormat="1" ht="15" customHeight="1" x14ac:dyDescent="0.25">
      <c r="AF176" s="29" t="s">
        <v>3634</v>
      </c>
      <c r="AG176" s="105">
        <v>55068.245289698301</v>
      </c>
    </row>
    <row r="177" spans="32:33" s="26" customFormat="1" ht="15" customHeight="1" x14ac:dyDescent="0.25">
      <c r="AF177" s="29" t="s">
        <v>3680</v>
      </c>
      <c r="AG177" s="105">
        <v>35401.014829091764</v>
      </c>
    </row>
    <row r="178" spans="32:33" s="26" customFormat="1" ht="15" customHeight="1" x14ac:dyDescent="0.25">
      <c r="AF178" s="29" t="s">
        <v>3694</v>
      </c>
      <c r="AG178" s="105">
        <v>131770.4440860638</v>
      </c>
    </row>
    <row r="179" spans="32:33" s="26" customFormat="1" ht="15" customHeight="1" x14ac:dyDescent="0.25">
      <c r="AF179" s="29" t="s">
        <v>3695</v>
      </c>
      <c r="AG179" s="105">
        <v>68835.306612122877</v>
      </c>
    </row>
    <row r="180" spans="32:33" s="26" customFormat="1" ht="15" customHeight="1" x14ac:dyDescent="0.25">
      <c r="AF180" s="29" t="s">
        <v>3764</v>
      </c>
      <c r="AG180" s="105">
        <v>39334.460921213074</v>
      </c>
    </row>
    <row r="181" spans="32:33" s="26" customFormat="1" ht="15" customHeight="1" x14ac:dyDescent="0.25">
      <c r="AF181" s="29" t="s">
        <v>3769</v>
      </c>
      <c r="AG181" s="105">
        <v>76702.198796365497</v>
      </c>
    </row>
    <row r="182" spans="32:33" s="26" customFormat="1" ht="15" customHeight="1" x14ac:dyDescent="0.25">
      <c r="AF182" s="29" t="s">
        <v>3859</v>
      </c>
      <c r="AG182" s="105">
        <v>60000</v>
      </c>
    </row>
    <row r="183" spans="32:33" s="26" customFormat="1" ht="15" customHeight="1" x14ac:dyDescent="0.25">
      <c r="AF183" s="29" t="s">
        <v>3128</v>
      </c>
      <c r="AG183" s="105">
        <v>114335.9495092447</v>
      </c>
    </row>
    <row r="184" spans="32:33" s="26" customFormat="1" ht="15" customHeight="1" x14ac:dyDescent="0.25">
      <c r="AF184" s="29" t="s">
        <v>3312</v>
      </c>
      <c r="AG184" s="105">
        <v>60000</v>
      </c>
    </row>
    <row r="185" spans="32:33" s="26" customFormat="1" ht="15" customHeight="1" x14ac:dyDescent="0.25">
      <c r="AF185" s="29" t="s">
        <v>2534</v>
      </c>
      <c r="AG185" s="105">
        <v>95000</v>
      </c>
    </row>
    <row r="186" spans="32:33" s="26" customFormat="1" ht="15" customHeight="1" x14ac:dyDescent="0.25">
      <c r="AF186" s="29" t="s">
        <v>2589</v>
      </c>
      <c r="AG186" s="105">
        <v>15092.18020692008</v>
      </c>
    </row>
    <row r="187" spans="32:33" s="26" customFormat="1" ht="15" customHeight="1" x14ac:dyDescent="0.25">
      <c r="AF187" s="29" t="s">
        <v>2976</v>
      </c>
      <c r="AG187" s="105">
        <v>19000</v>
      </c>
    </row>
    <row r="188" spans="32:33" s="26" customFormat="1" ht="15" customHeight="1" x14ac:dyDescent="0.25">
      <c r="AF188" s="29" t="s">
        <v>2436</v>
      </c>
      <c r="AG188" s="105">
        <v>8500</v>
      </c>
    </row>
    <row r="189" spans="32:33" s="26" customFormat="1" ht="15" customHeight="1" x14ac:dyDescent="0.25">
      <c r="AF189" s="29" t="s">
        <v>3830</v>
      </c>
      <c r="AG189" s="105">
        <v>16110</v>
      </c>
    </row>
    <row r="190" spans="32:33" s="26" customFormat="1" ht="15" customHeight="1" x14ac:dyDescent="0.25">
      <c r="AF190" s="29" t="s">
        <v>2833</v>
      </c>
      <c r="AG190" s="105">
        <v>6000</v>
      </c>
    </row>
    <row r="191" spans="32:33" s="26" customFormat="1" ht="15" customHeight="1" x14ac:dyDescent="0.25">
      <c r="AF191" s="29" t="s">
        <v>2124</v>
      </c>
      <c r="AG191" s="105">
        <v>24000</v>
      </c>
    </row>
    <row r="192" spans="32:33" s="26" customFormat="1" ht="15" customHeight="1" x14ac:dyDescent="0.25">
      <c r="AF192" s="29" t="s">
        <v>3468</v>
      </c>
      <c r="AG192" s="105">
        <v>7200</v>
      </c>
    </row>
    <row r="193" spans="32:33" s="26" customFormat="1" ht="15" customHeight="1" x14ac:dyDescent="0.25">
      <c r="AF193" s="29" t="s">
        <v>2412</v>
      </c>
      <c r="AG193" s="105">
        <v>28109.627547434993</v>
      </c>
    </row>
    <row r="194" spans="32:33" s="26" customFormat="1" ht="15" customHeight="1" x14ac:dyDescent="0.25">
      <c r="AF194" s="29" t="s">
        <v>2010</v>
      </c>
      <c r="AG194" s="105">
        <v>15000</v>
      </c>
    </row>
    <row r="195" spans="32:33" s="26" customFormat="1" ht="15" customHeight="1" x14ac:dyDescent="0.25">
      <c r="AF195" s="29" t="s">
        <v>2805</v>
      </c>
      <c r="AG195" s="105">
        <v>24000</v>
      </c>
    </row>
    <row r="196" spans="32:33" s="26" customFormat="1" ht="15" customHeight="1" x14ac:dyDescent="0.25">
      <c r="AF196" s="29" t="s">
        <v>3746</v>
      </c>
      <c r="AG196" s="105">
        <v>91468.759607395754</v>
      </c>
    </row>
    <row r="197" spans="32:33" s="26" customFormat="1" ht="15" customHeight="1" x14ac:dyDescent="0.25">
      <c r="AF197" s="29" t="s">
        <v>2903</v>
      </c>
      <c r="AG197" s="105">
        <v>36000</v>
      </c>
    </row>
    <row r="198" spans="32:33" s="26" customFormat="1" ht="15" customHeight="1" x14ac:dyDescent="0.25">
      <c r="AF198" s="29" t="s">
        <v>2756</v>
      </c>
      <c r="AG198" s="105">
        <v>20000</v>
      </c>
    </row>
    <row r="199" spans="32:33" s="26" customFormat="1" ht="15" customHeight="1" x14ac:dyDescent="0.25">
      <c r="AF199" s="29" t="s">
        <v>3193</v>
      </c>
      <c r="AG199" s="105">
        <v>106815.148267971</v>
      </c>
    </row>
    <row r="200" spans="32:33" s="26" customFormat="1" ht="15" customHeight="1" x14ac:dyDescent="0.25">
      <c r="AF200" s="29" t="s">
        <v>3227</v>
      </c>
      <c r="AG200" s="105">
        <v>76906.906752939132</v>
      </c>
    </row>
    <row r="201" spans="32:33" s="26" customFormat="1" ht="15" customHeight="1" x14ac:dyDescent="0.25">
      <c r="AF201" s="29" t="s">
        <v>3605</v>
      </c>
      <c r="AG201" s="105">
        <v>106000</v>
      </c>
    </row>
    <row r="202" spans="32:33" s="26" customFormat="1" ht="15" customHeight="1" x14ac:dyDescent="0.25">
      <c r="AF202" s="29" t="s">
        <v>3606</v>
      </c>
      <c r="AG202" s="105">
        <v>82888.5550559455</v>
      </c>
    </row>
    <row r="203" spans="32:33" s="26" customFormat="1" ht="15" customHeight="1" x14ac:dyDescent="0.25">
      <c r="AF203" s="29" t="s">
        <v>3852</v>
      </c>
      <c r="AG203" s="105">
        <v>102542.54233725216</v>
      </c>
    </row>
    <row r="204" spans="32:33" s="26" customFormat="1" ht="15" customHeight="1" x14ac:dyDescent="0.25">
      <c r="AF204" s="29" t="s">
        <v>2434</v>
      </c>
      <c r="AG204" s="105">
        <v>6629</v>
      </c>
    </row>
    <row r="205" spans="32:33" s="26" customFormat="1" ht="15" customHeight="1" x14ac:dyDescent="0.25">
      <c r="AF205" s="29" t="s">
        <v>2682</v>
      </c>
      <c r="AG205" s="105">
        <v>33500</v>
      </c>
    </row>
    <row r="206" spans="32:33" s="26" customFormat="1" ht="15" customHeight="1" x14ac:dyDescent="0.25">
      <c r="AF206" s="29" t="s">
        <v>2773</v>
      </c>
      <c r="AG206" s="105">
        <v>9146.5655463031271</v>
      </c>
    </row>
    <row r="207" spans="32:33" s="26" customFormat="1" ht="15" customHeight="1" x14ac:dyDescent="0.25">
      <c r="AF207" s="29" t="s">
        <v>3169</v>
      </c>
      <c r="AG207" s="105">
        <v>58799.349940520107</v>
      </c>
    </row>
    <row r="208" spans="32:33" s="26" customFormat="1" ht="15" customHeight="1" x14ac:dyDescent="0.25">
      <c r="AF208" s="29" t="s">
        <v>2289</v>
      </c>
      <c r="AG208" s="105">
        <v>27221.92126875931</v>
      </c>
    </row>
    <row r="209" spans="32:33" s="26" customFormat="1" ht="15" customHeight="1" x14ac:dyDescent="0.25">
      <c r="AF209" s="29" t="s">
        <v>2733</v>
      </c>
      <c r="AG209" s="105">
        <v>19831.432821021317</v>
      </c>
    </row>
    <row r="210" spans="32:33" s="26" customFormat="1" ht="15" customHeight="1" x14ac:dyDescent="0.25">
      <c r="AF210" s="29" t="s">
        <v>2475</v>
      </c>
      <c r="AG210" s="105">
        <v>12000</v>
      </c>
    </row>
    <row r="211" spans="32:33" s="26" customFormat="1" ht="15" customHeight="1" x14ac:dyDescent="0.25">
      <c r="AF211" s="29" t="s">
        <v>3866</v>
      </c>
      <c r="AG211" s="105">
        <v>2953.8461538461538</v>
      </c>
    </row>
    <row r="212" spans="32:33" s="26" customFormat="1" ht="15" customHeight="1" x14ac:dyDescent="0.25">
      <c r="AF212" s="29" t="s">
        <v>3369</v>
      </c>
      <c r="AG212" s="105">
        <v>228671.89901848941</v>
      </c>
    </row>
    <row r="213" spans="32:33" s="26" customFormat="1" ht="15" customHeight="1" x14ac:dyDescent="0.25">
      <c r="AF213" s="29" t="s">
        <v>3447</v>
      </c>
      <c r="AG213" s="105">
        <v>149907.13380100971</v>
      </c>
    </row>
    <row r="214" spans="32:33" s="26" customFormat="1" ht="15" customHeight="1" x14ac:dyDescent="0.25">
      <c r="AF214" s="29" t="s">
        <v>3644</v>
      </c>
      <c r="AG214" s="105">
        <v>50307.817784067665</v>
      </c>
    </row>
    <row r="215" spans="32:33" s="26" customFormat="1" ht="15" customHeight="1" x14ac:dyDescent="0.25">
      <c r="AF215" s="29" t="s">
        <v>3829</v>
      </c>
      <c r="AG215" s="105">
        <v>114335.9495092447</v>
      </c>
    </row>
    <row r="216" spans="32:33" s="26" customFormat="1" ht="15" customHeight="1" x14ac:dyDescent="0.25">
      <c r="AF216" s="29" t="s">
        <v>3885</v>
      </c>
      <c r="AG216" s="105">
        <v>76223.966339496474</v>
      </c>
    </row>
    <row r="217" spans="32:33" s="26" customFormat="1" ht="15" customHeight="1" x14ac:dyDescent="0.25">
      <c r="AF217" s="29" t="s">
        <v>2426</v>
      </c>
      <c r="AG217" s="105">
        <v>89944.280280605832</v>
      </c>
    </row>
    <row r="218" spans="32:33" s="26" customFormat="1" ht="15" customHeight="1" x14ac:dyDescent="0.25">
      <c r="AF218" s="29" t="s">
        <v>3026</v>
      </c>
      <c r="AG218" s="105">
        <v>60000</v>
      </c>
    </row>
    <row r="219" spans="32:33" s="26" customFormat="1" ht="15" customHeight="1" x14ac:dyDescent="0.25">
      <c r="AF219" s="29" t="s">
        <v>3107</v>
      </c>
      <c r="AG219" s="105">
        <v>76223.966339496474</v>
      </c>
    </row>
    <row r="220" spans="32:33" s="26" customFormat="1" ht="15" customHeight="1" x14ac:dyDescent="0.25">
      <c r="AF220" s="29" t="s">
        <v>2064</v>
      </c>
      <c r="AG220" s="105">
        <v>62249.572510588783</v>
      </c>
    </row>
    <row r="221" spans="32:33" s="26" customFormat="1" ht="15" customHeight="1" x14ac:dyDescent="0.25">
      <c r="AF221" s="29" t="s">
        <v>2070</v>
      </c>
      <c r="AG221" s="105">
        <v>54627.175876639136</v>
      </c>
    </row>
    <row r="222" spans="32:33" s="26" customFormat="1" ht="15" customHeight="1" x14ac:dyDescent="0.25">
      <c r="AF222" s="29" t="s">
        <v>2931</v>
      </c>
      <c r="AG222" s="105">
        <v>80289.244544269619</v>
      </c>
    </row>
    <row r="223" spans="32:33" s="26" customFormat="1" ht="15" customHeight="1" x14ac:dyDescent="0.25">
      <c r="AF223" s="29" t="s">
        <v>2945</v>
      </c>
      <c r="AG223" s="105">
        <v>48000</v>
      </c>
    </row>
    <row r="224" spans="32:33" s="26" customFormat="1" ht="15" customHeight="1" x14ac:dyDescent="0.25">
      <c r="AF224" s="29" t="s">
        <v>3297</v>
      </c>
      <c r="AG224" s="105">
        <v>54627.175876639136</v>
      </c>
    </row>
    <row r="225" spans="22:33" s="26" customFormat="1" ht="15" customHeight="1" x14ac:dyDescent="0.25">
      <c r="AF225" s="29" t="s">
        <v>3658</v>
      </c>
      <c r="AG225" s="105">
        <v>41923.181486723057</v>
      </c>
    </row>
    <row r="226" spans="22:33" s="26" customFormat="1" ht="15" customHeight="1" x14ac:dyDescent="0.25">
      <c r="AF226" s="29" t="s">
        <v>2015</v>
      </c>
      <c r="AG226" s="105">
        <v>184207.91865378313</v>
      </c>
    </row>
    <row r="227" spans="22:33" s="26" customFormat="1" ht="15" customHeight="1" x14ac:dyDescent="0.25">
      <c r="V227"/>
      <c r="W227"/>
      <c r="X227"/>
      <c r="AF227" s="29" t="s">
        <v>2056</v>
      </c>
      <c r="AG227" s="105">
        <v>100000</v>
      </c>
    </row>
    <row r="228" spans="22:33" ht="15" customHeight="1" x14ac:dyDescent="0.25">
      <c r="AF228" s="29" t="s">
        <v>2059</v>
      </c>
      <c r="AG228" s="105">
        <v>30489.586535798586</v>
      </c>
    </row>
    <row r="229" spans="22:33" ht="15" customHeight="1" x14ac:dyDescent="0.25">
      <c r="AF229" s="29" t="s">
        <v>2307</v>
      </c>
      <c r="AG229" s="105">
        <v>82575.963534454509</v>
      </c>
    </row>
    <row r="230" spans="22:33" ht="15" customHeight="1" x14ac:dyDescent="0.25">
      <c r="AF230" s="29" t="s">
        <v>2591</v>
      </c>
      <c r="AG230" s="105">
        <v>63519.971949580387</v>
      </c>
    </row>
    <row r="231" spans="22:33" ht="15" customHeight="1" x14ac:dyDescent="0.25">
      <c r="AF231" s="29" t="s">
        <v>2736</v>
      </c>
      <c r="AG231" s="105">
        <v>83846.362973446114</v>
      </c>
    </row>
    <row r="232" spans="22:33" ht="15" customHeight="1" x14ac:dyDescent="0.25">
      <c r="AF232" s="29" t="s">
        <v>2937</v>
      </c>
      <c r="AG232" s="105">
        <v>53356.776437647524</v>
      </c>
    </row>
    <row r="233" spans="22:33" ht="15" customHeight="1" x14ac:dyDescent="0.25">
      <c r="AF233" s="29" t="s">
        <v>3222</v>
      </c>
      <c r="AG233" s="105">
        <v>90198.36016840415</v>
      </c>
    </row>
    <row r="234" spans="22:33" ht="15" customHeight="1" x14ac:dyDescent="0.25">
      <c r="AF234" s="29" t="s">
        <v>3296</v>
      </c>
      <c r="AG234" s="105">
        <v>176585.52201983347</v>
      </c>
    </row>
    <row r="235" spans="22:33" ht="15" customHeight="1" x14ac:dyDescent="0.25">
      <c r="AF235" s="29" t="s">
        <v>3342</v>
      </c>
      <c r="AG235" s="105">
        <v>57167.974754622352</v>
      </c>
    </row>
    <row r="236" spans="22:33" ht="15" customHeight="1" x14ac:dyDescent="0.25">
      <c r="AF236" s="29" t="s">
        <v>3469</v>
      </c>
      <c r="AG236" s="105">
        <v>53356.776437647524</v>
      </c>
    </row>
    <row r="237" spans="22:33" ht="15" customHeight="1" x14ac:dyDescent="0.25">
      <c r="AF237" s="29" t="s">
        <v>3474</v>
      </c>
      <c r="AG237" s="105">
        <v>42558.381206218859</v>
      </c>
    </row>
    <row r="238" spans="22:33" ht="15" customHeight="1" x14ac:dyDescent="0.25">
      <c r="AF238" s="29" t="s">
        <v>3519</v>
      </c>
      <c r="AG238" s="105">
        <v>45000</v>
      </c>
    </row>
    <row r="239" spans="22:33" ht="15" customHeight="1" x14ac:dyDescent="0.25">
      <c r="AF239" s="29" t="s">
        <v>3534</v>
      </c>
      <c r="AG239" s="105">
        <v>88927.960729412545</v>
      </c>
    </row>
    <row r="240" spans="22:33" ht="15" customHeight="1" x14ac:dyDescent="0.25">
      <c r="AF240" s="29" t="s">
        <v>3564</v>
      </c>
      <c r="AG240" s="105">
        <v>75000</v>
      </c>
    </row>
    <row r="241" spans="32:33" ht="15" customHeight="1" x14ac:dyDescent="0.25">
      <c r="AF241" s="29" t="s">
        <v>3666</v>
      </c>
      <c r="AG241" s="105">
        <v>50815.977559664309</v>
      </c>
    </row>
    <row r="242" spans="32:33" ht="15" customHeight="1" x14ac:dyDescent="0.25">
      <c r="AF242" s="29" t="s">
        <v>3851</v>
      </c>
      <c r="AG242" s="105">
        <v>76223.966339496474</v>
      </c>
    </row>
    <row r="243" spans="32:33" ht="15" customHeight="1" x14ac:dyDescent="0.25">
      <c r="AF243" s="29" t="s">
        <v>3318</v>
      </c>
      <c r="AG243" s="105">
        <v>18000</v>
      </c>
    </row>
    <row r="244" spans="32:33" ht="15" customHeight="1" x14ac:dyDescent="0.25">
      <c r="AF244" s="29" t="s">
        <v>2115</v>
      </c>
      <c r="AG244" s="105">
        <v>44463.980364706273</v>
      </c>
    </row>
    <row r="245" spans="32:33" ht="15" customHeight="1" x14ac:dyDescent="0.25">
      <c r="AF245" s="29" t="s">
        <v>3040</v>
      </c>
      <c r="AG245" s="105">
        <v>20326.391023865726</v>
      </c>
    </row>
    <row r="246" spans="32:33" ht="15" customHeight="1" x14ac:dyDescent="0.25">
      <c r="AF246" s="29" t="s">
        <v>3188</v>
      </c>
      <c r="AG246" s="105">
        <v>25407.988779832154</v>
      </c>
    </row>
    <row r="247" spans="32:33" ht="15" customHeight="1" x14ac:dyDescent="0.25">
      <c r="AF247" s="29" t="s">
        <v>2573</v>
      </c>
      <c r="AG247" s="105">
        <v>6000</v>
      </c>
    </row>
    <row r="248" spans="32:33" ht="15" customHeight="1" x14ac:dyDescent="0.25">
      <c r="AF248" s="29" t="s">
        <v>3794</v>
      </c>
      <c r="AG248" s="105">
        <v>20000</v>
      </c>
    </row>
    <row r="249" spans="32:33" ht="15" customHeight="1" x14ac:dyDescent="0.25">
      <c r="AF249" s="29" t="s">
        <v>2020</v>
      </c>
      <c r="AG249" s="105">
        <v>14000</v>
      </c>
    </row>
    <row r="250" spans="32:33" ht="15" customHeight="1" x14ac:dyDescent="0.25">
      <c r="AF250" s="29" t="s">
        <v>2324</v>
      </c>
      <c r="AG250" s="105">
        <v>40000</v>
      </c>
    </row>
    <row r="251" spans="32:33" ht="15" customHeight="1" x14ac:dyDescent="0.25">
      <c r="AF251" s="29" t="s">
        <v>2500</v>
      </c>
      <c r="AG251" s="105">
        <v>23000</v>
      </c>
    </row>
    <row r="252" spans="32:33" ht="15" customHeight="1" x14ac:dyDescent="0.25">
      <c r="AF252" s="29" t="s">
        <v>3328</v>
      </c>
      <c r="AG252" s="105">
        <v>11518.711713336908</v>
      </c>
    </row>
    <row r="253" spans="32:33" ht="15" customHeight="1" x14ac:dyDescent="0.25">
      <c r="AF253" s="29" t="s">
        <v>3578</v>
      </c>
      <c r="AG253" s="105">
        <v>35063.024516168378</v>
      </c>
    </row>
    <row r="254" spans="32:33" ht="15" customHeight="1" x14ac:dyDescent="0.25">
      <c r="AF254" s="29" t="s">
        <v>2014</v>
      </c>
      <c r="AG254" s="105">
        <v>41731</v>
      </c>
    </row>
    <row r="255" spans="32:33" ht="15" customHeight="1" x14ac:dyDescent="0.25">
      <c r="AF255" s="29" t="s">
        <v>2009</v>
      </c>
      <c r="AG255" s="105">
        <v>5846</v>
      </c>
    </row>
    <row r="256" spans="32:33" ht="15" customHeight="1" x14ac:dyDescent="0.25">
      <c r="AF256" s="29" t="s">
        <v>2021</v>
      </c>
      <c r="AG256" s="105">
        <v>13338.129598894484</v>
      </c>
    </row>
    <row r="257" spans="32:33" ht="15" customHeight="1" x14ac:dyDescent="0.25">
      <c r="AF257" s="29" t="s">
        <v>2027</v>
      </c>
      <c r="AG257" s="105">
        <v>9794.354178093412</v>
      </c>
    </row>
    <row r="258" spans="32:33" ht="15" customHeight="1" x14ac:dyDescent="0.25">
      <c r="AF258" s="29" t="s">
        <v>2028</v>
      </c>
      <c r="AG258" s="105">
        <v>50000</v>
      </c>
    </row>
    <row r="259" spans="32:33" ht="15" customHeight="1" x14ac:dyDescent="0.25">
      <c r="AF259" s="29" t="s">
        <v>2029</v>
      </c>
      <c r="AG259" s="105">
        <v>13500</v>
      </c>
    </row>
    <row r="260" spans="32:33" ht="15" customHeight="1" x14ac:dyDescent="0.25">
      <c r="AF260" s="29" t="s">
        <v>2037</v>
      </c>
      <c r="AG260" s="105">
        <v>10684.750012465542</v>
      </c>
    </row>
    <row r="261" spans="32:33" ht="15" customHeight="1" x14ac:dyDescent="0.25">
      <c r="AF261" s="29" t="s">
        <v>2039</v>
      </c>
      <c r="AG261" s="105">
        <v>6410.8500074793246</v>
      </c>
    </row>
    <row r="262" spans="32:33" ht="15" customHeight="1" x14ac:dyDescent="0.25">
      <c r="AF262" s="29" t="s">
        <v>2042</v>
      </c>
      <c r="AG262" s="105">
        <v>8903.9583437212841</v>
      </c>
    </row>
    <row r="263" spans="32:33" ht="15" customHeight="1" x14ac:dyDescent="0.25">
      <c r="AF263" s="29" t="s">
        <v>2046</v>
      </c>
      <c r="AG263" s="105">
        <v>7123.1666749770275</v>
      </c>
    </row>
    <row r="264" spans="32:33" ht="15" customHeight="1" x14ac:dyDescent="0.25">
      <c r="AF264" s="29" t="s">
        <v>2048</v>
      </c>
      <c r="AG264" s="105">
        <v>14500</v>
      </c>
    </row>
    <row r="265" spans="32:33" ht="15" customHeight="1" x14ac:dyDescent="0.25">
      <c r="AF265" s="29" t="s">
        <v>2052</v>
      </c>
      <c r="AG265" s="105">
        <v>14246.333349954055</v>
      </c>
    </row>
    <row r="266" spans="32:33" ht="15" customHeight="1" x14ac:dyDescent="0.25">
      <c r="AF266" s="29" t="s">
        <v>2060</v>
      </c>
      <c r="AG266" s="105">
        <v>4320</v>
      </c>
    </row>
    <row r="267" spans="32:33" ht="15" customHeight="1" x14ac:dyDescent="0.25">
      <c r="AF267" s="29" t="s">
        <v>2062</v>
      </c>
      <c r="AG267" s="105">
        <v>7500</v>
      </c>
    </row>
    <row r="268" spans="32:33" ht="15" customHeight="1" x14ac:dyDescent="0.25">
      <c r="AF268" s="29" t="s">
        <v>2519</v>
      </c>
      <c r="AG268" s="105">
        <v>15000</v>
      </c>
    </row>
    <row r="269" spans="32:33" ht="15" customHeight="1" x14ac:dyDescent="0.25">
      <c r="AF269" s="29" t="s">
        <v>2651</v>
      </c>
      <c r="AG269" s="105">
        <v>15000</v>
      </c>
    </row>
    <row r="270" spans="32:33" ht="15" customHeight="1" x14ac:dyDescent="0.25">
      <c r="AF270" s="29" t="s">
        <v>2091</v>
      </c>
      <c r="AG270" s="105">
        <v>8903.9583437212841</v>
      </c>
    </row>
    <row r="271" spans="32:33" ht="15" customHeight="1" x14ac:dyDescent="0.25">
      <c r="AF271" s="29" t="s">
        <v>2099</v>
      </c>
      <c r="AG271" s="105">
        <v>2564.3400029917298</v>
      </c>
    </row>
    <row r="272" spans="32:33" ht="15" customHeight="1" x14ac:dyDescent="0.25">
      <c r="AF272" s="29" t="s">
        <v>2737</v>
      </c>
      <c r="AG272" s="105">
        <v>15000</v>
      </c>
    </row>
    <row r="273" spans="32:33" ht="15" customHeight="1" x14ac:dyDescent="0.25">
      <c r="AF273" s="29" t="s">
        <v>2952</v>
      </c>
      <c r="AG273" s="105">
        <v>15000</v>
      </c>
    </row>
    <row r="274" spans="32:33" ht="15" customHeight="1" x14ac:dyDescent="0.25">
      <c r="AF274" s="29" t="s">
        <v>3000</v>
      </c>
      <c r="AG274" s="105">
        <v>15000</v>
      </c>
    </row>
    <row r="275" spans="32:33" ht="15" customHeight="1" x14ac:dyDescent="0.25">
      <c r="AF275" s="29" t="s">
        <v>2129</v>
      </c>
      <c r="AG275" s="105">
        <v>40958.208381117904</v>
      </c>
    </row>
    <row r="276" spans="32:33" ht="15" customHeight="1" x14ac:dyDescent="0.25">
      <c r="AF276" s="29" t="s">
        <v>2141</v>
      </c>
      <c r="AG276" s="105">
        <v>14246.333349954055</v>
      </c>
    </row>
    <row r="277" spans="32:33" ht="15" customHeight="1" x14ac:dyDescent="0.25">
      <c r="AF277" s="29" t="s">
        <v>2146</v>
      </c>
      <c r="AG277" s="105">
        <v>5983.4600069807029</v>
      </c>
    </row>
    <row r="278" spans="32:33" ht="15" customHeight="1" x14ac:dyDescent="0.25">
      <c r="AF278" s="29" t="s">
        <v>2165</v>
      </c>
      <c r="AG278" s="105">
        <v>7479.3250087258784</v>
      </c>
    </row>
    <row r="279" spans="32:33" ht="15" customHeight="1" x14ac:dyDescent="0.25">
      <c r="AF279" s="29" t="s">
        <v>3591</v>
      </c>
      <c r="AG279" s="105">
        <v>15000</v>
      </c>
    </row>
    <row r="280" spans="32:33" ht="15" customHeight="1" x14ac:dyDescent="0.25">
      <c r="AF280" s="29" t="s">
        <v>2175</v>
      </c>
      <c r="AG280" s="105">
        <v>8903.9583437212841</v>
      </c>
    </row>
    <row r="281" spans="32:33" ht="15" customHeight="1" x14ac:dyDescent="0.25">
      <c r="AF281" s="29" t="s">
        <v>2177</v>
      </c>
      <c r="AG281" s="105">
        <v>3205.4250037396623</v>
      </c>
    </row>
    <row r="282" spans="32:33" ht="15" customHeight="1" x14ac:dyDescent="0.25">
      <c r="AF282" s="29" t="s">
        <v>2183</v>
      </c>
      <c r="AG282" s="105">
        <v>3205.4250037396623</v>
      </c>
    </row>
    <row r="283" spans="32:33" ht="15" customHeight="1" x14ac:dyDescent="0.25">
      <c r="AF283" s="29" t="s">
        <v>3795</v>
      </c>
      <c r="AG283" s="105">
        <v>15000</v>
      </c>
    </row>
    <row r="284" spans="32:33" ht="15" customHeight="1" x14ac:dyDescent="0.25">
      <c r="AF284" s="29" t="s">
        <v>2193</v>
      </c>
      <c r="AG284" s="105">
        <v>13636</v>
      </c>
    </row>
    <row r="285" spans="32:33" ht="15" customHeight="1" x14ac:dyDescent="0.25">
      <c r="AF285" s="29" t="s">
        <v>2201</v>
      </c>
      <c r="AG285" s="105">
        <v>4149.2445881741187</v>
      </c>
    </row>
    <row r="286" spans="32:33" ht="15" customHeight="1" x14ac:dyDescent="0.25">
      <c r="AF286" s="29" t="s">
        <v>2204</v>
      </c>
      <c r="AG286" s="105">
        <v>4897.177089046706</v>
      </c>
    </row>
    <row r="287" spans="32:33" ht="15" customHeight="1" x14ac:dyDescent="0.25">
      <c r="AF287" s="29" t="s">
        <v>2205</v>
      </c>
      <c r="AG287" s="105">
        <v>3419.1200039889732</v>
      </c>
    </row>
    <row r="288" spans="32:33" ht="15" customHeight="1" x14ac:dyDescent="0.25">
      <c r="AF288" s="29" t="s">
        <v>2208</v>
      </c>
      <c r="AG288" s="105">
        <v>32054.250037396621</v>
      </c>
    </row>
    <row r="289" spans="32:33" ht="15" customHeight="1" x14ac:dyDescent="0.25">
      <c r="AF289" s="29" t="s">
        <v>2610</v>
      </c>
      <c r="AG289" s="105">
        <v>15136.729184326183</v>
      </c>
    </row>
    <row r="290" spans="32:33" ht="15" customHeight="1" x14ac:dyDescent="0.25">
      <c r="AF290" s="29" t="s">
        <v>2223</v>
      </c>
      <c r="AG290" s="105">
        <v>8903.9583437212841</v>
      </c>
    </row>
    <row r="291" spans="32:33" ht="15" customHeight="1" x14ac:dyDescent="0.25">
      <c r="AF291" s="29" t="s">
        <v>2224</v>
      </c>
      <c r="AG291" s="105">
        <v>6232.7708406048987</v>
      </c>
    </row>
    <row r="292" spans="32:33" ht="15" customHeight="1" x14ac:dyDescent="0.25">
      <c r="AF292" s="29" t="s">
        <v>2227</v>
      </c>
      <c r="AG292" s="105">
        <v>8547.8000099724322</v>
      </c>
    </row>
    <row r="293" spans="32:33" ht="15" customHeight="1" x14ac:dyDescent="0.25">
      <c r="AF293" s="29" t="s">
        <v>2232</v>
      </c>
      <c r="AG293" s="105">
        <v>3561.5833374885137</v>
      </c>
    </row>
    <row r="294" spans="32:33" ht="15" customHeight="1" x14ac:dyDescent="0.25">
      <c r="AF294" s="29" t="s">
        <v>2798</v>
      </c>
      <c r="AG294" s="105">
        <v>15136.729184326183</v>
      </c>
    </row>
    <row r="295" spans="32:33" ht="15" customHeight="1" x14ac:dyDescent="0.25">
      <c r="AF295" s="29" t="s">
        <v>2890</v>
      </c>
      <c r="AG295" s="105">
        <v>15136.729184326183</v>
      </c>
    </row>
    <row r="296" spans="32:33" ht="15" customHeight="1" x14ac:dyDescent="0.25">
      <c r="AF296" s="29" t="s">
        <v>3544</v>
      </c>
      <c r="AG296" s="105">
        <v>15136.729184326183</v>
      </c>
    </row>
    <row r="297" spans="32:33" ht="15" customHeight="1" x14ac:dyDescent="0.25">
      <c r="AF297" s="29" t="s">
        <v>3127</v>
      </c>
      <c r="AG297" s="105">
        <v>15190.15293438851</v>
      </c>
    </row>
    <row r="298" spans="32:33" ht="15" customHeight="1" x14ac:dyDescent="0.25">
      <c r="AF298" s="29" t="s">
        <v>2260</v>
      </c>
      <c r="AG298" s="105">
        <v>8369.7208430980063</v>
      </c>
    </row>
    <row r="299" spans="32:33" ht="15" customHeight="1" x14ac:dyDescent="0.25">
      <c r="AF299" s="29" t="s">
        <v>2263</v>
      </c>
      <c r="AG299" s="105">
        <v>34191.200039889729</v>
      </c>
    </row>
    <row r="300" spans="32:33" ht="15" customHeight="1" x14ac:dyDescent="0.25">
      <c r="AF300" s="29" t="s">
        <v>2269</v>
      </c>
      <c r="AG300" s="105">
        <v>4914.9850057341491</v>
      </c>
    </row>
    <row r="301" spans="32:33" ht="15" customHeight="1" x14ac:dyDescent="0.25">
      <c r="AF301" s="29" t="s">
        <v>2813</v>
      </c>
      <c r="AG301" s="105">
        <v>15500</v>
      </c>
    </row>
    <row r="302" spans="32:33" ht="15" customHeight="1" x14ac:dyDescent="0.25">
      <c r="AF302" s="29" t="s">
        <v>2296</v>
      </c>
      <c r="AG302" s="105">
        <v>8013.5625093491553</v>
      </c>
    </row>
    <row r="303" spans="32:33" ht="15" customHeight="1" x14ac:dyDescent="0.25">
      <c r="AF303" s="29" t="s">
        <v>2299</v>
      </c>
      <c r="AG303" s="105">
        <v>3205.4250037396623</v>
      </c>
    </row>
    <row r="304" spans="32:33" ht="15" customHeight="1" x14ac:dyDescent="0.25">
      <c r="AF304" s="29" t="s">
        <v>2309</v>
      </c>
      <c r="AG304" s="105">
        <v>12000</v>
      </c>
    </row>
    <row r="305" spans="32:33" ht="15" customHeight="1" x14ac:dyDescent="0.25">
      <c r="AF305" s="29" t="s">
        <v>2338</v>
      </c>
      <c r="AG305" s="105">
        <v>7123.1666749770275</v>
      </c>
    </row>
    <row r="306" spans="32:33" ht="15" customHeight="1" x14ac:dyDescent="0.25">
      <c r="AF306" s="29" t="s">
        <v>2342</v>
      </c>
      <c r="AG306" s="105">
        <v>6410.8500074793246</v>
      </c>
    </row>
    <row r="307" spans="32:33" ht="15" customHeight="1" x14ac:dyDescent="0.25">
      <c r="AF307" s="29" t="s">
        <v>2742</v>
      </c>
      <c r="AG307" s="105">
        <v>16000</v>
      </c>
    </row>
    <row r="308" spans="32:33" ht="15" customHeight="1" x14ac:dyDescent="0.25">
      <c r="AF308" s="29" t="s">
        <v>2344</v>
      </c>
      <c r="AG308" s="105">
        <v>13000</v>
      </c>
    </row>
    <row r="309" spans="32:33" ht="15" customHeight="1" x14ac:dyDescent="0.25">
      <c r="AF309" s="29" t="s">
        <v>2348</v>
      </c>
      <c r="AG309" s="105">
        <v>3800</v>
      </c>
    </row>
    <row r="310" spans="32:33" ht="15" customHeight="1" x14ac:dyDescent="0.25">
      <c r="AF310" s="29" t="s">
        <v>2353</v>
      </c>
      <c r="AG310" s="105">
        <v>6588.9291743537506</v>
      </c>
    </row>
    <row r="311" spans="32:33" ht="15" customHeight="1" x14ac:dyDescent="0.25">
      <c r="AF311" s="29" t="s">
        <v>2779</v>
      </c>
      <c r="AG311" s="105">
        <v>16000</v>
      </c>
    </row>
    <row r="312" spans="32:33" ht="15" customHeight="1" x14ac:dyDescent="0.25">
      <c r="AF312" s="29" t="s">
        <v>2036</v>
      </c>
      <c r="AG312" s="105">
        <v>16027.125018698311</v>
      </c>
    </row>
    <row r="313" spans="32:33" ht="15" customHeight="1" x14ac:dyDescent="0.25">
      <c r="AF313" s="29" t="s">
        <v>2372</v>
      </c>
      <c r="AG313" s="105">
        <v>8547.8000099724322</v>
      </c>
    </row>
    <row r="314" spans="32:33" ht="15" customHeight="1" x14ac:dyDescent="0.25">
      <c r="AF314" s="29" t="s">
        <v>2376</v>
      </c>
      <c r="AG314" s="105">
        <v>160271.25018698312</v>
      </c>
    </row>
    <row r="315" spans="32:33" ht="15" customHeight="1" x14ac:dyDescent="0.25">
      <c r="AF315" s="29" t="s">
        <v>2377</v>
      </c>
      <c r="AG315" s="105">
        <v>8903.9583437212841</v>
      </c>
    </row>
    <row r="316" spans="32:33" ht="15" customHeight="1" x14ac:dyDescent="0.25">
      <c r="AF316" s="29" t="s">
        <v>2454</v>
      </c>
      <c r="AG316" s="105">
        <v>16027.125018698311</v>
      </c>
    </row>
    <row r="317" spans="32:33" ht="15" customHeight="1" x14ac:dyDescent="0.25">
      <c r="AF317" s="29" t="s">
        <v>2382</v>
      </c>
      <c r="AG317" s="105">
        <v>9616.275011218986</v>
      </c>
    </row>
    <row r="318" spans="32:33" ht="15" customHeight="1" x14ac:dyDescent="0.25">
      <c r="AF318" s="29" t="s">
        <v>2831</v>
      </c>
      <c r="AG318" s="105">
        <v>16027.125018698311</v>
      </c>
    </row>
    <row r="319" spans="32:33" ht="15" customHeight="1" x14ac:dyDescent="0.25">
      <c r="AF319" s="29" t="s">
        <v>2386</v>
      </c>
      <c r="AG319" s="105">
        <v>11040.908346214392</v>
      </c>
    </row>
    <row r="320" spans="32:33" ht="15" customHeight="1" x14ac:dyDescent="0.25">
      <c r="AF320" s="29" t="s">
        <v>2393</v>
      </c>
      <c r="AG320" s="105">
        <v>13355.937515581925</v>
      </c>
    </row>
    <row r="321" spans="32:33" ht="15" customHeight="1" x14ac:dyDescent="0.25">
      <c r="AF321" s="29" t="s">
        <v>3111</v>
      </c>
      <c r="AG321" s="105">
        <v>16027.125018698311</v>
      </c>
    </row>
    <row r="322" spans="32:33" ht="15" customHeight="1" x14ac:dyDescent="0.25">
      <c r="AF322" s="29" t="s">
        <v>2402</v>
      </c>
      <c r="AG322" s="105">
        <v>30000</v>
      </c>
    </row>
    <row r="323" spans="32:33" ht="15" customHeight="1" x14ac:dyDescent="0.25">
      <c r="AF323" s="29" t="s">
        <v>2406</v>
      </c>
      <c r="AG323" s="105">
        <v>5342.3750062327708</v>
      </c>
    </row>
    <row r="324" spans="32:33" ht="15" customHeight="1" x14ac:dyDescent="0.25">
      <c r="AF324" s="29" t="s">
        <v>2407</v>
      </c>
      <c r="AG324" s="105">
        <v>7123.1666749770275</v>
      </c>
    </row>
    <row r="325" spans="32:33" ht="15" customHeight="1" x14ac:dyDescent="0.25">
      <c r="AF325" s="29" t="s">
        <v>3190</v>
      </c>
      <c r="AG325" s="105">
        <v>16027.125018698311</v>
      </c>
    </row>
    <row r="326" spans="32:33" ht="15" customHeight="1" x14ac:dyDescent="0.25">
      <c r="AF326" s="29" t="s">
        <v>3263</v>
      </c>
      <c r="AG326" s="105">
        <v>16027.125018698311</v>
      </c>
    </row>
    <row r="327" spans="32:33" ht="15" customHeight="1" x14ac:dyDescent="0.25">
      <c r="AF327" s="29" t="s">
        <v>2420</v>
      </c>
      <c r="AG327" s="105">
        <v>3561.5833374885137</v>
      </c>
    </row>
    <row r="328" spans="32:33" ht="15" customHeight="1" x14ac:dyDescent="0.25">
      <c r="AF328" s="29" t="s">
        <v>2427</v>
      </c>
      <c r="AG328" s="105">
        <v>4273.9000049862161</v>
      </c>
    </row>
    <row r="329" spans="32:33" ht="15" customHeight="1" x14ac:dyDescent="0.25">
      <c r="AF329" s="29" t="s">
        <v>3425</v>
      </c>
      <c r="AG329" s="105">
        <v>16027.125018698311</v>
      </c>
    </row>
    <row r="330" spans="32:33" ht="15" customHeight="1" x14ac:dyDescent="0.25">
      <c r="AF330" s="29" t="s">
        <v>2441</v>
      </c>
      <c r="AG330" s="105">
        <v>71231.666749770273</v>
      </c>
    </row>
    <row r="331" spans="32:33" ht="15" customHeight="1" x14ac:dyDescent="0.25">
      <c r="AF331" s="29" t="s">
        <v>2442</v>
      </c>
      <c r="AG331" s="105">
        <v>5342.3750062327708</v>
      </c>
    </row>
    <row r="332" spans="32:33" ht="15" customHeight="1" x14ac:dyDescent="0.25">
      <c r="AF332" s="29" t="s">
        <v>3797</v>
      </c>
      <c r="AG332" s="105">
        <v>16027.125018698311</v>
      </c>
    </row>
    <row r="333" spans="32:33" ht="15" customHeight="1" x14ac:dyDescent="0.25">
      <c r="AF333" s="29" t="s">
        <v>2445</v>
      </c>
      <c r="AG333" s="105">
        <v>53423.750062327701</v>
      </c>
    </row>
    <row r="334" spans="32:33" ht="15" customHeight="1" x14ac:dyDescent="0.25">
      <c r="AF334" s="29" t="s">
        <v>2448</v>
      </c>
      <c r="AG334" s="105">
        <v>5000</v>
      </c>
    </row>
    <row r="335" spans="32:33" ht="15" customHeight="1" x14ac:dyDescent="0.25">
      <c r="AF335" s="29" t="s">
        <v>2452</v>
      </c>
      <c r="AG335" s="105">
        <v>8903.9583437212841</v>
      </c>
    </row>
    <row r="336" spans="32:33" ht="15" customHeight="1" x14ac:dyDescent="0.25">
      <c r="AF336" s="29" t="s">
        <v>2457</v>
      </c>
      <c r="AG336" s="105">
        <v>14246.333349954055</v>
      </c>
    </row>
    <row r="337" spans="32:33" ht="15" customHeight="1" x14ac:dyDescent="0.25">
      <c r="AF337" s="29" t="s">
        <v>2469</v>
      </c>
      <c r="AG337" s="105">
        <v>2225.989585930321</v>
      </c>
    </row>
    <row r="338" spans="32:33" ht="15" customHeight="1" x14ac:dyDescent="0.25">
      <c r="AF338" s="29" t="s">
        <v>2897</v>
      </c>
      <c r="AG338" s="105">
        <v>16350</v>
      </c>
    </row>
    <row r="339" spans="32:33" ht="15" customHeight="1" x14ac:dyDescent="0.25">
      <c r="AF339" s="29" t="s">
        <v>2490</v>
      </c>
      <c r="AG339" s="105">
        <v>6000</v>
      </c>
    </row>
    <row r="340" spans="32:33" ht="15" customHeight="1" x14ac:dyDescent="0.25">
      <c r="AF340" s="29" t="s">
        <v>2495</v>
      </c>
      <c r="AG340" s="105">
        <v>3561.5833374885137</v>
      </c>
    </row>
    <row r="341" spans="32:33" ht="15" customHeight="1" x14ac:dyDescent="0.25">
      <c r="AF341" s="29" t="s">
        <v>2498</v>
      </c>
      <c r="AG341" s="105">
        <v>12821.700014958649</v>
      </c>
    </row>
    <row r="342" spans="32:33" ht="15" customHeight="1" x14ac:dyDescent="0.25">
      <c r="AF342" s="29" t="s">
        <v>2653</v>
      </c>
      <c r="AG342" s="105">
        <v>16917.52085307044</v>
      </c>
    </row>
    <row r="343" spans="32:33" ht="15" customHeight="1" x14ac:dyDescent="0.25">
      <c r="AF343" s="29" t="s">
        <v>3716</v>
      </c>
      <c r="AG343" s="105">
        <v>16917.52085307044</v>
      </c>
    </row>
    <row r="344" spans="32:33" ht="15" customHeight="1" x14ac:dyDescent="0.25">
      <c r="AF344" s="29" t="s">
        <v>2506</v>
      </c>
      <c r="AG344" s="105">
        <v>10684.750012465542</v>
      </c>
    </row>
    <row r="345" spans="32:33" ht="15" customHeight="1" x14ac:dyDescent="0.25">
      <c r="AF345" s="29" t="s">
        <v>2507</v>
      </c>
      <c r="AG345" s="105">
        <v>8400</v>
      </c>
    </row>
    <row r="346" spans="32:33" ht="15" customHeight="1" x14ac:dyDescent="0.25">
      <c r="AF346" s="29" t="s">
        <v>2508</v>
      </c>
      <c r="AG346" s="105">
        <v>8903.9583437212841</v>
      </c>
    </row>
    <row r="347" spans="32:33" ht="15" customHeight="1" x14ac:dyDescent="0.25">
      <c r="AF347" s="29" t="s">
        <v>2524</v>
      </c>
      <c r="AG347" s="105">
        <v>10684.750012465542</v>
      </c>
    </row>
    <row r="348" spans="32:33" ht="15" customHeight="1" x14ac:dyDescent="0.25">
      <c r="AF348" s="29" t="s">
        <v>2541</v>
      </c>
      <c r="AG348" s="105">
        <v>8013.5625093491553</v>
      </c>
    </row>
    <row r="349" spans="32:33" ht="15" customHeight="1" x14ac:dyDescent="0.25">
      <c r="AF349" s="29" t="s">
        <v>2545</v>
      </c>
      <c r="AG349" s="105">
        <v>8903.9583437212841</v>
      </c>
    </row>
    <row r="350" spans="32:33" ht="15" customHeight="1" x14ac:dyDescent="0.25">
      <c r="AF350" s="29" t="s">
        <v>2031</v>
      </c>
      <c r="AG350" s="105">
        <v>17807.916687442568</v>
      </c>
    </row>
    <row r="351" spans="32:33" ht="15" customHeight="1" x14ac:dyDescent="0.25">
      <c r="AF351" s="29" t="s">
        <v>2323</v>
      </c>
      <c r="AG351" s="105">
        <v>17807.916687442568</v>
      </c>
    </row>
    <row r="352" spans="32:33" ht="15" customHeight="1" x14ac:dyDescent="0.25">
      <c r="AF352" s="29" t="s">
        <v>2572</v>
      </c>
      <c r="AG352" s="105">
        <v>4285</v>
      </c>
    </row>
    <row r="353" spans="32:33" ht="15" customHeight="1" x14ac:dyDescent="0.25">
      <c r="AF353" s="29" t="s">
        <v>2725</v>
      </c>
      <c r="AG353" s="105">
        <v>17807.916687442568</v>
      </c>
    </row>
    <row r="354" spans="32:33" ht="15" customHeight="1" x14ac:dyDescent="0.25">
      <c r="AF354" s="29" t="s">
        <v>2829</v>
      </c>
      <c r="AG354" s="105">
        <v>17807.916687442568</v>
      </c>
    </row>
    <row r="355" spans="32:33" ht="15" customHeight="1" x14ac:dyDescent="0.25">
      <c r="AF355" s="29" t="s">
        <v>2594</v>
      </c>
      <c r="AG355" s="105">
        <v>7123.1666749770275</v>
      </c>
    </row>
    <row r="356" spans="32:33" ht="15" customHeight="1" x14ac:dyDescent="0.25">
      <c r="AF356" s="29" t="s">
        <v>2595</v>
      </c>
      <c r="AG356" s="105">
        <v>50000</v>
      </c>
    </row>
    <row r="357" spans="32:33" ht="15" customHeight="1" x14ac:dyDescent="0.25">
      <c r="AF357" s="29" t="s">
        <v>2599</v>
      </c>
      <c r="AG357" s="105">
        <v>4273.9000049862161</v>
      </c>
    </row>
    <row r="358" spans="32:33" ht="15" customHeight="1" x14ac:dyDescent="0.25">
      <c r="AF358" s="29" t="s">
        <v>2600</v>
      </c>
      <c r="AG358" s="105">
        <v>50000</v>
      </c>
    </row>
    <row r="359" spans="32:33" ht="15" customHeight="1" x14ac:dyDescent="0.25">
      <c r="AF359" s="29" t="s">
        <v>2605</v>
      </c>
      <c r="AG359" s="105">
        <v>6767.0083412281756</v>
      </c>
    </row>
    <row r="360" spans="32:33" ht="15" customHeight="1" x14ac:dyDescent="0.25">
      <c r="AF360" s="29" t="s">
        <v>2607</v>
      </c>
      <c r="AG360" s="105">
        <v>7479.3250087258784</v>
      </c>
    </row>
    <row r="361" spans="32:33" ht="15" customHeight="1" x14ac:dyDescent="0.25">
      <c r="AF361" s="29" t="s">
        <v>2841</v>
      </c>
      <c r="AG361" s="105">
        <v>17807.916687442568</v>
      </c>
    </row>
    <row r="362" spans="32:33" ht="15" customHeight="1" x14ac:dyDescent="0.25">
      <c r="AF362" s="29" t="s">
        <v>2611</v>
      </c>
      <c r="AG362" s="105">
        <v>32054.250037396621</v>
      </c>
    </row>
    <row r="363" spans="32:33" ht="15" customHeight="1" x14ac:dyDescent="0.25">
      <c r="AF363" s="29" t="s">
        <v>2889</v>
      </c>
      <c r="AG363" s="105">
        <v>17807.916687442568</v>
      </c>
    </row>
    <row r="364" spans="32:33" ht="15" customHeight="1" x14ac:dyDescent="0.25">
      <c r="AF364" s="29" t="s">
        <v>2615</v>
      </c>
      <c r="AG364" s="105">
        <v>2849.2666699908109</v>
      </c>
    </row>
    <row r="365" spans="32:33" ht="15" customHeight="1" x14ac:dyDescent="0.25">
      <c r="AF365" s="29" t="s">
        <v>2616</v>
      </c>
      <c r="AG365" s="105">
        <v>8400</v>
      </c>
    </row>
    <row r="366" spans="32:33" ht="15" customHeight="1" x14ac:dyDescent="0.25">
      <c r="AF366" s="29" t="s">
        <v>2619</v>
      </c>
      <c r="AG366" s="105">
        <v>4000</v>
      </c>
    </row>
    <row r="367" spans="32:33" ht="15" customHeight="1" x14ac:dyDescent="0.25">
      <c r="AF367" s="29" t="s">
        <v>2623</v>
      </c>
      <c r="AG367" s="105">
        <v>4200</v>
      </c>
    </row>
    <row r="368" spans="32:33" ht="15" customHeight="1" x14ac:dyDescent="0.25">
      <c r="AF368" s="29" t="s">
        <v>2624</v>
      </c>
      <c r="AG368" s="105">
        <v>12821.700014958649</v>
      </c>
    </row>
    <row r="369" spans="32:33" ht="15" customHeight="1" x14ac:dyDescent="0.25">
      <c r="AF369" s="29" t="s">
        <v>2630</v>
      </c>
      <c r="AG369" s="105">
        <v>3561.5833374885137</v>
      </c>
    </row>
    <row r="370" spans="32:33" ht="15" customHeight="1" x14ac:dyDescent="0.25">
      <c r="AF370" s="29" t="s">
        <v>2632</v>
      </c>
      <c r="AG370" s="105">
        <v>10684.750012465542</v>
      </c>
    </row>
    <row r="371" spans="32:33" ht="15" customHeight="1" x14ac:dyDescent="0.25">
      <c r="AF371" s="29" t="s">
        <v>2633</v>
      </c>
      <c r="AG371" s="105">
        <v>5342.3750062327708</v>
      </c>
    </row>
    <row r="372" spans="32:33" ht="15" customHeight="1" x14ac:dyDescent="0.25">
      <c r="AF372" s="29" t="s">
        <v>2634</v>
      </c>
      <c r="AG372" s="105">
        <v>71231.666749770273</v>
      </c>
    </row>
    <row r="373" spans="32:33" ht="15" customHeight="1" x14ac:dyDescent="0.25">
      <c r="AF373" s="29" t="s">
        <v>2635</v>
      </c>
      <c r="AG373" s="105">
        <v>80135.625093491559</v>
      </c>
    </row>
    <row r="374" spans="32:33" ht="15" customHeight="1" x14ac:dyDescent="0.25">
      <c r="AF374" s="29" t="s">
        <v>2638</v>
      </c>
      <c r="AG374" s="105">
        <v>5342.3750062327708</v>
      </c>
    </row>
    <row r="375" spans="32:33" ht="15" customHeight="1" x14ac:dyDescent="0.25">
      <c r="AF375" s="29" t="s">
        <v>2639</v>
      </c>
      <c r="AG375" s="105">
        <v>7123.1666749770275</v>
      </c>
    </row>
    <row r="376" spans="32:33" ht="15" customHeight="1" x14ac:dyDescent="0.25">
      <c r="AF376" s="29" t="s">
        <v>2640</v>
      </c>
      <c r="AG376" s="105">
        <v>10684.750012465542</v>
      </c>
    </row>
    <row r="377" spans="32:33" ht="15" customHeight="1" x14ac:dyDescent="0.25">
      <c r="AF377" s="29" t="s">
        <v>2641</v>
      </c>
      <c r="AG377" s="105">
        <v>4000</v>
      </c>
    </row>
    <row r="378" spans="32:33" ht="15" customHeight="1" x14ac:dyDescent="0.25">
      <c r="AF378" s="29" t="s">
        <v>2643</v>
      </c>
      <c r="AG378" s="105">
        <v>2671.1875031163854</v>
      </c>
    </row>
    <row r="379" spans="32:33" ht="15" customHeight="1" x14ac:dyDescent="0.25">
      <c r="AF379" s="29" t="s">
        <v>2644</v>
      </c>
      <c r="AG379" s="105">
        <v>14246.333349954055</v>
      </c>
    </row>
    <row r="380" spans="32:33" ht="15" customHeight="1" x14ac:dyDescent="0.25">
      <c r="AF380" s="29" t="s">
        <v>2645</v>
      </c>
      <c r="AG380" s="105">
        <v>8547.8000099724322</v>
      </c>
    </row>
    <row r="381" spans="32:33" ht="15" customHeight="1" x14ac:dyDescent="0.25">
      <c r="AF381" s="29" t="s">
        <v>2646</v>
      </c>
      <c r="AG381" s="105">
        <v>7693.0200089751897</v>
      </c>
    </row>
    <row r="382" spans="32:33" ht="15" customHeight="1" x14ac:dyDescent="0.25">
      <c r="AF382" s="29" t="s">
        <v>2647</v>
      </c>
      <c r="AG382" s="105">
        <v>4000</v>
      </c>
    </row>
    <row r="383" spans="32:33" ht="15" customHeight="1" x14ac:dyDescent="0.25">
      <c r="AF383" s="29" t="s">
        <v>2648</v>
      </c>
      <c r="AG383" s="105">
        <v>5400</v>
      </c>
    </row>
    <row r="384" spans="32:33" ht="15" customHeight="1" x14ac:dyDescent="0.25">
      <c r="AF384" s="29" t="s">
        <v>2649</v>
      </c>
      <c r="AG384" s="105">
        <v>186983.12521814698</v>
      </c>
    </row>
    <row r="385" spans="32:33" ht="15" customHeight="1" x14ac:dyDescent="0.25">
      <c r="AF385" s="29" t="s">
        <v>2924</v>
      </c>
      <c r="AG385" s="105">
        <v>17807.916687442568</v>
      </c>
    </row>
    <row r="386" spans="32:33" ht="15" customHeight="1" x14ac:dyDescent="0.25">
      <c r="AF386" s="29" t="s">
        <v>2988</v>
      </c>
      <c r="AG386" s="105">
        <v>17807.916687442568</v>
      </c>
    </row>
    <row r="387" spans="32:33" ht="15" customHeight="1" x14ac:dyDescent="0.25">
      <c r="AF387" s="29" t="s">
        <v>3024</v>
      </c>
      <c r="AG387" s="105">
        <v>17807.916687442568</v>
      </c>
    </row>
    <row r="388" spans="32:33" ht="15" customHeight="1" x14ac:dyDescent="0.25">
      <c r="AF388" s="29" t="s">
        <v>2654</v>
      </c>
      <c r="AG388" s="105">
        <v>2938.3062534280239</v>
      </c>
    </row>
    <row r="389" spans="32:33" ht="15" customHeight="1" x14ac:dyDescent="0.25">
      <c r="AF389" s="29" t="s">
        <v>3204</v>
      </c>
      <c r="AG389" s="105">
        <v>17807.916687442568</v>
      </c>
    </row>
    <row r="390" spans="32:33" ht="15" customHeight="1" x14ac:dyDescent="0.25">
      <c r="AF390" s="29" t="s">
        <v>2656</v>
      </c>
      <c r="AG390" s="105">
        <v>37000</v>
      </c>
    </row>
    <row r="391" spans="32:33" ht="15" customHeight="1" x14ac:dyDescent="0.25">
      <c r="AF391" s="29" t="s">
        <v>2657</v>
      </c>
      <c r="AG391" s="105">
        <v>5342.3750062327708</v>
      </c>
    </row>
    <row r="392" spans="32:33" ht="15" customHeight="1" x14ac:dyDescent="0.25">
      <c r="AF392" s="29" t="s">
        <v>2658</v>
      </c>
      <c r="AG392" s="105">
        <v>3561.5833374885137</v>
      </c>
    </row>
    <row r="393" spans="32:33" ht="15" customHeight="1" x14ac:dyDescent="0.25">
      <c r="AF393" s="29" t="s">
        <v>2659</v>
      </c>
      <c r="AG393" s="105">
        <v>8547.8000099724322</v>
      </c>
    </row>
    <row r="394" spans="32:33" ht="15" customHeight="1" x14ac:dyDescent="0.25">
      <c r="AF394" s="29" t="s">
        <v>2660</v>
      </c>
      <c r="AG394" s="105">
        <v>5800</v>
      </c>
    </row>
    <row r="395" spans="32:33" ht="15" customHeight="1" x14ac:dyDescent="0.25">
      <c r="AF395" s="29" t="s">
        <v>2661</v>
      </c>
      <c r="AG395" s="105">
        <v>4095.8208381117906</v>
      </c>
    </row>
    <row r="396" spans="32:33" ht="15" customHeight="1" x14ac:dyDescent="0.25">
      <c r="AF396" s="29" t="s">
        <v>3262</v>
      </c>
      <c r="AG396" s="105">
        <v>17807.916687442568</v>
      </c>
    </row>
    <row r="397" spans="32:33" ht="15" customHeight="1" x14ac:dyDescent="0.25">
      <c r="AF397" s="29" t="s">
        <v>3431</v>
      </c>
      <c r="AG397" s="105">
        <v>17807.916687442568</v>
      </c>
    </row>
    <row r="398" spans="32:33" ht="15" customHeight="1" x14ac:dyDescent="0.25">
      <c r="AF398" s="29" t="s">
        <v>2665</v>
      </c>
      <c r="AG398" s="105">
        <v>8738</v>
      </c>
    </row>
    <row r="399" spans="32:33" ht="15" customHeight="1" x14ac:dyDescent="0.25">
      <c r="AF399" s="29" t="s">
        <v>3442</v>
      </c>
      <c r="AG399" s="105">
        <v>17807.916687442568</v>
      </c>
    </row>
    <row r="400" spans="32:33" ht="15" customHeight="1" x14ac:dyDescent="0.25">
      <c r="AF400" s="29" t="s">
        <v>2668</v>
      </c>
      <c r="AG400" s="105">
        <v>10200</v>
      </c>
    </row>
    <row r="401" spans="32:33" ht="15" customHeight="1" x14ac:dyDescent="0.25">
      <c r="AF401" s="29" t="s">
        <v>2669</v>
      </c>
      <c r="AG401" s="105">
        <v>5787.5729234188348</v>
      </c>
    </row>
    <row r="402" spans="32:33" ht="15" customHeight="1" x14ac:dyDescent="0.25">
      <c r="AF402" s="29" t="s">
        <v>2671</v>
      </c>
      <c r="AG402" s="105">
        <v>4451.9791718606421</v>
      </c>
    </row>
    <row r="403" spans="32:33" ht="15" customHeight="1" x14ac:dyDescent="0.25">
      <c r="AF403" s="29" t="s">
        <v>2672</v>
      </c>
      <c r="AG403" s="105">
        <v>8369.7208430980063</v>
      </c>
    </row>
    <row r="404" spans="32:33" ht="15" customHeight="1" x14ac:dyDescent="0.25">
      <c r="AF404" s="29" t="s">
        <v>3522</v>
      </c>
      <c r="AG404" s="105">
        <v>17807.916687442568</v>
      </c>
    </row>
    <row r="405" spans="32:33" ht="15" customHeight="1" x14ac:dyDescent="0.25">
      <c r="AF405" s="29" t="s">
        <v>2675</v>
      </c>
      <c r="AG405" s="105">
        <v>3917.7416712373652</v>
      </c>
    </row>
    <row r="406" spans="32:33" ht="15" customHeight="1" x14ac:dyDescent="0.25">
      <c r="AF406" s="29" t="s">
        <v>2677</v>
      </c>
      <c r="AG406" s="105">
        <v>4630.058338735068</v>
      </c>
    </row>
    <row r="407" spans="32:33" ht="15" customHeight="1" x14ac:dyDescent="0.25">
      <c r="AF407" s="29" t="s">
        <v>2678</v>
      </c>
      <c r="AG407" s="105">
        <v>2136.9500024931081</v>
      </c>
    </row>
    <row r="408" spans="32:33" ht="15" customHeight="1" x14ac:dyDescent="0.25">
      <c r="AF408" s="29" t="s">
        <v>2679</v>
      </c>
      <c r="AG408" s="105">
        <v>13000</v>
      </c>
    </row>
    <row r="409" spans="32:33" ht="15" customHeight="1" x14ac:dyDescent="0.25">
      <c r="AF409" s="29" t="s">
        <v>2680</v>
      </c>
      <c r="AG409" s="105">
        <v>2564.3400029917298</v>
      </c>
    </row>
    <row r="410" spans="32:33" ht="15" customHeight="1" x14ac:dyDescent="0.25">
      <c r="AF410" s="29" t="s">
        <v>3565</v>
      </c>
      <c r="AG410" s="105">
        <v>17807.916687442568</v>
      </c>
    </row>
    <row r="411" spans="32:33" ht="15" customHeight="1" x14ac:dyDescent="0.25">
      <c r="AF411" s="29" t="s">
        <v>2683</v>
      </c>
      <c r="AG411" s="105">
        <v>50000</v>
      </c>
    </row>
    <row r="412" spans="32:33" ht="15" customHeight="1" x14ac:dyDescent="0.25">
      <c r="AF412" s="29" t="s">
        <v>2684</v>
      </c>
      <c r="AG412" s="105">
        <v>5342.3750062327708</v>
      </c>
    </row>
    <row r="413" spans="32:33" ht="15" customHeight="1" x14ac:dyDescent="0.25">
      <c r="AF413" s="29" t="s">
        <v>2685</v>
      </c>
      <c r="AG413" s="105">
        <v>11539.530013462785</v>
      </c>
    </row>
    <row r="414" spans="32:33" ht="15" customHeight="1" x14ac:dyDescent="0.25">
      <c r="AF414" s="29" t="s">
        <v>2686</v>
      </c>
      <c r="AG414" s="105">
        <v>7000</v>
      </c>
    </row>
    <row r="415" spans="32:33" ht="15" customHeight="1" x14ac:dyDescent="0.25">
      <c r="AF415" s="29" t="s">
        <v>2687</v>
      </c>
      <c r="AG415" s="105">
        <v>6767.0083412281756</v>
      </c>
    </row>
    <row r="416" spans="32:33" ht="15" customHeight="1" x14ac:dyDescent="0.25">
      <c r="AF416" s="29" t="s">
        <v>2689</v>
      </c>
      <c r="AG416" s="105">
        <v>4451.9791718606421</v>
      </c>
    </row>
    <row r="417" spans="32:33" ht="15" customHeight="1" x14ac:dyDescent="0.25">
      <c r="AF417" s="29" t="s">
        <v>2690</v>
      </c>
      <c r="AG417" s="105">
        <v>2671.1875031163854</v>
      </c>
    </row>
    <row r="418" spans="32:33" ht="15" customHeight="1" x14ac:dyDescent="0.25">
      <c r="AF418" s="29" t="s">
        <v>2691</v>
      </c>
      <c r="AG418" s="105">
        <v>4957.7240057840108</v>
      </c>
    </row>
    <row r="419" spans="32:33" ht="15" customHeight="1" x14ac:dyDescent="0.25">
      <c r="AF419" s="29" t="s">
        <v>2692</v>
      </c>
      <c r="AG419" s="105">
        <v>3205.4250037396623</v>
      </c>
    </row>
    <row r="420" spans="32:33" ht="15" customHeight="1" x14ac:dyDescent="0.25">
      <c r="AF420" s="29" t="s">
        <v>2693</v>
      </c>
      <c r="AG420" s="105">
        <v>14246.333349954055</v>
      </c>
    </row>
    <row r="421" spans="32:33" ht="15" customHeight="1" x14ac:dyDescent="0.25">
      <c r="AF421" s="29" t="s">
        <v>2694</v>
      </c>
      <c r="AG421" s="105">
        <v>5342.3750062327708</v>
      </c>
    </row>
    <row r="422" spans="32:33" ht="15" customHeight="1" x14ac:dyDescent="0.25">
      <c r="AF422" s="29" t="s">
        <v>2695</v>
      </c>
      <c r="AG422" s="105">
        <v>6588.9291743537506</v>
      </c>
    </row>
    <row r="423" spans="32:33" ht="15" customHeight="1" x14ac:dyDescent="0.25">
      <c r="AF423" s="29" t="s">
        <v>2696</v>
      </c>
      <c r="AG423" s="105">
        <v>6588.9291743537506</v>
      </c>
    </row>
    <row r="424" spans="32:33" ht="15" customHeight="1" x14ac:dyDescent="0.25">
      <c r="AF424" s="29" t="s">
        <v>2698</v>
      </c>
      <c r="AG424" s="105">
        <v>12821.700014958649</v>
      </c>
    </row>
    <row r="425" spans="32:33" ht="15" customHeight="1" x14ac:dyDescent="0.25">
      <c r="AF425" s="29" t="s">
        <v>2699</v>
      </c>
      <c r="AG425" s="105">
        <v>10684.750012465542</v>
      </c>
    </row>
    <row r="426" spans="32:33" ht="15" customHeight="1" x14ac:dyDescent="0.25">
      <c r="AF426" s="29" t="s">
        <v>2700</v>
      </c>
      <c r="AG426" s="105">
        <v>10000</v>
      </c>
    </row>
    <row r="427" spans="32:33" ht="15" customHeight="1" x14ac:dyDescent="0.25">
      <c r="AF427" s="29" t="s">
        <v>2701</v>
      </c>
      <c r="AG427" s="105">
        <v>2136.9500024931081</v>
      </c>
    </row>
    <row r="428" spans="32:33" ht="15" customHeight="1" x14ac:dyDescent="0.25">
      <c r="AF428" s="29" t="s">
        <v>2702</v>
      </c>
      <c r="AG428" s="105">
        <v>8547.8000099724322</v>
      </c>
    </row>
    <row r="429" spans="32:33" ht="15" customHeight="1" x14ac:dyDescent="0.25">
      <c r="AF429" s="29" t="s">
        <v>2703</v>
      </c>
      <c r="AG429" s="105">
        <v>8013.5625093491553</v>
      </c>
    </row>
    <row r="430" spans="32:33" ht="15" customHeight="1" x14ac:dyDescent="0.25">
      <c r="AF430" s="29" t="s">
        <v>2704</v>
      </c>
      <c r="AG430" s="105">
        <v>7123.1666749770275</v>
      </c>
    </row>
    <row r="431" spans="32:33" ht="15" customHeight="1" x14ac:dyDescent="0.25">
      <c r="AF431" s="29" t="s">
        <v>2705</v>
      </c>
      <c r="AG431" s="105">
        <v>40958.208381117904</v>
      </c>
    </row>
    <row r="432" spans="32:33" ht="15" customHeight="1" x14ac:dyDescent="0.25">
      <c r="AF432" s="29" t="s">
        <v>2706</v>
      </c>
      <c r="AG432" s="105">
        <v>11325.835013213473</v>
      </c>
    </row>
    <row r="433" spans="32:33" ht="15" customHeight="1" x14ac:dyDescent="0.25">
      <c r="AF433" s="29" t="s">
        <v>3609</v>
      </c>
      <c r="AG433" s="105">
        <v>17807.916687442568</v>
      </c>
    </row>
    <row r="434" spans="32:33" ht="15" customHeight="1" x14ac:dyDescent="0.25">
      <c r="AF434" s="29" t="s">
        <v>2709</v>
      </c>
      <c r="AG434" s="105">
        <v>8903.9583437212841</v>
      </c>
    </row>
    <row r="435" spans="32:33" ht="15" customHeight="1" x14ac:dyDescent="0.25">
      <c r="AF435" s="29" t="s">
        <v>2710</v>
      </c>
      <c r="AG435" s="105">
        <v>8903.9583437212841</v>
      </c>
    </row>
    <row r="436" spans="32:33" ht="15" customHeight="1" x14ac:dyDescent="0.25">
      <c r="AF436" s="29" t="s">
        <v>2711</v>
      </c>
      <c r="AG436" s="105">
        <v>12821.700014958649</v>
      </c>
    </row>
    <row r="437" spans="32:33" ht="15" customHeight="1" x14ac:dyDescent="0.25">
      <c r="AF437" s="29" t="s">
        <v>2712</v>
      </c>
      <c r="AG437" s="105">
        <v>3205.4250037396623</v>
      </c>
    </row>
    <row r="438" spans="32:33" ht="15" customHeight="1" x14ac:dyDescent="0.25">
      <c r="AF438" s="29" t="s">
        <v>2713</v>
      </c>
      <c r="AG438" s="105">
        <v>6677.9687577909626</v>
      </c>
    </row>
    <row r="439" spans="32:33" ht="15" customHeight="1" x14ac:dyDescent="0.25">
      <c r="AF439" s="29" t="s">
        <v>2715</v>
      </c>
      <c r="AG439" s="105">
        <v>31250</v>
      </c>
    </row>
    <row r="440" spans="32:33" ht="15" customHeight="1" x14ac:dyDescent="0.25">
      <c r="AF440" s="29" t="s">
        <v>2717</v>
      </c>
      <c r="AG440" s="105">
        <v>7123.1666749770275</v>
      </c>
    </row>
    <row r="441" spans="32:33" ht="15" customHeight="1" x14ac:dyDescent="0.25">
      <c r="AF441" s="29" t="s">
        <v>2719</v>
      </c>
      <c r="AG441" s="105">
        <v>4451.9791718606421</v>
      </c>
    </row>
    <row r="442" spans="32:33" ht="15" customHeight="1" x14ac:dyDescent="0.25">
      <c r="AF442" s="29" t="s">
        <v>2721</v>
      </c>
      <c r="AG442" s="105">
        <v>6945.0875081026015</v>
      </c>
    </row>
    <row r="443" spans="32:33" ht="15" customHeight="1" x14ac:dyDescent="0.25">
      <c r="AF443" s="29" t="s">
        <v>2722</v>
      </c>
      <c r="AG443" s="105">
        <v>10684.750012465542</v>
      </c>
    </row>
    <row r="444" spans="32:33" ht="15" customHeight="1" x14ac:dyDescent="0.25">
      <c r="AF444" s="29" t="s">
        <v>2723</v>
      </c>
      <c r="AG444" s="105">
        <v>8547.8000099724322</v>
      </c>
    </row>
    <row r="445" spans="32:33" ht="15" customHeight="1" x14ac:dyDescent="0.25">
      <c r="AF445" s="29" t="s">
        <v>2724</v>
      </c>
      <c r="AG445" s="105">
        <v>35000</v>
      </c>
    </row>
    <row r="446" spans="32:33" ht="15" customHeight="1" x14ac:dyDescent="0.25">
      <c r="AF446" s="29" t="s">
        <v>3615</v>
      </c>
      <c r="AG446" s="105">
        <v>17807.916687442568</v>
      </c>
    </row>
    <row r="447" spans="32:33" ht="15" customHeight="1" x14ac:dyDescent="0.25">
      <c r="AF447" s="29" t="s">
        <v>2726</v>
      </c>
      <c r="AG447" s="105">
        <v>3205.4250037396623</v>
      </c>
    </row>
    <row r="448" spans="32:33" ht="15" customHeight="1" x14ac:dyDescent="0.25">
      <c r="AF448" s="29" t="s">
        <v>2728</v>
      </c>
      <c r="AG448" s="105">
        <v>14246.333349954055</v>
      </c>
    </row>
    <row r="449" spans="32:33" ht="15" customHeight="1" x14ac:dyDescent="0.25">
      <c r="AF449" s="29" t="s">
        <v>2729</v>
      </c>
      <c r="AG449" s="105">
        <v>10684.750012465542</v>
      </c>
    </row>
    <row r="450" spans="32:33" ht="15" customHeight="1" x14ac:dyDescent="0.25">
      <c r="AF450" s="29" t="s">
        <v>2730</v>
      </c>
      <c r="AG450" s="105">
        <v>40000</v>
      </c>
    </row>
    <row r="451" spans="32:33" ht="15" customHeight="1" x14ac:dyDescent="0.25">
      <c r="AF451" s="29" t="s">
        <v>2732</v>
      </c>
      <c r="AG451" s="105">
        <v>7301.2458418514525</v>
      </c>
    </row>
    <row r="452" spans="32:33" ht="15" customHeight="1" x14ac:dyDescent="0.25">
      <c r="AF452" s="29" t="s">
        <v>3796</v>
      </c>
      <c r="AG452" s="105">
        <v>17807.916687442568</v>
      </c>
    </row>
    <row r="453" spans="32:33" ht="15" customHeight="1" x14ac:dyDescent="0.25">
      <c r="AF453" s="29" t="s">
        <v>2734</v>
      </c>
      <c r="AG453" s="105">
        <v>10684.750012465542</v>
      </c>
    </row>
    <row r="454" spans="32:33" ht="15" customHeight="1" x14ac:dyDescent="0.25">
      <c r="AF454" s="29" t="s">
        <v>3826</v>
      </c>
      <c r="AG454" s="105">
        <v>17807.916687442568</v>
      </c>
    </row>
    <row r="455" spans="32:33" ht="15" customHeight="1" x14ac:dyDescent="0.25">
      <c r="AF455" s="29" t="s">
        <v>2738</v>
      </c>
      <c r="AG455" s="105">
        <v>10000</v>
      </c>
    </row>
    <row r="456" spans="32:33" ht="15" customHeight="1" x14ac:dyDescent="0.25">
      <c r="AF456" s="29" t="s">
        <v>2743</v>
      </c>
      <c r="AG456" s="105">
        <v>6000</v>
      </c>
    </row>
    <row r="457" spans="32:33" ht="15" customHeight="1" x14ac:dyDescent="0.25">
      <c r="AF457" s="29" t="s">
        <v>2744</v>
      </c>
      <c r="AG457" s="105">
        <v>6410.8500074793246</v>
      </c>
    </row>
    <row r="458" spans="32:33" ht="15" customHeight="1" x14ac:dyDescent="0.25">
      <c r="AF458" s="29" t="s">
        <v>2371</v>
      </c>
      <c r="AG458" s="105">
        <v>18000</v>
      </c>
    </row>
    <row r="459" spans="32:33" ht="15" customHeight="1" x14ac:dyDescent="0.25">
      <c r="AF459" s="29" t="s">
        <v>2747</v>
      </c>
      <c r="AG459" s="105">
        <v>4273.9000049862161</v>
      </c>
    </row>
    <row r="460" spans="32:33" ht="15" customHeight="1" x14ac:dyDescent="0.25">
      <c r="AF460" s="29" t="s">
        <v>2750</v>
      </c>
      <c r="AG460" s="105">
        <v>8000</v>
      </c>
    </row>
    <row r="461" spans="32:33" ht="15" customHeight="1" x14ac:dyDescent="0.25">
      <c r="AF461" s="29" t="s">
        <v>2751</v>
      </c>
      <c r="AG461" s="105">
        <v>4006.7812546745777</v>
      </c>
    </row>
    <row r="462" spans="32:33" ht="15" customHeight="1" x14ac:dyDescent="0.25">
      <c r="AF462" s="29" t="s">
        <v>2753</v>
      </c>
      <c r="AG462" s="105">
        <v>4273.9000049862161</v>
      </c>
    </row>
    <row r="463" spans="32:33" ht="15" customHeight="1" x14ac:dyDescent="0.25">
      <c r="AF463" s="29" t="s">
        <v>2754</v>
      </c>
      <c r="AG463" s="105">
        <v>12465.541681209797</v>
      </c>
    </row>
    <row r="464" spans="32:33" ht="15" customHeight="1" x14ac:dyDescent="0.25">
      <c r="AF464" s="29" t="s">
        <v>2995</v>
      </c>
      <c r="AG464" s="105">
        <v>18000</v>
      </c>
    </row>
    <row r="465" spans="32:33" ht="15" customHeight="1" x14ac:dyDescent="0.25">
      <c r="AF465" s="29" t="s">
        <v>2759</v>
      </c>
      <c r="AG465" s="105">
        <v>2136.9500024931081</v>
      </c>
    </row>
    <row r="466" spans="32:33" ht="15" customHeight="1" x14ac:dyDescent="0.25">
      <c r="AF466" s="29" t="s">
        <v>3016</v>
      </c>
      <c r="AG466" s="105">
        <v>18000</v>
      </c>
    </row>
    <row r="467" spans="32:33" ht="15" customHeight="1" x14ac:dyDescent="0.25">
      <c r="AF467" s="29" t="s">
        <v>2764</v>
      </c>
      <c r="AG467" s="105">
        <v>3650.6229209257262</v>
      </c>
    </row>
    <row r="468" spans="32:33" ht="15" customHeight="1" x14ac:dyDescent="0.25">
      <c r="AF468" s="29" t="s">
        <v>2766</v>
      </c>
      <c r="AG468" s="105">
        <v>5342.3750062327708</v>
      </c>
    </row>
    <row r="469" spans="32:33" ht="15" customHeight="1" x14ac:dyDescent="0.25">
      <c r="AF469" s="29" t="s">
        <v>2768</v>
      </c>
      <c r="AG469" s="105">
        <v>3917.7416712373652</v>
      </c>
    </row>
    <row r="470" spans="32:33" ht="15" customHeight="1" x14ac:dyDescent="0.25">
      <c r="AF470" s="29" t="s">
        <v>2769</v>
      </c>
      <c r="AG470" s="105">
        <v>13500</v>
      </c>
    </row>
    <row r="471" spans="32:33" ht="15" customHeight="1" x14ac:dyDescent="0.25">
      <c r="AF471" s="29" t="s">
        <v>2770</v>
      </c>
      <c r="AG471" s="105">
        <v>45000</v>
      </c>
    </row>
    <row r="472" spans="32:33" ht="15" customHeight="1" x14ac:dyDescent="0.25">
      <c r="AF472" s="29" t="s">
        <v>2772</v>
      </c>
      <c r="AG472" s="105">
        <v>8547.8000099724322</v>
      </c>
    </row>
    <row r="473" spans="32:33" ht="15" customHeight="1" x14ac:dyDescent="0.25">
      <c r="AF473" s="29" t="s">
        <v>2774</v>
      </c>
      <c r="AG473" s="105">
        <v>10150.512511842264</v>
      </c>
    </row>
    <row r="474" spans="32:33" ht="15" customHeight="1" x14ac:dyDescent="0.25">
      <c r="AF474" s="29" t="s">
        <v>2775</v>
      </c>
      <c r="AG474" s="105">
        <v>11325.835013213473</v>
      </c>
    </row>
    <row r="475" spans="32:33" ht="15" customHeight="1" x14ac:dyDescent="0.25">
      <c r="AF475" s="29" t="s">
        <v>2778</v>
      </c>
      <c r="AG475" s="105">
        <v>40067.812546745779</v>
      </c>
    </row>
    <row r="476" spans="32:33" ht="15" customHeight="1" x14ac:dyDescent="0.25">
      <c r="AF476" s="29" t="s">
        <v>3266</v>
      </c>
      <c r="AG476" s="105">
        <v>18000</v>
      </c>
    </row>
    <row r="477" spans="32:33" ht="15" customHeight="1" x14ac:dyDescent="0.25">
      <c r="AF477" s="29" t="s">
        <v>2780</v>
      </c>
      <c r="AG477" s="105">
        <v>4273.9000049862161</v>
      </c>
    </row>
    <row r="478" spans="32:33" ht="15" customHeight="1" x14ac:dyDescent="0.25">
      <c r="AF478" s="29" t="s">
        <v>2781</v>
      </c>
      <c r="AG478" s="105">
        <v>7123.1666749770275</v>
      </c>
    </row>
    <row r="479" spans="32:33" ht="15" customHeight="1" x14ac:dyDescent="0.25">
      <c r="AF479" s="29" t="s">
        <v>2782</v>
      </c>
      <c r="AG479" s="105">
        <v>10000</v>
      </c>
    </row>
    <row r="480" spans="32:33" ht="15" customHeight="1" x14ac:dyDescent="0.25">
      <c r="AF480" s="29" t="s">
        <v>2785</v>
      </c>
      <c r="AG480" s="105">
        <v>8013.5625093491553</v>
      </c>
    </row>
    <row r="481" spans="32:33" ht="15" customHeight="1" x14ac:dyDescent="0.25">
      <c r="AF481" s="29" t="s">
        <v>2787</v>
      </c>
      <c r="AG481" s="105">
        <v>2671.1875031163854</v>
      </c>
    </row>
    <row r="482" spans="32:33" ht="15" customHeight="1" x14ac:dyDescent="0.25">
      <c r="AF482" s="29" t="s">
        <v>2788</v>
      </c>
      <c r="AG482" s="105">
        <v>96000</v>
      </c>
    </row>
    <row r="483" spans="32:33" ht="15" customHeight="1" x14ac:dyDescent="0.25">
      <c r="AF483" s="29" t="s">
        <v>3480</v>
      </c>
      <c r="AG483" s="105">
        <v>18000</v>
      </c>
    </row>
    <row r="484" spans="32:33" ht="15" customHeight="1" x14ac:dyDescent="0.25">
      <c r="AF484" s="29" t="s">
        <v>2792</v>
      </c>
      <c r="AG484" s="105">
        <v>6713.584591165848</v>
      </c>
    </row>
    <row r="485" spans="32:33" ht="15" customHeight="1" x14ac:dyDescent="0.25">
      <c r="AF485" s="29" t="s">
        <v>2795</v>
      </c>
      <c r="AG485" s="105">
        <v>10684.750012465542</v>
      </c>
    </row>
    <row r="486" spans="32:33" ht="15" customHeight="1" x14ac:dyDescent="0.25">
      <c r="AF486" s="29" t="s">
        <v>2800</v>
      </c>
      <c r="AG486" s="105">
        <v>8013.5625093491553</v>
      </c>
    </row>
    <row r="487" spans="32:33" ht="15" customHeight="1" x14ac:dyDescent="0.25">
      <c r="AF487" s="29" t="s">
        <v>2802</v>
      </c>
      <c r="AG487" s="105">
        <v>3027.3458368652364</v>
      </c>
    </row>
    <row r="488" spans="32:33" ht="15" customHeight="1" x14ac:dyDescent="0.25">
      <c r="AF488" s="29" t="s">
        <v>2803</v>
      </c>
      <c r="AG488" s="105">
        <v>13100</v>
      </c>
    </row>
    <row r="489" spans="32:33" ht="15" customHeight="1" x14ac:dyDescent="0.25">
      <c r="AF489" s="29" t="s">
        <v>2806</v>
      </c>
      <c r="AG489" s="105">
        <v>4273.9000049862161</v>
      </c>
    </row>
    <row r="490" spans="32:33" ht="15" customHeight="1" x14ac:dyDescent="0.25">
      <c r="AF490" s="29" t="s">
        <v>2807</v>
      </c>
      <c r="AG490" s="105">
        <v>11575.14584683767</v>
      </c>
    </row>
    <row r="491" spans="32:33" ht="15" customHeight="1" x14ac:dyDescent="0.25">
      <c r="AF491" s="29" t="s">
        <v>2809</v>
      </c>
      <c r="AG491" s="105">
        <v>9188.8850107203652</v>
      </c>
    </row>
    <row r="492" spans="32:33" ht="15" customHeight="1" x14ac:dyDescent="0.25">
      <c r="AF492" s="29" t="s">
        <v>2810</v>
      </c>
      <c r="AG492" s="105">
        <v>8975.1900104710548</v>
      </c>
    </row>
    <row r="493" spans="32:33" ht="15" customHeight="1" x14ac:dyDescent="0.25">
      <c r="AF493" s="29" t="s">
        <v>2811</v>
      </c>
      <c r="AG493" s="105">
        <v>2564.3400029917298</v>
      </c>
    </row>
    <row r="494" spans="32:33" ht="15" customHeight="1" x14ac:dyDescent="0.25">
      <c r="AF494" s="29" t="s">
        <v>2815</v>
      </c>
      <c r="AG494" s="105">
        <v>10684.750012465542</v>
      </c>
    </row>
    <row r="495" spans="32:33" ht="15" customHeight="1" x14ac:dyDescent="0.25">
      <c r="AF495" s="29" t="s">
        <v>2818</v>
      </c>
      <c r="AG495" s="105">
        <v>30273.458368652366</v>
      </c>
    </row>
    <row r="496" spans="32:33" ht="15" customHeight="1" x14ac:dyDescent="0.25">
      <c r="AF496" s="29" t="s">
        <v>2820</v>
      </c>
      <c r="AG496" s="105">
        <v>6410.8500074793246</v>
      </c>
    </row>
    <row r="497" spans="32:33" ht="15" customHeight="1" x14ac:dyDescent="0.25">
      <c r="AF497" s="29" t="s">
        <v>2824</v>
      </c>
      <c r="AG497" s="105">
        <v>9794.354178093412</v>
      </c>
    </row>
    <row r="498" spans="32:33" ht="15" customHeight="1" x14ac:dyDescent="0.25">
      <c r="AF498" s="29" t="s">
        <v>2902</v>
      </c>
      <c r="AG498" s="105">
        <v>18698.312521814696</v>
      </c>
    </row>
    <row r="499" spans="32:33" ht="15" customHeight="1" x14ac:dyDescent="0.25">
      <c r="AF499" s="29" t="s">
        <v>2827</v>
      </c>
      <c r="AG499" s="105">
        <v>10684.750012465542</v>
      </c>
    </row>
    <row r="500" spans="32:33" ht="15" customHeight="1" x14ac:dyDescent="0.25">
      <c r="AF500" s="29" t="s">
        <v>2828</v>
      </c>
      <c r="AG500" s="105">
        <v>10684.750012465542</v>
      </c>
    </row>
    <row r="501" spans="32:33" ht="15" customHeight="1" x14ac:dyDescent="0.25">
      <c r="AF501" s="29" t="s">
        <v>2830</v>
      </c>
      <c r="AG501" s="105">
        <v>13000</v>
      </c>
    </row>
    <row r="502" spans="32:33" ht="15" customHeight="1" x14ac:dyDescent="0.25">
      <c r="AF502" s="29" t="s">
        <v>2834</v>
      </c>
      <c r="AG502" s="105">
        <v>30000</v>
      </c>
    </row>
    <row r="503" spans="32:33" ht="15" customHeight="1" x14ac:dyDescent="0.25">
      <c r="AF503" s="29" t="s">
        <v>2837</v>
      </c>
      <c r="AG503" s="105">
        <v>3561.5833374885137</v>
      </c>
    </row>
    <row r="504" spans="32:33" ht="15" customHeight="1" x14ac:dyDescent="0.25">
      <c r="AF504" s="29" t="s">
        <v>2838</v>
      </c>
      <c r="AG504" s="105">
        <v>5000</v>
      </c>
    </row>
    <row r="505" spans="32:33" ht="15" customHeight="1" x14ac:dyDescent="0.25">
      <c r="AF505" s="29" t="s">
        <v>2839</v>
      </c>
      <c r="AG505" s="105">
        <v>3561.5833374885137</v>
      </c>
    </row>
    <row r="506" spans="32:33" ht="15" customHeight="1" x14ac:dyDescent="0.25">
      <c r="AF506" s="29" t="s">
        <v>2842</v>
      </c>
      <c r="AG506" s="105">
        <v>11575.14584683767</v>
      </c>
    </row>
    <row r="507" spans="32:33" ht="15" customHeight="1" x14ac:dyDescent="0.25">
      <c r="AF507" s="29" t="s">
        <v>2845</v>
      </c>
      <c r="AG507" s="105">
        <v>9794.354178093412</v>
      </c>
    </row>
    <row r="508" spans="32:33" ht="15" customHeight="1" x14ac:dyDescent="0.25">
      <c r="AF508" s="29" t="s">
        <v>2851</v>
      </c>
      <c r="AG508" s="105">
        <v>9616.275011218986</v>
      </c>
    </row>
    <row r="509" spans="32:33" ht="15" customHeight="1" x14ac:dyDescent="0.25">
      <c r="AF509" s="29" t="s">
        <v>2869</v>
      </c>
      <c r="AG509" s="105">
        <v>2564.3400029917298</v>
      </c>
    </row>
    <row r="510" spans="32:33" ht="15" customHeight="1" x14ac:dyDescent="0.25">
      <c r="AF510" s="29" t="s">
        <v>2871</v>
      </c>
      <c r="AG510" s="105">
        <v>5342.3750062327708</v>
      </c>
    </row>
    <row r="511" spans="32:33" ht="15" customHeight="1" x14ac:dyDescent="0.25">
      <c r="AF511" s="29" t="s">
        <v>2874</v>
      </c>
      <c r="AG511" s="105">
        <v>12821.700014958649</v>
      </c>
    </row>
    <row r="512" spans="32:33" ht="15" customHeight="1" x14ac:dyDescent="0.25">
      <c r="AF512" s="29" t="s">
        <v>2875</v>
      </c>
      <c r="AG512" s="105">
        <v>10684.750012465542</v>
      </c>
    </row>
    <row r="513" spans="32:33" ht="15" customHeight="1" x14ac:dyDescent="0.25">
      <c r="AF513" s="29" t="s">
        <v>2879</v>
      </c>
      <c r="AG513" s="105">
        <v>7123.1666749770275</v>
      </c>
    </row>
    <row r="514" spans="32:33" ht="15" customHeight="1" x14ac:dyDescent="0.25">
      <c r="AF514" s="29" t="s">
        <v>2881</v>
      </c>
      <c r="AG514" s="105">
        <v>8903.9583437212841</v>
      </c>
    </row>
    <row r="515" spans="32:33" ht="15" customHeight="1" x14ac:dyDescent="0.25">
      <c r="AF515" s="29" t="s">
        <v>2884</v>
      </c>
      <c r="AG515" s="105">
        <v>7123.1666749770275</v>
      </c>
    </row>
    <row r="516" spans="32:33" ht="15" customHeight="1" x14ac:dyDescent="0.25">
      <c r="AF516" s="29" t="s">
        <v>2885</v>
      </c>
      <c r="AG516" s="105">
        <v>40958.208381117904</v>
      </c>
    </row>
    <row r="517" spans="32:33" ht="15" customHeight="1" x14ac:dyDescent="0.25">
      <c r="AF517" s="29" t="s">
        <v>2887</v>
      </c>
      <c r="AG517" s="105">
        <v>2136.9500024931081</v>
      </c>
    </row>
    <row r="518" spans="32:33" ht="15" customHeight="1" x14ac:dyDescent="0.25">
      <c r="AF518" s="29" t="s">
        <v>2888</v>
      </c>
      <c r="AG518" s="105">
        <v>8903.9583437212841</v>
      </c>
    </row>
    <row r="519" spans="32:33" ht="15" customHeight="1" x14ac:dyDescent="0.25">
      <c r="AF519" s="29" t="s">
        <v>2893</v>
      </c>
      <c r="AG519" s="105">
        <v>3205.4250037396623</v>
      </c>
    </row>
    <row r="520" spans="32:33" ht="15" customHeight="1" x14ac:dyDescent="0.25">
      <c r="AF520" s="29" t="s">
        <v>2894</v>
      </c>
      <c r="AG520" s="105">
        <v>10000</v>
      </c>
    </row>
    <row r="521" spans="32:33" ht="15" customHeight="1" x14ac:dyDescent="0.25">
      <c r="AF521" s="29" t="s">
        <v>2896</v>
      </c>
      <c r="AG521" s="105">
        <v>10684.750012465542</v>
      </c>
    </row>
    <row r="522" spans="32:33" ht="15" customHeight="1" x14ac:dyDescent="0.25">
      <c r="AF522" s="29" t="s">
        <v>2901</v>
      </c>
      <c r="AG522" s="105">
        <v>13801.135432767991</v>
      </c>
    </row>
    <row r="523" spans="32:33" ht="15" customHeight="1" x14ac:dyDescent="0.25">
      <c r="AF523" s="29" t="s">
        <v>2180</v>
      </c>
      <c r="AG523" s="105">
        <v>19588.708356186824</v>
      </c>
    </row>
    <row r="524" spans="32:33" ht="15" customHeight="1" x14ac:dyDescent="0.25">
      <c r="AF524" s="29" t="s">
        <v>2904</v>
      </c>
      <c r="AG524" s="105">
        <v>8654.6475100970874</v>
      </c>
    </row>
    <row r="525" spans="32:33" ht="15" customHeight="1" x14ac:dyDescent="0.25">
      <c r="AF525" s="29" t="s">
        <v>2908</v>
      </c>
      <c r="AG525" s="105">
        <v>5342.3750062327708</v>
      </c>
    </row>
    <row r="526" spans="32:33" ht="15" customHeight="1" x14ac:dyDescent="0.25">
      <c r="AF526" s="29" t="s">
        <v>2443</v>
      </c>
      <c r="AG526" s="105">
        <v>19588.708356186824</v>
      </c>
    </row>
    <row r="527" spans="32:33" ht="15" customHeight="1" x14ac:dyDescent="0.25">
      <c r="AF527" s="29" t="s">
        <v>3183</v>
      </c>
      <c r="AG527" s="105">
        <v>19588.708356186824</v>
      </c>
    </row>
    <row r="528" spans="32:33" ht="15" customHeight="1" x14ac:dyDescent="0.25">
      <c r="AF528" s="29" t="s">
        <v>2912</v>
      </c>
      <c r="AG528" s="105">
        <v>2564.3400029917298</v>
      </c>
    </row>
    <row r="529" spans="32:33" ht="15" customHeight="1" x14ac:dyDescent="0.25">
      <c r="AF529" s="29" t="s">
        <v>2913</v>
      </c>
      <c r="AG529" s="105">
        <v>3205.4250037396623</v>
      </c>
    </row>
    <row r="530" spans="32:33" ht="15" customHeight="1" x14ac:dyDescent="0.25">
      <c r="AF530" s="29" t="s">
        <v>2914</v>
      </c>
      <c r="AG530" s="105">
        <v>10684.750012465542</v>
      </c>
    </row>
    <row r="531" spans="32:33" ht="15" customHeight="1" x14ac:dyDescent="0.25">
      <c r="AF531" s="29" t="s">
        <v>2916</v>
      </c>
      <c r="AG531" s="105">
        <v>12465.541681209797</v>
      </c>
    </row>
    <row r="532" spans="32:33" ht="15" customHeight="1" x14ac:dyDescent="0.25">
      <c r="AF532" s="29" t="s">
        <v>2252</v>
      </c>
      <c r="AG532" s="105">
        <v>20000</v>
      </c>
    </row>
    <row r="533" spans="32:33" ht="15" customHeight="1" x14ac:dyDescent="0.25">
      <c r="AF533" s="29" t="s">
        <v>2925</v>
      </c>
      <c r="AG533" s="105">
        <v>12465.541681209797</v>
      </c>
    </row>
    <row r="534" spans="32:33" ht="15" customHeight="1" x14ac:dyDescent="0.25">
      <c r="AF534" s="29" t="s">
        <v>2281</v>
      </c>
      <c r="AG534" s="105">
        <v>20000</v>
      </c>
    </row>
    <row r="535" spans="32:33" ht="15" customHeight="1" x14ac:dyDescent="0.25">
      <c r="AF535" s="29" t="s">
        <v>2474</v>
      </c>
      <c r="AG535" s="105">
        <v>20000</v>
      </c>
    </row>
    <row r="536" spans="32:33" ht="15" customHeight="1" x14ac:dyDescent="0.25">
      <c r="AF536" s="29" t="s">
        <v>2489</v>
      </c>
      <c r="AG536" s="105">
        <v>20000</v>
      </c>
    </row>
    <row r="537" spans="32:33" ht="15" customHeight="1" x14ac:dyDescent="0.25">
      <c r="AF537" s="29" t="s">
        <v>2933</v>
      </c>
      <c r="AG537" s="105">
        <v>8547.8000099724322</v>
      </c>
    </row>
    <row r="538" spans="32:33" ht="15" customHeight="1" x14ac:dyDescent="0.25">
      <c r="AF538" s="29" t="s">
        <v>2934</v>
      </c>
      <c r="AG538" s="105">
        <v>10684.750012465542</v>
      </c>
    </row>
    <row r="539" spans="32:33" ht="15" customHeight="1" x14ac:dyDescent="0.25">
      <c r="AF539" s="29" t="s">
        <v>2935</v>
      </c>
      <c r="AG539" s="105">
        <v>10684.750012465542</v>
      </c>
    </row>
    <row r="540" spans="32:33" ht="15" customHeight="1" x14ac:dyDescent="0.25">
      <c r="AF540" s="29" t="s">
        <v>2746</v>
      </c>
      <c r="AG540" s="105">
        <v>20000</v>
      </c>
    </row>
    <row r="541" spans="32:33" ht="15" customHeight="1" x14ac:dyDescent="0.25">
      <c r="AF541" s="29" t="s">
        <v>2944</v>
      </c>
      <c r="AG541" s="105">
        <v>8000</v>
      </c>
    </row>
    <row r="542" spans="32:33" ht="15" customHeight="1" x14ac:dyDescent="0.25">
      <c r="AF542" s="29" t="s">
        <v>2982</v>
      </c>
      <c r="AG542" s="105">
        <v>3632.815004238284</v>
      </c>
    </row>
    <row r="543" spans="32:33" ht="15" customHeight="1" x14ac:dyDescent="0.25">
      <c r="AF543" s="29" t="s">
        <v>2984</v>
      </c>
      <c r="AG543" s="105">
        <v>8903.9583437212841</v>
      </c>
    </row>
    <row r="544" spans="32:33" ht="15" customHeight="1" x14ac:dyDescent="0.25">
      <c r="AF544" s="29" t="s">
        <v>3374</v>
      </c>
      <c r="AG544" s="105">
        <v>20000</v>
      </c>
    </row>
    <row r="545" spans="32:33" ht="15" customHeight="1" x14ac:dyDescent="0.25">
      <c r="AF545" s="29" t="s">
        <v>2987</v>
      </c>
      <c r="AG545" s="105">
        <v>9705.3145946561999</v>
      </c>
    </row>
    <row r="546" spans="32:33" ht="15" customHeight="1" x14ac:dyDescent="0.25">
      <c r="AF546" s="29" t="s">
        <v>3429</v>
      </c>
      <c r="AG546" s="105">
        <v>20000</v>
      </c>
    </row>
    <row r="547" spans="32:33" ht="15" customHeight="1" x14ac:dyDescent="0.25">
      <c r="AF547" s="29" t="s">
        <v>2989</v>
      </c>
      <c r="AG547" s="105">
        <v>3205.4250037396623</v>
      </c>
    </row>
    <row r="548" spans="32:33" ht="15" customHeight="1" x14ac:dyDescent="0.25">
      <c r="AF548" s="29" t="s">
        <v>2991</v>
      </c>
      <c r="AG548" s="105">
        <v>12465.541681209797</v>
      </c>
    </row>
    <row r="549" spans="32:33" ht="15" customHeight="1" x14ac:dyDescent="0.25">
      <c r="AF549" s="29" t="s">
        <v>2994</v>
      </c>
      <c r="AG549" s="105">
        <v>11575.14584683767</v>
      </c>
    </row>
    <row r="550" spans="32:33" ht="15" customHeight="1" x14ac:dyDescent="0.25">
      <c r="AF550" s="29" t="s">
        <v>3575</v>
      </c>
      <c r="AG550" s="105">
        <v>20000</v>
      </c>
    </row>
    <row r="551" spans="32:33" ht="15" customHeight="1" x14ac:dyDescent="0.25">
      <c r="AF551" s="29" t="s">
        <v>2997</v>
      </c>
      <c r="AG551" s="105">
        <v>6232.7708406048987</v>
      </c>
    </row>
    <row r="552" spans="32:33" ht="15" customHeight="1" x14ac:dyDescent="0.25">
      <c r="AF552" s="29" t="s">
        <v>2999</v>
      </c>
      <c r="AG552" s="105">
        <v>11397.066679963244</v>
      </c>
    </row>
    <row r="553" spans="32:33" ht="15" customHeight="1" x14ac:dyDescent="0.25">
      <c r="AF553" s="29" t="s">
        <v>3002</v>
      </c>
      <c r="AG553" s="105">
        <v>6499.8895909165376</v>
      </c>
    </row>
    <row r="554" spans="32:33" ht="15" customHeight="1" x14ac:dyDescent="0.25">
      <c r="AF554" s="29" t="s">
        <v>3004</v>
      </c>
      <c r="AG554" s="105">
        <v>7265</v>
      </c>
    </row>
    <row r="555" spans="32:33" ht="15" customHeight="1" x14ac:dyDescent="0.25">
      <c r="AF555" s="29" t="s">
        <v>3006</v>
      </c>
      <c r="AG555" s="105">
        <v>8013.5625093491553</v>
      </c>
    </row>
    <row r="556" spans="32:33" ht="15" customHeight="1" x14ac:dyDescent="0.25">
      <c r="AF556" s="29" t="s">
        <v>3007</v>
      </c>
      <c r="AG556" s="105">
        <v>10150.512511842264</v>
      </c>
    </row>
    <row r="557" spans="32:33" ht="15" customHeight="1" x14ac:dyDescent="0.25">
      <c r="AF557" s="29" t="s">
        <v>3010</v>
      </c>
      <c r="AG557" s="105">
        <v>10898.445012714852</v>
      </c>
    </row>
    <row r="558" spans="32:33" ht="15" customHeight="1" x14ac:dyDescent="0.25">
      <c r="AF558" s="29" t="s">
        <v>3012</v>
      </c>
      <c r="AG558" s="105">
        <v>2136.9500024931081</v>
      </c>
    </row>
    <row r="559" spans="32:33" ht="15" customHeight="1" x14ac:dyDescent="0.25">
      <c r="AF559" s="29" t="s">
        <v>3014</v>
      </c>
      <c r="AG559" s="105">
        <v>7123.1666749770275</v>
      </c>
    </row>
    <row r="560" spans="32:33" ht="15" customHeight="1" x14ac:dyDescent="0.25">
      <c r="AF560" s="29" t="s">
        <v>3015</v>
      </c>
      <c r="AG560" s="105">
        <v>5342.3750062327708</v>
      </c>
    </row>
    <row r="561" spans="32:33" ht="15" customHeight="1" x14ac:dyDescent="0.25">
      <c r="AF561" s="29" t="s">
        <v>3879</v>
      </c>
      <c r="AG561" s="105">
        <v>20000</v>
      </c>
    </row>
    <row r="562" spans="32:33" ht="15" customHeight="1" x14ac:dyDescent="0.25">
      <c r="AF562" s="29" t="s">
        <v>3018</v>
      </c>
      <c r="AG562" s="105">
        <v>7479.3250087258784</v>
      </c>
    </row>
    <row r="563" spans="32:33" ht="15" customHeight="1" x14ac:dyDescent="0.25">
      <c r="AF563" s="29" t="s">
        <v>3019</v>
      </c>
      <c r="AG563" s="105">
        <v>3739.6625043629392</v>
      </c>
    </row>
    <row r="564" spans="32:33" ht="15" customHeight="1" x14ac:dyDescent="0.25">
      <c r="AF564" s="29" t="s">
        <v>3724</v>
      </c>
      <c r="AG564" s="105">
        <v>20122.945856810104</v>
      </c>
    </row>
    <row r="565" spans="32:33" ht="15" customHeight="1" x14ac:dyDescent="0.25">
      <c r="AF565" s="29" t="s">
        <v>3022</v>
      </c>
      <c r="AG565" s="105">
        <v>6000</v>
      </c>
    </row>
    <row r="566" spans="32:33" ht="15" customHeight="1" x14ac:dyDescent="0.25">
      <c r="AF566" s="29" t="s">
        <v>3025</v>
      </c>
      <c r="AG566" s="105">
        <v>10684.750012465542</v>
      </c>
    </row>
    <row r="567" spans="32:33" ht="15" customHeight="1" x14ac:dyDescent="0.25">
      <c r="AF567" s="29" t="s">
        <v>3027</v>
      </c>
      <c r="AG567" s="105">
        <v>8476.5683432226633</v>
      </c>
    </row>
    <row r="568" spans="32:33" ht="15" customHeight="1" x14ac:dyDescent="0.25">
      <c r="AF568" s="29" t="s">
        <v>3028</v>
      </c>
      <c r="AG568" s="105">
        <v>8700</v>
      </c>
    </row>
    <row r="569" spans="32:33" ht="15" customHeight="1" x14ac:dyDescent="0.25">
      <c r="AF569" s="29" t="s">
        <v>3029</v>
      </c>
      <c r="AG569" s="105">
        <v>3561.5833374885137</v>
      </c>
    </row>
    <row r="570" spans="32:33" ht="15" customHeight="1" x14ac:dyDescent="0.25">
      <c r="AF570" s="29" t="s">
        <v>3030</v>
      </c>
      <c r="AG570" s="105">
        <v>3205.4250037396623</v>
      </c>
    </row>
    <row r="571" spans="32:33" ht="15" customHeight="1" x14ac:dyDescent="0.25">
      <c r="AF571" s="29" t="s">
        <v>3031</v>
      </c>
      <c r="AG571" s="105">
        <v>4487.5950052355274</v>
      </c>
    </row>
    <row r="572" spans="32:33" ht="15" customHeight="1" x14ac:dyDescent="0.25">
      <c r="AF572" s="29" t="s">
        <v>3032</v>
      </c>
      <c r="AG572" s="105">
        <v>12465.541681209797</v>
      </c>
    </row>
    <row r="573" spans="32:33" ht="15" customHeight="1" x14ac:dyDescent="0.25">
      <c r="AF573" s="29" t="s">
        <v>2681</v>
      </c>
      <c r="AG573" s="105">
        <v>20479.104190558952</v>
      </c>
    </row>
    <row r="574" spans="32:33" ht="15" customHeight="1" x14ac:dyDescent="0.25">
      <c r="AF574" s="29" t="s">
        <v>3041</v>
      </c>
      <c r="AG574" s="105">
        <v>12000</v>
      </c>
    </row>
    <row r="575" spans="32:33" ht="15" customHeight="1" x14ac:dyDescent="0.25">
      <c r="AF575" s="29" t="s">
        <v>3440</v>
      </c>
      <c r="AG575" s="105">
        <v>20479.104190558952</v>
      </c>
    </row>
    <row r="576" spans="32:33" ht="15" customHeight="1" x14ac:dyDescent="0.25">
      <c r="AF576" s="29" t="s">
        <v>3044</v>
      </c>
      <c r="AG576" s="105">
        <v>7265.630008476568</v>
      </c>
    </row>
    <row r="577" spans="32:33" ht="15" customHeight="1" x14ac:dyDescent="0.25">
      <c r="AF577" s="29" t="s">
        <v>3046</v>
      </c>
      <c r="AG577" s="105">
        <v>9438.1958443445619</v>
      </c>
    </row>
    <row r="578" spans="32:33" ht="15" customHeight="1" x14ac:dyDescent="0.25">
      <c r="AF578" s="29" t="s">
        <v>2789</v>
      </c>
      <c r="AG578" s="105">
        <v>20514.720023933838</v>
      </c>
    </row>
    <row r="579" spans="32:33" ht="15" customHeight="1" x14ac:dyDescent="0.25">
      <c r="AF579" s="29" t="s">
        <v>3048</v>
      </c>
      <c r="AG579" s="105">
        <v>3561.5833374885137</v>
      </c>
    </row>
    <row r="580" spans="32:33" ht="15" customHeight="1" x14ac:dyDescent="0.25">
      <c r="AF580" s="29" t="s">
        <v>3049</v>
      </c>
      <c r="AG580" s="105">
        <v>3561.5833374885137</v>
      </c>
    </row>
    <row r="581" spans="32:33" ht="15" customHeight="1" x14ac:dyDescent="0.25">
      <c r="AF581" s="29" t="s">
        <v>3050</v>
      </c>
      <c r="AG581" s="105">
        <v>5100</v>
      </c>
    </row>
    <row r="582" spans="32:33" ht="15" customHeight="1" x14ac:dyDescent="0.25">
      <c r="AF582" s="29" t="s">
        <v>3052</v>
      </c>
      <c r="AG582" s="105">
        <v>5342.3750062327708</v>
      </c>
    </row>
    <row r="583" spans="32:33" ht="15" customHeight="1" x14ac:dyDescent="0.25">
      <c r="AF583" s="29" t="s">
        <v>3053</v>
      </c>
      <c r="AG583" s="105">
        <v>50000</v>
      </c>
    </row>
    <row r="584" spans="32:33" ht="15" customHeight="1" x14ac:dyDescent="0.25">
      <c r="AF584" s="29" t="s">
        <v>3056</v>
      </c>
      <c r="AG584" s="105">
        <v>7000</v>
      </c>
    </row>
    <row r="585" spans="32:33" ht="15" customHeight="1" x14ac:dyDescent="0.25">
      <c r="AF585" s="29" t="s">
        <v>3057</v>
      </c>
      <c r="AG585" s="105">
        <v>7799.8675090998449</v>
      </c>
    </row>
    <row r="586" spans="32:33" ht="15" customHeight="1" x14ac:dyDescent="0.25">
      <c r="AF586" s="29" t="s">
        <v>3059</v>
      </c>
      <c r="AG586" s="105">
        <v>6720</v>
      </c>
    </row>
    <row r="587" spans="32:33" ht="15" customHeight="1" x14ac:dyDescent="0.25">
      <c r="AF587" s="29" t="s">
        <v>3060</v>
      </c>
      <c r="AG587" s="105">
        <v>4451.9791718606421</v>
      </c>
    </row>
    <row r="588" spans="32:33" ht="15" customHeight="1" x14ac:dyDescent="0.25">
      <c r="AF588" s="29" t="s">
        <v>3062</v>
      </c>
      <c r="AG588" s="105">
        <v>7200</v>
      </c>
    </row>
    <row r="589" spans="32:33" ht="15" customHeight="1" x14ac:dyDescent="0.25">
      <c r="AF589" s="29" t="s">
        <v>3063</v>
      </c>
      <c r="AG589" s="105">
        <v>44519.791718606422</v>
      </c>
    </row>
    <row r="590" spans="32:33" ht="15" customHeight="1" x14ac:dyDescent="0.25">
      <c r="AF590" s="29" t="s">
        <v>3064</v>
      </c>
      <c r="AG590" s="105">
        <v>2493.1083362419595</v>
      </c>
    </row>
    <row r="591" spans="32:33" ht="15" customHeight="1" x14ac:dyDescent="0.25">
      <c r="AF591" s="29" t="s">
        <v>2613</v>
      </c>
      <c r="AG591" s="105">
        <v>21000</v>
      </c>
    </row>
    <row r="592" spans="32:33" ht="15" customHeight="1" x14ac:dyDescent="0.25">
      <c r="AF592" s="29" t="s">
        <v>3070</v>
      </c>
      <c r="AG592" s="105">
        <v>50000</v>
      </c>
    </row>
    <row r="593" spans="32:33" ht="15" customHeight="1" x14ac:dyDescent="0.25">
      <c r="AF593" s="29" t="s">
        <v>3071</v>
      </c>
      <c r="AG593" s="105">
        <v>4273.9000049862161</v>
      </c>
    </row>
    <row r="594" spans="32:33" ht="15" customHeight="1" x14ac:dyDescent="0.25">
      <c r="AF594" s="29" t="s">
        <v>3072</v>
      </c>
      <c r="AG594" s="105">
        <v>4451.9791718606421</v>
      </c>
    </row>
    <row r="595" spans="32:33" ht="15" customHeight="1" x14ac:dyDescent="0.25">
      <c r="AF595" s="29" t="s">
        <v>3073</v>
      </c>
      <c r="AG595" s="105">
        <v>10684.750012465542</v>
      </c>
    </row>
    <row r="596" spans="32:33" ht="15" customHeight="1" x14ac:dyDescent="0.25">
      <c r="AF596" s="29" t="s">
        <v>3076</v>
      </c>
      <c r="AG596" s="105">
        <v>7960</v>
      </c>
    </row>
    <row r="597" spans="32:33" ht="15" customHeight="1" x14ac:dyDescent="0.25">
      <c r="AF597" s="29" t="s">
        <v>3077</v>
      </c>
      <c r="AG597" s="105">
        <v>8903.9583437212841</v>
      </c>
    </row>
    <row r="598" spans="32:33" ht="15" customHeight="1" x14ac:dyDescent="0.25">
      <c r="AF598" s="29" t="s">
        <v>3081</v>
      </c>
      <c r="AG598" s="105">
        <v>4273.9000049862161</v>
      </c>
    </row>
    <row r="599" spans="32:33" ht="15" customHeight="1" x14ac:dyDescent="0.25">
      <c r="AF599" s="29" t="s">
        <v>3888</v>
      </c>
      <c r="AG599" s="105">
        <v>21000</v>
      </c>
    </row>
    <row r="600" spans="32:33" ht="15" customHeight="1" x14ac:dyDescent="0.25">
      <c r="AF600" s="29" t="s">
        <v>3093</v>
      </c>
      <c r="AG600" s="105">
        <v>3205.4250037396623</v>
      </c>
    </row>
    <row r="601" spans="32:33" ht="15" customHeight="1" x14ac:dyDescent="0.25">
      <c r="AF601" s="29" t="s">
        <v>3094</v>
      </c>
      <c r="AG601" s="105">
        <v>10684.750012465542</v>
      </c>
    </row>
    <row r="602" spans="32:33" ht="15" customHeight="1" x14ac:dyDescent="0.25">
      <c r="AF602" s="29" t="s">
        <v>3095</v>
      </c>
      <c r="AG602" s="105">
        <v>5342.3750062327708</v>
      </c>
    </row>
    <row r="603" spans="32:33" ht="15" customHeight="1" x14ac:dyDescent="0.25">
      <c r="AF603" s="29" t="s">
        <v>3102</v>
      </c>
      <c r="AG603" s="105">
        <v>60000</v>
      </c>
    </row>
    <row r="604" spans="32:33" ht="15" customHeight="1" x14ac:dyDescent="0.25">
      <c r="AF604" s="29" t="s">
        <v>3104</v>
      </c>
      <c r="AG604" s="105">
        <v>4487.5950052355274</v>
      </c>
    </row>
    <row r="605" spans="32:33" ht="15" customHeight="1" x14ac:dyDescent="0.25">
      <c r="AF605" s="29" t="s">
        <v>3105</v>
      </c>
      <c r="AG605" s="105">
        <v>4314.929445034084</v>
      </c>
    </row>
    <row r="606" spans="32:33" ht="15" customHeight="1" x14ac:dyDescent="0.25">
      <c r="AF606" s="29" t="s">
        <v>3106</v>
      </c>
      <c r="AG606" s="105">
        <v>3739.6625043629392</v>
      </c>
    </row>
    <row r="607" spans="32:33" ht="15" customHeight="1" x14ac:dyDescent="0.25">
      <c r="AF607" s="29" t="s">
        <v>2240</v>
      </c>
      <c r="AG607" s="105">
        <v>21369.500024931083</v>
      </c>
    </row>
    <row r="608" spans="32:33" ht="15" customHeight="1" x14ac:dyDescent="0.25">
      <c r="AF608" s="29" t="s">
        <v>3112</v>
      </c>
      <c r="AG608" s="105">
        <v>7123.1666749770275</v>
      </c>
    </row>
    <row r="609" spans="32:33" ht="15" customHeight="1" x14ac:dyDescent="0.25">
      <c r="AF609" s="29" t="s">
        <v>3113</v>
      </c>
      <c r="AG609" s="105">
        <v>2675.675098121621</v>
      </c>
    </row>
    <row r="610" spans="32:33" ht="15" customHeight="1" x14ac:dyDescent="0.25">
      <c r="AF610" s="29" t="s">
        <v>2763</v>
      </c>
      <c r="AG610" s="105">
        <v>21369.500024931083</v>
      </c>
    </row>
    <row r="611" spans="32:33" ht="15" customHeight="1" x14ac:dyDescent="0.25">
      <c r="AF611" s="29" t="s">
        <v>3116</v>
      </c>
      <c r="AG611" s="105">
        <v>42739.000049862167</v>
      </c>
    </row>
    <row r="612" spans="32:33" ht="15" customHeight="1" x14ac:dyDescent="0.25">
      <c r="AF612" s="29" t="s">
        <v>3120</v>
      </c>
      <c r="AG612" s="105">
        <v>7123.1666749770275</v>
      </c>
    </row>
    <row r="613" spans="32:33" ht="15" customHeight="1" x14ac:dyDescent="0.25">
      <c r="AF613" s="29" t="s">
        <v>3121</v>
      </c>
      <c r="AG613" s="105">
        <v>10000</v>
      </c>
    </row>
    <row r="614" spans="32:33" ht="15" customHeight="1" x14ac:dyDescent="0.25">
      <c r="AF614" s="29" t="s">
        <v>3123</v>
      </c>
      <c r="AG614" s="105">
        <v>3561.5833374885137</v>
      </c>
    </row>
    <row r="615" spans="32:33" ht="15" customHeight="1" x14ac:dyDescent="0.25">
      <c r="AF615" s="29" t="s">
        <v>3126</v>
      </c>
      <c r="AG615" s="105">
        <v>40000</v>
      </c>
    </row>
    <row r="616" spans="32:33" ht="15" customHeight="1" x14ac:dyDescent="0.25">
      <c r="AF616" s="29" t="s">
        <v>2836</v>
      </c>
      <c r="AG616" s="105">
        <v>21369.500024931083</v>
      </c>
    </row>
    <row r="617" spans="32:33" ht="15" customHeight="1" x14ac:dyDescent="0.25">
      <c r="AF617" s="29" t="s">
        <v>3138</v>
      </c>
      <c r="AG617" s="105">
        <v>12608.005014709339</v>
      </c>
    </row>
    <row r="618" spans="32:33" ht="15" customHeight="1" x14ac:dyDescent="0.25">
      <c r="AF618" s="29" t="s">
        <v>3141</v>
      </c>
      <c r="AG618" s="105">
        <v>6000</v>
      </c>
    </row>
    <row r="619" spans="32:33" ht="15" customHeight="1" x14ac:dyDescent="0.25">
      <c r="AF619" s="29" t="s">
        <v>3142</v>
      </c>
      <c r="AG619" s="105">
        <v>8903.9583437212841</v>
      </c>
    </row>
    <row r="620" spans="32:33" ht="15" customHeight="1" x14ac:dyDescent="0.25">
      <c r="AF620" s="29" t="s">
        <v>3144</v>
      </c>
      <c r="AG620" s="105">
        <v>8600</v>
      </c>
    </row>
    <row r="621" spans="32:33" ht="15" customHeight="1" x14ac:dyDescent="0.25">
      <c r="AF621" s="29" t="s">
        <v>2886</v>
      </c>
      <c r="AG621" s="105">
        <v>21369.500024931083</v>
      </c>
    </row>
    <row r="622" spans="32:33" ht="15" customHeight="1" x14ac:dyDescent="0.25">
      <c r="AF622" s="29" t="s">
        <v>2983</v>
      </c>
      <c r="AG622" s="105">
        <v>21369.500024931083</v>
      </c>
    </row>
    <row r="623" spans="32:33" ht="15" customHeight="1" x14ac:dyDescent="0.25">
      <c r="AF623" s="29" t="s">
        <v>3153</v>
      </c>
      <c r="AG623" s="105">
        <v>8903.9583437212841</v>
      </c>
    </row>
    <row r="624" spans="32:33" ht="15" customHeight="1" x14ac:dyDescent="0.25">
      <c r="AF624" s="29" t="s">
        <v>3158</v>
      </c>
      <c r="AG624" s="105">
        <v>3561.5833374885137</v>
      </c>
    </row>
    <row r="625" spans="32:33" ht="15" customHeight="1" x14ac:dyDescent="0.25">
      <c r="AF625" s="29" t="s">
        <v>3159</v>
      </c>
      <c r="AG625" s="105">
        <v>8013.5625093491553</v>
      </c>
    </row>
    <row r="626" spans="32:33" ht="15" customHeight="1" x14ac:dyDescent="0.25">
      <c r="AF626" s="29" t="s">
        <v>3037</v>
      </c>
      <c r="AG626" s="105">
        <v>21369.500024931083</v>
      </c>
    </row>
    <row r="627" spans="32:33" ht="15" customHeight="1" x14ac:dyDescent="0.25">
      <c r="AF627" s="29" t="s">
        <v>3051</v>
      </c>
      <c r="AG627" s="105">
        <v>21369.500024931083</v>
      </c>
    </row>
    <row r="628" spans="32:33" ht="15" customHeight="1" x14ac:dyDescent="0.25">
      <c r="AF628" s="29" t="s">
        <v>3164</v>
      </c>
      <c r="AG628" s="105">
        <v>6232.7708406048987</v>
      </c>
    </row>
    <row r="629" spans="32:33" ht="15" customHeight="1" x14ac:dyDescent="0.25">
      <c r="AF629" s="29" t="s">
        <v>3066</v>
      </c>
      <c r="AG629" s="105">
        <v>21369.500024931083</v>
      </c>
    </row>
    <row r="630" spans="32:33" ht="15" customHeight="1" x14ac:dyDescent="0.25">
      <c r="AF630" s="29" t="s">
        <v>3091</v>
      </c>
      <c r="AG630" s="105">
        <v>21369.500024931083</v>
      </c>
    </row>
    <row r="631" spans="32:33" ht="15" customHeight="1" x14ac:dyDescent="0.25">
      <c r="AF631" s="29" t="s">
        <v>3294</v>
      </c>
      <c r="AG631" s="105">
        <v>21369.500024931083</v>
      </c>
    </row>
    <row r="632" spans="32:33" ht="15" customHeight="1" x14ac:dyDescent="0.25">
      <c r="AF632" s="29" t="s">
        <v>3173</v>
      </c>
      <c r="AG632" s="105">
        <v>7200</v>
      </c>
    </row>
    <row r="633" spans="32:33" ht="15" customHeight="1" x14ac:dyDescent="0.25">
      <c r="AF633" s="29" t="s">
        <v>3175</v>
      </c>
      <c r="AG633" s="105">
        <v>9616.275011218986</v>
      </c>
    </row>
    <row r="634" spans="32:33" ht="15" customHeight="1" x14ac:dyDescent="0.25">
      <c r="AF634" s="29" t="s">
        <v>3317</v>
      </c>
      <c r="AG634" s="105">
        <v>21369.500024931083</v>
      </c>
    </row>
    <row r="635" spans="32:33" ht="15" customHeight="1" x14ac:dyDescent="0.25">
      <c r="AF635" s="29" t="s">
        <v>3799</v>
      </c>
      <c r="AG635" s="105">
        <v>21369.500024931083</v>
      </c>
    </row>
    <row r="636" spans="32:33" ht="15" customHeight="1" x14ac:dyDescent="0.25">
      <c r="AF636" s="29" t="s">
        <v>3182</v>
      </c>
      <c r="AG636" s="105">
        <v>8547.8000099724322</v>
      </c>
    </row>
    <row r="637" spans="32:33" ht="15" customHeight="1" x14ac:dyDescent="0.25">
      <c r="AF637" s="29" t="s">
        <v>2650</v>
      </c>
      <c r="AG637" s="105">
        <v>21500</v>
      </c>
    </row>
    <row r="638" spans="32:33" ht="15" customHeight="1" x14ac:dyDescent="0.25">
      <c r="AF638" s="29" t="s">
        <v>3187</v>
      </c>
      <c r="AG638" s="105">
        <v>4451.9791718606421</v>
      </c>
    </row>
    <row r="639" spans="32:33" ht="15" customHeight="1" x14ac:dyDescent="0.25">
      <c r="AF639" s="29" t="s">
        <v>3723</v>
      </c>
      <c r="AG639" s="105">
        <v>21903.737525554359</v>
      </c>
    </row>
    <row r="640" spans="32:33" ht="15" customHeight="1" x14ac:dyDescent="0.25">
      <c r="AF640" s="29" t="s">
        <v>2290</v>
      </c>
      <c r="AG640" s="105">
        <v>22000</v>
      </c>
    </row>
    <row r="641" spans="32:33" ht="15" customHeight="1" x14ac:dyDescent="0.25">
      <c r="AF641" s="29" t="s">
        <v>3192</v>
      </c>
      <c r="AG641" s="105">
        <v>4800</v>
      </c>
    </row>
    <row r="642" spans="32:33" ht="15" customHeight="1" x14ac:dyDescent="0.25">
      <c r="AF642" s="29" t="s">
        <v>3194</v>
      </c>
      <c r="AG642" s="105">
        <v>8903.9583437212841</v>
      </c>
    </row>
    <row r="643" spans="32:33" ht="15" customHeight="1" x14ac:dyDescent="0.25">
      <c r="AF643" s="29" t="s">
        <v>3196</v>
      </c>
      <c r="AG643" s="105">
        <v>46300.583387350678</v>
      </c>
    </row>
    <row r="644" spans="32:33" ht="15" customHeight="1" x14ac:dyDescent="0.25">
      <c r="AF644" s="29" t="s">
        <v>3197</v>
      </c>
      <c r="AG644" s="105">
        <v>13355.937515581925</v>
      </c>
    </row>
    <row r="645" spans="32:33" ht="15" customHeight="1" x14ac:dyDescent="0.25">
      <c r="AF645" s="29" t="s">
        <v>3203</v>
      </c>
      <c r="AG645" s="105">
        <v>8013.5625093491553</v>
      </c>
    </row>
    <row r="646" spans="32:33" ht="15" customHeight="1" x14ac:dyDescent="0.25">
      <c r="AF646" s="29" t="s">
        <v>3205</v>
      </c>
      <c r="AG646" s="105">
        <v>12465.541681209797</v>
      </c>
    </row>
    <row r="647" spans="32:33" ht="15" customHeight="1" x14ac:dyDescent="0.25">
      <c r="AF647" s="29" t="s">
        <v>3209</v>
      </c>
      <c r="AG647" s="105">
        <v>9000</v>
      </c>
    </row>
    <row r="648" spans="32:33" ht="15" customHeight="1" x14ac:dyDescent="0.25">
      <c r="AF648" s="29" t="s">
        <v>3210</v>
      </c>
      <c r="AG648" s="105">
        <v>5342.3750062327708</v>
      </c>
    </row>
    <row r="649" spans="32:33" ht="15" customHeight="1" x14ac:dyDescent="0.25">
      <c r="AF649" s="29" t="s">
        <v>3214</v>
      </c>
      <c r="AG649" s="105">
        <v>7123.1666749770275</v>
      </c>
    </row>
    <row r="650" spans="32:33" ht="15" customHeight="1" x14ac:dyDescent="0.25">
      <c r="AF650" s="29" t="s">
        <v>3251</v>
      </c>
      <c r="AG650" s="105">
        <v>30000</v>
      </c>
    </row>
    <row r="651" spans="32:33" ht="15" customHeight="1" x14ac:dyDescent="0.25">
      <c r="AF651" s="29" t="s">
        <v>3256</v>
      </c>
      <c r="AG651" s="105">
        <v>8903.9583437212841</v>
      </c>
    </row>
    <row r="652" spans="32:33" ht="15" customHeight="1" x14ac:dyDescent="0.25">
      <c r="AF652" s="29" t="s">
        <v>3687</v>
      </c>
      <c r="AG652" s="105">
        <v>22000</v>
      </c>
    </row>
    <row r="653" spans="32:33" ht="15" customHeight="1" x14ac:dyDescent="0.25">
      <c r="AF653" s="29" t="s">
        <v>3258</v>
      </c>
      <c r="AG653" s="105">
        <v>11800</v>
      </c>
    </row>
    <row r="654" spans="32:33" ht="15" customHeight="1" x14ac:dyDescent="0.25">
      <c r="AF654" s="29" t="s">
        <v>3259</v>
      </c>
      <c r="AG654" s="105">
        <v>6410.8500074793246</v>
      </c>
    </row>
    <row r="655" spans="32:33" ht="15" customHeight="1" x14ac:dyDescent="0.25">
      <c r="AF655" s="29" t="s">
        <v>3267</v>
      </c>
      <c r="AG655" s="105">
        <v>5342.3750062327708</v>
      </c>
    </row>
    <row r="656" spans="32:33" ht="15" customHeight="1" x14ac:dyDescent="0.25">
      <c r="AF656" s="29" t="s">
        <v>3268</v>
      </c>
      <c r="AG656" s="105">
        <v>7123.1666749770275</v>
      </c>
    </row>
    <row r="657" spans="32:33" ht="15" customHeight="1" x14ac:dyDescent="0.25">
      <c r="AF657" s="29" t="s">
        <v>3270</v>
      </c>
      <c r="AG657" s="105">
        <v>14000</v>
      </c>
    </row>
    <row r="658" spans="32:33" ht="15" customHeight="1" x14ac:dyDescent="0.25">
      <c r="AF658" s="29" t="s">
        <v>3271</v>
      </c>
      <c r="AG658" s="105">
        <v>8000</v>
      </c>
    </row>
    <row r="659" spans="32:33" ht="15" customHeight="1" x14ac:dyDescent="0.25">
      <c r="AF659" s="29" t="s">
        <v>3276</v>
      </c>
      <c r="AG659" s="105">
        <v>10684.750012465542</v>
      </c>
    </row>
    <row r="660" spans="32:33" ht="15" customHeight="1" x14ac:dyDescent="0.25">
      <c r="AF660" s="29" t="s">
        <v>3277</v>
      </c>
      <c r="AG660" s="105">
        <v>6232.7708406048987</v>
      </c>
    </row>
    <row r="661" spans="32:33" ht="15" customHeight="1" x14ac:dyDescent="0.25">
      <c r="AF661" s="29" t="s">
        <v>3284</v>
      </c>
      <c r="AG661" s="105">
        <v>10239.552095279476</v>
      </c>
    </row>
    <row r="662" spans="32:33" ht="15" customHeight="1" x14ac:dyDescent="0.25">
      <c r="AF662" s="29" t="s">
        <v>3285</v>
      </c>
      <c r="AG662" s="105">
        <v>8903.9583437212841</v>
      </c>
    </row>
    <row r="663" spans="32:33" ht="15" customHeight="1" x14ac:dyDescent="0.25">
      <c r="AF663" s="29" t="s">
        <v>3287</v>
      </c>
      <c r="AG663" s="105">
        <v>3739.6625043629392</v>
      </c>
    </row>
    <row r="664" spans="32:33" ht="15" customHeight="1" x14ac:dyDescent="0.25">
      <c r="AF664" s="29" t="s">
        <v>3289</v>
      </c>
      <c r="AG664" s="105">
        <v>3561.5833374885137</v>
      </c>
    </row>
    <row r="665" spans="32:33" ht="15" customHeight="1" x14ac:dyDescent="0.25">
      <c r="AF665" s="29" t="s">
        <v>3290</v>
      </c>
      <c r="AG665" s="105">
        <v>6410.8500074793246</v>
      </c>
    </row>
    <row r="666" spans="32:33" ht="15" customHeight="1" x14ac:dyDescent="0.25">
      <c r="AF666" s="29" t="s">
        <v>3292</v>
      </c>
      <c r="AG666" s="105">
        <v>13500</v>
      </c>
    </row>
    <row r="667" spans="32:33" ht="15" customHeight="1" x14ac:dyDescent="0.25">
      <c r="AF667" s="29" t="s">
        <v>2170</v>
      </c>
      <c r="AG667" s="105">
        <v>23150.291693675339</v>
      </c>
    </row>
    <row r="668" spans="32:33" ht="15" customHeight="1" x14ac:dyDescent="0.25">
      <c r="AF668" s="29" t="s">
        <v>3295</v>
      </c>
      <c r="AG668" s="105">
        <v>10684.750012465542</v>
      </c>
    </row>
    <row r="669" spans="32:33" ht="15" customHeight="1" x14ac:dyDescent="0.25">
      <c r="AF669" s="29" t="s">
        <v>3299</v>
      </c>
      <c r="AG669" s="105">
        <v>5591.6858398569666</v>
      </c>
    </row>
    <row r="670" spans="32:33" ht="15" customHeight="1" x14ac:dyDescent="0.25">
      <c r="AF670" s="29" t="s">
        <v>3301</v>
      </c>
      <c r="AG670" s="105">
        <v>10000</v>
      </c>
    </row>
    <row r="671" spans="32:33" ht="15" customHeight="1" x14ac:dyDescent="0.25">
      <c r="AF671" s="29" t="s">
        <v>3302</v>
      </c>
      <c r="AG671" s="105">
        <v>9000</v>
      </c>
    </row>
    <row r="672" spans="32:33" ht="15" customHeight="1" x14ac:dyDescent="0.25">
      <c r="AF672" s="29" t="s">
        <v>3303</v>
      </c>
      <c r="AG672" s="105">
        <v>9000</v>
      </c>
    </row>
    <row r="673" spans="32:33" ht="15" customHeight="1" x14ac:dyDescent="0.25">
      <c r="AF673" s="29" t="s">
        <v>3304</v>
      </c>
      <c r="AG673" s="105">
        <v>11753.225013712095</v>
      </c>
    </row>
    <row r="674" spans="32:33" ht="15" customHeight="1" x14ac:dyDescent="0.25">
      <c r="AF674" s="29" t="s">
        <v>3305</v>
      </c>
      <c r="AG674" s="105">
        <v>3632.815004238284</v>
      </c>
    </row>
    <row r="675" spans="32:33" ht="15" customHeight="1" x14ac:dyDescent="0.25">
      <c r="AF675" s="29" t="s">
        <v>3309</v>
      </c>
      <c r="AG675" s="105">
        <v>4897.177089046706</v>
      </c>
    </row>
    <row r="676" spans="32:33" ht="15" customHeight="1" x14ac:dyDescent="0.25">
      <c r="AF676" s="29" t="s">
        <v>2900</v>
      </c>
      <c r="AG676" s="105">
        <v>23150.291693675339</v>
      </c>
    </row>
    <row r="677" spans="32:33" ht="15" customHeight="1" x14ac:dyDescent="0.25">
      <c r="AF677" s="29" t="s">
        <v>3313</v>
      </c>
      <c r="AG677" s="105">
        <v>5342.3750062327708</v>
      </c>
    </row>
    <row r="678" spans="32:33" ht="15" customHeight="1" x14ac:dyDescent="0.25">
      <c r="AF678" s="29" t="s">
        <v>3314</v>
      </c>
      <c r="AG678" s="105">
        <v>8903.9583437212841</v>
      </c>
    </row>
    <row r="679" spans="32:33" ht="15" customHeight="1" x14ac:dyDescent="0.25">
      <c r="AF679" s="29" t="s">
        <v>3316</v>
      </c>
      <c r="AG679" s="105">
        <v>10684.750012465542</v>
      </c>
    </row>
    <row r="680" spans="32:33" ht="15" customHeight="1" x14ac:dyDescent="0.25">
      <c r="AF680" s="29" t="s">
        <v>3743</v>
      </c>
      <c r="AG680" s="105">
        <v>23150.291693675339</v>
      </c>
    </row>
    <row r="681" spans="32:33" ht="15" customHeight="1" x14ac:dyDescent="0.25">
      <c r="AF681" s="29" t="s">
        <v>3322</v>
      </c>
      <c r="AG681" s="105">
        <v>6600</v>
      </c>
    </row>
    <row r="682" spans="32:33" ht="15" customHeight="1" x14ac:dyDescent="0.25">
      <c r="AF682" s="29" t="s">
        <v>3335</v>
      </c>
      <c r="AG682" s="105">
        <v>4451.9791718606421</v>
      </c>
    </row>
    <row r="683" spans="32:33" ht="15" customHeight="1" x14ac:dyDescent="0.25">
      <c r="AF683" s="29" t="s">
        <v>3338</v>
      </c>
      <c r="AG683" s="105">
        <v>8013.5625093491553</v>
      </c>
    </row>
    <row r="684" spans="32:33" ht="15" customHeight="1" x14ac:dyDescent="0.25">
      <c r="AF684" s="29" t="s">
        <v>3341</v>
      </c>
      <c r="AG684" s="105">
        <v>39355.495879248076</v>
      </c>
    </row>
    <row r="685" spans="32:33" ht="15" customHeight="1" x14ac:dyDescent="0.25">
      <c r="AF685" s="29" t="s">
        <v>3365</v>
      </c>
      <c r="AG685" s="105">
        <v>4451.9791718606421</v>
      </c>
    </row>
    <row r="686" spans="32:33" ht="15" customHeight="1" x14ac:dyDescent="0.25">
      <c r="AF686" s="29" t="s">
        <v>3398</v>
      </c>
      <c r="AG686" s="105">
        <v>13355.937515581925</v>
      </c>
    </row>
    <row r="687" spans="32:33" ht="15" customHeight="1" x14ac:dyDescent="0.25">
      <c r="AF687" s="29" t="s">
        <v>3408</v>
      </c>
      <c r="AG687" s="105">
        <v>14000</v>
      </c>
    </row>
    <row r="688" spans="32:33" ht="15" customHeight="1" x14ac:dyDescent="0.25">
      <c r="AF688" s="29" t="s">
        <v>3411</v>
      </c>
      <c r="AG688" s="105">
        <v>57875.729234188344</v>
      </c>
    </row>
    <row r="689" spans="32:33" ht="15" customHeight="1" x14ac:dyDescent="0.25">
      <c r="AF689" s="29" t="s">
        <v>3421</v>
      </c>
      <c r="AG689" s="105">
        <v>4356</v>
      </c>
    </row>
    <row r="690" spans="32:33" ht="15" customHeight="1" x14ac:dyDescent="0.25">
      <c r="AF690" s="29" t="s">
        <v>3422</v>
      </c>
      <c r="AG690" s="105">
        <v>5342.3750062327708</v>
      </c>
    </row>
    <row r="691" spans="32:33" ht="15" customHeight="1" x14ac:dyDescent="0.25">
      <c r="AF691" s="29" t="s">
        <v>3424</v>
      </c>
      <c r="AG691" s="105">
        <v>8547.8000099724322</v>
      </c>
    </row>
    <row r="692" spans="32:33" ht="15" customHeight="1" x14ac:dyDescent="0.25">
      <c r="AF692" s="29" t="s">
        <v>2755</v>
      </c>
      <c r="AG692" s="105">
        <v>24000</v>
      </c>
    </row>
    <row r="693" spans="32:33" ht="15" customHeight="1" x14ac:dyDescent="0.25">
      <c r="AF693" s="29" t="s">
        <v>3426</v>
      </c>
      <c r="AG693" s="105">
        <v>10684.750012465542</v>
      </c>
    </row>
    <row r="694" spans="32:33" ht="15" customHeight="1" x14ac:dyDescent="0.25">
      <c r="AF694" s="29" t="s">
        <v>3428</v>
      </c>
      <c r="AG694" s="105">
        <v>8903.9583437212841</v>
      </c>
    </row>
    <row r="695" spans="32:33" ht="15" customHeight="1" x14ac:dyDescent="0.25">
      <c r="AF695" s="29" t="s">
        <v>2919</v>
      </c>
      <c r="AG695" s="105">
        <v>24000</v>
      </c>
    </row>
    <row r="696" spans="32:33" ht="15" customHeight="1" x14ac:dyDescent="0.25">
      <c r="AF696" s="29" t="s">
        <v>3436</v>
      </c>
      <c r="AG696" s="105">
        <v>5698.5333399816218</v>
      </c>
    </row>
    <row r="697" spans="32:33" ht="15" customHeight="1" x14ac:dyDescent="0.25">
      <c r="AF697" s="29" t="s">
        <v>3437</v>
      </c>
      <c r="AG697" s="105">
        <v>7123.1666749770275</v>
      </c>
    </row>
    <row r="698" spans="32:33" ht="15" customHeight="1" x14ac:dyDescent="0.25">
      <c r="AF698" s="29" t="s">
        <v>3438</v>
      </c>
      <c r="AG698" s="105">
        <v>4451.9791718606421</v>
      </c>
    </row>
    <row r="699" spans="32:33" ht="15" customHeight="1" x14ac:dyDescent="0.25">
      <c r="AF699" s="29" t="s">
        <v>3439</v>
      </c>
      <c r="AG699" s="105">
        <v>6410.8500074793246</v>
      </c>
    </row>
    <row r="700" spans="32:33" ht="15" customHeight="1" x14ac:dyDescent="0.25">
      <c r="AF700" s="29" t="s">
        <v>2930</v>
      </c>
      <c r="AG700" s="105">
        <v>24000</v>
      </c>
    </row>
    <row r="701" spans="32:33" ht="15" customHeight="1" x14ac:dyDescent="0.25">
      <c r="AF701" s="29" t="s">
        <v>3441</v>
      </c>
      <c r="AG701" s="105">
        <v>11040.908346214392</v>
      </c>
    </row>
    <row r="702" spans="32:33" ht="15" customHeight="1" x14ac:dyDescent="0.25">
      <c r="AF702" s="29" t="s">
        <v>3443</v>
      </c>
      <c r="AG702" s="105">
        <v>3561.5833374885137</v>
      </c>
    </row>
    <row r="703" spans="32:33" ht="15" customHeight="1" x14ac:dyDescent="0.25">
      <c r="AF703" s="29" t="s">
        <v>3448</v>
      </c>
      <c r="AG703" s="105">
        <v>4095.8208381117906</v>
      </c>
    </row>
    <row r="704" spans="32:33" ht="15" customHeight="1" x14ac:dyDescent="0.25">
      <c r="AF704" s="29" t="s">
        <v>3452</v>
      </c>
      <c r="AG704" s="105">
        <v>12821.700014958649</v>
      </c>
    </row>
    <row r="705" spans="32:33" ht="15" customHeight="1" x14ac:dyDescent="0.25">
      <c r="AF705" s="29" t="s">
        <v>3453</v>
      </c>
      <c r="AG705" s="105">
        <v>4000</v>
      </c>
    </row>
    <row r="706" spans="32:33" ht="15" customHeight="1" x14ac:dyDescent="0.25">
      <c r="AF706" s="29" t="s">
        <v>3455</v>
      </c>
      <c r="AG706" s="105">
        <v>3200</v>
      </c>
    </row>
    <row r="707" spans="32:33" ht="15" customHeight="1" x14ac:dyDescent="0.25">
      <c r="AF707" s="29" t="s">
        <v>3471</v>
      </c>
      <c r="AG707" s="105">
        <v>5000</v>
      </c>
    </row>
    <row r="708" spans="32:33" ht="15" customHeight="1" x14ac:dyDescent="0.25">
      <c r="AF708" s="29" t="s">
        <v>3477</v>
      </c>
      <c r="AG708" s="105">
        <v>4950.6008391090336</v>
      </c>
    </row>
    <row r="709" spans="32:33" ht="15" customHeight="1" x14ac:dyDescent="0.25">
      <c r="AF709" s="29" t="s">
        <v>3481</v>
      </c>
      <c r="AG709" s="105">
        <v>11575.14584683767</v>
      </c>
    </row>
    <row r="710" spans="32:33" ht="15" customHeight="1" x14ac:dyDescent="0.25">
      <c r="AF710" s="29" t="s">
        <v>3483</v>
      </c>
      <c r="AG710" s="105">
        <v>71231.666749770273</v>
      </c>
    </row>
    <row r="711" spans="32:33" ht="15" customHeight="1" x14ac:dyDescent="0.25">
      <c r="AF711" s="29" t="s">
        <v>3487</v>
      </c>
      <c r="AG711" s="105">
        <v>9545.0433444692171</v>
      </c>
    </row>
    <row r="712" spans="32:33" ht="15" customHeight="1" x14ac:dyDescent="0.25">
      <c r="AF712" s="29" t="s">
        <v>2315</v>
      </c>
      <c r="AG712" s="105">
        <v>24931.083362419595</v>
      </c>
    </row>
    <row r="713" spans="32:33" ht="15" customHeight="1" x14ac:dyDescent="0.25">
      <c r="AF713" s="29" t="s">
        <v>3504</v>
      </c>
      <c r="AG713" s="105">
        <v>8903.9583437212841</v>
      </c>
    </row>
    <row r="714" spans="32:33" ht="15" customHeight="1" x14ac:dyDescent="0.25">
      <c r="AF714" s="29" t="s">
        <v>3508</v>
      </c>
      <c r="AG714" s="105">
        <v>3561.5833374885137</v>
      </c>
    </row>
    <row r="715" spans="32:33" ht="15" customHeight="1" x14ac:dyDescent="0.25">
      <c r="AF715" s="29" t="s">
        <v>3510</v>
      </c>
      <c r="AG715" s="105">
        <v>8000</v>
      </c>
    </row>
    <row r="716" spans="32:33" ht="15" customHeight="1" x14ac:dyDescent="0.25">
      <c r="AF716" s="29" t="s">
        <v>3511</v>
      </c>
      <c r="AG716" s="105">
        <v>6767.0083412281756</v>
      </c>
    </row>
    <row r="717" spans="32:33" ht="15" customHeight="1" x14ac:dyDescent="0.25">
      <c r="AF717" s="29" t="s">
        <v>3517</v>
      </c>
      <c r="AG717" s="105">
        <v>34000</v>
      </c>
    </row>
    <row r="718" spans="32:33" ht="15" customHeight="1" x14ac:dyDescent="0.25">
      <c r="AF718" s="29" t="s">
        <v>3518</v>
      </c>
      <c r="AG718" s="105">
        <v>3205.4250037396623</v>
      </c>
    </row>
    <row r="719" spans="32:33" ht="15" customHeight="1" x14ac:dyDescent="0.25">
      <c r="AF719" s="29" t="s">
        <v>3823</v>
      </c>
      <c r="AG719" s="105">
        <v>24931.083362419595</v>
      </c>
    </row>
    <row r="720" spans="32:33" ht="15" customHeight="1" x14ac:dyDescent="0.25">
      <c r="AF720" s="29" t="s">
        <v>2254</v>
      </c>
      <c r="AG720" s="105">
        <v>25000</v>
      </c>
    </row>
    <row r="721" spans="32:33" ht="15" customHeight="1" x14ac:dyDescent="0.25">
      <c r="AF721" s="29" t="s">
        <v>3536</v>
      </c>
      <c r="AG721" s="105">
        <v>12465.541681209797</v>
      </c>
    </row>
    <row r="722" spans="32:33" ht="15" customHeight="1" x14ac:dyDescent="0.25">
      <c r="AF722" s="29" t="s">
        <v>3538</v>
      </c>
      <c r="AG722" s="105">
        <v>30000</v>
      </c>
    </row>
    <row r="723" spans="32:33" ht="15" customHeight="1" x14ac:dyDescent="0.25">
      <c r="AF723" s="29" t="s">
        <v>2363</v>
      </c>
      <c r="AG723" s="105">
        <v>25000</v>
      </c>
    </row>
    <row r="724" spans="32:33" ht="15" customHeight="1" x14ac:dyDescent="0.25">
      <c r="AF724" s="29" t="s">
        <v>3542</v>
      </c>
      <c r="AG724" s="105">
        <v>8903.9583437212841</v>
      </c>
    </row>
    <row r="725" spans="32:33" ht="15" customHeight="1" x14ac:dyDescent="0.25">
      <c r="AF725" s="29" t="s">
        <v>3412</v>
      </c>
      <c r="AG725" s="105">
        <v>25000</v>
      </c>
    </row>
    <row r="726" spans="32:33" ht="15" customHeight="1" x14ac:dyDescent="0.25">
      <c r="AF726" s="29" t="s">
        <v>3461</v>
      </c>
      <c r="AG726" s="105">
        <v>25000</v>
      </c>
    </row>
    <row r="727" spans="32:33" ht="15" customHeight="1" x14ac:dyDescent="0.25">
      <c r="AF727" s="29" t="s">
        <v>3691</v>
      </c>
      <c r="AG727" s="105">
        <v>25000</v>
      </c>
    </row>
    <row r="728" spans="32:33" ht="15" customHeight="1" x14ac:dyDescent="0.25">
      <c r="AF728" s="29" t="s">
        <v>3555</v>
      </c>
      <c r="AG728" s="105">
        <v>100614.72928405051</v>
      </c>
    </row>
    <row r="729" spans="32:33" ht="15" customHeight="1" x14ac:dyDescent="0.25">
      <c r="AF729" s="29" t="s">
        <v>3558</v>
      </c>
      <c r="AG729" s="105">
        <v>6410.8500074793246</v>
      </c>
    </row>
    <row r="730" spans="32:33" ht="15" customHeight="1" x14ac:dyDescent="0.25">
      <c r="AF730" s="29" t="s">
        <v>3560</v>
      </c>
      <c r="AG730" s="105">
        <v>4451.9791718606421</v>
      </c>
    </row>
    <row r="731" spans="32:33" ht="15" customHeight="1" x14ac:dyDescent="0.25">
      <c r="AF731" s="29" t="s">
        <v>3562</v>
      </c>
      <c r="AG731" s="105">
        <v>30273.458368652366</v>
      </c>
    </row>
    <row r="732" spans="32:33" ht="15" customHeight="1" x14ac:dyDescent="0.25">
      <c r="AF732" s="29" t="s">
        <v>3848</v>
      </c>
      <c r="AG732" s="105">
        <v>25000</v>
      </c>
    </row>
    <row r="733" spans="32:33" ht="15" customHeight="1" x14ac:dyDescent="0.25">
      <c r="AF733" s="29" t="s">
        <v>3567</v>
      </c>
      <c r="AG733" s="105">
        <v>11575.14584683767</v>
      </c>
    </row>
    <row r="734" spans="32:33" ht="15" customHeight="1" x14ac:dyDescent="0.25">
      <c r="AF734" s="29" t="s">
        <v>3870</v>
      </c>
      <c r="AG734" s="105">
        <v>25000</v>
      </c>
    </row>
    <row r="735" spans="32:33" ht="15" customHeight="1" x14ac:dyDescent="0.25">
      <c r="AF735" s="29" t="s">
        <v>3570</v>
      </c>
      <c r="AG735" s="105">
        <v>6000</v>
      </c>
    </row>
    <row r="736" spans="32:33" ht="15" customHeight="1" x14ac:dyDescent="0.25">
      <c r="AF736" s="29" t="s">
        <v>3571</v>
      </c>
      <c r="AG736" s="105">
        <v>10000</v>
      </c>
    </row>
    <row r="737" spans="32:33" ht="15" customHeight="1" x14ac:dyDescent="0.25">
      <c r="AF737" s="29" t="s">
        <v>3573</v>
      </c>
      <c r="AG737" s="105">
        <v>10000</v>
      </c>
    </row>
    <row r="738" spans="32:33" ht="15" customHeight="1" x14ac:dyDescent="0.25">
      <c r="AF738" s="29" t="s">
        <v>3581</v>
      </c>
      <c r="AG738" s="105">
        <v>32054.250037396621</v>
      </c>
    </row>
    <row r="739" spans="32:33" ht="15" customHeight="1" x14ac:dyDescent="0.25">
      <c r="AF739" s="29" t="s">
        <v>3592</v>
      </c>
      <c r="AG739" s="105">
        <v>50000</v>
      </c>
    </row>
    <row r="740" spans="32:33" ht="15" customHeight="1" x14ac:dyDescent="0.25">
      <c r="AF740" s="29" t="s">
        <v>3593</v>
      </c>
      <c r="AG740" s="105">
        <v>7000</v>
      </c>
    </row>
    <row r="741" spans="32:33" ht="15" customHeight="1" x14ac:dyDescent="0.25">
      <c r="AF741" s="29" t="s">
        <v>3595</v>
      </c>
      <c r="AG741" s="105">
        <v>7123.1666749770275</v>
      </c>
    </row>
    <row r="742" spans="32:33" ht="15" customHeight="1" x14ac:dyDescent="0.25">
      <c r="AF742" s="29" t="s">
        <v>3597</v>
      </c>
      <c r="AG742" s="105">
        <v>12109.383347460946</v>
      </c>
    </row>
    <row r="743" spans="32:33" ht="15" customHeight="1" x14ac:dyDescent="0.25">
      <c r="AF743" s="29" t="s">
        <v>3600</v>
      </c>
      <c r="AG743" s="105">
        <v>5698.5333399816218</v>
      </c>
    </row>
    <row r="744" spans="32:33" ht="15" customHeight="1" x14ac:dyDescent="0.25">
      <c r="AF744" s="29" t="s">
        <v>3604</v>
      </c>
      <c r="AG744" s="105">
        <v>65889.291743537498</v>
      </c>
    </row>
    <row r="745" spans="32:33" ht="15" customHeight="1" x14ac:dyDescent="0.25">
      <c r="AF745" s="29" t="s">
        <v>3608</v>
      </c>
      <c r="AG745" s="105">
        <v>6545</v>
      </c>
    </row>
    <row r="746" spans="32:33" ht="15" customHeight="1" x14ac:dyDescent="0.25">
      <c r="AF746" s="29" t="s">
        <v>3616</v>
      </c>
      <c r="AG746" s="105">
        <v>12000</v>
      </c>
    </row>
    <row r="747" spans="32:33" ht="15" customHeight="1" x14ac:dyDescent="0.25">
      <c r="AF747" s="29" t="s">
        <v>3617</v>
      </c>
      <c r="AG747" s="105">
        <v>2225.989585930321</v>
      </c>
    </row>
    <row r="748" spans="32:33" ht="15" customHeight="1" x14ac:dyDescent="0.25">
      <c r="AF748" s="29" t="s">
        <v>3619</v>
      </c>
      <c r="AG748" s="105">
        <v>6054.6916737304728</v>
      </c>
    </row>
    <row r="749" spans="32:33" ht="15" customHeight="1" x14ac:dyDescent="0.25">
      <c r="AF749" s="29" t="s">
        <v>3620</v>
      </c>
      <c r="AG749" s="105">
        <v>3360</v>
      </c>
    </row>
    <row r="750" spans="32:33" ht="15" customHeight="1" x14ac:dyDescent="0.25">
      <c r="AF750" s="29" t="s">
        <v>3621</v>
      </c>
      <c r="AG750" s="105">
        <v>10000</v>
      </c>
    </row>
    <row r="751" spans="32:33" ht="15" customHeight="1" x14ac:dyDescent="0.25">
      <c r="AF751" s="29" t="s">
        <v>3625</v>
      </c>
      <c r="AG751" s="105">
        <v>10000</v>
      </c>
    </row>
    <row r="752" spans="32:33" ht="15" customHeight="1" x14ac:dyDescent="0.25">
      <c r="AF752" s="29" t="s">
        <v>3626</v>
      </c>
      <c r="AG752" s="105">
        <v>5342.3750062327708</v>
      </c>
    </row>
    <row r="753" spans="32:33" ht="15" customHeight="1" x14ac:dyDescent="0.25">
      <c r="AF753" s="29" t="s">
        <v>3628</v>
      </c>
      <c r="AG753" s="105">
        <v>4273.9000049862161</v>
      </c>
    </row>
    <row r="754" spans="32:33" ht="15" customHeight="1" x14ac:dyDescent="0.25">
      <c r="AF754" s="29" t="s">
        <v>3629</v>
      </c>
      <c r="AG754" s="105">
        <v>8903.9583437212841</v>
      </c>
    </row>
    <row r="755" spans="32:33" ht="15" customHeight="1" x14ac:dyDescent="0.25">
      <c r="AF755" s="29" t="s">
        <v>3631</v>
      </c>
      <c r="AG755" s="105">
        <v>5698.5333399816218</v>
      </c>
    </row>
    <row r="756" spans="32:33" ht="15" customHeight="1" x14ac:dyDescent="0.25">
      <c r="AF756" s="29" t="s">
        <v>3650</v>
      </c>
      <c r="AG756" s="105">
        <v>3419.1200039889732</v>
      </c>
    </row>
    <row r="757" spans="32:33" ht="15" customHeight="1" x14ac:dyDescent="0.25">
      <c r="AF757" s="29" t="s">
        <v>3653</v>
      </c>
      <c r="AG757" s="105">
        <v>8013.5625093491553</v>
      </c>
    </row>
    <row r="758" spans="32:33" ht="15" customHeight="1" x14ac:dyDescent="0.25">
      <c r="AF758" s="29" t="s">
        <v>3654</v>
      </c>
      <c r="AG758" s="105">
        <v>3561.5833374885137</v>
      </c>
    </row>
    <row r="759" spans="32:33" ht="15" customHeight="1" x14ac:dyDescent="0.25">
      <c r="AF759" s="29" t="s">
        <v>3669</v>
      </c>
      <c r="AG759" s="105">
        <v>7123.1666749770275</v>
      </c>
    </row>
    <row r="760" spans="32:33" ht="15" customHeight="1" x14ac:dyDescent="0.25">
      <c r="AF760" s="29" t="s">
        <v>3681</v>
      </c>
      <c r="AG760" s="105">
        <v>8903.9583437212841</v>
      </c>
    </row>
    <row r="761" spans="32:33" ht="15" customHeight="1" x14ac:dyDescent="0.25">
      <c r="AF761" s="29" t="s">
        <v>3682</v>
      </c>
      <c r="AG761" s="105">
        <v>10684.750012465542</v>
      </c>
    </row>
    <row r="762" spans="32:33" ht="15" customHeight="1" x14ac:dyDescent="0.25">
      <c r="AF762" s="29" t="s">
        <v>3684</v>
      </c>
      <c r="AG762" s="105">
        <v>9794.354178093412</v>
      </c>
    </row>
    <row r="763" spans="32:33" ht="15" customHeight="1" x14ac:dyDescent="0.25">
      <c r="AF763" s="29" t="s">
        <v>3685</v>
      </c>
      <c r="AG763" s="105">
        <v>14400</v>
      </c>
    </row>
    <row r="764" spans="32:33" ht="15" customHeight="1" x14ac:dyDescent="0.25">
      <c r="AF764" s="29" t="s">
        <v>3686</v>
      </c>
      <c r="AG764" s="105">
        <v>2671.1875031163854</v>
      </c>
    </row>
    <row r="765" spans="32:33" ht="15" customHeight="1" x14ac:dyDescent="0.25">
      <c r="AF765" s="29" t="s">
        <v>3692</v>
      </c>
      <c r="AG765" s="105">
        <v>8903.9583437212841</v>
      </c>
    </row>
    <row r="766" spans="32:33" ht="15" customHeight="1" x14ac:dyDescent="0.25">
      <c r="AF766" s="29" t="s">
        <v>3698</v>
      </c>
      <c r="AG766" s="105">
        <v>7497.1329254133216</v>
      </c>
    </row>
    <row r="767" spans="32:33" ht="15" customHeight="1" x14ac:dyDescent="0.25">
      <c r="AF767" s="29" t="s">
        <v>3699</v>
      </c>
      <c r="AG767" s="105">
        <v>10000</v>
      </c>
    </row>
    <row r="768" spans="32:33" ht="15" customHeight="1" x14ac:dyDescent="0.25">
      <c r="AF768" s="29" t="s">
        <v>3700</v>
      </c>
      <c r="AG768" s="105">
        <v>6410.8500074793246</v>
      </c>
    </row>
    <row r="769" spans="32:33" ht="15" customHeight="1" x14ac:dyDescent="0.25">
      <c r="AF769" s="29" t="s">
        <v>3709</v>
      </c>
      <c r="AG769" s="105">
        <v>4594.4425053601826</v>
      </c>
    </row>
    <row r="770" spans="32:33" ht="15" customHeight="1" x14ac:dyDescent="0.25">
      <c r="AF770" s="29" t="s">
        <v>3717</v>
      </c>
      <c r="AG770" s="105">
        <v>3205.4250037396623</v>
      </c>
    </row>
    <row r="771" spans="32:33" ht="15" customHeight="1" x14ac:dyDescent="0.25">
      <c r="AF771" s="29" t="s">
        <v>3720</v>
      </c>
      <c r="AG771" s="105">
        <v>14246.333349954055</v>
      </c>
    </row>
    <row r="772" spans="32:33" ht="15" customHeight="1" x14ac:dyDescent="0.25">
      <c r="AF772" s="29" t="s">
        <v>3721</v>
      </c>
      <c r="AG772" s="105">
        <v>14246.333349954055</v>
      </c>
    </row>
    <row r="773" spans="32:33" ht="15" customHeight="1" x14ac:dyDescent="0.25">
      <c r="AF773" s="29" t="s">
        <v>2288</v>
      </c>
      <c r="AG773" s="105">
        <v>26711.875031163851</v>
      </c>
    </row>
    <row r="774" spans="32:33" ht="15" customHeight="1" x14ac:dyDescent="0.25">
      <c r="AF774" s="29" t="s">
        <v>3280</v>
      </c>
      <c r="AG774" s="105">
        <v>26711.875031163851</v>
      </c>
    </row>
    <row r="775" spans="32:33" ht="15" customHeight="1" x14ac:dyDescent="0.25">
      <c r="AF775" s="29" t="s">
        <v>3486</v>
      </c>
      <c r="AG775" s="105">
        <v>26711.875031163851</v>
      </c>
    </row>
    <row r="776" spans="32:33" ht="15" customHeight="1" x14ac:dyDescent="0.25">
      <c r="AF776" s="29" t="s">
        <v>3735</v>
      </c>
      <c r="AG776" s="105">
        <v>5320</v>
      </c>
    </row>
    <row r="777" spans="32:33" ht="15" customHeight="1" x14ac:dyDescent="0.25">
      <c r="AF777" s="29" t="s">
        <v>3737</v>
      </c>
      <c r="AG777" s="105">
        <v>2493.1083362419595</v>
      </c>
    </row>
    <row r="778" spans="32:33" ht="15" customHeight="1" x14ac:dyDescent="0.25">
      <c r="AF778" s="29" t="s">
        <v>3741</v>
      </c>
      <c r="AG778" s="105">
        <v>8903.9583437212841</v>
      </c>
    </row>
    <row r="779" spans="32:33" ht="15" customHeight="1" x14ac:dyDescent="0.25">
      <c r="AF779" s="29" t="s">
        <v>3744</v>
      </c>
      <c r="AG779" s="105">
        <v>12000</v>
      </c>
    </row>
    <row r="780" spans="32:33" ht="15" customHeight="1" x14ac:dyDescent="0.25">
      <c r="AF780" s="29" t="s">
        <v>3749</v>
      </c>
      <c r="AG780" s="105">
        <v>2671.1875031163854</v>
      </c>
    </row>
    <row r="781" spans="32:33" ht="15" customHeight="1" x14ac:dyDescent="0.25">
      <c r="AF781" s="29" t="s">
        <v>3754</v>
      </c>
      <c r="AG781" s="105">
        <v>8547.8000099724322</v>
      </c>
    </row>
    <row r="782" spans="32:33" ht="15" customHeight="1" x14ac:dyDescent="0.25">
      <c r="AF782" s="29" t="s">
        <v>3755</v>
      </c>
      <c r="AG782" s="105">
        <v>2400</v>
      </c>
    </row>
    <row r="783" spans="32:33" ht="15" customHeight="1" x14ac:dyDescent="0.25">
      <c r="AF783" s="29" t="s">
        <v>3757</v>
      </c>
      <c r="AG783" s="105">
        <v>11000</v>
      </c>
    </row>
    <row r="784" spans="32:33" ht="15" customHeight="1" x14ac:dyDescent="0.25">
      <c r="AF784" s="29" t="s">
        <v>3759</v>
      </c>
      <c r="AG784" s="105">
        <v>3600</v>
      </c>
    </row>
    <row r="785" spans="32:33" ht="15" customHeight="1" x14ac:dyDescent="0.25">
      <c r="AF785" s="29" t="s">
        <v>3765</v>
      </c>
      <c r="AG785" s="105">
        <v>7123.1666749770275</v>
      </c>
    </row>
    <row r="786" spans="32:33" ht="15" customHeight="1" x14ac:dyDescent="0.25">
      <c r="AF786" s="29" t="s">
        <v>3775</v>
      </c>
      <c r="AG786" s="105">
        <v>9972.4333449678379</v>
      </c>
    </row>
    <row r="787" spans="32:33" ht="15" customHeight="1" x14ac:dyDescent="0.25">
      <c r="AF787" s="29" t="s">
        <v>3776</v>
      </c>
      <c r="AG787" s="105">
        <v>14000</v>
      </c>
    </row>
    <row r="788" spans="32:33" ht="15" customHeight="1" x14ac:dyDescent="0.25">
      <c r="AF788" s="29" t="s">
        <v>3781</v>
      </c>
      <c r="AG788" s="105">
        <v>4986.216672483919</v>
      </c>
    </row>
    <row r="789" spans="32:33" ht="15" customHeight="1" x14ac:dyDescent="0.25">
      <c r="AF789" s="29" t="s">
        <v>3782</v>
      </c>
      <c r="AG789" s="105">
        <v>4800</v>
      </c>
    </row>
    <row r="790" spans="32:33" ht="15" customHeight="1" x14ac:dyDescent="0.25">
      <c r="AF790" s="29" t="s">
        <v>3783</v>
      </c>
      <c r="AG790" s="105">
        <v>8013.5625093491553</v>
      </c>
    </row>
    <row r="791" spans="32:33" ht="15" customHeight="1" x14ac:dyDescent="0.25">
      <c r="AF791" s="29" t="s">
        <v>3021</v>
      </c>
      <c r="AG791" s="105">
        <v>28000</v>
      </c>
    </row>
    <row r="792" spans="32:33" ht="15" customHeight="1" x14ac:dyDescent="0.25">
      <c r="AF792" s="29" t="s">
        <v>3800</v>
      </c>
      <c r="AG792" s="105">
        <v>7568.3645921630914</v>
      </c>
    </row>
    <row r="793" spans="32:33" ht="15" customHeight="1" x14ac:dyDescent="0.25">
      <c r="AF793" s="29" t="s">
        <v>3808</v>
      </c>
      <c r="AG793" s="105">
        <v>6720</v>
      </c>
    </row>
    <row r="794" spans="32:33" ht="15" customHeight="1" x14ac:dyDescent="0.25">
      <c r="AF794" s="29" t="s">
        <v>3813</v>
      </c>
      <c r="AG794" s="105">
        <v>37500</v>
      </c>
    </row>
    <row r="795" spans="32:33" ht="15" customHeight="1" x14ac:dyDescent="0.25">
      <c r="AF795" s="29" t="s">
        <v>3822</v>
      </c>
      <c r="AG795" s="105">
        <v>4808.137505609493</v>
      </c>
    </row>
    <row r="796" spans="32:33" ht="15" customHeight="1" x14ac:dyDescent="0.25">
      <c r="AF796" s="29" t="s">
        <v>3054</v>
      </c>
      <c r="AG796" s="105">
        <v>28492.66669990811</v>
      </c>
    </row>
    <row r="797" spans="32:33" ht="15" customHeight="1" x14ac:dyDescent="0.25">
      <c r="AF797" s="29" t="s">
        <v>3824</v>
      </c>
      <c r="AG797" s="105">
        <v>12465.541681209797</v>
      </c>
    </row>
    <row r="798" spans="32:33" ht="15" customHeight="1" x14ac:dyDescent="0.25">
      <c r="AF798" s="29" t="s">
        <v>3320</v>
      </c>
      <c r="AG798" s="105">
        <v>28492.66669990811</v>
      </c>
    </row>
    <row r="799" spans="32:33" ht="15" customHeight="1" x14ac:dyDescent="0.25">
      <c r="AF799" s="29" t="s">
        <v>3828</v>
      </c>
      <c r="AG799" s="105">
        <v>11000</v>
      </c>
    </row>
    <row r="800" spans="32:33" ht="15" customHeight="1" x14ac:dyDescent="0.25">
      <c r="AF800" s="29" t="s">
        <v>3722</v>
      </c>
      <c r="AG800" s="105">
        <v>28995</v>
      </c>
    </row>
    <row r="801" spans="32:33" ht="15" customHeight="1" x14ac:dyDescent="0.25">
      <c r="AF801" s="29" t="s">
        <v>3838</v>
      </c>
      <c r="AG801" s="105">
        <v>6410.8500074793246</v>
      </c>
    </row>
    <row r="802" spans="32:33" ht="15" customHeight="1" x14ac:dyDescent="0.25">
      <c r="AF802" s="29" t="s">
        <v>3839</v>
      </c>
      <c r="AG802" s="105">
        <v>10684.750012465542</v>
      </c>
    </row>
    <row r="803" spans="32:33" ht="15" customHeight="1" x14ac:dyDescent="0.25">
      <c r="AF803" s="29" t="s">
        <v>3840</v>
      </c>
      <c r="AG803" s="105">
        <v>40000</v>
      </c>
    </row>
    <row r="804" spans="32:33" ht="15" customHeight="1" x14ac:dyDescent="0.25">
      <c r="AF804" s="29" t="s">
        <v>3841</v>
      </c>
      <c r="AG804" s="105">
        <v>6232.7708406048987</v>
      </c>
    </row>
    <row r="805" spans="32:33" ht="15" customHeight="1" x14ac:dyDescent="0.25">
      <c r="AF805" s="29" t="s">
        <v>3842</v>
      </c>
      <c r="AG805" s="105">
        <v>41712.231189497601</v>
      </c>
    </row>
    <row r="806" spans="32:33" ht="15" customHeight="1" x14ac:dyDescent="0.25">
      <c r="AF806" s="29" t="s">
        <v>3843</v>
      </c>
      <c r="AG806" s="105">
        <v>12465.541681209797</v>
      </c>
    </row>
    <row r="807" spans="32:33" ht="15" customHeight="1" x14ac:dyDescent="0.25">
      <c r="AF807" s="29" t="s">
        <v>3845</v>
      </c>
      <c r="AG807" s="105">
        <v>7123.1666749770275</v>
      </c>
    </row>
    <row r="808" spans="32:33" ht="15" customHeight="1" x14ac:dyDescent="0.25">
      <c r="AF808" s="29" t="s">
        <v>3849</v>
      </c>
      <c r="AG808" s="105">
        <v>5000</v>
      </c>
    </row>
    <row r="809" spans="32:33" ht="15" customHeight="1" x14ac:dyDescent="0.25">
      <c r="AF809" s="29" t="s">
        <v>3854</v>
      </c>
      <c r="AG809" s="105">
        <v>5000</v>
      </c>
    </row>
    <row r="810" spans="32:33" ht="15" customHeight="1" x14ac:dyDescent="0.25">
      <c r="AF810" s="29" t="s">
        <v>3856</v>
      </c>
      <c r="AG810" s="105">
        <v>6232.7708406048987</v>
      </c>
    </row>
    <row r="811" spans="32:33" ht="15" customHeight="1" x14ac:dyDescent="0.25">
      <c r="AF811" s="29" t="s">
        <v>3864</v>
      </c>
      <c r="AG811" s="105">
        <v>4000</v>
      </c>
    </row>
    <row r="812" spans="32:33" ht="15" customHeight="1" x14ac:dyDescent="0.25">
      <c r="AF812" s="29" t="s">
        <v>3865</v>
      </c>
      <c r="AG812" s="105">
        <v>4451.9791718606421</v>
      </c>
    </row>
    <row r="813" spans="32:33" ht="15" customHeight="1" x14ac:dyDescent="0.25">
      <c r="AF813" s="29" t="s">
        <v>3869</v>
      </c>
      <c r="AG813" s="105">
        <v>13355.937515581925</v>
      </c>
    </row>
    <row r="814" spans="32:33" ht="15" customHeight="1" x14ac:dyDescent="0.25">
      <c r="AF814" s="29" t="s">
        <v>3871</v>
      </c>
      <c r="AG814" s="105">
        <v>7479.3250087258784</v>
      </c>
    </row>
    <row r="815" spans="32:33" ht="15" customHeight="1" x14ac:dyDescent="0.25">
      <c r="AF815" s="29" t="s">
        <v>3874</v>
      </c>
      <c r="AG815" s="105">
        <v>5000</v>
      </c>
    </row>
    <row r="816" spans="32:33" ht="15" customHeight="1" x14ac:dyDescent="0.25">
      <c r="AF816" s="29" t="s">
        <v>3875</v>
      </c>
      <c r="AG816" s="105">
        <v>4914.9850057341491</v>
      </c>
    </row>
    <row r="817" spans="32:33" ht="15" customHeight="1" x14ac:dyDescent="0.25">
      <c r="AF817" s="29" t="s">
        <v>3877</v>
      </c>
      <c r="AG817" s="105">
        <v>4451.9791718606421</v>
      </c>
    </row>
    <row r="818" spans="32:33" ht="15" customHeight="1" x14ac:dyDescent="0.25">
      <c r="AF818" s="29" t="s">
        <v>3878</v>
      </c>
      <c r="AG818" s="105">
        <v>8400</v>
      </c>
    </row>
    <row r="819" spans="32:33" ht="15" customHeight="1" x14ac:dyDescent="0.25">
      <c r="AF819" s="29" t="s">
        <v>3884</v>
      </c>
      <c r="AG819" s="105">
        <v>3205.4250037396623</v>
      </c>
    </row>
    <row r="820" spans="32:33" ht="15" customHeight="1" x14ac:dyDescent="0.25">
      <c r="AF820" s="29" t="s">
        <v>2666</v>
      </c>
      <c r="AG820" s="105">
        <v>15000</v>
      </c>
    </row>
    <row r="821" spans="32:33" ht="15" customHeight="1" x14ac:dyDescent="0.25">
      <c r="AF821" s="29" t="s">
        <v>2622</v>
      </c>
      <c r="AG821" s="105">
        <v>10000</v>
      </c>
    </row>
    <row r="822" spans="32:33" ht="15" customHeight="1" x14ac:dyDescent="0.25">
      <c r="AF822" s="29" t="s">
        <v>2819</v>
      </c>
      <c r="AG822" s="105">
        <v>30000</v>
      </c>
    </row>
    <row r="823" spans="32:33" ht="15" customHeight="1" x14ac:dyDescent="0.25">
      <c r="AF823" s="29" t="s">
        <v>2858</v>
      </c>
      <c r="AG823" s="105">
        <v>98000</v>
      </c>
    </row>
    <row r="824" spans="32:33" ht="15" customHeight="1" x14ac:dyDescent="0.25">
      <c r="AF824" s="29" t="s">
        <v>2862</v>
      </c>
      <c r="AG824" s="105">
        <v>4500</v>
      </c>
    </row>
    <row r="825" spans="32:33" ht="15" customHeight="1" x14ac:dyDescent="0.25">
      <c r="AF825" s="29" t="s">
        <v>3225</v>
      </c>
      <c r="AG825" s="105">
        <v>5082.6943786459069</v>
      </c>
    </row>
    <row r="826" spans="32:33" ht="15" customHeight="1" x14ac:dyDescent="0.25">
      <c r="AF826" s="29" t="s">
        <v>3599</v>
      </c>
      <c r="AG826" s="105">
        <v>60000</v>
      </c>
    </row>
    <row r="827" spans="32:33" ht="15" customHeight="1" x14ac:dyDescent="0.25">
      <c r="AF827" s="29" t="s">
        <v>3683</v>
      </c>
      <c r="AG827" s="105">
        <v>8400</v>
      </c>
    </row>
    <row r="828" spans="32:33" ht="15" customHeight="1" x14ac:dyDescent="0.25">
      <c r="AF828" s="29" t="s">
        <v>2424</v>
      </c>
      <c r="AG828" s="105">
        <v>12000</v>
      </c>
    </row>
    <row r="829" spans="32:33" ht="15" customHeight="1" x14ac:dyDescent="0.25">
      <c r="AF829" s="29" t="s">
        <v>2929</v>
      </c>
      <c r="AG829" s="105">
        <v>30000</v>
      </c>
    </row>
    <row r="830" spans="32:33" ht="15" customHeight="1" x14ac:dyDescent="0.25">
      <c r="AF830" s="29" t="s">
        <v>3035</v>
      </c>
      <c r="AG830" s="105">
        <v>12000</v>
      </c>
    </row>
    <row r="831" spans="32:33" ht="15" customHeight="1" x14ac:dyDescent="0.25">
      <c r="AF831" s="29" t="s">
        <v>2019</v>
      </c>
      <c r="AG831" s="105">
        <v>65616.131023916547</v>
      </c>
    </row>
    <row r="832" spans="32:33" ht="15" customHeight="1" x14ac:dyDescent="0.25">
      <c r="AF832" s="29" t="s">
        <v>2210</v>
      </c>
      <c r="AG832" s="105">
        <v>63519.971949580387</v>
      </c>
    </row>
    <row r="833" spans="32:33" ht="15" customHeight="1" x14ac:dyDescent="0.25">
      <c r="AF833" s="29" t="s">
        <v>3131</v>
      </c>
      <c r="AG833" s="105">
        <v>88927.960729412545</v>
      </c>
    </row>
    <row r="834" spans="32:33" ht="15" customHeight="1" x14ac:dyDescent="0.25">
      <c r="AF834" s="29" t="s">
        <v>3218</v>
      </c>
      <c r="AG834" s="105">
        <v>44463.980364706273</v>
      </c>
    </row>
    <row r="835" spans="32:33" ht="15" customHeight="1" x14ac:dyDescent="0.25">
      <c r="AF835" s="29" t="s">
        <v>3386</v>
      </c>
      <c r="AG835" s="105">
        <v>45734.379803697877</v>
      </c>
    </row>
    <row r="836" spans="32:33" ht="15" customHeight="1" x14ac:dyDescent="0.25">
      <c r="AF836" s="29" t="s">
        <v>2339</v>
      </c>
      <c r="AG836" s="105">
        <v>150000</v>
      </c>
    </row>
    <row r="837" spans="32:33" ht="15" customHeight="1" x14ac:dyDescent="0.25">
      <c r="AF837" s="29" t="s">
        <v>2516</v>
      </c>
      <c r="AG837" s="105">
        <v>57000</v>
      </c>
    </row>
    <row r="838" spans="32:33" ht="15" customHeight="1" x14ac:dyDescent="0.25">
      <c r="AF838" s="29" t="s">
        <v>3034</v>
      </c>
      <c r="AG838" s="105">
        <v>55000</v>
      </c>
    </row>
    <row r="839" spans="32:33" ht="15" customHeight="1" x14ac:dyDescent="0.25">
      <c r="AF839" s="29" t="s">
        <v>3319</v>
      </c>
      <c r="AG839" s="105">
        <v>41000</v>
      </c>
    </row>
    <row r="840" spans="32:33" ht="15" customHeight="1" x14ac:dyDescent="0.25">
      <c r="AF840" s="29" t="s">
        <v>3633</v>
      </c>
      <c r="AG840" s="105">
        <v>31200</v>
      </c>
    </row>
    <row r="841" spans="32:33" ht="15" customHeight="1" x14ac:dyDescent="0.25">
      <c r="AF841" s="29" t="s">
        <v>2771</v>
      </c>
      <c r="AG841" s="105">
        <v>69871.969144538423</v>
      </c>
    </row>
    <row r="842" spans="32:33" ht="15" customHeight="1" x14ac:dyDescent="0.25">
      <c r="AF842" s="29" t="s">
        <v>3181</v>
      </c>
      <c r="AG842" s="105">
        <v>19055.991584874118</v>
      </c>
    </row>
    <row r="843" spans="32:33" ht="15" customHeight="1" x14ac:dyDescent="0.25">
      <c r="AF843" s="29" t="s">
        <v>3298</v>
      </c>
      <c r="AG843" s="105">
        <v>30489.586535798586</v>
      </c>
    </row>
    <row r="844" spans="32:33" ht="15" customHeight="1" x14ac:dyDescent="0.25">
      <c r="AF844" s="29" t="s">
        <v>3459</v>
      </c>
      <c r="AG844" s="105">
        <v>76223.966339496474</v>
      </c>
    </row>
    <row r="845" spans="32:33" ht="15" customHeight="1" x14ac:dyDescent="0.25">
      <c r="AF845" s="29" t="s">
        <v>3792</v>
      </c>
      <c r="AG845" s="105">
        <v>24391.669228638868</v>
      </c>
    </row>
    <row r="846" spans="32:33" ht="15" customHeight="1" x14ac:dyDescent="0.25">
      <c r="AF846" s="29" t="s">
        <v>3482</v>
      </c>
      <c r="AG846" s="105">
        <v>63519.971949580387</v>
      </c>
    </row>
    <row r="847" spans="32:33" ht="15" customHeight="1" x14ac:dyDescent="0.25">
      <c r="AF847" s="29" t="s">
        <v>2550</v>
      </c>
      <c r="AG847" s="105">
        <v>111000</v>
      </c>
    </row>
    <row r="848" spans="32:33" ht="15" customHeight="1" x14ac:dyDescent="0.25">
      <c r="AF848" s="29" t="s">
        <v>3343</v>
      </c>
      <c r="AG848" s="105">
        <v>50694.322109187968</v>
      </c>
    </row>
    <row r="849" spans="32:33" ht="15" customHeight="1" x14ac:dyDescent="0.25">
      <c r="AF849" s="29" t="s">
        <v>3432</v>
      </c>
      <c r="AG849" s="105">
        <v>41000</v>
      </c>
    </row>
    <row r="850" spans="32:33" ht="15" customHeight="1" x14ac:dyDescent="0.25">
      <c r="AF850" s="29" t="s">
        <v>3176</v>
      </c>
      <c r="AG850" s="105">
        <v>51497.005988023957</v>
      </c>
    </row>
    <row r="851" spans="32:33" ht="15" customHeight="1" x14ac:dyDescent="0.25">
      <c r="AF851" s="29" t="s">
        <v>3020</v>
      </c>
      <c r="AG851" s="105">
        <v>42000</v>
      </c>
    </row>
    <row r="852" spans="32:33" ht="15" customHeight="1" x14ac:dyDescent="0.25">
      <c r="AF852" s="29" t="s">
        <v>3286</v>
      </c>
      <c r="AG852" s="105">
        <v>36000</v>
      </c>
    </row>
    <row r="853" spans="32:33" ht="15" customHeight="1" x14ac:dyDescent="0.25">
      <c r="AF853" s="29" t="s">
        <v>3467</v>
      </c>
      <c r="AG853" s="105">
        <v>50000</v>
      </c>
    </row>
    <row r="854" spans="32:33" ht="15" customHeight="1" x14ac:dyDescent="0.25">
      <c r="AF854" s="29" t="s">
        <v>2892</v>
      </c>
      <c r="AG854" s="105">
        <v>15600</v>
      </c>
    </row>
    <row r="855" spans="32:33" ht="15" customHeight="1" x14ac:dyDescent="0.25">
      <c r="AF855" s="29" t="s">
        <v>3201</v>
      </c>
      <c r="AG855" s="105">
        <v>4400</v>
      </c>
    </row>
    <row r="856" spans="32:33" ht="15" customHeight="1" x14ac:dyDescent="0.25">
      <c r="AF856" s="29" t="s">
        <v>3566</v>
      </c>
      <c r="AG856" s="105">
        <v>177600</v>
      </c>
    </row>
    <row r="857" spans="32:33" ht="15" customHeight="1" x14ac:dyDescent="0.25">
      <c r="AF857" s="29" t="s">
        <v>3520</v>
      </c>
      <c r="AG857" s="105">
        <v>24864</v>
      </c>
    </row>
    <row r="858" spans="32:33" ht="15" customHeight="1" x14ac:dyDescent="0.25">
      <c r="AF858" s="29" t="s">
        <v>2707</v>
      </c>
      <c r="AG858" s="105">
        <v>15000</v>
      </c>
    </row>
    <row r="859" spans="32:33" ht="15" customHeight="1" x14ac:dyDescent="0.25">
      <c r="AF859" s="29" t="s">
        <v>2985</v>
      </c>
      <c r="AG859" s="105">
        <v>15206.427249917633</v>
      </c>
    </row>
    <row r="860" spans="32:33" ht="15" customHeight="1" x14ac:dyDescent="0.25">
      <c r="AF860" s="29" t="s">
        <v>3420</v>
      </c>
      <c r="AG860" s="105">
        <v>19008.034062397041</v>
      </c>
    </row>
    <row r="861" spans="32:33" ht="15" customHeight="1" x14ac:dyDescent="0.25">
      <c r="AF861" s="29" t="s">
        <v>2972</v>
      </c>
      <c r="AG861" s="105">
        <v>36000</v>
      </c>
    </row>
    <row r="862" spans="32:33" ht="15" customHeight="1" x14ac:dyDescent="0.25">
      <c r="AF862" s="29" t="s">
        <v>3241</v>
      </c>
      <c r="AG862" s="105">
        <v>11404.820437438224</v>
      </c>
    </row>
    <row r="863" spans="32:33" ht="15" customHeight="1" x14ac:dyDescent="0.25">
      <c r="AF863" s="29" t="s">
        <v>3255</v>
      </c>
      <c r="AG863" s="105">
        <v>35000</v>
      </c>
    </row>
    <row r="864" spans="32:33" ht="15" customHeight="1" x14ac:dyDescent="0.25">
      <c r="AF864" s="29" t="s">
        <v>3745</v>
      </c>
      <c r="AG864" s="105">
        <v>30000</v>
      </c>
    </row>
    <row r="865" spans="32:33" ht="15" customHeight="1" x14ac:dyDescent="0.25">
      <c r="AF865" s="29" t="s">
        <v>3257</v>
      </c>
      <c r="AG865" s="105">
        <v>28353.650809742252</v>
      </c>
    </row>
    <row r="866" spans="32:33" ht="15" customHeight="1" x14ac:dyDescent="0.25">
      <c r="AF866" s="29" t="s">
        <v>3601</v>
      </c>
      <c r="AG866" s="105">
        <v>9376.2513877177607</v>
      </c>
    </row>
    <row r="867" spans="32:33" ht="15" customHeight="1" x14ac:dyDescent="0.25">
      <c r="AF867" s="29" t="s">
        <v>2155</v>
      </c>
      <c r="AG867" s="105">
        <v>50000</v>
      </c>
    </row>
    <row r="868" spans="32:33" ht="15" customHeight="1" x14ac:dyDescent="0.25">
      <c r="AF868" s="29" t="s">
        <v>2160</v>
      </c>
      <c r="AG868" s="105">
        <v>15500</v>
      </c>
    </row>
    <row r="869" spans="32:33" ht="15" customHeight="1" x14ac:dyDescent="0.25">
      <c r="AF869" s="29" t="s">
        <v>2318</v>
      </c>
      <c r="AG869" s="105">
        <v>10956.982885192734</v>
      </c>
    </row>
    <row r="870" spans="32:33" ht="15" customHeight="1" x14ac:dyDescent="0.25">
      <c r="AF870" s="29" t="s">
        <v>3549</v>
      </c>
      <c r="AG870" s="105">
        <v>17728</v>
      </c>
    </row>
    <row r="871" spans="32:33" ht="15" customHeight="1" x14ac:dyDescent="0.25">
      <c r="AF871" s="29" t="s">
        <v>2883</v>
      </c>
      <c r="AG871" s="105">
        <v>100000</v>
      </c>
    </row>
    <row r="872" spans="32:33" ht="15" customHeight="1" x14ac:dyDescent="0.25">
      <c r="AF872" s="29" t="s">
        <v>2111</v>
      </c>
      <c r="AG872" s="105">
        <v>19200</v>
      </c>
    </row>
    <row r="873" spans="32:33" ht="15" customHeight="1" x14ac:dyDescent="0.25">
      <c r="AF873" s="29" t="s">
        <v>3143</v>
      </c>
      <c r="AG873" s="105">
        <v>30000</v>
      </c>
    </row>
    <row r="874" spans="32:33" ht="15" customHeight="1" x14ac:dyDescent="0.25">
      <c r="AF874" s="29" t="s">
        <v>2332</v>
      </c>
      <c r="AG874" s="105">
        <v>22000</v>
      </c>
    </row>
    <row r="875" spans="32:33" ht="15" customHeight="1" x14ac:dyDescent="0.25">
      <c r="AF875" s="29" t="s">
        <v>3546</v>
      </c>
      <c r="AG875" s="105">
        <v>11000</v>
      </c>
    </row>
    <row r="876" spans="32:33" ht="15" customHeight="1" x14ac:dyDescent="0.25">
      <c r="AF876" s="29" t="s">
        <v>3671</v>
      </c>
      <c r="AG876" s="105">
        <v>45000</v>
      </c>
    </row>
    <row r="877" spans="32:33" ht="15" customHeight="1" x14ac:dyDescent="0.25">
      <c r="AF877" s="29" t="s">
        <v>3240</v>
      </c>
      <c r="AG877" s="105">
        <v>7261.724659606657</v>
      </c>
    </row>
    <row r="878" spans="32:33" ht="15" customHeight="1" x14ac:dyDescent="0.25">
      <c r="AF878" s="29" t="s">
        <v>3136</v>
      </c>
      <c r="AG878" s="105">
        <v>13500</v>
      </c>
    </row>
    <row r="879" spans="32:33" ht="15" customHeight="1" x14ac:dyDescent="0.25">
      <c r="AF879" s="29" t="s">
        <v>3550</v>
      </c>
      <c r="AG879" s="105">
        <v>13745.704467353951</v>
      </c>
    </row>
    <row r="880" spans="32:33" ht="15" customHeight="1" x14ac:dyDescent="0.25">
      <c r="AF880" s="29" t="s">
        <v>2478</v>
      </c>
      <c r="AG880" s="105">
        <v>24000</v>
      </c>
    </row>
    <row r="881" spans="32:33" ht="15" customHeight="1" x14ac:dyDescent="0.25">
      <c r="AF881" s="29" t="s">
        <v>3269</v>
      </c>
      <c r="AG881" s="105">
        <v>15000</v>
      </c>
    </row>
    <row r="882" spans="32:33" ht="15" customHeight="1" x14ac:dyDescent="0.25">
      <c r="AF882" s="29" t="s">
        <v>3445</v>
      </c>
      <c r="AG882" s="105">
        <v>20400</v>
      </c>
    </row>
    <row r="883" spans="32:33" ht="15" customHeight="1" x14ac:dyDescent="0.25">
      <c r="AF883" s="29" t="s">
        <v>3507</v>
      </c>
      <c r="AG883" s="105">
        <v>12000</v>
      </c>
    </row>
    <row r="884" spans="32:33" ht="15" customHeight="1" x14ac:dyDescent="0.25">
      <c r="AF884" s="29" t="s">
        <v>2055</v>
      </c>
      <c r="AG884" s="105">
        <v>57167.974754622352</v>
      </c>
    </row>
    <row r="885" spans="32:33" ht="15" customHeight="1" x14ac:dyDescent="0.25">
      <c r="AF885" s="29" t="s">
        <v>2072</v>
      </c>
      <c r="AG885" s="105">
        <v>48275.178681681093</v>
      </c>
    </row>
    <row r="886" spans="32:33" ht="15" customHeight="1" x14ac:dyDescent="0.25">
      <c r="AF886" s="29" t="s">
        <v>2311</v>
      </c>
      <c r="AG886" s="105">
        <v>254079.88779832155</v>
      </c>
    </row>
    <row r="887" spans="32:33" ht="15" customHeight="1" x14ac:dyDescent="0.25">
      <c r="AF887" s="29" t="s">
        <v>2526</v>
      </c>
      <c r="AG887" s="105">
        <v>62564.631571458704</v>
      </c>
    </row>
    <row r="888" spans="32:33" ht="15" customHeight="1" x14ac:dyDescent="0.25">
      <c r="AF888" s="29" t="s">
        <v>2563</v>
      </c>
      <c r="AG888" s="105">
        <v>69871.969144538423</v>
      </c>
    </row>
    <row r="889" spans="32:33" ht="15" customHeight="1" x14ac:dyDescent="0.25">
      <c r="AF889" s="29" t="s">
        <v>2822</v>
      </c>
      <c r="AG889" s="105">
        <v>53356.776437647524</v>
      </c>
    </row>
    <row r="890" spans="32:33" ht="15" customHeight="1" x14ac:dyDescent="0.25">
      <c r="AF890" s="29" t="s">
        <v>2872</v>
      </c>
      <c r="AG890" s="105">
        <v>50815.977559664309</v>
      </c>
    </row>
    <row r="891" spans="32:33" ht="15" customHeight="1" x14ac:dyDescent="0.25">
      <c r="AF891" s="29" t="s">
        <v>2941</v>
      </c>
      <c r="AG891" s="105">
        <v>95279.957924370581</v>
      </c>
    </row>
    <row r="892" spans="32:33" ht="15" customHeight="1" x14ac:dyDescent="0.25">
      <c r="AF892" s="29" t="s">
        <v>2942</v>
      </c>
      <c r="AG892" s="105">
        <v>57167.974754622352</v>
      </c>
    </row>
    <row r="893" spans="32:33" ht="15" customHeight="1" x14ac:dyDescent="0.25">
      <c r="AF893" s="29" t="s">
        <v>3078</v>
      </c>
      <c r="AG893" s="105">
        <v>50815.977559664309</v>
      </c>
    </row>
    <row r="894" spans="32:33" ht="15" customHeight="1" x14ac:dyDescent="0.25">
      <c r="AF894" s="29" t="s">
        <v>3177</v>
      </c>
      <c r="AG894" s="105">
        <v>104172.75399731184</v>
      </c>
    </row>
    <row r="895" spans="32:33" ht="15" customHeight="1" x14ac:dyDescent="0.25">
      <c r="AF895" s="29" t="s">
        <v>3216</v>
      </c>
      <c r="AG895" s="105">
        <v>78764.765217479682</v>
      </c>
    </row>
    <row r="896" spans="32:33" ht="15" customHeight="1" x14ac:dyDescent="0.25">
      <c r="AF896" s="29" t="s">
        <v>3219</v>
      </c>
      <c r="AG896" s="105">
        <v>38111.983169748237</v>
      </c>
    </row>
    <row r="897" spans="32:33" ht="15" customHeight="1" x14ac:dyDescent="0.25">
      <c r="AF897" s="29" t="s">
        <v>3288</v>
      </c>
      <c r="AG897" s="105">
        <v>61614.372791092981</v>
      </c>
    </row>
    <row r="898" spans="32:33" ht="15" customHeight="1" x14ac:dyDescent="0.25">
      <c r="AF898" s="29" t="s">
        <v>3291</v>
      </c>
      <c r="AG898" s="105">
        <v>36206.384011260823</v>
      </c>
    </row>
    <row r="899" spans="32:33" ht="15" customHeight="1" x14ac:dyDescent="0.25">
      <c r="AF899" s="29" t="s">
        <v>3306</v>
      </c>
      <c r="AG899" s="105">
        <v>95279.957924370581</v>
      </c>
    </row>
    <row r="900" spans="32:33" ht="15" customHeight="1" x14ac:dyDescent="0.25">
      <c r="AF900" s="29" t="s">
        <v>3326</v>
      </c>
      <c r="AG900" s="105">
        <v>43828.780645210471</v>
      </c>
    </row>
    <row r="901" spans="32:33" ht="15" customHeight="1" x14ac:dyDescent="0.25">
      <c r="AF901" s="29" t="s">
        <v>3345</v>
      </c>
      <c r="AG901" s="105">
        <v>78764.765217479682</v>
      </c>
    </row>
    <row r="902" spans="32:33" ht="15" customHeight="1" x14ac:dyDescent="0.25">
      <c r="AF902" s="29" t="s">
        <v>3513</v>
      </c>
      <c r="AG902" s="105">
        <v>76223.966339496474</v>
      </c>
    </row>
    <row r="903" spans="32:33" ht="15" customHeight="1" x14ac:dyDescent="0.25">
      <c r="AF903" s="29" t="s">
        <v>3524</v>
      </c>
      <c r="AG903" s="105">
        <v>69871.969144538423</v>
      </c>
    </row>
    <row r="904" spans="32:33" ht="15" customHeight="1" x14ac:dyDescent="0.25">
      <c r="AF904" s="29" t="s">
        <v>3526</v>
      </c>
      <c r="AG904" s="105">
        <v>76223.966339496474</v>
      </c>
    </row>
    <row r="905" spans="32:33" ht="15" customHeight="1" x14ac:dyDescent="0.25">
      <c r="AF905" s="29" t="s">
        <v>3577</v>
      </c>
      <c r="AG905" s="105">
        <v>63519.971949580387</v>
      </c>
    </row>
    <row r="906" spans="32:33" ht="15" customHeight="1" x14ac:dyDescent="0.25">
      <c r="AF906" s="29" t="s">
        <v>3785</v>
      </c>
      <c r="AG906" s="105">
        <v>57167.974754622352</v>
      </c>
    </row>
    <row r="907" spans="32:33" ht="15" customHeight="1" x14ac:dyDescent="0.25">
      <c r="AF907" s="29" t="s">
        <v>2533</v>
      </c>
      <c r="AG907" s="105">
        <v>120000</v>
      </c>
    </row>
    <row r="908" spans="32:33" ht="15" customHeight="1" x14ac:dyDescent="0.25">
      <c r="AF908" s="29" t="s">
        <v>2567</v>
      </c>
      <c r="AG908" s="105">
        <v>63807.047488395103</v>
      </c>
    </row>
    <row r="909" spans="32:33" ht="15" customHeight="1" x14ac:dyDescent="0.25">
      <c r="AF909" s="29" t="s">
        <v>2714</v>
      </c>
      <c r="AG909" s="105">
        <v>67794.987956419791</v>
      </c>
    </row>
    <row r="910" spans="32:33" ht="15" customHeight="1" x14ac:dyDescent="0.25">
      <c r="AF910" s="29" t="s">
        <v>2946</v>
      </c>
      <c r="AG910" s="105">
        <v>40000</v>
      </c>
    </row>
    <row r="911" spans="32:33" ht="15" customHeight="1" x14ac:dyDescent="0.25">
      <c r="AF911" s="29" t="s">
        <v>2947</v>
      </c>
      <c r="AG911" s="105">
        <v>59819.107020370408</v>
      </c>
    </row>
    <row r="912" spans="32:33" ht="15" customHeight="1" x14ac:dyDescent="0.25">
      <c r="AF912" s="29" t="s">
        <v>2958</v>
      </c>
      <c r="AG912" s="105">
        <v>75770.868892469181</v>
      </c>
    </row>
    <row r="913" spans="32:33" ht="15" customHeight="1" x14ac:dyDescent="0.25">
      <c r="AF913" s="29" t="s">
        <v>2986</v>
      </c>
      <c r="AG913" s="105">
        <v>143565.85684888897</v>
      </c>
    </row>
    <row r="914" spans="32:33" ht="15" customHeight="1" x14ac:dyDescent="0.25">
      <c r="AF914" s="29" t="s">
        <v>3023</v>
      </c>
      <c r="AG914" s="105">
        <v>43867.345148271634</v>
      </c>
    </row>
    <row r="915" spans="32:33" ht="15" customHeight="1" x14ac:dyDescent="0.25">
      <c r="AF915" s="29" t="s">
        <v>3229</v>
      </c>
      <c r="AG915" s="105">
        <v>72000</v>
      </c>
    </row>
    <row r="916" spans="32:33" ht="15" customHeight="1" x14ac:dyDescent="0.25">
      <c r="AF916" s="29" t="s">
        <v>3310</v>
      </c>
      <c r="AG916" s="105">
        <v>63807.047488395103</v>
      </c>
    </row>
    <row r="917" spans="32:33" ht="15" customHeight="1" x14ac:dyDescent="0.25">
      <c r="AF917" s="29" t="s">
        <v>3435</v>
      </c>
      <c r="AG917" s="105">
        <v>39879.404680246938</v>
      </c>
    </row>
    <row r="918" spans="32:33" ht="15" customHeight="1" x14ac:dyDescent="0.25">
      <c r="AF918" s="29" t="s">
        <v>3607</v>
      </c>
      <c r="AG918" s="105">
        <v>59819.107020370408</v>
      </c>
    </row>
    <row r="919" spans="32:33" ht="15" customHeight="1" x14ac:dyDescent="0.25">
      <c r="AF919" s="29" t="s">
        <v>3651</v>
      </c>
      <c r="AG919" s="105">
        <v>87734.690296543267</v>
      </c>
    </row>
    <row r="920" spans="32:33" ht="15" customHeight="1" x14ac:dyDescent="0.25">
      <c r="AF920" s="29" t="s">
        <v>3652</v>
      </c>
      <c r="AG920" s="105">
        <v>56628.754645950656</v>
      </c>
    </row>
    <row r="921" spans="32:33" ht="15" customHeight="1" x14ac:dyDescent="0.25">
      <c r="AF921" s="29" t="s">
        <v>3847</v>
      </c>
      <c r="AG921" s="105">
        <v>59819.107020370408</v>
      </c>
    </row>
    <row r="922" spans="32:33" ht="15" customHeight="1" x14ac:dyDescent="0.25">
      <c r="AF922" s="29" t="s">
        <v>2752</v>
      </c>
      <c r="AG922" s="105">
        <v>9171.0323574730355</v>
      </c>
    </row>
    <row r="923" spans="32:33" ht="15" customHeight="1" x14ac:dyDescent="0.25">
      <c r="AF923" s="29" t="s">
        <v>3100</v>
      </c>
      <c r="AG923" s="105">
        <v>18987</v>
      </c>
    </row>
    <row r="924" spans="32:33" ht="15" customHeight="1" x14ac:dyDescent="0.25">
      <c r="AF924" s="29" t="s">
        <v>2943</v>
      </c>
      <c r="AG924" s="105">
        <v>12326.656394453004</v>
      </c>
    </row>
    <row r="925" spans="32:33" ht="15" customHeight="1" x14ac:dyDescent="0.25">
      <c r="AF925" s="29" t="s">
        <v>2482</v>
      </c>
      <c r="AG925" s="105">
        <v>110000</v>
      </c>
    </row>
    <row r="926" spans="32:33" ht="15" customHeight="1" x14ac:dyDescent="0.25">
      <c r="AF926" s="29" t="s">
        <v>2494</v>
      </c>
      <c r="AG926" s="105">
        <v>108000</v>
      </c>
    </row>
    <row r="927" spans="32:33" ht="15" customHeight="1" x14ac:dyDescent="0.25">
      <c r="AF927" s="29" t="s">
        <v>2861</v>
      </c>
      <c r="AG927" s="105">
        <v>125000</v>
      </c>
    </row>
    <row r="928" spans="32:33" ht="15" customHeight="1" x14ac:dyDescent="0.25">
      <c r="AF928" s="29" t="s">
        <v>3089</v>
      </c>
      <c r="AG928" s="105">
        <v>72412.768022521646</v>
      </c>
    </row>
    <row r="929" spans="32:33" ht="15" customHeight="1" x14ac:dyDescent="0.25">
      <c r="AF929" s="29" t="s">
        <v>3215</v>
      </c>
      <c r="AG929" s="105">
        <v>100000</v>
      </c>
    </row>
    <row r="930" spans="32:33" ht="15" customHeight="1" x14ac:dyDescent="0.25">
      <c r="AF930" s="29" t="s">
        <v>3527</v>
      </c>
      <c r="AG930" s="105">
        <v>110000</v>
      </c>
    </row>
    <row r="931" spans="32:33" ht="15" customHeight="1" x14ac:dyDescent="0.25">
      <c r="AF931" s="29" t="s">
        <v>3660</v>
      </c>
      <c r="AG931" s="105">
        <v>67700.452577525488</v>
      </c>
    </row>
    <row r="932" spans="32:33" ht="15" customHeight="1" x14ac:dyDescent="0.25">
      <c r="AF932" s="29" t="s">
        <v>3887</v>
      </c>
      <c r="AG932" s="105">
        <v>100800</v>
      </c>
    </row>
    <row r="933" spans="32:33" ht="15" customHeight="1" x14ac:dyDescent="0.25">
      <c r="AF933" s="29" t="s">
        <v>2012</v>
      </c>
      <c r="AG933" s="105">
        <v>48000</v>
      </c>
    </row>
    <row r="934" spans="32:33" ht="15" customHeight="1" x14ac:dyDescent="0.25">
      <c r="AF934" s="29" t="s">
        <v>2018</v>
      </c>
      <c r="AG934" s="105">
        <v>12227.430201752599</v>
      </c>
    </row>
    <row r="935" spans="32:33" ht="15" customHeight="1" x14ac:dyDescent="0.25">
      <c r="AF935" s="29" t="s">
        <v>2135</v>
      </c>
      <c r="AG935" s="105">
        <v>12000</v>
      </c>
    </row>
    <row r="936" spans="32:33" ht="15" customHeight="1" x14ac:dyDescent="0.25">
      <c r="AF936" s="29" t="s">
        <v>3614</v>
      </c>
      <c r="AG936" s="105">
        <v>15000</v>
      </c>
    </row>
    <row r="937" spans="32:33" ht="15" customHeight="1" x14ac:dyDescent="0.25">
      <c r="AF937" s="29" t="s">
        <v>2655</v>
      </c>
      <c r="AG937" s="105">
        <v>16800</v>
      </c>
    </row>
    <row r="938" spans="32:33" ht="15" customHeight="1" x14ac:dyDescent="0.25">
      <c r="AF938" s="29" t="s">
        <v>2539</v>
      </c>
      <c r="AG938" s="105">
        <v>6368.453230079479</v>
      </c>
    </row>
    <row r="939" spans="32:33" ht="15" customHeight="1" x14ac:dyDescent="0.25">
      <c r="AF939" s="29" t="s">
        <v>2652</v>
      </c>
      <c r="AG939" s="105">
        <v>2122.8177433598262</v>
      </c>
    </row>
    <row r="940" spans="32:33" ht="15" customHeight="1" x14ac:dyDescent="0.25">
      <c r="AF940" s="29" t="s">
        <v>2662</v>
      </c>
      <c r="AG940" s="105">
        <v>4914.9850057341491</v>
      </c>
    </row>
    <row r="941" spans="32:33" ht="15" customHeight="1" x14ac:dyDescent="0.25">
      <c r="AF941" s="29" t="s">
        <v>2716</v>
      </c>
      <c r="AG941" s="105">
        <v>2165.2740982270229</v>
      </c>
    </row>
    <row r="942" spans="32:33" ht="15" customHeight="1" x14ac:dyDescent="0.25">
      <c r="AF942" s="29" t="s">
        <v>2731</v>
      </c>
      <c r="AG942" s="105">
        <v>5022</v>
      </c>
    </row>
    <row r="943" spans="32:33" ht="15" customHeight="1" x14ac:dyDescent="0.25">
      <c r="AF943" s="29" t="s">
        <v>2776</v>
      </c>
      <c r="AG943" s="105">
        <v>1910.5359690238436</v>
      </c>
    </row>
    <row r="944" spans="32:33" ht="15" customHeight="1" x14ac:dyDescent="0.25">
      <c r="AF944" s="29" t="s">
        <v>2849</v>
      </c>
      <c r="AG944" s="105">
        <v>3000</v>
      </c>
    </row>
    <row r="945" spans="32:33" ht="15" customHeight="1" x14ac:dyDescent="0.25">
      <c r="AF945" s="29" t="s">
        <v>2876</v>
      </c>
      <c r="AG945" s="105">
        <v>4457.9172610556352</v>
      </c>
    </row>
    <row r="946" spans="32:33" ht="15" customHeight="1" x14ac:dyDescent="0.25">
      <c r="AF946" s="29" t="s">
        <v>2927</v>
      </c>
      <c r="AG946" s="105">
        <v>3480</v>
      </c>
    </row>
    <row r="947" spans="32:33" ht="15" customHeight="1" x14ac:dyDescent="0.25">
      <c r="AF947" s="29" t="s">
        <v>3009</v>
      </c>
      <c r="AG947" s="105">
        <v>3184.2266150397395</v>
      </c>
    </row>
    <row r="948" spans="32:33" ht="15" customHeight="1" x14ac:dyDescent="0.25">
      <c r="AF948" s="29" t="s">
        <v>3011</v>
      </c>
      <c r="AG948" s="105">
        <v>10800</v>
      </c>
    </row>
    <row r="949" spans="32:33" ht="15" customHeight="1" x14ac:dyDescent="0.25">
      <c r="AF949" s="29" t="s">
        <v>3017</v>
      </c>
      <c r="AG949" s="105">
        <v>4840.0244548604041</v>
      </c>
    </row>
    <row r="950" spans="32:33" ht="15" customHeight="1" x14ac:dyDescent="0.25">
      <c r="AF950" s="29" t="s">
        <v>3033</v>
      </c>
      <c r="AG950" s="105">
        <v>2400</v>
      </c>
    </row>
    <row r="951" spans="32:33" ht="15" customHeight="1" x14ac:dyDescent="0.25">
      <c r="AF951" s="29" t="s">
        <v>3087</v>
      </c>
      <c r="AG951" s="105">
        <v>3500</v>
      </c>
    </row>
    <row r="952" spans="32:33" ht="15" customHeight="1" x14ac:dyDescent="0.25">
      <c r="AF952" s="29" t="s">
        <v>3170</v>
      </c>
      <c r="AG952" s="105">
        <v>21228.177433598263</v>
      </c>
    </row>
    <row r="953" spans="32:33" ht="15" customHeight="1" x14ac:dyDescent="0.25">
      <c r="AF953" s="29" t="s">
        <v>3135</v>
      </c>
      <c r="AG953" s="105">
        <v>1783.166904422254</v>
      </c>
    </row>
    <row r="954" spans="32:33" ht="15" customHeight="1" x14ac:dyDescent="0.25">
      <c r="AF954" s="29" t="s">
        <v>3154</v>
      </c>
      <c r="AG954" s="105">
        <v>8725</v>
      </c>
    </row>
    <row r="955" spans="32:33" ht="15" customHeight="1" x14ac:dyDescent="0.25">
      <c r="AF955" s="29" t="s">
        <v>3211</v>
      </c>
      <c r="AG955" s="105">
        <v>40000</v>
      </c>
    </row>
    <row r="956" spans="32:33" ht="15" customHeight="1" x14ac:dyDescent="0.25">
      <c r="AF956" s="29" t="s">
        <v>3274</v>
      </c>
      <c r="AG956" s="105">
        <v>12000</v>
      </c>
    </row>
    <row r="957" spans="32:33" ht="15" customHeight="1" x14ac:dyDescent="0.25">
      <c r="AF957" s="29" t="s">
        <v>3278</v>
      </c>
      <c r="AG957" s="105">
        <v>45000</v>
      </c>
    </row>
    <row r="958" spans="32:33" ht="15" customHeight="1" x14ac:dyDescent="0.25">
      <c r="AF958" s="29" t="s">
        <v>3325</v>
      </c>
      <c r="AG958" s="105">
        <v>5300</v>
      </c>
    </row>
    <row r="959" spans="32:33" ht="15" customHeight="1" x14ac:dyDescent="0.25">
      <c r="AF959" s="29" t="s">
        <v>3516</v>
      </c>
      <c r="AG959" s="105">
        <v>30000</v>
      </c>
    </row>
    <row r="960" spans="32:33" ht="15" customHeight="1" x14ac:dyDescent="0.25">
      <c r="AF960" s="29" t="s">
        <v>3561</v>
      </c>
      <c r="AG960" s="105">
        <v>4500</v>
      </c>
    </row>
    <row r="961" spans="32:33" ht="15" customHeight="1" x14ac:dyDescent="0.25">
      <c r="AF961" s="29" t="s">
        <v>3779</v>
      </c>
      <c r="AG961" s="105">
        <v>13603.016099449767</v>
      </c>
    </row>
    <row r="962" spans="32:33" ht="15" customHeight="1" x14ac:dyDescent="0.25">
      <c r="AF962" s="29" t="s">
        <v>2556</v>
      </c>
      <c r="AG962" s="105">
        <v>63519.971949580387</v>
      </c>
    </row>
    <row r="963" spans="32:33" ht="15" customHeight="1" x14ac:dyDescent="0.25">
      <c r="AF963" s="29" t="s">
        <v>2087</v>
      </c>
      <c r="AG963" s="105">
        <v>26000</v>
      </c>
    </row>
    <row r="964" spans="32:33" ht="15" customHeight="1" x14ac:dyDescent="0.25">
      <c r="AF964" s="29" t="s">
        <v>3003</v>
      </c>
      <c r="AG964" s="105">
        <v>20000</v>
      </c>
    </row>
    <row r="965" spans="32:33" ht="15" customHeight="1" x14ac:dyDescent="0.25">
      <c r="AF965" s="29" t="s">
        <v>3543</v>
      </c>
      <c r="AG965" s="105">
        <v>15840</v>
      </c>
    </row>
    <row r="966" spans="32:33" ht="15" customHeight="1" x14ac:dyDescent="0.25">
      <c r="AF966" s="29" t="s">
        <v>2278</v>
      </c>
      <c r="AG966" s="105">
        <v>9956.1219482708348</v>
      </c>
    </row>
    <row r="967" spans="32:33" ht="15" customHeight="1" x14ac:dyDescent="0.25">
      <c r="AF967" s="29" t="s">
        <v>2330</v>
      </c>
      <c r="AG967" s="105">
        <v>10809.503829551191</v>
      </c>
    </row>
    <row r="968" spans="32:33" ht="15" customHeight="1" x14ac:dyDescent="0.25">
      <c r="AF968" s="29" t="s">
        <v>2673</v>
      </c>
      <c r="AG968" s="105">
        <v>17067.637625607145</v>
      </c>
    </row>
    <row r="969" spans="32:33" ht="15" customHeight="1" x14ac:dyDescent="0.25">
      <c r="AF969" s="29" t="s">
        <v>2928</v>
      </c>
      <c r="AG969" s="105">
        <v>18060</v>
      </c>
    </row>
    <row r="970" spans="32:33" ht="15" customHeight="1" x14ac:dyDescent="0.25">
      <c r="AF970" s="29" t="s">
        <v>2765</v>
      </c>
      <c r="AG970" s="105">
        <v>19068</v>
      </c>
    </row>
    <row r="971" spans="32:33" ht="15" customHeight="1" x14ac:dyDescent="0.25">
      <c r="AF971" s="29" t="s">
        <v>2891</v>
      </c>
      <c r="AG971" s="105">
        <v>3982.448779308334</v>
      </c>
    </row>
    <row r="972" spans="32:33" ht="15" customHeight="1" x14ac:dyDescent="0.25">
      <c r="AF972" s="29" t="s">
        <v>3117</v>
      </c>
      <c r="AG972" s="105">
        <v>5120.2912876821438</v>
      </c>
    </row>
    <row r="973" spans="32:33" ht="15" customHeight="1" x14ac:dyDescent="0.25">
      <c r="AF973" s="29" t="s">
        <v>3272</v>
      </c>
      <c r="AG973" s="105">
        <v>12500</v>
      </c>
    </row>
    <row r="974" spans="32:33" ht="15" customHeight="1" x14ac:dyDescent="0.25">
      <c r="AF974" s="29" t="s">
        <v>3548</v>
      </c>
      <c r="AG974" s="105">
        <v>5689.2125418690484</v>
      </c>
    </row>
    <row r="975" spans="32:33" ht="15" customHeight="1" x14ac:dyDescent="0.25">
      <c r="AF975" s="29" t="s">
        <v>3613</v>
      </c>
      <c r="AG975" s="105">
        <v>4019</v>
      </c>
    </row>
    <row r="976" spans="32:33" ht="15" customHeight="1" x14ac:dyDescent="0.25">
      <c r="AF976" s="29" t="s">
        <v>3618</v>
      </c>
      <c r="AG976" s="105">
        <v>86000</v>
      </c>
    </row>
    <row r="977" spans="32:33" ht="15" customHeight="1" x14ac:dyDescent="0.25">
      <c r="AF977" s="29" t="s">
        <v>2251</v>
      </c>
      <c r="AG977" s="105">
        <v>96000</v>
      </c>
    </row>
    <row r="978" spans="32:33" ht="15" customHeight="1" x14ac:dyDescent="0.25">
      <c r="AF978" s="29" t="s">
        <v>3047</v>
      </c>
      <c r="AG978" s="105">
        <v>18000</v>
      </c>
    </row>
    <row r="979" spans="32:33" ht="15" customHeight="1" x14ac:dyDescent="0.25">
      <c r="AF979" s="29" t="s">
        <v>3172</v>
      </c>
      <c r="AG979" s="105">
        <v>18018.883790212141</v>
      </c>
    </row>
    <row r="980" spans="32:33" ht="15" customHeight="1" x14ac:dyDescent="0.25">
      <c r="AF980" s="29" t="s">
        <v>2041</v>
      </c>
      <c r="AG980" s="105">
        <v>19200</v>
      </c>
    </row>
    <row r="981" spans="32:33" ht="15" customHeight="1" x14ac:dyDescent="0.25">
      <c r="AF981" s="29" t="s">
        <v>2910</v>
      </c>
      <c r="AG981" s="105">
        <v>26043.18849932796</v>
      </c>
    </row>
    <row r="982" spans="32:33" ht="15" customHeight="1" x14ac:dyDescent="0.25">
      <c r="AF982" s="29" t="s">
        <v>3160</v>
      </c>
      <c r="AG982" s="105">
        <v>28000</v>
      </c>
    </row>
    <row r="983" spans="32:33" ht="15" customHeight="1" x14ac:dyDescent="0.25">
      <c r="AF983" s="29" t="s">
        <v>2017</v>
      </c>
      <c r="AG983" s="105">
        <v>44000</v>
      </c>
    </row>
    <row r="984" spans="32:33" ht="15" customHeight="1" x14ac:dyDescent="0.25">
      <c r="AF984" s="29" t="s">
        <v>2242</v>
      </c>
      <c r="AG984" s="105">
        <v>15244.793267899293</v>
      </c>
    </row>
    <row r="985" spans="32:33" ht="15" customHeight="1" x14ac:dyDescent="0.25">
      <c r="AF985" s="29" t="s">
        <v>2840</v>
      </c>
      <c r="AG985" s="105">
        <v>38111.983169748237</v>
      </c>
    </row>
    <row r="986" spans="32:33" ht="15" customHeight="1" x14ac:dyDescent="0.25">
      <c r="AF986" s="29" t="s">
        <v>2826</v>
      </c>
      <c r="AG986" s="105">
        <v>19818.231248269083</v>
      </c>
    </row>
    <row r="987" spans="32:33" ht="15" customHeight="1" x14ac:dyDescent="0.25">
      <c r="AF987" s="29" t="s">
        <v>3090</v>
      </c>
      <c r="AG987" s="105">
        <v>50815.977559664309</v>
      </c>
    </row>
    <row r="988" spans="32:33" ht="15" customHeight="1" x14ac:dyDescent="0.25">
      <c r="AF988" s="29" t="s">
        <v>3738</v>
      </c>
      <c r="AG988" s="105">
        <v>21342.710575059013</v>
      </c>
    </row>
    <row r="989" spans="32:33" ht="15" customHeight="1" x14ac:dyDescent="0.25">
      <c r="AF989" s="29" t="s">
        <v>3110</v>
      </c>
      <c r="AG989" s="105">
        <v>63519.971949580387</v>
      </c>
    </row>
    <row r="990" spans="32:33" ht="15" customHeight="1" x14ac:dyDescent="0.25">
      <c r="AF990" s="29" t="s">
        <v>2379</v>
      </c>
      <c r="AG990" s="105">
        <v>22867.189901848938</v>
      </c>
    </row>
    <row r="991" spans="32:33" ht="15" customHeight="1" x14ac:dyDescent="0.25">
      <c r="AF991" s="29" t="s">
        <v>3568</v>
      </c>
      <c r="AG991" s="105">
        <v>26678.388218823762</v>
      </c>
    </row>
    <row r="992" spans="32:33" ht="15" customHeight="1" x14ac:dyDescent="0.25">
      <c r="AF992" s="29" t="s">
        <v>3656</v>
      </c>
      <c r="AG992" s="105">
        <v>26678.388218823762</v>
      </c>
    </row>
    <row r="993" spans="32:33" ht="15" customHeight="1" x14ac:dyDescent="0.25">
      <c r="AF993" s="29" t="s">
        <v>2870</v>
      </c>
      <c r="AG993" s="105">
        <v>62000</v>
      </c>
    </row>
    <row r="994" spans="32:33" ht="15" customHeight="1" x14ac:dyDescent="0.25">
      <c r="AF994" s="29" t="s">
        <v>3166</v>
      </c>
      <c r="AG994" s="105">
        <v>48000</v>
      </c>
    </row>
    <row r="995" spans="32:33" ht="15" customHeight="1" x14ac:dyDescent="0.25">
      <c r="AF995" s="29" t="s">
        <v>3208</v>
      </c>
      <c r="AG995" s="105">
        <v>49200</v>
      </c>
    </row>
    <row r="996" spans="32:33" ht="15" customHeight="1" x14ac:dyDescent="0.25">
      <c r="AF996" s="29" t="s">
        <v>2467</v>
      </c>
      <c r="AG996" s="105">
        <v>5250</v>
      </c>
    </row>
    <row r="997" spans="32:33" ht="15" customHeight="1" x14ac:dyDescent="0.25">
      <c r="AF997" s="29" t="s">
        <v>3146</v>
      </c>
      <c r="AG997" s="105">
        <v>15404.364569961488</v>
      </c>
    </row>
    <row r="998" spans="32:33" ht="15" customHeight="1" x14ac:dyDescent="0.25">
      <c r="AF998" s="29" t="s">
        <v>3473</v>
      </c>
      <c r="AG998" s="105">
        <v>15000</v>
      </c>
    </row>
    <row r="999" spans="32:33" ht="15" customHeight="1" x14ac:dyDescent="0.25">
      <c r="AF999" s="29" t="s">
        <v>2423</v>
      </c>
      <c r="AG999" s="105">
        <v>8500</v>
      </c>
    </row>
    <row r="1000" spans="32:33" ht="15" customHeight="1" x14ac:dyDescent="0.25">
      <c r="AF1000" s="29" t="s">
        <v>2429</v>
      </c>
      <c r="AG1000" s="105">
        <v>30000</v>
      </c>
    </row>
    <row r="1001" spans="32:33" ht="15" customHeight="1" x14ac:dyDescent="0.25">
      <c r="AF1001" s="29" t="s">
        <v>2455</v>
      </c>
      <c r="AG1001" s="105">
        <v>7500</v>
      </c>
    </row>
    <row r="1002" spans="32:33" ht="15" customHeight="1" x14ac:dyDescent="0.25">
      <c r="AF1002" s="29" t="s">
        <v>2825</v>
      </c>
      <c r="AG1002" s="105">
        <v>18499.860539512854</v>
      </c>
    </row>
    <row r="1003" spans="32:33" ht="15" customHeight="1" x14ac:dyDescent="0.25">
      <c r="AF1003" s="29" t="s">
        <v>2411</v>
      </c>
      <c r="AG1003" s="105">
        <v>19200</v>
      </c>
    </row>
    <row r="1004" spans="32:33" ht="15" customHeight="1" x14ac:dyDescent="0.25">
      <c r="AF1004" s="29" t="s">
        <v>2038</v>
      </c>
      <c r="AG1004" s="105">
        <v>41000</v>
      </c>
    </row>
    <row r="1005" spans="32:33" ht="15" customHeight="1" x14ac:dyDescent="0.25">
      <c r="AF1005" s="29" t="s">
        <v>2286</v>
      </c>
      <c r="AG1005" s="105">
        <v>36000</v>
      </c>
    </row>
    <row r="1006" spans="32:33" ht="15" customHeight="1" x14ac:dyDescent="0.25">
      <c r="AF1006" s="29" t="s">
        <v>2394</v>
      </c>
      <c r="AG1006" s="105">
        <v>99147</v>
      </c>
    </row>
    <row r="1007" spans="32:33" ht="15" customHeight="1" x14ac:dyDescent="0.25">
      <c r="AF1007" s="29" t="s">
        <v>2416</v>
      </c>
      <c r="AG1007" s="105">
        <v>35000</v>
      </c>
    </row>
    <row r="1008" spans="32:33" ht="15" customHeight="1" x14ac:dyDescent="0.25">
      <c r="AF1008" s="29" t="s">
        <v>2531</v>
      </c>
      <c r="AG1008" s="105">
        <v>72000</v>
      </c>
    </row>
    <row r="1009" spans="32:33" ht="15" customHeight="1" x14ac:dyDescent="0.25">
      <c r="AF1009" s="29" t="s">
        <v>2590</v>
      </c>
      <c r="AG1009" s="105">
        <v>36000</v>
      </c>
    </row>
    <row r="1010" spans="32:33" ht="15" customHeight="1" x14ac:dyDescent="0.25">
      <c r="AF1010" s="29" t="s">
        <v>2727</v>
      </c>
      <c r="AG1010" s="105">
        <v>60000</v>
      </c>
    </row>
    <row r="1011" spans="32:33" ht="15" customHeight="1" x14ac:dyDescent="0.25">
      <c r="AF1011" s="29" t="s">
        <v>3811</v>
      </c>
      <c r="AG1011" s="105">
        <v>24000</v>
      </c>
    </row>
    <row r="1012" spans="32:33" ht="15" customHeight="1" x14ac:dyDescent="0.25">
      <c r="AF1012" s="29" t="s">
        <v>3688</v>
      </c>
      <c r="AG1012" s="105">
        <v>100000</v>
      </c>
    </row>
    <row r="1013" spans="32:33" ht="15" customHeight="1" x14ac:dyDescent="0.25">
      <c r="AF1013" s="29" t="s">
        <v>2295</v>
      </c>
      <c r="AG1013" s="105">
        <v>43200</v>
      </c>
    </row>
    <row r="1014" spans="32:33" ht="15" customHeight="1" x14ac:dyDescent="0.25">
      <c r="AF1014" s="29" t="s">
        <v>2085</v>
      </c>
      <c r="AG1014" s="105">
        <v>18000</v>
      </c>
    </row>
    <row r="1015" spans="32:33" ht="15" customHeight="1" x14ac:dyDescent="0.25">
      <c r="AF1015" s="29" t="s">
        <v>2758</v>
      </c>
      <c r="AG1015" s="105">
        <v>14960</v>
      </c>
    </row>
    <row r="1016" spans="32:33" ht="15" customHeight="1" x14ac:dyDescent="0.25">
      <c r="AF1016" s="29" t="s">
        <v>2882</v>
      </c>
      <c r="AG1016" s="105">
        <v>36500</v>
      </c>
    </row>
    <row r="1017" spans="32:33" ht="15" customHeight="1" x14ac:dyDescent="0.25">
      <c r="AF1017" s="29" t="s">
        <v>2921</v>
      </c>
      <c r="AG1017" s="105">
        <v>42000</v>
      </c>
    </row>
    <row r="1018" spans="32:33" ht="15" customHeight="1" x14ac:dyDescent="0.25">
      <c r="AF1018" s="29" t="s">
        <v>3189</v>
      </c>
      <c r="AG1018" s="105">
        <v>23000</v>
      </c>
    </row>
    <row r="1019" spans="32:33" ht="15" customHeight="1" x14ac:dyDescent="0.25">
      <c r="AF1019" s="29" t="s">
        <v>3390</v>
      </c>
      <c r="AG1019" s="105">
        <v>57600</v>
      </c>
    </row>
    <row r="1020" spans="32:33" ht="15" customHeight="1" x14ac:dyDescent="0.25">
      <c r="AF1020" s="29" t="s">
        <v>2663</v>
      </c>
      <c r="AG1020" s="105">
        <v>24000</v>
      </c>
    </row>
    <row r="1021" spans="32:33" ht="15" customHeight="1" x14ac:dyDescent="0.25">
      <c r="AF1021" s="29" t="s">
        <v>3311</v>
      </c>
      <c r="AG1021" s="105">
        <v>24000</v>
      </c>
    </row>
    <row r="1022" spans="32:33" ht="15" customHeight="1" x14ac:dyDescent="0.25">
      <c r="AF1022" s="29" t="s">
        <v>3514</v>
      </c>
      <c r="AG1022" s="105">
        <v>85333.333333333328</v>
      </c>
    </row>
    <row r="1023" spans="32:33" ht="15" customHeight="1" x14ac:dyDescent="0.25">
      <c r="AF1023" s="29" t="s">
        <v>2873</v>
      </c>
      <c r="AG1023" s="105">
        <v>25560</v>
      </c>
    </row>
    <row r="1024" spans="32:33" ht="15" customHeight="1" x14ac:dyDescent="0.25">
      <c r="AF1024" s="29" t="s">
        <v>2537</v>
      </c>
      <c r="AG1024" s="105">
        <v>50000</v>
      </c>
    </row>
    <row r="1025" spans="32:33" ht="15" customHeight="1" x14ac:dyDescent="0.25">
      <c r="AF1025" s="29" t="s">
        <v>2767</v>
      </c>
      <c r="AG1025" s="105">
        <v>48000</v>
      </c>
    </row>
    <row r="1026" spans="32:33" ht="15" customHeight="1" x14ac:dyDescent="0.25">
      <c r="AF1026" s="29" t="s">
        <v>2899</v>
      </c>
      <c r="AG1026" s="105">
        <v>60000</v>
      </c>
    </row>
    <row r="1027" spans="32:33" ht="15" customHeight="1" x14ac:dyDescent="0.25">
      <c r="AF1027" s="29" t="s">
        <v>2923</v>
      </c>
      <c r="AG1027" s="105">
        <v>60000</v>
      </c>
    </row>
    <row r="1028" spans="32:33" ht="15" customHeight="1" x14ac:dyDescent="0.25">
      <c r="AF1028" s="29" t="s">
        <v>3005</v>
      </c>
      <c r="AG1028" s="105">
        <v>72571.80269935554</v>
      </c>
    </row>
    <row r="1029" spans="32:33" ht="15" customHeight="1" x14ac:dyDescent="0.25">
      <c r="AF1029" s="29" t="s">
        <v>3013</v>
      </c>
      <c r="AG1029" s="105">
        <v>45000</v>
      </c>
    </row>
    <row r="1030" spans="32:33" ht="15" customHeight="1" x14ac:dyDescent="0.25">
      <c r="AF1030" s="29" t="s">
        <v>3809</v>
      </c>
      <c r="AG1030" s="105">
        <v>20640</v>
      </c>
    </row>
    <row r="1031" spans="32:33" ht="15" customHeight="1" x14ac:dyDescent="0.25">
      <c r="AF1031" s="29" t="s">
        <v>3165</v>
      </c>
      <c r="AG1031" s="105">
        <v>50000</v>
      </c>
    </row>
    <row r="1032" spans="32:33" ht="15" customHeight="1" x14ac:dyDescent="0.25">
      <c r="AF1032" s="29" t="s">
        <v>3206</v>
      </c>
      <c r="AG1032" s="105">
        <v>80000</v>
      </c>
    </row>
    <row r="1033" spans="32:33" ht="15" customHeight="1" x14ac:dyDescent="0.25">
      <c r="AF1033" s="29" t="s">
        <v>3242</v>
      </c>
      <c r="AG1033" s="105">
        <v>120000</v>
      </c>
    </row>
    <row r="1034" spans="32:33" ht="15" customHeight="1" x14ac:dyDescent="0.25">
      <c r="AF1034" s="29" t="s">
        <v>2215</v>
      </c>
      <c r="AG1034" s="105">
        <v>27000</v>
      </c>
    </row>
    <row r="1035" spans="32:33" ht="15" customHeight="1" x14ac:dyDescent="0.25">
      <c r="AF1035" s="29" t="s">
        <v>3761</v>
      </c>
      <c r="AG1035" s="105">
        <v>33600</v>
      </c>
    </row>
    <row r="1036" spans="32:33" ht="15" customHeight="1" x14ac:dyDescent="0.25">
      <c r="AF1036" s="29" t="s">
        <v>3762</v>
      </c>
      <c r="AG1036" s="105">
        <v>33600</v>
      </c>
    </row>
    <row r="1037" spans="32:33" ht="15" customHeight="1" x14ac:dyDescent="0.25">
      <c r="AF1037" s="29" t="s">
        <v>2267</v>
      </c>
      <c r="AG1037" s="105">
        <v>27600</v>
      </c>
    </row>
    <row r="1038" spans="32:33" ht="15" customHeight="1" x14ac:dyDescent="0.25">
      <c r="AF1038" s="29" t="s">
        <v>3635</v>
      </c>
      <c r="AG1038" s="105">
        <v>13000</v>
      </c>
    </row>
    <row r="1039" spans="32:33" ht="15" customHeight="1" x14ac:dyDescent="0.25">
      <c r="AF1039" s="29" t="s">
        <v>2917</v>
      </c>
      <c r="AG1039" s="105">
        <v>19055.991584874118</v>
      </c>
    </row>
    <row r="1040" spans="32:33" ht="15" customHeight="1" x14ac:dyDescent="0.25">
      <c r="AF1040" s="29" t="s">
        <v>2453</v>
      </c>
      <c r="AG1040" s="105">
        <v>78000</v>
      </c>
    </row>
    <row r="1041" spans="32:33" ht="15" customHeight="1" x14ac:dyDescent="0.25">
      <c r="AF1041" s="29" t="s">
        <v>2026</v>
      </c>
      <c r="AG1041" s="105">
        <v>45000</v>
      </c>
    </row>
    <row r="1042" spans="32:33" ht="15" customHeight="1" x14ac:dyDescent="0.25">
      <c r="AF1042" s="29" t="s">
        <v>2076</v>
      </c>
      <c r="AG1042" s="105">
        <v>100000</v>
      </c>
    </row>
    <row r="1043" spans="32:33" ht="15" customHeight="1" x14ac:dyDescent="0.25">
      <c r="AF1043" s="29" t="s">
        <v>2391</v>
      </c>
      <c r="AG1043" s="105">
        <v>12000</v>
      </c>
    </row>
    <row r="1044" spans="32:33" ht="15" customHeight="1" x14ac:dyDescent="0.25">
      <c r="AF1044" s="29" t="s">
        <v>2855</v>
      </c>
      <c r="AG1044" s="105">
        <v>16337.518501630093</v>
      </c>
    </row>
    <row r="1045" spans="32:33" ht="15" customHeight="1" x14ac:dyDescent="0.25">
      <c r="AF1045" s="29" t="s">
        <v>2483</v>
      </c>
      <c r="AG1045" s="105">
        <v>131675.52225194403</v>
      </c>
    </row>
    <row r="1046" spans="32:33" ht="15" customHeight="1" x14ac:dyDescent="0.25">
      <c r="AF1046" s="29" t="s">
        <v>2720</v>
      </c>
      <c r="AG1046" s="105">
        <v>9600</v>
      </c>
    </row>
    <row r="1047" spans="32:33" ht="15" customHeight="1" x14ac:dyDescent="0.25">
      <c r="AF1047" s="29" t="s">
        <v>2797</v>
      </c>
      <c r="AG1047" s="105">
        <v>109729.60187662003</v>
      </c>
    </row>
    <row r="1048" spans="32:33" ht="15" customHeight="1" x14ac:dyDescent="0.25">
      <c r="AF1048" s="29" t="s">
        <v>2877</v>
      </c>
      <c r="AG1048" s="105">
        <v>125000</v>
      </c>
    </row>
    <row r="1049" spans="32:33" ht="15" customHeight="1" x14ac:dyDescent="0.25">
      <c r="AF1049" s="29" t="s">
        <v>3001</v>
      </c>
      <c r="AG1049" s="105">
        <v>37612.869087708088</v>
      </c>
    </row>
    <row r="1050" spans="32:33" ht="15" customHeight="1" x14ac:dyDescent="0.25">
      <c r="AF1050" s="29" t="s">
        <v>3043</v>
      </c>
      <c r="AG1050" s="105">
        <v>14630.613583549337</v>
      </c>
    </row>
    <row r="1051" spans="32:33" ht="15" customHeight="1" x14ac:dyDescent="0.25">
      <c r="AF1051" s="29" t="s">
        <v>3097</v>
      </c>
      <c r="AG1051" s="105">
        <v>12192.177986291113</v>
      </c>
    </row>
    <row r="1052" spans="32:33" ht="15" customHeight="1" x14ac:dyDescent="0.25">
      <c r="AF1052" s="29" t="s">
        <v>3139</v>
      </c>
      <c r="AG1052" s="105">
        <v>44654.095718350931</v>
      </c>
    </row>
    <row r="1053" spans="32:33" ht="15" customHeight="1" x14ac:dyDescent="0.25">
      <c r="AF1053" s="29" t="s">
        <v>3300</v>
      </c>
      <c r="AG1053" s="105">
        <v>82000</v>
      </c>
    </row>
    <row r="1054" spans="32:33" ht="15" customHeight="1" x14ac:dyDescent="0.25">
      <c r="AF1054" s="29" t="s">
        <v>3364</v>
      </c>
      <c r="AG1054" s="105">
        <v>39000</v>
      </c>
    </row>
    <row r="1055" spans="32:33" ht="15" customHeight="1" x14ac:dyDescent="0.25">
      <c r="AF1055" s="29" t="s">
        <v>3434</v>
      </c>
      <c r="AG1055" s="105">
        <v>32187.34988380854</v>
      </c>
    </row>
    <row r="1056" spans="32:33" ht="15" customHeight="1" x14ac:dyDescent="0.25">
      <c r="AF1056" s="29" t="s">
        <v>3451</v>
      </c>
      <c r="AG1056" s="105">
        <v>9509.8988293070688</v>
      </c>
    </row>
    <row r="1057" spans="32:33" ht="15" customHeight="1" x14ac:dyDescent="0.25">
      <c r="AF1057" s="29" t="s">
        <v>3835</v>
      </c>
      <c r="AG1057" s="105">
        <v>38666</v>
      </c>
    </row>
    <row r="1058" spans="32:33" ht="15" customHeight="1" x14ac:dyDescent="0.25">
      <c r="AF1058" s="29" t="s">
        <v>3886</v>
      </c>
      <c r="AG1058" s="105">
        <v>52500</v>
      </c>
    </row>
    <row r="1059" spans="32:33" ht="15" customHeight="1" x14ac:dyDescent="0.25">
      <c r="AF1059" s="29" t="s">
        <v>3042</v>
      </c>
      <c r="AG1059" s="105">
        <v>29261.227167098674</v>
      </c>
    </row>
    <row r="1060" spans="32:33" ht="15" customHeight="1" x14ac:dyDescent="0.25">
      <c r="AF1060" s="29" t="s">
        <v>2853</v>
      </c>
      <c r="AG1060" s="105">
        <v>12000</v>
      </c>
    </row>
    <row r="1061" spans="32:33" ht="15" customHeight="1" x14ac:dyDescent="0.25">
      <c r="AF1061" s="29" t="s">
        <v>2505</v>
      </c>
      <c r="AG1061" s="105">
        <v>19055.991584874118</v>
      </c>
    </row>
    <row r="1062" spans="32:33" ht="15" customHeight="1" x14ac:dyDescent="0.25">
      <c r="AF1062" s="29" t="s">
        <v>2790</v>
      </c>
      <c r="AG1062" s="105">
        <v>19055.991584874118</v>
      </c>
    </row>
    <row r="1063" spans="32:33" ht="15" customHeight="1" x14ac:dyDescent="0.25">
      <c r="AF1063" s="29" t="s">
        <v>3036</v>
      </c>
      <c r="AG1063" s="105">
        <v>55262.375596134938</v>
      </c>
    </row>
    <row r="1064" spans="32:33" ht="15" customHeight="1" x14ac:dyDescent="0.25">
      <c r="AF1064" s="29" t="s">
        <v>3082</v>
      </c>
      <c r="AG1064" s="105">
        <v>47004.779242689488</v>
      </c>
    </row>
    <row r="1065" spans="32:33" ht="15" customHeight="1" x14ac:dyDescent="0.25">
      <c r="AF1065" s="29" t="s">
        <v>3115</v>
      </c>
      <c r="AG1065" s="105">
        <v>57167.974754622352</v>
      </c>
    </row>
    <row r="1066" spans="32:33" ht="15" customHeight="1" x14ac:dyDescent="0.25">
      <c r="AF1066" s="29" t="s">
        <v>3118</v>
      </c>
      <c r="AG1066" s="105">
        <v>127039.94389916077</v>
      </c>
    </row>
    <row r="1067" spans="32:33" ht="15" customHeight="1" x14ac:dyDescent="0.25">
      <c r="AF1067" s="29" t="s">
        <v>3308</v>
      </c>
      <c r="AG1067" s="105">
        <v>52086.37699865592</v>
      </c>
    </row>
    <row r="1068" spans="32:33" ht="15" customHeight="1" x14ac:dyDescent="0.25">
      <c r="AF1068" s="29" t="s">
        <v>3639</v>
      </c>
      <c r="AG1068" s="105">
        <v>38111.983169748237</v>
      </c>
    </row>
    <row r="1069" spans="32:33" ht="15" customHeight="1" x14ac:dyDescent="0.25">
      <c r="AF1069" s="29" t="s">
        <v>3861</v>
      </c>
      <c r="AG1069" s="105">
        <v>35571.184291765021</v>
      </c>
    </row>
    <row r="1070" spans="32:33" ht="15" customHeight="1" x14ac:dyDescent="0.25">
      <c r="AF1070" s="29" t="s">
        <v>2609</v>
      </c>
      <c r="AG1070" s="105">
        <v>13800</v>
      </c>
    </row>
    <row r="1071" spans="32:33" ht="15" customHeight="1" x14ac:dyDescent="0.25">
      <c r="AF1071" s="29" t="s">
        <v>2749</v>
      </c>
      <c r="AG1071" s="105">
        <v>11000</v>
      </c>
    </row>
    <row r="1072" spans="32:33" ht="15" customHeight="1" x14ac:dyDescent="0.25">
      <c r="AF1072" s="29" t="s">
        <v>2998</v>
      </c>
      <c r="AG1072" s="105">
        <v>1805.7739622442759</v>
      </c>
    </row>
    <row r="1073" spans="32:33" ht="15" customHeight="1" x14ac:dyDescent="0.25">
      <c r="AF1073" s="29" t="s">
        <v>3261</v>
      </c>
      <c r="AG1073" s="105">
        <v>85000</v>
      </c>
    </row>
    <row r="1074" spans="32:33" ht="15" customHeight="1" x14ac:dyDescent="0.25">
      <c r="AF1074" s="29" t="s">
        <v>3293</v>
      </c>
      <c r="AG1074" s="105">
        <v>3000</v>
      </c>
    </row>
    <row r="1075" spans="32:33" ht="15" customHeight="1" x14ac:dyDescent="0.25">
      <c r="AF1075" s="29" t="s">
        <v>2364</v>
      </c>
      <c r="AG1075" s="105">
        <v>68954.520184280962</v>
      </c>
    </row>
    <row r="1076" spans="32:33" ht="15" customHeight="1" x14ac:dyDescent="0.25">
      <c r="AF1076" s="29" t="s">
        <v>3357</v>
      </c>
      <c r="AG1076" s="105">
        <v>100000</v>
      </c>
    </row>
    <row r="1077" spans="32:33" ht="15" customHeight="1" x14ac:dyDescent="0.25">
      <c r="AF1077" s="29" t="s">
        <v>2025</v>
      </c>
      <c r="AG1077" s="105">
        <v>107000</v>
      </c>
    </row>
    <row r="1078" spans="32:33" ht="15" customHeight="1" x14ac:dyDescent="0.25">
      <c r="AF1078" s="29" t="s">
        <v>2172</v>
      </c>
      <c r="AG1078" s="105">
        <v>145000</v>
      </c>
    </row>
    <row r="1079" spans="32:33" ht="15" customHeight="1" x14ac:dyDescent="0.25">
      <c r="AF1079" s="29" t="s">
        <v>2948</v>
      </c>
      <c r="AG1079" s="105">
        <v>150000</v>
      </c>
    </row>
    <row r="1080" spans="32:33" ht="15" customHeight="1" x14ac:dyDescent="0.25">
      <c r="AF1080" s="29" t="s">
        <v>3728</v>
      </c>
      <c r="AG1080" s="105">
        <v>148102.22862117883</v>
      </c>
    </row>
    <row r="1081" spans="32:33" ht="15" customHeight="1" x14ac:dyDescent="0.25">
      <c r="AF1081" s="29" t="s">
        <v>2226</v>
      </c>
      <c r="AG1081" s="105">
        <v>138000</v>
      </c>
    </row>
    <row r="1082" spans="32:33" ht="15" customHeight="1" x14ac:dyDescent="0.25">
      <c r="AF1082" s="29" t="s">
        <v>2642</v>
      </c>
      <c r="AG1082" s="105">
        <v>8000</v>
      </c>
    </row>
    <row r="1083" spans="32:33" ht="15" customHeight="1" x14ac:dyDescent="0.25">
      <c r="AF1083" s="29" t="s">
        <v>3638</v>
      </c>
      <c r="AG1083" s="105">
        <v>11000</v>
      </c>
    </row>
    <row r="1084" spans="32:33" ht="15" customHeight="1" x14ac:dyDescent="0.25">
      <c r="AF1084" s="29" t="s">
        <v>2134</v>
      </c>
      <c r="AG1084" s="105">
        <v>36000</v>
      </c>
    </row>
    <row r="1085" spans="32:33" ht="15" customHeight="1" x14ac:dyDescent="0.25">
      <c r="AF1085" s="29" t="s">
        <v>3456</v>
      </c>
      <c r="AG1085" s="105">
        <v>60000</v>
      </c>
    </row>
    <row r="1086" spans="32:33" ht="15" customHeight="1" x14ac:dyDescent="0.25">
      <c r="AF1086" s="29" t="s">
        <v>2080</v>
      </c>
      <c r="AG1086" s="105">
        <v>33420</v>
      </c>
    </row>
    <row r="1087" spans="32:33" ht="15" customHeight="1" x14ac:dyDescent="0.25">
      <c r="AF1087" s="29" t="s">
        <v>2120</v>
      </c>
      <c r="AG1087" s="105">
        <v>48000</v>
      </c>
    </row>
    <row r="1088" spans="32:33" ht="15" customHeight="1" x14ac:dyDescent="0.25">
      <c r="AF1088" s="29" t="s">
        <v>2122</v>
      </c>
      <c r="AG1088" s="105">
        <v>85000</v>
      </c>
    </row>
    <row r="1089" spans="32:33" ht="15" customHeight="1" x14ac:dyDescent="0.25">
      <c r="AF1089" s="29" t="s">
        <v>2408</v>
      </c>
      <c r="AG1089" s="105">
        <v>63586</v>
      </c>
    </row>
    <row r="1090" spans="32:33" ht="15" customHeight="1" x14ac:dyDescent="0.25">
      <c r="AF1090" s="29" t="s">
        <v>2504</v>
      </c>
      <c r="AG1090" s="105">
        <v>55500</v>
      </c>
    </row>
    <row r="1091" spans="32:33" ht="15" customHeight="1" x14ac:dyDescent="0.25">
      <c r="AF1091" s="29" t="s">
        <v>2667</v>
      </c>
      <c r="AG1091" s="105">
        <v>56400</v>
      </c>
    </row>
    <row r="1092" spans="32:33" ht="15" customHeight="1" x14ac:dyDescent="0.25">
      <c r="AF1092" s="29" t="s">
        <v>2708</v>
      </c>
      <c r="AG1092" s="105">
        <v>12000</v>
      </c>
    </row>
    <row r="1093" spans="32:33" ht="15" customHeight="1" x14ac:dyDescent="0.25">
      <c r="AF1093" s="29" t="s">
        <v>2745</v>
      </c>
      <c r="AG1093" s="105">
        <v>36000</v>
      </c>
    </row>
    <row r="1094" spans="32:33" ht="15" customHeight="1" x14ac:dyDescent="0.25">
      <c r="AF1094" s="29" t="s">
        <v>3736</v>
      </c>
      <c r="AG1094" s="105">
        <v>18000</v>
      </c>
    </row>
    <row r="1095" spans="32:33" ht="15" customHeight="1" x14ac:dyDescent="0.25">
      <c r="AF1095" s="29" t="s">
        <v>2804</v>
      </c>
      <c r="AG1095" s="105">
        <v>60000</v>
      </c>
    </row>
    <row r="1096" spans="32:33" ht="15" customHeight="1" x14ac:dyDescent="0.25">
      <c r="AF1096" s="29" t="s">
        <v>2868</v>
      </c>
      <c r="AG1096" s="105">
        <v>12000</v>
      </c>
    </row>
    <row r="1097" spans="32:33" ht="15" customHeight="1" x14ac:dyDescent="0.25">
      <c r="AF1097" s="29" t="s">
        <v>2938</v>
      </c>
      <c r="AG1097" s="105">
        <v>36000</v>
      </c>
    </row>
    <row r="1098" spans="32:33" ht="15" customHeight="1" x14ac:dyDescent="0.25">
      <c r="AF1098" s="29" t="s">
        <v>3108</v>
      </c>
      <c r="AG1098" s="105">
        <v>32666.305522511171</v>
      </c>
    </row>
    <row r="1099" spans="32:33" ht="15" customHeight="1" x14ac:dyDescent="0.25">
      <c r="AF1099" s="29" t="s">
        <v>2664</v>
      </c>
      <c r="AG1099" s="105">
        <v>24000</v>
      </c>
    </row>
    <row r="1100" spans="32:33" ht="15" customHeight="1" x14ac:dyDescent="0.25">
      <c r="AF1100" s="29" t="s">
        <v>3427</v>
      </c>
      <c r="AG1100" s="105">
        <v>30000</v>
      </c>
    </row>
    <row r="1101" spans="32:33" ht="15" customHeight="1" x14ac:dyDescent="0.25">
      <c r="AF1101" s="29" t="s">
        <v>2867</v>
      </c>
      <c r="AG1101" s="105">
        <v>26400</v>
      </c>
    </row>
    <row r="1102" spans="32:33" ht="15" customHeight="1" x14ac:dyDescent="0.25">
      <c r="AF1102" s="29" t="s">
        <v>3807</v>
      </c>
      <c r="AG1102" s="105">
        <v>60000</v>
      </c>
    </row>
    <row r="1103" spans="32:33" ht="15" customHeight="1" x14ac:dyDescent="0.25">
      <c r="AF1103" s="29" t="s">
        <v>2909</v>
      </c>
      <c r="AG1103" s="105">
        <v>28310.79811950968</v>
      </c>
    </row>
    <row r="1104" spans="32:33" ht="15" customHeight="1" x14ac:dyDescent="0.25">
      <c r="AF1104" s="29" t="s">
        <v>3846</v>
      </c>
      <c r="AG1104" s="105">
        <v>100000</v>
      </c>
    </row>
    <row r="1105" spans="32:33" ht="15" customHeight="1" x14ac:dyDescent="0.25">
      <c r="AF1105" s="29" t="s">
        <v>3281</v>
      </c>
      <c r="AG1105" s="105">
        <v>100000</v>
      </c>
    </row>
    <row r="1106" spans="32:33" ht="15" customHeight="1" x14ac:dyDescent="0.25">
      <c r="AF1106" s="29" t="s">
        <v>2040</v>
      </c>
      <c r="AG1106" s="105">
        <v>55166.239522354947</v>
      </c>
    </row>
    <row r="1107" spans="32:33" ht="15" customHeight="1" x14ac:dyDescent="0.25">
      <c r="AF1107" s="29" t="s">
        <v>2053</v>
      </c>
      <c r="AG1107" s="105">
        <v>50437.70470615309</v>
      </c>
    </row>
    <row r="1108" spans="32:33" ht="15" customHeight="1" x14ac:dyDescent="0.25">
      <c r="AF1108" s="29" t="s">
        <v>2058</v>
      </c>
      <c r="AG1108" s="105">
        <v>63047.130882691366</v>
      </c>
    </row>
    <row r="1109" spans="32:33" ht="15" customHeight="1" x14ac:dyDescent="0.25">
      <c r="AF1109" s="29" t="s">
        <v>2084</v>
      </c>
      <c r="AG1109" s="105">
        <v>157617.8272067284</v>
      </c>
    </row>
    <row r="1110" spans="32:33" ht="15" customHeight="1" x14ac:dyDescent="0.25">
      <c r="AF1110" s="29" t="s">
        <v>2088</v>
      </c>
      <c r="AG1110" s="105">
        <v>47285.348162018527</v>
      </c>
    </row>
    <row r="1111" spans="32:33" ht="15" customHeight="1" x14ac:dyDescent="0.25">
      <c r="AF1111" s="29" t="s">
        <v>2094</v>
      </c>
      <c r="AG1111" s="105">
        <v>81000</v>
      </c>
    </row>
    <row r="1112" spans="32:33" ht="15" customHeight="1" x14ac:dyDescent="0.25">
      <c r="AF1112" s="29" t="s">
        <v>2136</v>
      </c>
      <c r="AG1112" s="105">
        <v>44383.603963142654</v>
      </c>
    </row>
    <row r="1113" spans="32:33" ht="15" customHeight="1" x14ac:dyDescent="0.25">
      <c r="AF1113" s="29" t="s">
        <v>2139</v>
      </c>
      <c r="AG1113" s="105">
        <v>110332.47904470989</v>
      </c>
    </row>
    <row r="1114" spans="32:33" ht="15" customHeight="1" x14ac:dyDescent="0.25">
      <c r="AF1114" s="29" t="s">
        <v>2164</v>
      </c>
      <c r="AG1114" s="105">
        <v>50831.74927416991</v>
      </c>
    </row>
    <row r="1115" spans="32:33" ht="15" customHeight="1" x14ac:dyDescent="0.25">
      <c r="AF1115" s="29" t="s">
        <v>2209</v>
      </c>
      <c r="AG1115" s="105">
        <v>47285.348162018527</v>
      </c>
    </row>
    <row r="1116" spans="32:33" ht="15" customHeight="1" x14ac:dyDescent="0.25">
      <c r="AF1116" s="29" t="s">
        <v>2231</v>
      </c>
      <c r="AG1116" s="105">
        <v>67775.665698893223</v>
      </c>
    </row>
    <row r="1117" spans="32:33" ht="15" customHeight="1" x14ac:dyDescent="0.25">
      <c r="AF1117" s="29" t="s">
        <v>2237</v>
      </c>
      <c r="AG1117" s="105">
        <v>70928.022243027779</v>
      </c>
    </row>
    <row r="1118" spans="32:33" ht="15" customHeight="1" x14ac:dyDescent="0.25">
      <c r="AF1118" s="29" t="s">
        <v>2258</v>
      </c>
      <c r="AG1118" s="105">
        <v>83033.071372504521</v>
      </c>
    </row>
    <row r="1119" spans="32:33" ht="15" customHeight="1" x14ac:dyDescent="0.25">
      <c r="AF1119" s="29" t="s">
        <v>2262</v>
      </c>
      <c r="AG1119" s="105">
        <v>94570.696324037053</v>
      </c>
    </row>
    <row r="1120" spans="32:33" ht="15" customHeight="1" x14ac:dyDescent="0.25">
      <c r="AF1120" s="29" t="s">
        <v>2264</v>
      </c>
      <c r="AG1120" s="105">
        <v>44132.991617883956</v>
      </c>
    </row>
    <row r="1121" spans="32:33" ht="15" customHeight="1" x14ac:dyDescent="0.25">
      <c r="AF1121" s="29" t="s">
        <v>2293</v>
      </c>
      <c r="AG1121" s="105">
        <v>48861.526434085805</v>
      </c>
    </row>
    <row r="1122" spans="32:33" ht="15" customHeight="1" x14ac:dyDescent="0.25">
      <c r="AF1122" s="29" t="s">
        <v>2313</v>
      </c>
      <c r="AG1122" s="105">
        <v>31523.565441345683</v>
      </c>
    </row>
    <row r="1123" spans="32:33" ht="15" customHeight="1" x14ac:dyDescent="0.25">
      <c r="AF1123" s="29" t="s">
        <v>3465</v>
      </c>
      <c r="AG1123" s="105">
        <v>15761.782720672842</v>
      </c>
    </row>
    <row r="1124" spans="32:33" ht="15" customHeight="1" x14ac:dyDescent="0.25">
      <c r="AF1124" s="29" t="s">
        <v>2327</v>
      </c>
      <c r="AG1124" s="105">
        <v>45709.169889951241</v>
      </c>
    </row>
    <row r="1125" spans="32:33" ht="15" customHeight="1" x14ac:dyDescent="0.25">
      <c r="AF1125" s="29" t="s">
        <v>2347</v>
      </c>
      <c r="AG1125" s="105">
        <v>100000</v>
      </c>
    </row>
    <row r="1126" spans="32:33" ht="15" customHeight="1" x14ac:dyDescent="0.25">
      <c r="AF1126" s="29" t="s">
        <v>2359</v>
      </c>
      <c r="AG1126" s="105">
        <v>170000</v>
      </c>
    </row>
    <row r="1127" spans="32:33" ht="15" customHeight="1" x14ac:dyDescent="0.25">
      <c r="AF1127" s="29" t="s">
        <v>2366</v>
      </c>
      <c r="AG1127" s="105">
        <v>67775.665698893223</v>
      </c>
    </row>
    <row r="1128" spans="32:33" ht="15" customHeight="1" x14ac:dyDescent="0.25">
      <c r="AF1128" s="29" t="s">
        <v>2380</v>
      </c>
      <c r="AG1128" s="105">
        <v>94570.696324037053</v>
      </c>
    </row>
    <row r="1129" spans="32:33" ht="15" customHeight="1" x14ac:dyDescent="0.25">
      <c r="AF1129" s="29" t="s">
        <v>2387</v>
      </c>
      <c r="AG1129" s="105">
        <v>44132.991617883956</v>
      </c>
    </row>
    <row r="1130" spans="32:33" ht="15" customHeight="1" x14ac:dyDescent="0.25">
      <c r="AF1130" s="29" t="s">
        <v>2409</v>
      </c>
      <c r="AG1130" s="105">
        <v>55166.239522354947</v>
      </c>
    </row>
    <row r="1131" spans="32:33" ht="15" customHeight="1" x14ac:dyDescent="0.25">
      <c r="AF1131" s="29" t="s">
        <v>2419</v>
      </c>
      <c r="AG1131" s="105">
        <v>104027.76595644075</v>
      </c>
    </row>
    <row r="1132" spans="32:33" ht="15" customHeight="1" x14ac:dyDescent="0.25">
      <c r="AF1132" s="29" t="s">
        <v>2433</v>
      </c>
      <c r="AG1132" s="105">
        <v>102451.58768437347</v>
      </c>
    </row>
    <row r="1133" spans="32:33" ht="15" customHeight="1" x14ac:dyDescent="0.25">
      <c r="AF1133" s="29" t="s">
        <v>2450</v>
      </c>
      <c r="AG1133" s="105">
        <v>94570.696324037053</v>
      </c>
    </row>
    <row r="1134" spans="32:33" ht="15" customHeight="1" x14ac:dyDescent="0.25">
      <c r="AF1134" s="29" t="s">
        <v>2459</v>
      </c>
      <c r="AG1134" s="105">
        <v>59894.774338556796</v>
      </c>
    </row>
    <row r="1135" spans="32:33" ht="15" customHeight="1" x14ac:dyDescent="0.25">
      <c r="AF1135" s="29" t="s">
        <v>2464</v>
      </c>
      <c r="AG1135" s="105">
        <v>39404.456801682099</v>
      </c>
    </row>
    <row r="1136" spans="32:33" ht="15" customHeight="1" x14ac:dyDescent="0.25">
      <c r="AF1136" s="29" t="s">
        <v>2473</v>
      </c>
      <c r="AG1136" s="105">
        <v>44921.080753917595</v>
      </c>
    </row>
    <row r="1137" spans="32:33" ht="15" customHeight="1" x14ac:dyDescent="0.25">
      <c r="AF1137" s="29" t="s">
        <v>2484</v>
      </c>
      <c r="AG1137" s="105">
        <v>92994.518051969761</v>
      </c>
    </row>
    <row r="1138" spans="32:33" ht="15" customHeight="1" x14ac:dyDescent="0.25">
      <c r="AF1138" s="29" t="s">
        <v>2491</v>
      </c>
      <c r="AG1138" s="105">
        <v>299473.87169278396</v>
      </c>
    </row>
    <row r="1139" spans="32:33" ht="15" customHeight="1" x14ac:dyDescent="0.25">
      <c r="AF1139" s="29" t="s">
        <v>2492</v>
      </c>
      <c r="AG1139" s="105">
        <v>44391.484854502989</v>
      </c>
    </row>
    <row r="1140" spans="32:33" ht="15" customHeight="1" x14ac:dyDescent="0.25">
      <c r="AF1140" s="29" t="s">
        <v>2497</v>
      </c>
      <c r="AG1140" s="105">
        <v>52013.882978220376</v>
      </c>
    </row>
    <row r="1141" spans="32:33" ht="15" customHeight="1" x14ac:dyDescent="0.25">
      <c r="AF1141" s="29" t="s">
        <v>2501</v>
      </c>
      <c r="AG1141" s="105">
        <v>91418.339779902482</v>
      </c>
    </row>
    <row r="1142" spans="32:33" ht="15" customHeight="1" x14ac:dyDescent="0.25">
      <c r="AF1142" s="29" t="s">
        <v>2512</v>
      </c>
      <c r="AG1142" s="105">
        <v>122941.90522124816</v>
      </c>
    </row>
    <row r="1143" spans="32:33" ht="15" customHeight="1" x14ac:dyDescent="0.25">
      <c r="AF1143" s="29" t="s">
        <v>2527</v>
      </c>
      <c r="AG1143" s="105">
        <v>57530.506930455871</v>
      </c>
    </row>
    <row r="1144" spans="32:33" ht="15" customHeight="1" x14ac:dyDescent="0.25">
      <c r="AF1144" s="29" t="s">
        <v>2530</v>
      </c>
      <c r="AG1144" s="105">
        <v>220664.95808941979</v>
      </c>
    </row>
    <row r="1145" spans="32:33" ht="15" customHeight="1" x14ac:dyDescent="0.25">
      <c r="AF1145" s="29" t="s">
        <v>2536</v>
      </c>
      <c r="AG1145" s="105">
        <v>115061.01386091174</v>
      </c>
    </row>
    <row r="1146" spans="32:33" ht="15" customHeight="1" x14ac:dyDescent="0.25">
      <c r="AF1146" s="29" t="s">
        <v>2552</v>
      </c>
      <c r="AG1146" s="105">
        <v>31523.565441345683</v>
      </c>
    </row>
    <row r="1147" spans="32:33" ht="15" customHeight="1" x14ac:dyDescent="0.25">
      <c r="AF1147" s="29" t="s">
        <v>2570</v>
      </c>
      <c r="AG1147" s="105">
        <v>45393.934235537781</v>
      </c>
    </row>
    <row r="1148" spans="32:33" ht="15" customHeight="1" x14ac:dyDescent="0.25">
      <c r="AF1148" s="29" t="s">
        <v>2571</v>
      </c>
      <c r="AG1148" s="105">
        <v>33099.743713412965</v>
      </c>
    </row>
    <row r="1149" spans="32:33" ht="15" customHeight="1" x14ac:dyDescent="0.25">
      <c r="AF1149" s="29" t="s">
        <v>2739</v>
      </c>
      <c r="AG1149" s="105">
        <v>116637.19213297902</v>
      </c>
    </row>
    <row r="1150" spans="32:33" ht="15" customHeight="1" x14ac:dyDescent="0.25">
      <c r="AF1150" s="29" t="s">
        <v>2740</v>
      </c>
      <c r="AG1150" s="105">
        <v>34357.533974522659</v>
      </c>
    </row>
    <row r="1151" spans="32:33" ht="15" customHeight="1" x14ac:dyDescent="0.25">
      <c r="AF1151" s="29" t="s">
        <v>2741</v>
      </c>
      <c r="AG1151" s="105">
        <v>102451.58768437347</v>
      </c>
    </row>
    <row r="1152" spans="32:33" ht="15" customHeight="1" x14ac:dyDescent="0.25">
      <c r="AF1152" s="29" t="s">
        <v>2748</v>
      </c>
      <c r="AG1152" s="105">
        <v>37828.278529614821</v>
      </c>
    </row>
    <row r="1153" spans="32:33" ht="15" customHeight="1" x14ac:dyDescent="0.25">
      <c r="AF1153" s="29" t="s">
        <v>2793</v>
      </c>
      <c r="AG1153" s="105">
        <v>45709.169889951241</v>
      </c>
    </row>
    <row r="1154" spans="32:33" ht="15" customHeight="1" x14ac:dyDescent="0.25">
      <c r="AF1154" s="29" t="s">
        <v>2812</v>
      </c>
      <c r="AG1154" s="105">
        <v>86689.804963700633</v>
      </c>
    </row>
    <row r="1155" spans="32:33" ht="15" customHeight="1" x14ac:dyDescent="0.25">
      <c r="AF1155" s="29" t="s">
        <v>2835</v>
      </c>
      <c r="AG1155" s="105">
        <v>157617.8272067284</v>
      </c>
    </row>
    <row r="1156" spans="32:33" ht="15" customHeight="1" x14ac:dyDescent="0.25">
      <c r="AF1156" s="29" t="s">
        <v>3109</v>
      </c>
      <c r="AG1156" s="105">
        <v>19000</v>
      </c>
    </row>
    <row r="1157" spans="32:33" ht="15" customHeight="1" x14ac:dyDescent="0.25">
      <c r="AF1157" s="29" t="s">
        <v>3180</v>
      </c>
      <c r="AG1157" s="105">
        <v>19000</v>
      </c>
    </row>
    <row r="1158" spans="32:33" ht="15" customHeight="1" x14ac:dyDescent="0.25">
      <c r="AF1158" s="29" t="s">
        <v>2898</v>
      </c>
      <c r="AG1158" s="105">
        <v>126094.26176538273</v>
      </c>
    </row>
    <row r="1159" spans="32:33" ht="15" customHeight="1" x14ac:dyDescent="0.25">
      <c r="AF1159" s="29" t="s">
        <v>2905</v>
      </c>
      <c r="AG1159" s="105">
        <v>102451.58768437347</v>
      </c>
    </row>
    <row r="1160" spans="32:33" ht="15" customHeight="1" x14ac:dyDescent="0.25">
      <c r="AF1160" s="29" t="s">
        <v>2907</v>
      </c>
      <c r="AG1160" s="105">
        <v>101206.40684944032</v>
      </c>
    </row>
    <row r="1161" spans="32:33" ht="15" customHeight="1" x14ac:dyDescent="0.25">
      <c r="AF1161" s="29" t="s">
        <v>2920</v>
      </c>
      <c r="AG1161" s="105">
        <v>78808.913603364199</v>
      </c>
    </row>
    <row r="1162" spans="32:33" ht="15" customHeight="1" x14ac:dyDescent="0.25">
      <c r="AF1162" s="29" t="s">
        <v>3038</v>
      </c>
      <c r="AG1162" s="105">
        <v>40980.635073749385</v>
      </c>
    </row>
    <row r="1163" spans="32:33" ht="15" customHeight="1" x14ac:dyDescent="0.25">
      <c r="AF1163" s="29" t="s">
        <v>3045</v>
      </c>
      <c r="AG1163" s="105">
        <v>44132.991617883956</v>
      </c>
    </row>
    <row r="1164" spans="32:33" ht="15" customHeight="1" x14ac:dyDescent="0.25">
      <c r="AF1164" s="29" t="s">
        <v>3058</v>
      </c>
      <c r="AG1164" s="105">
        <v>78808.913603364199</v>
      </c>
    </row>
    <row r="1165" spans="32:33" ht="15" customHeight="1" x14ac:dyDescent="0.25">
      <c r="AF1165" s="29" t="s">
        <v>3061</v>
      </c>
      <c r="AG1165" s="105">
        <v>47285.348162018527</v>
      </c>
    </row>
    <row r="1166" spans="32:33" ht="15" customHeight="1" x14ac:dyDescent="0.25">
      <c r="AF1166" s="29" t="s">
        <v>3065</v>
      </c>
      <c r="AG1166" s="105">
        <v>31523.565441345683</v>
      </c>
    </row>
    <row r="1167" spans="32:33" ht="15" customHeight="1" x14ac:dyDescent="0.25">
      <c r="AF1167" s="29" t="s">
        <v>3067</v>
      </c>
      <c r="AG1167" s="105">
        <v>126094.26176538273</v>
      </c>
    </row>
    <row r="1168" spans="32:33" ht="15" customHeight="1" x14ac:dyDescent="0.25">
      <c r="AF1168" s="29" t="s">
        <v>3068</v>
      </c>
      <c r="AG1168" s="105">
        <v>99299.231140238902</v>
      </c>
    </row>
    <row r="1169" spans="32:33" ht="15" customHeight="1" x14ac:dyDescent="0.25">
      <c r="AF1169" s="29" t="s">
        <v>3069</v>
      </c>
      <c r="AG1169" s="105">
        <v>86689.804963700633</v>
      </c>
    </row>
    <row r="1170" spans="32:33" ht="15" customHeight="1" x14ac:dyDescent="0.25">
      <c r="AF1170" s="29" t="s">
        <v>3074</v>
      </c>
      <c r="AG1170" s="105">
        <v>63835.220018725006</v>
      </c>
    </row>
    <row r="1171" spans="32:33" ht="15" customHeight="1" x14ac:dyDescent="0.25">
      <c r="AF1171" s="29" t="s">
        <v>3075</v>
      </c>
      <c r="AG1171" s="105">
        <v>36252.100257547536</v>
      </c>
    </row>
    <row r="1172" spans="32:33" ht="15" customHeight="1" x14ac:dyDescent="0.25">
      <c r="AF1172" s="29" t="s">
        <v>3079</v>
      </c>
      <c r="AG1172" s="105">
        <v>47285.348162018527</v>
      </c>
    </row>
    <row r="1173" spans="32:33" ht="15" customHeight="1" x14ac:dyDescent="0.25">
      <c r="AF1173" s="29" t="s">
        <v>3080</v>
      </c>
      <c r="AG1173" s="105">
        <v>75656.557059229643</v>
      </c>
    </row>
    <row r="1174" spans="32:33" ht="15" customHeight="1" x14ac:dyDescent="0.25">
      <c r="AF1174" s="29" t="s">
        <v>3083</v>
      </c>
      <c r="AG1174" s="105">
        <v>47285.348162018527</v>
      </c>
    </row>
    <row r="1175" spans="32:33" ht="15" customHeight="1" x14ac:dyDescent="0.25">
      <c r="AF1175" s="29" t="s">
        <v>3084</v>
      </c>
      <c r="AG1175" s="105">
        <v>91418.339779902482</v>
      </c>
    </row>
    <row r="1176" spans="32:33" ht="15" customHeight="1" x14ac:dyDescent="0.25">
      <c r="AF1176" s="29" t="s">
        <v>3085</v>
      </c>
      <c r="AG1176" s="105">
        <v>124518.08349331544</v>
      </c>
    </row>
    <row r="1177" spans="32:33" ht="15" customHeight="1" x14ac:dyDescent="0.25">
      <c r="AF1177" s="29" t="s">
        <v>3086</v>
      </c>
      <c r="AG1177" s="105">
        <v>69213.140283018583</v>
      </c>
    </row>
    <row r="1178" spans="32:33" ht="15" customHeight="1" x14ac:dyDescent="0.25">
      <c r="AF1178" s="29" t="s">
        <v>3088</v>
      </c>
      <c r="AG1178" s="105">
        <v>63047.130882691366</v>
      </c>
    </row>
    <row r="1179" spans="32:33" ht="15" customHeight="1" x14ac:dyDescent="0.25">
      <c r="AF1179" s="29" t="s">
        <v>3092</v>
      </c>
      <c r="AG1179" s="105">
        <v>55166.239522354947</v>
      </c>
    </row>
    <row r="1180" spans="32:33" ht="15" customHeight="1" x14ac:dyDescent="0.25">
      <c r="AF1180" s="29" t="s">
        <v>3096</v>
      </c>
      <c r="AG1180" s="105">
        <v>118213.37040504631</v>
      </c>
    </row>
    <row r="1181" spans="32:33" ht="15" customHeight="1" x14ac:dyDescent="0.25">
      <c r="AF1181" s="29" t="s">
        <v>3098</v>
      </c>
      <c r="AG1181" s="105">
        <v>70928.022243027779</v>
      </c>
    </row>
    <row r="1182" spans="32:33" ht="15" customHeight="1" x14ac:dyDescent="0.25">
      <c r="AF1182" s="29" t="s">
        <v>3099</v>
      </c>
      <c r="AG1182" s="105">
        <v>39404.456801682099</v>
      </c>
    </row>
    <row r="1183" spans="32:33" ht="15" customHeight="1" x14ac:dyDescent="0.25">
      <c r="AF1183" s="29" t="s">
        <v>3101</v>
      </c>
      <c r="AG1183" s="105">
        <v>44921.080753917595</v>
      </c>
    </row>
    <row r="1184" spans="32:33" ht="15" customHeight="1" x14ac:dyDescent="0.25">
      <c r="AF1184" s="29" t="s">
        <v>3103</v>
      </c>
      <c r="AG1184" s="105">
        <v>71243.257897441246</v>
      </c>
    </row>
    <row r="1185" spans="32:33" ht="15" customHeight="1" x14ac:dyDescent="0.25">
      <c r="AF1185" s="29" t="s">
        <v>3122</v>
      </c>
      <c r="AG1185" s="105">
        <v>45709.169889951241</v>
      </c>
    </row>
    <row r="1186" spans="32:33" ht="15" customHeight="1" x14ac:dyDescent="0.25">
      <c r="AF1186" s="29" t="s">
        <v>3129</v>
      </c>
      <c r="AG1186" s="105">
        <v>36252.100257547536</v>
      </c>
    </row>
    <row r="1187" spans="32:33" ht="15" customHeight="1" x14ac:dyDescent="0.25">
      <c r="AF1187" s="29" t="s">
        <v>3130</v>
      </c>
      <c r="AG1187" s="105">
        <v>47285.348162018527</v>
      </c>
    </row>
    <row r="1188" spans="32:33" ht="15" customHeight="1" x14ac:dyDescent="0.25">
      <c r="AF1188" s="29" t="s">
        <v>3134</v>
      </c>
      <c r="AG1188" s="105">
        <v>55166.239522354947</v>
      </c>
    </row>
    <row r="1189" spans="32:33" ht="15" customHeight="1" x14ac:dyDescent="0.25">
      <c r="AF1189" s="29" t="s">
        <v>3137</v>
      </c>
      <c r="AG1189" s="105">
        <v>59106.685202523156</v>
      </c>
    </row>
    <row r="1190" spans="32:33" ht="15" customHeight="1" x14ac:dyDescent="0.25">
      <c r="AF1190" s="29" t="s">
        <v>3145</v>
      </c>
      <c r="AG1190" s="105">
        <v>81600</v>
      </c>
    </row>
    <row r="1191" spans="32:33" ht="15" customHeight="1" x14ac:dyDescent="0.25">
      <c r="AF1191" s="29" t="s">
        <v>3151</v>
      </c>
      <c r="AG1191" s="105">
        <v>126094.26176538273</v>
      </c>
    </row>
    <row r="1192" spans="32:33" ht="15" customHeight="1" x14ac:dyDescent="0.25">
      <c r="AF1192" s="29" t="s">
        <v>3155</v>
      </c>
      <c r="AG1192" s="105">
        <v>50437.70470615309</v>
      </c>
    </row>
    <row r="1193" spans="32:33" ht="15" customHeight="1" x14ac:dyDescent="0.25">
      <c r="AF1193" s="29" t="s">
        <v>3156</v>
      </c>
      <c r="AG1193" s="105">
        <v>67775.665698893223</v>
      </c>
    </row>
    <row r="1194" spans="32:33" ht="15" customHeight="1" x14ac:dyDescent="0.25">
      <c r="AF1194" s="29" t="s">
        <v>3161</v>
      </c>
      <c r="AG1194" s="105">
        <v>50064.150455673145</v>
      </c>
    </row>
    <row r="1195" spans="32:33" ht="15" customHeight="1" x14ac:dyDescent="0.25">
      <c r="AF1195" s="29" t="s">
        <v>3185</v>
      </c>
      <c r="AG1195" s="105">
        <v>53590.061250287661</v>
      </c>
    </row>
    <row r="1196" spans="32:33" ht="15" customHeight="1" x14ac:dyDescent="0.25">
      <c r="AF1196" s="29" t="s">
        <v>3186</v>
      </c>
      <c r="AG1196" s="105">
        <v>53590.061250287661</v>
      </c>
    </row>
    <row r="1197" spans="32:33" ht="15" customHeight="1" x14ac:dyDescent="0.25">
      <c r="AF1197" s="29" t="s">
        <v>3212</v>
      </c>
      <c r="AG1197" s="105">
        <v>40980.635073749385</v>
      </c>
    </row>
    <row r="1198" spans="32:33" ht="15" customHeight="1" x14ac:dyDescent="0.25">
      <c r="AF1198" s="29" t="s">
        <v>3213</v>
      </c>
      <c r="AG1198" s="105">
        <v>45709.169889951241</v>
      </c>
    </row>
    <row r="1199" spans="32:33" ht="15" customHeight="1" x14ac:dyDescent="0.25">
      <c r="AF1199" s="29" t="s">
        <v>3220</v>
      </c>
      <c r="AG1199" s="105">
        <v>118213.37040504631</v>
      </c>
    </row>
    <row r="1200" spans="32:33" ht="15" customHeight="1" x14ac:dyDescent="0.25">
      <c r="AF1200" s="29" t="s">
        <v>3221</v>
      </c>
      <c r="AG1200" s="105">
        <v>39404.456801682099</v>
      </c>
    </row>
    <row r="1201" spans="32:33" ht="15" customHeight="1" x14ac:dyDescent="0.25">
      <c r="AF1201" s="29" t="s">
        <v>3223</v>
      </c>
      <c r="AG1201" s="105">
        <v>47285.348162018527</v>
      </c>
    </row>
    <row r="1202" spans="32:33" ht="15" customHeight="1" x14ac:dyDescent="0.25">
      <c r="AF1202" s="29" t="s">
        <v>3226</v>
      </c>
      <c r="AG1202" s="105">
        <v>53590.061250287661</v>
      </c>
    </row>
    <row r="1203" spans="32:33" ht="15" customHeight="1" x14ac:dyDescent="0.25">
      <c r="AF1203" s="29" t="s">
        <v>3231</v>
      </c>
      <c r="AG1203" s="105">
        <v>67775.665698893223</v>
      </c>
    </row>
    <row r="1204" spans="32:33" ht="15" customHeight="1" x14ac:dyDescent="0.25">
      <c r="AF1204" s="29" t="s">
        <v>3232</v>
      </c>
      <c r="AG1204" s="105">
        <v>40586.590505732565</v>
      </c>
    </row>
    <row r="1205" spans="32:33" ht="15" customHeight="1" x14ac:dyDescent="0.25">
      <c r="AF1205" s="29" t="s">
        <v>3237</v>
      </c>
      <c r="AG1205" s="105">
        <v>31523.565441345683</v>
      </c>
    </row>
    <row r="1206" spans="32:33" ht="15" customHeight="1" x14ac:dyDescent="0.25">
      <c r="AF1206" s="29" t="s">
        <v>3307</v>
      </c>
      <c r="AG1206" s="105">
        <v>70928.022243027779</v>
      </c>
    </row>
    <row r="1207" spans="32:33" ht="15" customHeight="1" x14ac:dyDescent="0.25">
      <c r="AF1207" s="29" t="s">
        <v>3315</v>
      </c>
      <c r="AG1207" s="105">
        <v>40980.635073749385</v>
      </c>
    </row>
    <row r="1208" spans="32:33" ht="15" customHeight="1" x14ac:dyDescent="0.25">
      <c r="AF1208" s="29" t="s">
        <v>3114</v>
      </c>
      <c r="AG1208" s="105">
        <v>23642.674081009263</v>
      </c>
    </row>
    <row r="1209" spans="32:33" ht="15" customHeight="1" x14ac:dyDescent="0.25">
      <c r="AF1209" s="29" t="s">
        <v>3323</v>
      </c>
      <c r="AG1209" s="105">
        <v>110332.47904470989</v>
      </c>
    </row>
    <row r="1210" spans="32:33" ht="15" customHeight="1" x14ac:dyDescent="0.25">
      <c r="AF1210" s="29" t="s">
        <v>3324</v>
      </c>
      <c r="AG1210" s="105">
        <v>47285.348162018527</v>
      </c>
    </row>
    <row r="1211" spans="32:33" ht="15" customHeight="1" x14ac:dyDescent="0.25">
      <c r="AF1211" s="29" t="s">
        <v>3337</v>
      </c>
      <c r="AG1211" s="105">
        <v>42556.81334581667</v>
      </c>
    </row>
    <row r="1212" spans="32:33" ht="15" customHeight="1" x14ac:dyDescent="0.25">
      <c r="AF1212" s="29" t="s">
        <v>3347</v>
      </c>
      <c r="AG1212" s="105">
        <v>70928.022243027779</v>
      </c>
    </row>
    <row r="1213" spans="32:33" ht="15" customHeight="1" x14ac:dyDescent="0.25">
      <c r="AF1213" s="29" t="s">
        <v>3363</v>
      </c>
      <c r="AG1213" s="105">
        <v>94570.696324037053</v>
      </c>
    </row>
    <row r="1214" spans="32:33" ht="15" customHeight="1" x14ac:dyDescent="0.25">
      <c r="AF1214" s="29" t="s">
        <v>3446</v>
      </c>
      <c r="AG1214" s="105">
        <v>39404.456801682099</v>
      </c>
    </row>
    <row r="1215" spans="32:33" ht="15" customHeight="1" x14ac:dyDescent="0.25">
      <c r="AF1215" s="29" t="s">
        <v>3450</v>
      </c>
      <c r="AG1215" s="105">
        <v>58318.59606648951</v>
      </c>
    </row>
    <row r="1216" spans="32:33" ht="15" customHeight="1" x14ac:dyDescent="0.25">
      <c r="AF1216" s="29" t="s">
        <v>3463</v>
      </c>
      <c r="AG1216" s="105">
        <v>231119.74856804207</v>
      </c>
    </row>
    <row r="1217" spans="32:33" ht="15" customHeight="1" x14ac:dyDescent="0.25">
      <c r="AF1217" s="29" t="s">
        <v>3055</v>
      </c>
      <c r="AG1217" s="105">
        <v>24588.381044249632</v>
      </c>
    </row>
    <row r="1218" spans="32:33" ht="15" customHeight="1" x14ac:dyDescent="0.25">
      <c r="AF1218" s="29" t="s">
        <v>3512</v>
      </c>
      <c r="AG1218" s="105">
        <v>48073.437298052166</v>
      </c>
    </row>
    <row r="1219" spans="32:33" ht="15" customHeight="1" x14ac:dyDescent="0.25">
      <c r="AF1219" s="29" t="s">
        <v>3515</v>
      </c>
      <c r="AG1219" s="105">
        <v>76223.981237173866</v>
      </c>
    </row>
    <row r="1220" spans="32:33" ht="15" customHeight="1" x14ac:dyDescent="0.25">
      <c r="AF1220" s="29" t="s">
        <v>3521</v>
      </c>
      <c r="AG1220" s="105">
        <v>47285.348162018527</v>
      </c>
    </row>
    <row r="1221" spans="32:33" ht="15" customHeight="1" x14ac:dyDescent="0.25">
      <c r="AF1221" s="29" t="s">
        <v>3523</v>
      </c>
      <c r="AG1221" s="105">
        <v>55166.239522354947</v>
      </c>
    </row>
    <row r="1222" spans="32:33" ht="15" customHeight="1" x14ac:dyDescent="0.25">
      <c r="AF1222" s="29" t="s">
        <v>3533</v>
      </c>
      <c r="AG1222" s="105">
        <v>39404.456801682099</v>
      </c>
    </row>
    <row r="1223" spans="32:33" ht="15" customHeight="1" x14ac:dyDescent="0.25">
      <c r="AF1223" s="29" t="s">
        <v>3547</v>
      </c>
      <c r="AG1223" s="105">
        <v>55166.239522354947</v>
      </c>
    </row>
    <row r="1224" spans="32:33" ht="15" customHeight="1" x14ac:dyDescent="0.25">
      <c r="AF1224" s="29" t="s">
        <v>3569</v>
      </c>
      <c r="AG1224" s="105">
        <v>126094.26176538273</v>
      </c>
    </row>
    <row r="1225" spans="32:33" ht="15" customHeight="1" x14ac:dyDescent="0.25">
      <c r="AF1225" s="29" t="s">
        <v>3576</v>
      </c>
      <c r="AG1225" s="105">
        <v>31523.565441345683</v>
      </c>
    </row>
    <row r="1226" spans="32:33" ht="15" customHeight="1" x14ac:dyDescent="0.25">
      <c r="AF1226" s="29" t="s">
        <v>3584</v>
      </c>
      <c r="AG1226" s="105">
        <v>33887.832849446611</v>
      </c>
    </row>
    <row r="1227" spans="32:33" ht="15" customHeight="1" x14ac:dyDescent="0.25">
      <c r="AF1227" s="29" t="s">
        <v>3596</v>
      </c>
      <c r="AG1227" s="105">
        <v>58318.59606648951</v>
      </c>
    </row>
    <row r="1228" spans="32:33" ht="15" customHeight="1" x14ac:dyDescent="0.25">
      <c r="AF1228" s="29" t="s">
        <v>3602</v>
      </c>
      <c r="AG1228" s="105">
        <v>94570.696324037053</v>
      </c>
    </row>
    <row r="1229" spans="32:33" ht="15" customHeight="1" x14ac:dyDescent="0.25">
      <c r="AF1229" s="29" t="s">
        <v>2511</v>
      </c>
      <c r="AG1229" s="105">
        <v>25849.323661903458</v>
      </c>
    </row>
    <row r="1230" spans="32:33" ht="15" customHeight="1" x14ac:dyDescent="0.25">
      <c r="AF1230" s="29" t="s">
        <v>3630</v>
      </c>
      <c r="AG1230" s="105">
        <v>66199.48742682593</v>
      </c>
    </row>
    <row r="1231" spans="32:33" ht="15" customHeight="1" x14ac:dyDescent="0.25">
      <c r="AF1231" s="29" t="s">
        <v>3632</v>
      </c>
      <c r="AG1231" s="105">
        <v>34675.92198548025</v>
      </c>
    </row>
    <row r="1232" spans="32:33" ht="15" customHeight="1" x14ac:dyDescent="0.25">
      <c r="AF1232" s="29" t="s">
        <v>3649</v>
      </c>
      <c r="AG1232" s="105">
        <v>63047.130882691366</v>
      </c>
    </row>
    <row r="1233" spans="32:33" ht="15" customHeight="1" x14ac:dyDescent="0.25">
      <c r="AF1233" s="29" t="s">
        <v>3657</v>
      </c>
      <c r="AG1233" s="105">
        <v>70928.022243027779</v>
      </c>
    </row>
    <row r="1234" spans="32:33" ht="15" customHeight="1" x14ac:dyDescent="0.25">
      <c r="AF1234" s="29" t="s">
        <v>3662</v>
      </c>
      <c r="AG1234" s="105">
        <v>78808.913603364199</v>
      </c>
    </row>
    <row r="1235" spans="32:33" ht="15" customHeight="1" x14ac:dyDescent="0.25">
      <c r="AF1235" s="29" t="s">
        <v>3667</v>
      </c>
      <c r="AG1235" s="105">
        <v>55954.328658388586</v>
      </c>
    </row>
    <row r="1236" spans="32:33" ht="15" customHeight="1" x14ac:dyDescent="0.25">
      <c r="AF1236" s="29" t="s">
        <v>3689</v>
      </c>
      <c r="AG1236" s="105">
        <v>63047.130882691366</v>
      </c>
    </row>
    <row r="1237" spans="32:33" ht="15" customHeight="1" x14ac:dyDescent="0.25">
      <c r="AF1237" s="29" t="s">
        <v>3690</v>
      </c>
      <c r="AG1237" s="105">
        <v>56742.417794422225</v>
      </c>
    </row>
    <row r="1238" spans="32:33" ht="15" customHeight="1" x14ac:dyDescent="0.25">
      <c r="AF1238" s="29" t="s">
        <v>3693</v>
      </c>
      <c r="AG1238" s="105">
        <v>42556.81334581667</v>
      </c>
    </row>
    <row r="1239" spans="32:33" ht="15" customHeight="1" x14ac:dyDescent="0.25">
      <c r="AF1239" s="29" t="s">
        <v>3697</v>
      </c>
      <c r="AG1239" s="105">
        <v>78808.913603364199</v>
      </c>
    </row>
    <row r="1240" spans="32:33" ht="15" customHeight="1" x14ac:dyDescent="0.25">
      <c r="AF1240" s="29" t="s">
        <v>3701</v>
      </c>
      <c r="AG1240" s="105">
        <v>63047.130882691366</v>
      </c>
    </row>
    <row r="1241" spans="32:33" ht="15" customHeight="1" x14ac:dyDescent="0.25">
      <c r="AF1241" s="29" t="s">
        <v>3703</v>
      </c>
      <c r="AG1241" s="105">
        <v>115061.01386091174</v>
      </c>
    </row>
    <row r="1242" spans="32:33" ht="15" customHeight="1" x14ac:dyDescent="0.25">
      <c r="AF1242" s="29" t="s">
        <v>3725</v>
      </c>
      <c r="AG1242" s="105">
        <v>70928.022243027779</v>
      </c>
    </row>
    <row r="1243" spans="32:33" ht="15" customHeight="1" x14ac:dyDescent="0.25">
      <c r="AF1243" s="29" t="s">
        <v>3444</v>
      </c>
      <c r="AG1243" s="105">
        <v>26795.030625143831</v>
      </c>
    </row>
    <row r="1244" spans="32:33" ht="15" customHeight="1" x14ac:dyDescent="0.25">
      <c r="AF1244" s="29" t="s">
        <v>3747</v>
      </c>
      <c r="AG1244" s="105">
        <v>35148.775467100437</v>
      </c>
    </row>
    <row r="1245" spans="32:33" ht="15" customHeight="1" x14ac:dyDescent="0.25">
      <c r="AF1245" s="29" t="s">
        <v>3748</v>
      </c>
      <c r="AG1245" s="105">
        <v>49153.119414418252</v>
      </c>
    </row>
    <row r="1246" spans="32:33" ht="15" customHeight="1" x14ac:dyDescent="0.25">
      <c r="AF1246" s="29" t="s">
        <v>3750</v>
      </c>
      <c r="AG1246" s="105">
        <v>42556.81334581667</v>
      </c>
    </row>
    <row r="1247" spans="32:33" ht="15" customHeight="1" x14ac:dyDescent="0.25">
      <c r="AF1247" s="29" t="s">
        <v>3751</v>
      </c>
      <c r="AG1247" s="105">
        <v>42556.81334581667</v>
      </c>
    </row>
    <row r="1248" spans="32:33" ht="15" customHeight="1" x14ac:dyDescent="0.25">
      <c r="AF1248" s="29" t="s">
        <v>3753</v>
      </c>
      <c r="AG1248" s="105">
        <v>41768.724209783031</v>
      </c>
    </row>
    <row r="1249" spans="32:33" ht="15" customHeight="1" x14ac:dyDescent="0.25">
      <c r="AF1249" s="29" t="s">
        <v>3777</v>
      </c>
      <c r="AG1249" s="105">
        <v>50437.70470615309</v>
      </c>
    </row>
    <row r="1250" spans="32:33" ht="15" customHeight="1" x14ac:dyDescent="0.25">
      <c r="AF1250" s="29" t="s">
        <v>3778</v>
      </c>
      <c r="AG1250" s="105">
        <v>50437.70470615309</v>
      </c>
    </row>
    <row r="1251" spans="32:33" ht="15" customHeight="1" x14ac:dyDescent="0.25">
      <c r="AF1251" s="29" t="s">
        <v>3798</v>
      </c>
      <c r="AG1251" s="105">
        <v>56742.417794422225</v>
      </c>
    </row>
    <row r="1252" spans="32:33" ht="15" customHeight="1" x14ac:dyDescent="0.25">
      <c r="AF1252" s="29" t="s">
        <v>3801</v>
      </c>
      <c r="AG1252" s="105">
        <v>78808.913603364199</v>
      </c>
    </row>
    <row r="1253" spans="32:33" ht="15" customHeight="1" x14ac:dyDescent="0.25">
      <c r="AF1253" s="29" t="s">
        <v>3817</v>
      </c>
      <c r="AG1253" s="105">
        <v>52801.972114254015</v>
      </c>
    </row>
    <row r="1254" spans="32:33" ht="15" customHeight="1" x14ac:dyDescent="0.25">
      <c r="AF1254" s="29" t="s">
        <v>2063</v>
      </c>
      <c r="AG1254" s="105">
        <v>28371.208897211112</v>
      </c>
    </row>
    <row r="1255" spans="32:33" ht="15" customHeight="1" x14ac:dyDescent="0.25">
      <c r="AF1255" s="29" t="s">
        <v>3825</v>
      </c>
      <c r="AG1255" s="105">
        <v>31523.565441345683</v>
      </c>
    </row>
    <row r="1256" spans="32:33" ht="15" customHeight="1" x14ac:dyDescent="0.25">
      <c r="AF1256" s="29" t="s">
        <v>3844</v>
      </c>
      <c r="AG1256" s="105">
        <v>32311.654577379326</v>
      </c>
    </row>
    <row r="1257" spans="32:33" ht="15" customHeight="1" x14ac:dyDescent="0.25">
      <c r="AF1257" s="29" t="s">
        <v>3857</v>
      </c>
      <c r="AG1257" s="105">
        <v>55166.239522354947</v>
      </c>
    </row>
    <row r="1258" spans="32:33" ht="15" customHeight="1" x14ac:dyDescent="0.25">
      <c r="AF1258" s="29" t="s">
        <v>3867</v>
      </c>
      <c r="AG1258" s="105">
        <v>39404.456801682099</v>
      </c>
    </row>
    <row r="1259" spans="32:33" ht="15" customHeight="1" x14ac:dyDescent="0.25">
      <c r="AF1259" s="29" t="s">
        <v>2184</v>
      </c>
      <c r="AG1259" s="105">
        <v>29159.298033244755</v>
      </c>
    </row>
    <row r="1260" spans="32:33" ht="15" customHeight="1" x14ac:dyDescent="0.25">
      <c r="AF1260" s="29" t="s">
        <v>2016</v>
      </c>
      <c r="AG1260" s="105">
        <v>12000</v>
      </c>
    </row>
    <row r="1261" spans="32:33" ht="15" customHeight="1" x14ac:dyDescent="0.25">
      <c r="AF1261" s="29" t="s">
        <v>2385</v>
      </c>
      <c r="AG1261" s="105">
        <v>15000</v>
      </c>
    </row>
    <row r="1262" spans="32:33" ht="15" customHeight="1" x14ac:dyDescent="0.25">
      <c r="AF1262" s="29" t="s">
        <v>2273</v>
      </c>
      <c r="AG1262" s="105">
        <v>7600</v>
      </c>
    </row>
    <row r="1263" spans="32:33" ht="15" customHeight="1" x14ac:dyDescent="0.25">
      <c r="AF1263" s="29" t="s">
        <v>2817</v>
      </c>
      <c r="AG1263" s="105">
        <v>12000</v>
      </c>
    </row>
    <row r="1264" spans="32:33" ht="15" customHeight="1" x14ac:dyDescent="0.25">
      <c r="AF1264" s="29" t="s">
        <v>2852</v>
      </c>
      <c r="AG1264" s="105">
        <v>35000</v>
      </c>
    </row>
    <row r="1265" spans="32:33" ht="15" customHeight="1" x14ac:dyDescent="0.25">
      <c r="AF1265" s="29" t="s">
        <v>2011</v>
      </c>
      <c r="AG1265" s="105">
        <v>58000</v>
      </c>
    </row>
    <row r="1266" spans="32:33" ht="15" customHeight="1" x14ac:dyDescent="0.25">
      <c r="AF1266" s="29" t="s">
        <v>2013</v>
      </c>
      <c r="AG1266" s="105">
        <v>54000</v>
      </c>
    </row>
    <row r="1267" spans="32:33" ht="15" customHeight="1" x14ac:dyDescent="0.25">
      <c r="AF1267" s="29" t="s">
        <v>2022</v>
      </c>
      <c r="AG1267" s="105">
        <v>49000</v>
      </c>
    </row>
    <row r="1268" spans="32:33" ht="15" customHeight="1" x14ac:dyDescent="0.25">
      <c r="AF1268" s="29" t="s">
        <v>2023</v>
      </c>
      <c r="AG1268" s="105">
        <v>85000</v>
      </c>
    </row>
    <row r="1269" spans="32:33" ht="15" customHeight="1" x14ac:dyDescent="0.25">
      <c r="AF1269" s="29" t="s">
        <v>2024</v>
      </c>
      <c r="AG1269" s="105">
        <v>75000</v>
      </c>
    </row>
    <row r="1270" spans="32:33" ht="15" customHeight="1" x14ac:dyDescent="0.25">
      <c r="AF1270" s="29" t="s">
        <v>2030</v>
      </c>
      <c r="AG1270" s="105">
        <v>96000</v>
      </c>
    </row>
    <row r="1271" spans="32:33" ht="15" customHeight="1" x14ac:dyDescent="0.25">
      <c r="AF1271" s="29" t="s">
        <v>2082</v>
      </c>
      <c r="AG1271" s="105">
        <v>15000</v>
      </c>
    </row>
    <row r="1272" spans="32:33" ht="15" customHeight="1" x14ac:dyDescent="0.25">
      <c r="AF1272" s="29" t="s">
        <v>2032</v>
      </c>
      <c r="AG1272" s="105">
        <v>75000</v>
      </c>
    </row>
    <row r="1273" spans="32:33" ht="15" customHeight="1" x14ac:dyDescent="0.25">
      <c r="AF1273" s="29" t="s">
        <v>2033</v>
      </c>
      <c r="AG1273" s="105">
        <v>40000</v>
      </c>
    </row>
    <row r="1274" spans="32:33" ht="15" customHeight="1" x14ac:dyDescent="0.25">
      <c r="AF1274" s="29" t="s">
        <v>2034</v>
      </c>
      <c r="AG1274" s="105">
        <v>60000</v>
      </c>
    </row>
    <row r="1275" spans="32:33" ht="15" customHeight="1" x14ac:dyDescent="0.25">
      <c r="AF1275" s="29" t="s">
        <v>2287</v>
      </c>
      <c r="AG1275" s="105">
        <v>15000</v>
      </c>
    </row>
    <row r="1276" spans="32:33" ht="15" customHeight="1" x14ac:dyDescent="0.25">
      <c r="AF1276" s="29" t="s">
        <v>2043</v>
      </c>
      <c r="AG1276" s="105">
        <v>150000</v>
      </c>
    </row>
    <row r="1277" spans="32:33" ht="15" customHeight="1" x14ac:dyDescent="0.25">
      <c r="AF1277" s="29" t="s">
        <v>2044</v>
      </c>
      <c r="AG1277" s="105">
        <v>69000</v>
      </c>
    </row>
    <row r="1278" spans="32:33" ht="15" customHeight="1" x14ac:dyDescent="0.25">
      <c r="AF1278" s="29" t="s">
        <v>2045</v>
      </c>
      <c r="AG1278" s="105">
        <v>30000</v>
      </c>
    </row>
    <row r="1279" spans="32:33" ht="15" customHeight="1" x14ac:dyDescent="0.25">
      <c r="AF1279" s="29" t="s">
        <v>2050</v>
      </c>
      <c r="AG1279" s="105">
        <v>58000</v>
      </c>
    </row>
    <row r="1280" spans="32:33" ht="15" customHeight="1" x14ac:dyDescent="0.25">
      <c r="AF1280" s="29" t="s">
        <v>2051</v>
      </c>
      <c r="AG1280" s="105">
        <v>90000</v>
      </c>
    </row>
    <row r="1281" spans="32:33" ht="15" customHeight="1" x14ac:dyDescent="0.25">
      <c r="AF1281" s="29" t="s">
        <v>2054</v>
      </c>
      <c r="AG1281" s="105">
        <v>12000</v>
      </c>
    </row>
    <row r="1282" spans="32:33" ht="15" customHeight="1" x14ac:dyDescent="0.25">
      <c r="AF1282" s="29" t="s">
        <v>2057</v>
      </c>
      <c r="AG1282" s="105">
        <v>57000</v>
      </c>
    </row>
    <row r="1283" spans="32:33" ht="15" customHeight="1" x14ac:dyDescent="0.25">
      <c r="AF1283" s="29" t="s">
        <v>2061</v>
      </c>
      <c r="AG1283" s="105">
        <v>62000</v>
      </c>
    </row>
    <row r="1284" spans="32:33" ht="15" customHeight="1" x14ac:dyDescent="0.25">
      <c r="AF1284" s="29" t="s">
        <v>2065</v>
      </c>
      <c r="AG1284" s="105">
        <v>38000</v>
      </c>
    </row>
    <row r="1285" spans="32:33" ht="15" customHeight="1" x14ac:dyDescent="0.25">
      <c r="AF1285" s="29" t="s">
        <v>2066</v>
      </c>
      <c r="AG1285" s="105">
        <v>41000</v>
      </c>
    </row>
    <row r="1286" spans="32:33" ht="15" customHeight="1" x14ac:dyDescent="0.25">
      <c r="AF1286" s="29" t="s">
        <v>2067</v>
      </c>
      <c r="AG1286" s="105">
        <v>68000</v>
      </c>
    </row>
    <row r="1287" spans="32:33" ht="15" customHeight="1" x14ac:dyDescent="0.25">
      <c r="AF1287" s="29" t="s">
        <v>2071</v>
      </c>
      <c r="AG1287" s="105">
        <v>85000</v>
      </c>
    </row>
    <row r="1288" spans="32:33" ht="15" customHeight="1" x14ac:dyDescent="0.25">
      <c r="AF1288" s="29" t="s">
        <v>2074</v>
      </c>
      <c r="AG1288" s="105">
        <v>85087</v>
      </c>
    </row>
    <row r="1289" spans="32:33" ht="15" customHeight="1" x14ac:dyDescent="0.25">
      <c r="AF1289" s="29" t="s">
        <v>2075</v>
      </c>
      <c r="AG1289" s="105">
        <v>50000</v>
      </c>
    </row>
    <row r="1290" spans="32:33" ht="15" customHeight="1" x14ac:dyDescent="0.25">
      <c r="AF1290" s="29" t="s">
        <v>2077</v>
      </c>
      <c r="AG1290" s="105">
        <v>57000</v>
      </c>
    </row>
    <row r="1291" spans="32:33" ht="15" customHeight="1" x14ac:dyDescent="0.25">
      <c r="AF1291" s="29" t="s">
        <v>2078</v>
      </c>
      <c r="AG1291" s="105">
        <v>75000</v>
      </c>
    </row>
    <row r="1292" spans="32:33" ht="15" customHeight="1" x14ac:dyDescent="0.25">
      <c r="AF1292" s="29" t="s">
        <v>2086</v>
      </c>
      <c r="AG1292" s="105">
        <v>50000</v>
      </c>
    </row>
    <row r="1293" spans="32:33" ht="15" customHeight="1" x14ac:dyDescent="0.25">
      <c r="AF1293" s="29" t="s">
        <v>2089</v>
      </c>
      <c r="AG1293" s="105">
        <v>150000</v>
      </c>
    </row>
    <row r="1294" spans="32:33" ht="15" customHeight="1" x14ac:dyDescent="0.25">
      <c r="AF1294" s="29" t="s">
        <v>2090</v>
      </c>
      <c r="AG1294" s="105">
        <v>120000</v>
      </c>
    </row>
    <row r="1295" spans="32:33" ht="15" customHeight="1" x14ac:dyDescent="0.25">
      <c r="AF1295" s="29" t="s">
        <v>2093</v>
      </c>
      <c r="AG1295" s="105">
        <v>110000</v>
      </c>
    </row>
    <row r="1296" spans="32:33" ht="15" customHeight="1" x14ac:dyDescent="0.25">
      <c r="AF1296" s="29" t="s">
        <v>2095</v>
      </c>
      <c r="AG1296" s="105">
        <v>40000</v>
      </c>
    </row>
    <row r="1297" spans="32:33" ht="15" customHeight="1" x14ac:dyDescent="0.25">
      <c r="AF1297" s="29" t="s">
        <v>2097</v>
      </c>
      <c r="AG1297" s="105">
        <v>125000</v>
      </c>
    </row>
    <row r="1298" spans="32:33" ht="15" customHeight="1" x14ac:dyDescent="0.25">
      <c r="AF1298" s="29" t="s">
        <v>2098</v>
      </c>
      <c r="AG1298" s="105">
        <v>36000</v>
      </c>
    </row>
    <row r="1299" spans="32:33" ht="15" customHeight="1" x14ac:dyDescent="0.25">
      <c r="AF1299" s="29" t="s">
        <v>2100</v>
      </c>
      <c r="AG1299" s="105">
        <v>75000</v>
      </c>
    </row>
    <row r="1300" spans="32:33" ht="15" customHeight="1" x14ac:dyDescent="0.25">
      <c r="AF1300" s="29" t="s">
        <v>2101</v>
      </c>
      <c r="AG1300" s="105">
        <v>95000</v>
      </c>
    </row>
    <row r="1301" spans="32:33" ht="15" customHeight="1" x14ac:dyDescent="0.25">
      <c r="AF1301" s="29" t="s">
        <v>2103</v>
      </c>
      <c r="AG1301" s="105">
        <v>91000</v>
      </c>
    </row>
    <row r="1302" spans="32:33" ht="15" customHeight="1" x14ac:dyDescent="0.25">
      <c r="AF1302" s="29" t="s">
        <v>2104</v>
      </c>
      <c r="AG1302" s="105">
        <v>40000</v>
      </c>
    </row>
    <row r="1303" spans="32:33" ht="15" customHeight="1" x14ac:dyDescent="0.25">
      <c r="AF1303" s="29" t="s">
        <v>2105</v>
      </c>
      <c r="AG1303" s="105">
        <v>57000</v>
      </c>
    </row>
    <row r="1304" spans="32:33" ht="15" customHeight="1" x14ac:dyDescent="0.25">
      <c r="AF1304" s="29" t="s">
        <v>2106</v>
      </c>
      <c r="AG1304" s="105">
        <v>74000</v>
      </c>
    </row>
    <row r="1305" spans="32:33" ht="15" customHeight="1" x14ac:dyDescent="0.25">
      <c r="AF1305" s="29" t="s">
        <v>2107</v>
      </c>
      <c r="AG1305" s="105">
        <v>80000</v>
      </c>
    </row>
    <row r="1306" spans="32:33" ht="15" customHeight="1" x14ac:dyDescent="0.25">
      <c r="AF1306" s="29" t="s">
        <v>2108</v>
      </c>
      <c r="AG1306" s="105">
        <v>90000</v>
      </c>
    </row>
    <row r="1307" spans="32:33" ht="15" customHeight="1" x14ac:dyDescent="0.25">
      <c r="AF1307" s="29" t="s">
        <v>2110</v>
      </c>
      <c r="AG1307" s="105">
        <v>52000</v>
      </c>
    </row>
    <row r="1308" spans="32:33" ht="15" customHeight="1" x14ac:dyDescent="0.25">
      <c r="AF1308" s="29" t="s">
        <v>2112</v>
      </c>
      <c r="AG1308" s="105">
        <v>36000</v>
      </c>
    </row>
    <row r="1309" spans="32:33" ht="15" customHeight="1" x14ac:dyDescent="0.25">
      <c r="AF1309" s="29" t="s">
        <v>2113</v>
      </c>
      <c r="AG1309" s="105">
        <v>57400</v>
      </c>
    </row>
    <row r="1310" spans="32:33" ht="15" customHeight="1" x14ac:dyDescent="0.25">
      <c r="AF1310" s="29" t="s">
        <v>2114</v>
      </c>
      <c r="AG1310" s="105">
        <v>66000</v>
      </c>
    </row>
    <row r="1311" spans="32:33" ht="15" customHeight="1" x14ac:dyDescent="0.25">
      <c r="AF1311" s="29" t="s">
        <v>2116</v>
      </c>
      <c r="AG1311" s="105">
        <v>85000</v>
      </c>
    </row>
    <row r="1312" spans="32:33" ht="15" customHeight="1" x14ac:dyDescent="0.25">
      <c r="AF1312" s="29" t="s">
        <v>2117</v>
      </c>
      <c r="AG1312" s="105">
        <v>50000</v>
      </c>
    </row>
    <row r="1313" spans="32:33" ht="15" customHeight="1" x14ac:dyDescent="0.25">
      <c r="AF1313" s="29" t="s">
        <v>2118</v>
      </c>
      <c r="AG1313" s="105">
        <v>58000</v>
      </c>
    </row>
    <row r="1314" spans="32:33" ht="15" customHeight="1" x14ac:dyDescent="0.25">
      <c r="AF1314" s="29" t="s">
        <v>2119</v>
      </c>
      <c r="AG1314" s="105">
        <v>37900</v>
      </c>
    </row>
    <row r="1315" spans="32:33" ht="15" customHeight="1" x14ac:dyDescent="0.25">
      <c r="AF1315" s="29" t="s">
        <v>2121</v>
      </c>
      <c r="AG1315" s="105">
        <v>67000</v>
      </c>
    </row>
    <row r="1316" spans="32:33" ht="15" customHeight="1" x14ac:dyDescent="0.25">
      <c r="AF1316" s="29" t="s">
        <v>2123</v>
      </c>
      <c r="AG1316" s="105">
        <v>56160</v>
      </c>
    </row>
    <row r="1317" spans="32:33" ht="15" customHeight="1" x14ac:dyDescent="0.25">
      <c r="AF1317" s="29" t="s">
        <v>2125</v>
      </c>
      <c r="AG1317" s="105">
        <v>52000</v>
      </c>
    </row>
    <row r="1318" spans="32:33" ht="15" customHeight="1" x14ac:dyDescent="0.25">
      <c r="AF1318" s="29" t="s">
        <v>2127</v>
      </c>
      <c r="AG1318" s="105">
        <v>70000</v>
      </c>
    </row>
    <row r="1319" spans="32:33" ht="15" customHeight="1" x14ac:dyDescent="0.25">
      <c r="AF1319" s="29" t="s">
        <v>2128</v>
      </c>
      <c r="AG1319" s="105">
        <v>50000</v>
      </c>
    </row>
    <row r="1320" spans="32:33" ht="15" customHeight="1" x14ac:dyDescent="0.25">
      <c r="AF1320" s="29" t="s">
        <v>2130</v>
      </c>
      <c r="AG1320" s="105">
        <v>80000</v>
      </c>
    </row>
    <row r="1321" spans="32:33" ht="15" customHeight="1" x14ac:dyDescent="0.25">
      <c r="AF1321" s="29" t="s">
        <v>2131</v>
      </c>
      <c r="AG1321" s="105">
        <v>128000</v>
      </c>
    </row>
    <row r="1322" spans="32:33" ht="15" customHeight="1" x14ac:dyDescent="0.25">
      <c r="AF1322" s="29" t="s">
        <v>2132</v>
      </c>
      <c r="AG1322" s="105">
        <v>44000</v>
      </c>
    </row>
    <row r="1323" spans="32:33" ht="15" customHeight="1" x14ac:dyDescent="0.25">
      <c r="AF1323" s="29" t="s">
        <v>2133</v>
      </c>
      <c r="AG1323" s="105">
        <v>65000</v>
      </c>
    </row>
    <row r="1324" spans="32:33" ht="15" customHeight="1" x14ac:dyDescent="0.25">
      <c r="AF1324" s="29" t="s">
        <v>2137</v>
      </c>
      <c r="AG1324" s="105">
        <v>45000</v>
      </c>
    </row>
    <row r="1325" spans="32:33" ht="15" customHeight="1" x14ac:dyDescent="0.25">
      <c r="AF1325" s="29" t="s">
        <v>2138</v>
      </c>
      <c r="AG1325" s="105">
        <v>54000</v>
      </c>
    </row>
    <row r="1326" spans="32:33" ht="15" customHeight="1" x14ac:dyDescent="0.25">
      <c r="AF1326" s="29" t="s">
        <v>2140</v>
      </c>
      <c r="AG1326" s="105">
        <v>71000</v>
      </c>
    </row>
    <row r="1327" spans="32:33" ht="15" customHeight="1" x14ac:dyDescent="0.25">
      <c r="AF1327" s="29" t="s">
        <v>2144</v>
      </c>
      <c r="AG1327" s="105">
        <v>40000</v>
      </c>
    </row>
    <row r="1328" spans="32:33" ht="15" customHeight="1" x14ac:dyDescent="0.25">
      <c r="AF1328" s="29" t="s">
        <v>2147</v>
      </c>
      <c r="AG1328" s="105">
        <v>53000</v>
      </c>
    </row>
    <row r="1329" spans="32:33" ht="15" customHeight="1" x14ac:dyDescent="0.25">
      <c r="AF1329" s="29" t="s">
        <v>2148</v>
      </c>
      <c r="AG1329" s="105">
        <v>104000</v>
      </c>
    </row>
    <row r="1330" spans="32:33" ht="15" customHeight="1" x14ac:dyDescent="0.25">
      <c r="AF1330" s="29" t="s">
        <v>2149</v>
      </c>
      <c r="AG1330" s="105">
        <v>57000</v>
      </c>
    </row>
    <row r="1331" spans="32:33" ht="15" customHeight="1" x14ac:dyDescent="0.25">
      <c r="AF1331" s="29" t="s">
        <v>2150</v>
      </c>
      <c r="AG1331" s="105">
        <v>45000</v>
      </c>
    </row>
    <row r="1332" spans="32:33" ht="15" customHeight="1" x14ac:dyDescent="0.25">
      <c r="AF1332" s="29" t="s">
        <v>2151</v>
      </c>
      <c r="AG1332" s="105">
        <v>92000</v>
      </c>
    </row>
    <row r="1333" spans="32:33" ht="15" customHeight="1" x14ac:dyDescent="0.25">
      <c r="AF1333" s="29" t="s">
        <v>2152</v>
      </c>
      <c r="AG1333" s="105">
        <v>88000</v>
      </c>
    </row>
    <row r="1334" spans="32:33" ht="15" customHeight="1" x14ac:dyDescent="0.25">
      <c r="AF1334" s="29" t="s">
        <v>2153</v>
      </c>
      <c r="AG1334" s="105">
        <v>80000</v>
      </c>
    </row>
    <row r="1335" spans="32:33" ht="15" customHeight="1" x14ac:dyDescent="0.25">
      <c r="AF1335" s="29" t="s">
        <v>2154</v>
      </c>
      <c r="AG1335" s="105">
        <v>69000</v>
      </c>
    </row>
    <row r="1336" spans="32:33" ht="15" customHeight="1" x14ac:dyDescent="0.25">
      <c r="AF1336" s="29" t="s">
        <v>2156</v>
      </c>
      <c r="AG1336" s="105">
        <v>35000</v>
      </c>
    </row>
    <row r="1337" spans="32:33" ht="15" customHeight="1" x14ac:dyDescent="0.25">
      <c r="AF1337" s="29" t="s">
        <v>2157</v>
      </c>
      <c r="AG1337" s="105">
        <v>96000</v>
      </c>
    </row>
    <row r="1338" spans="32:33" ht="15" customHeight="1" x14ac:dyDescent="0.25">
      <c r="AF1338" s="29" t="s">
        <v>2158</v>
      </c>
      <c r="AG1338" s="105">
        <v>65000</v>
      </c>
    </row>
    <row r="1339" spans="32:33" ht="15" customHeight="1" x14ac:dyDescent="0.25">
      <c r="AF1339" s="29" t="s">
        <v>2159</v>
      </c>
      <c r="AG1339" s="105">
        <v>37440</v>
      </c>
    </row>
    <row r="1340" spans="32:33" ht="15" customHeight="1" x14ac:dyDescent="0.25">
      <c r="AF1340" s="29" t="s">
        <v>2161</v>
      </c>
      <c r="AG1340" s="105">
        <v>90000</v>
      </c>
    </row>
    <row r="1341" spans="32:33" ht="15" customHeight="1" x14ac:dyDescent="0.25">
      <c r="AF1341" s="29" t="s">
        <v>2162</v>
      </c>
      <c r="AG1341" s="105">
        <v>66500</v>
      </c>
    </row>
    <row r="1342" spans="32:33" ht="15" customHeight="1" x14ac:dyDescent="0.25">
      <c r="AF1342" s="29" t="s">
        <v>2163</v>
      </c>
      <c r="AG1342" s="105">
        <v>100000</v>
      </c>
    </row>
    <row r="1343" spans="32:33" ht="15" customHeight="1" x14ac:dyDescent="0.25">
      <c r="AF1343" s="29" t="s">
        <v>2166</v>
      </c>
      <c r="AG1343" s="105">
        <v>75000</v>
      </c>
    </row>
    <row r="1344" spans="32:33" ht="15" customHeight="1" x14ac:dyDescent="0.25">
      <c r="AF1344" s="29" t="s">
        <v>2168</v>
      </c>
      <c r="AG1344" s="105">
        <v>55000</v>
      </c>
    </row>
    <row r="1345" spans="32:33" ht="15" customHeight="1" x14ac:dyDescent="0.25">
      <c r="AF1345" s="29" t="s">
        <v>2169</v>
      </c>
      <c r="AG1345" s="105">
        <v>60000</v>
      </c>
    </row>
    <row r="1346" spans="32:33" ht="15" customHeight="1" x14ac:dyDescent="0.25">
      <c r="AF1346" s="29" t="s">
        <v>3540</v>
      </c>
      <c r="AG1346" s="105">
        <v>15000</v>
      </c>
    </row>
    <row r="1347" spans="32:33" ht="15" customHeight="1" x14ac:dyDescent="0.25">
      <c r="AF1347" s="29" t="s">
        <v>2174</v>
      </c>
      <c r="AG1347" s="105">
        <v>80000</v>
      </c>
    </row>
    <row r="1348" spans="32:33" ht="15" customHeight="1" x14ac:dyDescent="0.25">
      <c r="AF1348" s="29" t="s">
        <v>2178</v>
      </c>
      <c r="AG1348" s="105">
        <v>46584</v>
      </c>
    </row>
    <row r="1349" spans="32:33" ht="15" customHeight="1" x14ac:dyDescent="0.25">
      <c r="AF1349" s="29" t="s">
        <v>2179</v>
      </c>
      <c r="AG1349" s="105">
        <v>67000</v>
      </c>
    </row>
    <row r="1350" spans="32:33" ht="15" customHeight="1" x14ac:dyDescent="0.25">
      <c r="AF1350" s="29" t="s">
        <v>2181</v>
      </c>
      <c r="AG1350" s="105">
        <v>92000</v>
      </c>
    </row>
    <row r="1351" spans="32:33" ht="15" customHeight="1" x14ac:dyDescent="0.25">
      <c r="AF1351" s="29" t="s">
        <v>2182</v>
      </c>
      <c r="AG1351" s="105">
        <v>75000</v>
      </c>
    </row>
    <row r="1352" spans="32:33" ht="15" customHeight="1" x14ac:dyDescent="0.25">
      <c r="AF1352" s="29" t="s">
        <v>2185</v>
      </c>
      <c r="AG1352" s="105">
        <v>40000</v>
      </c>
    </row>
    <row r="1353" spans="32:33" ht="15" customHeight="1" x14ac:dyDescent="0.25">
      <c r="AF1353" s="29" t="s">
        <v>2186</v>
      </c>
      <c r="AG1353" s="105">
        <v>111680</v>
      </c>
    </row>
    <row r="1354" spans="32:33" ht="15" customHeight="1" x14ac:dyDescent="0.25">
      <c r="AF1354" s="29" t="s">
        <v>2188</v>
      </c>
      <c r="AG1354" s="105">
        <v>70000</v>
      </c>
    </row>
    <row r="1355" spans="32:33" ht="15" customHeight="1" x14ac:dyDescent="0.25">
      <c r="AF1355" s="29" t="s">
        <v>2189</v>
      </c>
      <c r="AG1355" s="105">
        <v>40700</v>
      </c>
    </row>
    <row r="1356" spans="32:33" ht="15" customHeight="1" x14ac:dyDescent="0.25">
      <c r="AF1356" s="29" t="s">
        <v>2190</v>
      </c>
      <c r="AG1356" s="105">
        <v>40000</v>
      </c>
    </row>
    <row r="1357" spans="32:33" ht="15" customHeight="1" x14ac:dyDescent="0.25">
      <c r="AF1357" s="29" t="s">
        <v>2191</v>
      </c>
      <c r="AG1357" s="105">
        <v>60000</v>
      </c>
    </row>
    <row r="1358" spans="32:33" ht="15" customHeight="1" x14ac:dyDescent="0.25">
      <c r="AF1358" s="29" t="s">
        <v>2194</v>
      </c>
      <c r="AG1358" s="105">
        <v>80000</v>
      </c>
    </row>
    <row r="1359" spans="32:33" ht="15" customHeight="1" x14ac:dyDescent="0.25">
      <c r="AF1359" s="29" t="s">
        <v>2197</v>
      </c>
      <c r="AG1359" s="105">
        <v>60000</v>
      </c>
    </row>
    <row r="1360" spans="32:33" ht="15" customHeight="1" x14ac:dyDescent="0.25">
      <c r="AF1360" s="29" t="s">
        <v>2198</v>
      </c>
      <c r="AG1360" s="105">
        <v>96000</v>
      </c>
    </row>
    <row r="1361" spans="32:33" ht="15" customHeight="1" x14ac:dyDescent="0.25">
      <c r="AF1361" s="29" t="s">
        <v>2199</v>
      </c>
      <c r="AG1361" s="105">
        <v>67000</v>
      </c>
    </row>
    <row r="1362" spans="32:33" ht="15" customHeight="1" x14ac:dyDescent="0.25">
      <c r="AF1362" s="29" t="s">
        <v>2200</v>
      </c>
      <c r="AG1362" s="105">
        <v>70000</v>
      </c>
    </row>
    <row r="1363" spans="32:33" ht="15" customHeight="1" x14ac:dyDescent="0.25">
      <c r="AF1363" s="29" t="s">
        <v>2202</v>
      </c>
      <c r="AG1363" s="105">
        <v>99000</v>
      </c>
    </row>
    <row r="1364" spans="32:33" ht="15" customHeight="1" x14ac:dyDescent="0.25">
      <c r="AF1364" s="29" t="s">
        <v>2203</v>
      </c>
      <c r="AG1364" s="105">
        <v>90000</v>
      </c>
    </row>
    <row r="1365" spans="32:33" ht="15" customHeight="1" x14ac:dyDescent="0.25">
      <c r="AF1365" s="29" t="s">
        <v>2206</v>
      </c>
      <c r="AG1365" s="105">
        <v>51000</v>
      </c>
    </row>
    <row r="1366" spans="32:33" ht="15" customHeight="1" x14ac:dyDescent="0.25">
      <c r="AF1366" s="29" t="s">
        <v>2207</v>
      </c>
      <c r="AG1366" s="105">
        <v>100000</v>
      </c>
    </row>
    <row r="1367" spans="32:33" ht="15" customHeight="1" x14ac:dyDescent="0.25">
      <c r="AF1367" s="29" t="s">
        <v>2211</v>
      </c>
      <c r="AG1367" s="105">
        <v>108160</v>
      </c>
    </row>
    <row r="1368" spans="32:33" ht="15" customHeight="1" x14ac:dyDescent="0.25">
      <c r="AF1368" s="29" t="s">
        <v>2212</v>
      </c>
      <c r="AG1368" s="105">
        <v>50000</v>
      </c>
    </row>
    <row r="1369" spans="32:33" ht="15" customHeight="1" x14ac:dyDescent="0.25">
      <c r="AF1369" s="29" t="s">
        <v>2213</v>
      </c>
      <c r="AG1369" s="105">
        <v>400000</v>
      </c>
    </row>
    <row r="1370" spans="32:33" ht="15" customHeight="1" x14ac:dyDescent="0.25">
      <c r="AF1370" s="29" t="s">
        <v>2214</v>
      </c>
      <c r="AG1370" s="105">
        <v>43000</v>
      </c>
    </row>
    <row r="1371" spans="32:33" ht="15" customHeight="1" x14ac:dyDescent="0.25">
      <c r="AF1371" s="29" t="s">
        <v>2216</v>
      </c>
      <c r="AG1371" s="105">
        <v>41000</v>
      </c>
    </row>
    <row r="1372" spans="32:33" ht="15" customHeight="1" x14ac:dyDescent="0.25">
      <c r="AF1372" s="29" t="s">
        <v>2217</v>
      </c>
      <c r="AG1372" s="105">
        <v>100000</v>
      </c>
    </row>
    <row r="1373" spans="32:33" ht="15" customHeight="1" x14ac:dyDescent="0.25">
      <c r="AF1373" s="29" t="s">
        <v>2218</v>
      </c>
      <c r="AG1373" s="105">
        <v>42140</v>
      </c>
    </row>
    <row r="1374" spans="32:33" ht="15" customHeight="1" x14ac:dyDescent="0.25">
      <c r="AF1374" s="29" t="s">
        <v>2219</v>
      </c>
      <c r="AG1374" s="105">
        <v>80000</v>
      </c>
    </row>
    <row r="1375" spans="32:33" ht="15" customHeight="1" x14ac:dyDescent="0.25">
      <c r="AF1375" s="29" t="s">
        <v>2220</v>
      </c>
      <c r="AG1375" s="105">
        <v>41600</v>
      </c>
    </row>
    <row r="1376" spans="32:33" ht="15" customHeight="1" x14ac:dyDescent="0.25">
      <c r="AF1376" s="29" t="s">
        <v>2221</v>
      </c>
      <c r="AG1376" s="105">
        <v>45000</v>
      </c>
    </row>
    <row r="1377" spans="32:33" ht="15" customHeight="1" x14ac:dyDescent="0.25">
      <c r="AF1377" s="29" t="s">
        <v>2225</v>
      </c>
      <c r="AG1377" s="105">
        <v>72500</v>
      </c>
    </row>
    <row r="1378" spans="32:33" ht="15" customHeight="1" x14ac:dyDescent="0.25">
      <c r="AF1378" s="29" t="s">
        <v>2228</v>
      </c>
      <c r="AG1378" s="105">
        <v>80000</v>
      </c>
    </row>
    <row r="1379" spans="32:33" ht="15" customHeight="1" x14ac:dyDescent="0.25">
      <c r="AF1379" s="29" t="s">
        <v>2229</v>
      </c>
      <c r="AG1379" s="105">
        <v>50000</v>
      </c>
    </row>
    <row r="1380" spans="32:33" ht="15" customHeight="1" x14ac:dyDescent="0.25">
      <c r="AF1380" s="29" t="s">
        <v>2233</v>
      </c>
      <c r="AG1380" s="105">
        <v>65000</v>
      </c>
    </row>
    <row r="1381" spans="32:33" ht="15" customHeight="1" x14ac:dyDescent="0.25">
      <c r="AF1381" s="29" t="s">
        <v>2234</v>
      </c>
      <c r="AG1381" s="105">
        <v>114000</v>
      </c>
    </row>
    <row r="1382" spans="32:33" ht="15" customHeight="1" x14ac:dyDescent="0.25">
      <c r="AF1382" s="29" t="s">
        <v>2235</v>
      </c>
      <c r="AG1382" s="105">
        <v>95000</v>
      </c>
    </row>
    <row r="1383" spans="32:33" ht="15" customHeight="1" x14ac:dyDescent="0.25">
      <c r="AF1383" s="29" t="s">
        <v>2236</v>
      </c>
      <c r="AG1383" s="105">
        <v>52500</v>
      </c>
    </row>
    <row r="1384" spans="32:33" ht="15" customHeight="1" x14ac:dyDescent="0.25">
      <c r="AF1384" s="29" t="s">
        <v>2238</v>
      </c>
      <c r="AG1384" s="105">
        <v>60000</v>
      </c>
    </row>
    <row r="1385" spans="32:33" ht="15" customHeight="1" x14ac:dyDescent="0.25">
      <c r="AF1385" s="29" t="s">
        <v>2239</v>
      </c>
      <c r="AG1385" s="105">
        <v>65250</v>
      </c>
    </row>
    <row r="1386" spans="32:33" ht="15" customHeight="1" x14ac:dyDescent="0.25">
      <c r="AF1386" s="29" t="s">
        <v>2243</v>
      </c>
      <c r="AG1386" s="105">
        <v>73000</v>
      </c>
    </row>
    <row r="1387" spans="32:33" ht="15" customHeight="1" x14ac:dyDescent="0.25">
      <c r="AF1387" s="29" t="s">
        <v>2244</v>
      </c>
      <c r="AG1387" s="105">
        <v>50000</v>
      </c>
    </row>
    <row r="1388" spans="32:33" ht="15" customHeight="1" x14ac:dyDescent="0.25">
      <c r="AF1388" s="29" t="s">
        <v>2245</v>
      </c>
      <c r="AG1388" s="105">
        <v>79000</v>
      </c>
    </row>
    <row r="1389" spans="32:33" ht="15" customHeight="1" x14ac:dyDescent="0.25">
      <c r="AF1389" s="29" t="s">
        <v>2246</v>
      </c>
      <c r="AG1389" s="105">
        <v>90000</v>
      </c>
    </row>
    <row r="1390" spans="32:33" ht="15" customHeight="1" x14ac:dyDescent="0.25">
      <c r="AF1390" s="29" t="s">
        <v>2247</v>
      </c>
      <c r="AG1390" s="105">
        <v>70000</v>
      </c>
    </row>
    <row r="1391" spans="32:33" ht="15" customHeight="1" x14ac:dyDescent="0.25">
      <c r="AF1391" s="29" t="s">
        <v>2249</v>
      </c>
      <c r="AG1391" s="105">
        <v>80000</v>
      </c>
    </row>
    <row r="1392" spans="32:33" ht="15" customHeight="1" x14ac:dyDescent="0.25">
      <c r="AF1392" s="29" t="s">
        <v>2250</v>
      </c>
      <c r="AG1392" s="105">
        <v>140000</v>
      </c>
    </row>
    <row r="1393" spans="32:33" ht="15" customHeight="1" x14ac:dyDescent="0.25">
      <c r="AF1393" s="29" t="s">
        <v>2253</v>
      </c>
      <c r="AG1393" s="105">
        <v>47700</v>
      </c>
    </row>
    <row r="1394" spans="32:33" ht="15" customHeight="1" x14ac:dyDescent="0.25">
      <c r="AF1394" s="29" t="s">
        <v>2255</v>
      </c>
      <c r="AG1394" s="105">
        <v>52500</v>
      </c>
    </row>
    <row r="1395" spans="32:33" ht="15" customHeight="1" x14ac:dyDescent="0.25">
      <c r="AF1395" s="29" t="s">
        <v>2256</v>
      </c>
      <c r="AG1395" s="105">
        <v>40000</v>
      </c>
    </row>
    <row r="1396" spans="32:33" ht="15" customHeight="1" x14ac:dyDescent="0.25">
      <c r="AF1396" s="29" t="s">
        <v>2257</v>
      </c>
      <c r="AG1396" s="105">
        <v>31000</v>
      </c>
    </row>
    <row r="1397" spans="32:33" ht="15" customHeight="1" x14ac:dyDescent="0.25">
      <c r="AF1397" s="29" t="s">
        <v>2259</v>
      </c>
      <c r="AG1397" s="105">
        <v>130000</v>
      </c>
    </row>
    <row r="1398" spans="32:33" ht="15" customHeight="1" x14ac:dyDescent="0.25">
      <c r="AF1398" s="29" t="s">
        <v>2261</v>
      </c>
      <c r="AG1398" s="105">
        <v>51000</v>
      </c>
    </row>
    <row r="1399" spans="32:33" ht="15" customHeight="1" x14ac:dyDescent="0.25">
      <c r="AF1399" s="29" t="s">
        <v>2265</v>
      </c>
      <c r="AG1399" s="105">
        <v>73000</v>
      </c>
    </row>
    <row r="1400" spans="32:33" ht="15" customHeight="1" x14ac:dyDescent="0.25">
      <c r="AF1400" s="29" t="s">
        <v>2266</v>
      </c>
      <c r="AG1400" s="105">
        <v>62400</v>
      </c>
    </row>
    <row r="1401" spans="32:33" ht="15" customHeight="1" x14ac:dyDescent="0.25">
      <c r="AF1401" s="29" t="s">
        <v>2268</v>
      </c>
      <c r="AG1401" s="105">
        <v>54000</v>
      </c>
    </row>
    <row r="1402" spans="32:33" ht="15" customHeight="1" x14ac:dyDescent="0.25">
      <c r="AF1402" s="29" t="s">
        <v>2270</v>
      </c>
      <c r="AG1402" s="105">
        <v>77000</v>
      </c>
    </row>
    <row r="1403" spans="32:33" ht="15" customHeight="1" x14ac:dyDescent="0.25">
      <c r="AF1403" s="29" t="s">
        <v>2271</v>
      </c>
      <c r="AG1403" s="105">
        <v>76000</v>
      </c>
    </row>
    <row r="1404" spans="32:33" ht="15" customHeight="1" x14ac:dyDescent="0.25">
      <c r="AF1404" s="29" t="s">
        <v>2272</v>
      </c>
      <c r="AG1404" s="105">
        <v>103000</v>
      </c>
    </row>
    <row r="1405" spans="32:33" ht="15" customHeight="1" x14ac:dyDescent="0.25">
      <c r="AF1405" s="29" t="s">
        <v>2274</v>
      </c>
      <c r="AG1405" s="105">
        <v>40000</v>
      </c>
    </row>
    <row r="1406" spans="32:33" ht="15" customHeight="1" x14ac:dyDescent="0.25">
      <c r="AF1406" s="29" t="s">
        <v>2275</v>
      </c>
      <c r="AG1406" s="105">
        <v>80000</v>
      </c>
    </row>
    <row r="1407" spans="32:33" ht="15" customHeight="1" x14ac:dyDescent="0.25">
      <c r="AF1407" s="29" t="s">
        <v>2276</v>
      </c>
      <c r="AG1407" s="105">
        <v>55000</v>
      </c>
    </row>
    <row r="1408" spans="32:33" ht="15" customHeight="1" x14ac:dyDescent="0.25">
      <c r="AF1408" s="29" t="s">
        <v>2277</v>
      </c>
      <c r="AG1408" s="105">
        <v>99000</v>
      </c>
    </row>
    <row r="1409" spans="32:33" ht="15" customHeight="1" x14ac:dyDescent="0.25">
      <c r="AF1409" s="29" t="s">
        <v>2279</v>
      </c>
      <c r="AG1409" s="105">
        <v>75000</v>
      </c>
    </row>
    <row r="1410" spans="32:33" ht="15" customHeight="1" x14ac:dyDescent="0.25">
      <c r="AF1410" s="29" t="s">
        <v>2280</v>
      </c>
      <c r="AG1410" s="105">
        <v>80000</v>
      </c>
    </row>
    <row r="1411" spans="32:33" ht="15" customHeight="1" x14ac:dyDescent="0.25">
      <c r="AF1411" s="29" t="s">
        <v>2282</v>
      </c>
      <c r="AG1411" s="105">
        <v>40000</v>
      </c>
    </row>
    <row r="1412" spans="32:33" ht="15" customHeight="1" x14ac:dyDescent="0.25">
      <c r="AF1412" s="29" t="s">
        <v>2283</v>
      </c>
      <c r="AG1412" s="105">
        <v>46000</v>
      </c>
    </row>
    <row r="1413" spans="32:33" ht="15" customHeight="1" x14ac:dyDescent="0.25">
      <c r="AF1413" s="29" t="s">
        <v>2285</v>
      </c>
      <c r="AG1413" s="105">
        <v>70000</v>
      </c>
    </row>
    <row r="1414" spans="32:33" ht="15" customHeight="1" x14ac:dyDescent="0.25">
      <c r="AF1414" s="29" t="s">
        <v>2291</v>
      </c>
      <c r="AG1414" s="105">
        <v>68000</v>
      </c>
    </row>
    <row r="1415" spans="32:33" ht="15" customHeight="1" x14ac:dyDescent="0.25">
      <c r="AF1415" s="29" t="s">
        <v>2292</v>
      </c>
      <c r="AG1415" s="105">
        <v>97000</v>
      </c>
    </row>
    <row r="1416" spans="32:33" ht="15" customHeight="1" x14ac:dyDescent="0.25">
      <c r="AF1416" s="29" t="s">
        <v>2294</v>
      </c>
      <c r="AG1416" s="105">
        <v>65000</v>
      </c>
    </row>
    <row r="1417" spans="32:33" ht="15" customHeight="1" x14ac:dyDescent="0.25">
      <c r="AF1417" s="29" t="s">
        <v>2297</v>
      </c>
      <c r="AG1417" s="105">
        <v>50000</v>
      </c>
    </row>
    <row r="1418" spans="32:33" ht="15" customHeight="1" x14ac:dyDescent="0.25">
      <c r="AF1418" s="29" t="s">
        <v>2298</v>
      </c>
      <c r="AG1418" s="105">
        <v>45000</v>
      </c>
    </row>
    <row r="1419" spans="32:33" ht="15" customHeight="1" x14ac:dyDescent="0.25">
      <c r="AF1419" s="29" t="s">
        <v>2300</v>
      </c>
      <c r="AG1419" s="105">
        <v>60000</v>
      </c>
    </row>
    <row r="1420" spans="32:33" ht="15" customHeight="1" x14ac:dyDescent="0.25">
      <c r="AF1420" s="29" t="s">
        <v>2301</v>
      </c>
      <c r="AG1420" s="105">
        <v>31000</v>
      </c>
    </row>
    <row r="1421" spans="32:33" ht="15" customHeight="1" x14ac:dyDescent="0.25">
      <c r="AF1421" s="29" t="s">
        <v>2302</v>
      </c>
      <c r="AG1421" s="105">
        <v>75000</v>
      </c>
    </row>
    <row r="1422" spans="32:33" ht="15" customHeight="1" x14ac:dyDescent="0.25">
      <c r="AF1422" s="29" t="s">
        <v>2304</v>
      </c>
      <c r="AG1422" s="105">
        <v>36000</v>
      </c>
    </row>
    <row r="1423" spans="32:33" ht="15" customHeight="1" x14ac:dyDescent="0.25">
      <c r="AF1423" s="29" t="s">
        <v>2306</v>
      </c>
      <c r="AG1423" s="105">
        <v>53000</v>
      </c>
    </row>
    <row r="1424" spans="32:33" ht="15" customHeight="1" x14ac:dyDescent="0.25">
      <c r="AF1424" s="29" t="s">
        <v>2308</v>
      </c>
      <c r="AG1424" s="105">
        <v>67000</v>
      </c>
    </row>
    <row r="1425" spans="32:33" ht="15" customHeight="1" x14ac:dyDescent="0.25">
      <c r="AF1425" s="29" t="s">
        <v>2310</v>
      </c>
      <c r="AG1425" s="105">
        <v>85000</v>
      </c>
    </row>
    <row r="1426" spans="32:33" ht="15" customHeight="1" x14ac:dyDescent="0.25">
      <c r="AF1426" s="29" t="s">
        <v>2312</v>
      </c>
      <c r="AG1426" s="105">
        <v>40000</v>
      </c>
    </row>
    <row r="1427" spans="32:33" ht="15" customHeight="1" x14ac:dyDescent="0.25">
      <c r="AF1427" s="29" t="s">
        <v>2314</v>
      </c>
      <c r="AG1427" s="105">
        <v>41000</v>
      </c>
    </row>
    <row r="1428" spans="32:33" ht="15" customHeight="1" x14ac:dyDescent="0.25">
      <c r="AF1428" s="29" t="s">
        <v>2316</v>
      </c>
      <c r="AG1428" s="105">
        <v>125000</v>
      </c>
    </row>
    <row r="1429" spans="32:33" ht="15" customHeight="1" x14ac:dyDescent="0.25">
      <c r="AF1429" s="29" t="s">
        <v>2319</v>
      </c>
      <c r="AG1429" s="105">
        <v>70000</v>
      </c>
    </row>
    <row r="1430" spans="32:33" ht="15" customHeight="1" x14ac:dyDescent="0.25">
      <c r="AF1430" s="29" t="s">
        <v>2320</v>
      </c>
      <c r="AG1430" s="105">
        <v>400000</v>
      </c>
    </row>
    <row r="1431" spans="32:33" ht="15" customHeight="1" x14ac:dyDescent="0.25">
      <c r="AF1431" s="29" t="s">
        <v>2321</v>
      </c>
      <c r="AG1431" s="105">
        <v>55000</v>
      </c>
    </row>
    <row r="1432" spans="32:33" ht="15" customHeight="1" x14ac:dyDescent="0.25">
      <c r="AF1432" s="29" t="s">
        <v>2322</v>
      </c>
      <c r="AG1432" s="105">
        <v>60000</v>
      </c>
    </row>
    <row r="1433" spans="32:33" ht="15" customHeight="1" x14ac:dyDescent="0.25">
      <c r="AF1433" s="29" t="s">
        <v>2325</v>
      </c>
      <c r="AG1433" s="105">
        <v>137500</v>
      </c>
    </row>
    <row r="1434" spans="32:33" ht="15" customHeight="1" x14ac:dyDescent="0.25">
      <c r="AF1434" s="29" t="s">
        <v>2328</v>
      </c>
      <c r="AG1434" s="105">
        <v>47000</v>
      </c>
    </row>
    <row r="1435" spans="32:33" ht="15" customHeight="1" x14ac:dyDescent="0.25">
      <c r="AF1435" s="29" t="s">
        <v>2329</v>
      </c>
      <c r="AG1435" s="105">
        <v>65000</v>
      </c>
    </row>
    <row r="1436" spans="32:33" ht="15" customHeight="1" x14ac:dyDescent="0.25">
      <c r="AF1436" s="29" t="s">
        <v>2331</v>
      </c>
      <c r="AG1436" s="105">
        <v>92000</v>
      </c>
    </row>
    <row r="1437" spans="32:33" ht="15" customHeight="1" x14ac:dyDescent="0.25">
      <c r="AF1437" s="29" t="s">
        <v>2303</v>
      </c>
      <c r="AG1437" s="105">
        <v>16000</v>
      </c>
    </row>
    <row r="1438" spans="32:33" ht="15" customHeight="1" x14ac:dyDescent="0.25">
      <c r="AF1438" s="29" t="s">
        <v>2333</v>
      </c>
      <c r="AG1438" s="105">
        <v>108000</v>
      </c>
    </row>
    <row r="1439" spans="32:33" ht="15" customHeight="1" x14ac:dyDescent="0.25">
      <c r="AF1439" s="29" t="s">
        <v>2334</v>
      </c>
      <c r="AG1439" s="105">
        <v>61000</v>
      </c>
    </row>
    <row r="1440" spans="32:33" ht="15" customHeight="1" x14ac:dyDescent="0.25">
      <c r="AF1440" s="29" t="s">
        <v>2336</v>
      </c>
      <c r="AG1440" s="105">
        <v>50000</v>
      </c>
    </row>
    <row r="1441" spans="32:33" ht="15" customHeight="1" x14ac:dyDescent="0.25">
      <c r="AF1441" s="29" t="s">
        <v>2337</v>
      </c>
      <c r="AG1441" s="105">
        <v>150000</v>
      </c>
    </row>
    <row r="1442" spans="32:33" ht="15" customHeight="1" x14ac:dyDescent="0.25">
      <c r="AF1442" s="29" t="s">
        <v>2340</v>
      </c>
      <c r="AG1442" s="105">
        <v>45000</v>
      </c>
    </row>
    <row r="1443" spans="32:33" ht="15" customHeight="1" x14ac:dyDescent="0.25">
      <c r="AF1443" s="29" t="s">
        <v>2341</v>
      </c>
      <c r="AG1443" s="105">
        <v>135000</v>
      </c>
    </row>
    <row r="1444" spans="32:33" ht="15" customHeight="1" x14ac:dyDescent="0.25">
      <c r="AF1444" s="29" t="s">
        <v>2345</v>
      </c>
      <c r="AG1444" s="105">
        <v>63000</v>
      </c>
    </row>
    <row r="1445" spans="32:33" ht="15" customHeight="1" x14ac:dyDescent="0.25">
      <c r="AF1445" s="29" t="s">
        <v>2346</v>
      </c>
      <c r="AG1445" s="105">
        <v>95000</v>
      </c>
    </row>
    <row r="1446" spans="32:33" ht="15" customHeight="1" x14ac:dyDescent="0.25">
      <c r="AF1446" s="29" t="s">
        <v>2351</v>
      </c>
      <c r="AG1446" s="105">
        <v>53000</v>
      </c>
    </row>
    <row r="1447" spans="32:33" ht="15" customHeight="1" x14ac:dyDescent="0.25">
      <c r="AF1447" s="29" t="s">
        <v>2352</v>
      </c>
      <c r="AG1447" s="105">
        <v>130000</v>
      </c>
    </row>
    <row r="1448" spans="32:33" ht="15" customHeight="1" x14ac:dyDescent="0.25">
      <c r="AF1448" s="29" t="s">
        <v>2355</v>
      </c>
      <c r="AG1448" s="105">
        <v>44200</v>
      </c>
    </row>
    <row r="1449" spans="32:33" ht="15" customHeight="1" x14ac:dyDescent="0.25">
      <c r="AF1449" s="29" t="s">
        <v>2356</v>
      </c>
      <c r="AG1449" s="105">
        <v>56000</v>
      </c>
    </row>
    <row r="1450" spans="32:33" ht="15" customHeight="1" x14ac:dyDescent="0.25">
      <c r="AF1450" s="29" t="s">
        <v>2357</v>
      </c>
      <c r="AG1450" s="105">
        <v>72500</v>
      </c>
    </row>
    <row r="1451" spans="32:33" ht="15" customHeight="1" x14ac:dyDescent="0.25">
      <c r="AF1451" s="29" t="s">
        <v>2360</v>
      </c>
      <c r="AG1451" s="105">
        <v>68000</v>
      </c>
    </row>
    <row r="1452" spans="32:33" ht="15" customHeight="1" x14ac:dyDescent="0.25">
      <c r="AF1452" s="29" t="s">
        <v>2361</v>
      </c>
      <c r="AG1452" s="105">
        <v>75000</v>
      </c>
    </row>
    <row r="1453" spans="32:33" ht="15" customHeight="1" x14ac:dyDescent="0.25">
      <c r="AF1453" s="29" t="s">
        <v>2362</v>
      </c>
      <c r="AG1453" s="105">
        <v>62500</v>
      </c>
    </row>
    <row r="1454" spans="32:33" ht="15" customHeight="1" x14ac:dyDescent="0.25">
      <c r="AF1454" s="29" t="s">
        <v>2365</v>
      </c>
      <c r="AG1454" s="105">
        <v>85000</v>
      </c>
    </row>
    <row r="1455" spans="32:33" ht="15" customHeight="1" x14ac:dyDescent="0.25">
      <c r="AF1455" s="29" t="s">
        <v>2367</v>
      </c>
      <c r="AG1455" s="105">
        <v>89000</v>
      </c>
    </row>
    <row r="1456" spans="32:33" ht="15" customHeight="1" x14ac:dyDescent="0.25">
      <c r="AF1456" s="29" t="s">
        <v>2369</v>
      </c>
      <c r="AG1456" s="105">
        <v>47500</v>
      </c>
    </row>
    <row r="1457" spans="32:33" ht="15" customHeight="1" x14ac:dyDescent="0.25">
      <c r="AF1457" s="29" t="s">
        <v>2370</v>
      </c>
      <c r="AG1457" s="105">
        <v>130000</v>
      </c>
    </row>
    <row r="1458" spans="32:33" ht="15" customHeight="1" x14ac:dyDescent="0.25">
      <c r="AF1458" s="29" t="s">
        <v>2373</v>
      </c>
      <c r="AG1458" s="105">
        <v>41932</v>
      </c>
    </row>
    <row r="1459" spans="32:33" ht="15" customHeight="1" x14ac:dyDescent="0.25">
      <c r="AF1459" s="29" t="s">
        <v>2375</v>
      </c>
      <c r="AG1459" s="105">
        <v>194000</v>
      </c>
    </row>
    <row r="1460" spans="32:33" ht="15" customHeight="1" x14ac:dyDescent="0.25">
      <c r="AF1460" s="29" t="s">
        <v>2381</v>
      </c>
      <c r="AG1460" s="105">
        <v>95000</v>
      </c>
    </row>
    <row r="1461" spans="32:33" ht="15" customHeight="1" x14ac:dyDescent="0.25">
      <c r="AF1461" s="29" t="s">
        <v>2383</v>
      </c>
      <c r="AG1461" s="105">
        <v>48000</v>
      </c>
    </row>
    <row r="1462" spans="32:33" ht="15" customHeight="1" x14ac:dyDescent="0.25">
      <c r="AF1462" s="29" t="s">
        <v>2384</v>
      </c>
      <c r="AG1462" s="105">
        <v>46000</v>
      </c>
    </row>
    <row r="1463" spans="32:33" ht="15" customHeight="1" x14ac:dyDescent="0.25">
      <c r="AF1463" s="29" t="s">
        <v>2388</v>
      </c>
      <c r="AG1463" s="105">
        <v>47000</v>
      </c>
    </row>
    <row r="1464" spans="32:33" ht="15" customHeight="1" x14ac:dyDescent="0.25">
      <c r="AF1464" s="29" t="s">
        <v>2389</v>
      </c>
      <c r="AG1464" s="105">
        <v>44000</v>
      </c>
    </row>
    <row r="1465" spans="32:33" ht="15" customHeight="1" x14ac:dyDescent="0.25">
      <c r="AF1465" s="29" t="s">
        <v>2390</v>
      </c>
      <c r="AG1465" s="105">
        <v>55000</v>
      </c>
    </row>
    <row r="1466" spans="32:33" ht="15" customHeight="1" x14ac:dyDescent="0.25">
      <c r="AF1466" s="29" t="s">
        <v>2392</v>
      </c>
      <c r="AG1466" s="105">
        <v>50000</v>
      </c>
    </row>
    <row r="1467" spans="32:33" ht="15" customHeight="1" x14ac:dyDescent="0.25">
      <c r="AF1467" s="29" t="s">
        <v>2395</v>
      </c>
      <c r="AG1467" s="105">
        <v>45880</v>
      </c>
    </row>
    <row r="1468" spans="32:33" ht="15" customHeight="1" x14ac:dyDescent="0.25">
      <c r="AF1468" s="29" t="s">
        <v>2396</v>
      </c>
      <c r="AG1468" s="105">
        <v>70000</v>
      </c>
    </row>
    <row r="1469" spans="32:33" ht="15" customHeight="1" x14ac:dyDescent="0.25">
      <c r="AF1469" s="29" t="s">
        <v>2397</v>
      </c>
      <c r="AG1469" s="105">
        <v>100000</v>
      </c>
    </row>
    <row r="1470" spans="32:33" ht="15" customHeight="1" x14ac:dyDescent="0.25">
      <c r="AF1470" s="29" t="s">
        <v>2399</v>
      </c>
      <c r="AG1470" s="105">
        <v>85000</v>
      </c>
    </row>
    <row r="1471" spans="32:33" ht="15" customHeight="1" x14ac:dyDescent="0.25">
      <c r="AF1471" s="29" t="s">
        <v>2400</v>
      </c>
      <c r="AG1471" s="105">
        <v>47000</v>
      </c>
    </row>
    <row r="1472" spans="32:33" ht="15" customHeight="1" x14ac:dyDescent="0.25">
      <c r="AF1472" s="29" t="s">
        <v>2401</v>
      </c>
      <c r="AG1472" s="105">
        <v>40000</v>
      </c>
    </row>
    <row r="1473" spans="32:33" ht="15" customHeight="1" x14ac:dyDescent="0.25">
      <c r="AF1473" s="29" t="s">
        <v>2404</v>
      </c>
      <c r="AG1473" s="105">
        <v>34000</v>
      </c>
    </row>
    <row r="1474" spans="32:33" ht="15" customHeight="1" x14ac:dyDescent="0.25">
      <c r="AF1474" s="29" t="s">
        <v>2405</v>
      </c>
      <c r="AG1474" s="105">
        <v>52000</v>
      </c>
    </row>
    <row r="1475" spans="32:33" ht="15" customHeight="1" x14ac:dyDescent="0.25">
      <c r="AF1475" s="29" t="s">
        <v>2410</v>
      </c>
      <c r="AG1475" s="105">
        <v>60000</v>
      </c>
    </row>
    <row r="1476" spans="32:33" ht="15" customHeight="1" x14ac:dyDescent="0.25">
      <c r="AF1476" s="29" t="s">
        <v>2413</v>
      </c>
      <c r="AG1476" s="105">
        <v>56000</v>
      </c>
    </row>
    <row r="1477" spans="32:33" ht="15" customHeight="1" x14ac:dyDescent="0.25">
      <c r="AF1477" s="29" t="s">
        <v>2414</v>
      </c>
      <c r="AG1477" s="105">
        <v>52000</v>
      </c>
    </row>
    <row r="1478" spans="32:33" ht="15" customHeight="1" x14ac:dyDescent="0.25">
      <c r="AF1478" s="29" t="s">
        <v>2415</v>
      </c>
      <c r="AG1478" s="105">
        <v>51613</v>
      </c>
    </row>
    <row r="1479" spans="32:33" ht="15" customHeight="1" x14ac:dyDescent="0.25">
      <c r="AF1479" s="29" t="s">
        <v>2417</v>
      </c>
      <c r="AG1479" s="105">
        <v>56000</v>
      </c>
    </row>
    <row r="1480" spans="32:33" ht="15" customHeight="1" x14ac:dyDescent="0.25">
      <c r="AF1480" s="29" t="s">
        <v>2418</v>
      </c>
      <c r="AG1480" s="105">
        <v>115000</v>
      </c>
    </row>
    <row r="1481" spans="32:33" ht="15" customHeight="1" x14ac:dyDescent="0.25">
      <c r="AF1481" s="29" t="s">
        <v>2421</v>
      </c>
      <c r="AG1481" s="105">
        <v>72000</v>
      </c>
    </row>
    <row r="1482" spans="32:33" ht="15" customHeight="1" x14ac:dyDescent="0.25">
      <c r="AF1482" s="29" t="s">
        <v>2422</v>
      </c>
      <c r="AG1482" s="105">
        <v>90000</v>
      </c>
    </row>
    <row r="1483" spans="32:33" ht="15" customHeight="1" x14ac:dyDescent="0.25">
      <c r="AF1483" s="29" t="s">
        <v>2425</v>
      </c>
      <c r="AG1483" s="105">
        <v>250000</v>
      </c>
    </row>
    <row r="1484" spans="32:33" ht="15" customHeight="1" x14ac:dyDescent="0.25">
      <c r="AF1484" s="29" t="s">
        <v>2428</v>
      </c>
      <c r="AG1484" s="105">
        <v>30000</v>
      </c>
    </row>
    <row r="1485" spans="32:33" ht="15" customHeight="1" x14ac:dyDescent="0.25">
      <c r="AF1485" s="29" t="s">
        <v>2431</v>
      </c>
      <c r="AG1485" s="105">
        <v>60000</v>
      </c>
    </row>
    <row r="1486" spans="32:33" ht="15" customHeight="1" x14ac:dyDescent="0.25">
      <c r="AF1486" s="29" t="s">
        <v>2432</v>
      </c>
      <c r="AG1486" s="105">
        <v>76600</v>
      </c>
    </row>
    <row r="1487" spans="32:33" ht="15" customHeight="1" x14ac:dyDescent="0.25">
      <c r="AF1487" s="29" t="s">
        <v>2435</v>
      </c>
      <c r="AG1487" s="105">
        <v>90000</v>
      </c>
    </row>
    <row r="1488" spans="32:33" ht="15" customHeight="1" x14ac:dyDescent="0.25">
      <c r="AF1488" s="29" t="s">
        <v>2437</v>
      </c>
      <c r="AG1488" s="105">
        <v>75000</v>
      </c>
    </row>
    <row r="1489" spans="32:33" ht="15" customHeight="1" x14ac:dyDescent="0.25">
      <c r="AF1489" s="29" t="s">
        <v>2438</v>
      </c>
      <c r="AG1489" s="105">
        <v>72000</v>
      </c>
    </row>
    <row r="1490" spans="32:33" ht="15" customHeight="1" x14ac:dyDescent="0.25">
      <c r="AF1490" s="29" t="s">
        <v>2439</v>
      </c>
      <c r="AG1490" s="105">
        <v>65000</v>
      </c>
    </row>
    <row r="1491" spans="32:33" ht="15" customHeight="1" x14ac:dyDescent="0.25">
      <c r="AF1491" s="29" t="s">
        <v>2440</v>
      </c>
      <c r="AG1491" s="105">
        <v>120000</v>
      </c>
    </row>
    <row r="1492" spans="32:33" ht="15" customHeight="1" x14ac:dyDescent="0.25">
      <c r="AF1492" s="29" t="s">
        <v>2444</v>
      </c>
      <c r="AG1492" s="105">
        <v>80000</v>
      </c>
    </row>
    <row r="1493" spans="32:33" ht="15" customHeight="1" x14ac:dyDescent="0.25">
      <c r="AF1493" s="29" t="s">
        <v>2447</v>
      </c>
      <c r="AG1493" s="105">
        <v>51000</v>
      </c>
    </row>
    <row r="1494" spans="32:33" ht="15" customHeight="1" x14ac:dyDescent="0.25">
      <c r="AF1494" s="29" t="s">
        <v>2449</v>
      </c>
      <c r="AG1494" s="105">
        <v>74000</v>
      </c>
    </row>
    <row r="1495" spans="32:33" ht="15" customHeight="1" x14ac:dyDescent="0.25">
      <c r="AF1495" s="29" t="s">
        <v>2451</v>
      </c>
      <c r="AG1495" s="105">
        <v>50000</v>
      </c>
    </row>
    <row r="1496" spans="32:33" ht="15" customHeight="1" x14ac:dyDescent="0.25">
      <c r="AF1496" s="29" t="s">
        <v>2456</v>
      </c>
      <c r="AG1496" s="105">
        <v>60000</v>
      </c>
    </row>
    <row r="1497" spans="32:33" ht="15" customHeight="1" x14ac:dyDescent="0.25">
      <c r="AF1497" s="29" t="s">
        <v>2458</v>
      </c>
      <c r="AG1497" s="105">
        <v>80000</v>
      </c>
    </row>
    <row r="1498" spans="32:33" ht="15" customHeight="1" x14ac:dyDescent="0.25">
      <c r="AF1498" s="29" t="s">
        <v>2461</v>
      </c>
      <c r="AG1498" s="105">
        <v>125000</v>
      </c>
    </row>
    <row r="1499" spans="32:33" ht="15" customHeight="1" x14ac:dyDescent="0.25">
      <c r="AF1499" s="29" t="s">
        <v>2462</v>
      </c>
      <c r="AG1499" s="105">
        <v>52000</v>
      </c>
    </row>
    <row r="1500" spans="32:33" ht="15" customHeight="1" x14ac:dyDescent="0.25">
      <c r="AF1500" s="29" t="s">
        <v>2463</v>
      </c>
      <c r="AG1500" s="105">
        <v>45000</v>
      </c>
    </row>
    <row r="1501" spans="32:33" ht="15" customHeight="1" x14ac:dyDescent="0.25">
      <c r="AF1501" s="29" t="s">
        <v>2465</v>
      </c>
      <c r="AG1501" s="105">
        <v>60000</v>
      </c>
    </row>
    <row r="1502" spans="32:33" ht="15" customHeight="1" x14ac:dyDescent="0.25">
      <c r="AF1502" s="29" t="s">
        <v>2470</v>
      </c>
      <c r="AG1502" s="105">
        <v>150000</v>
      </c>
    </row>
    <row r="1503" spans="32:33" ht="15" customHeight="1" x14ac:dyDescent="0.25">
      <c r="AF1503" s="29" t="s">
        <v>2471</v>
      </c>
      <c r="AG1503" s="105">
        <v>50000</v>
      </c>
    </row>
    <row r="1504" spans="32:33" ht="15" customHeight="1" x14ac:dyDescent="0.25">
      <c r="AF1504" s="29" t="s">
        <v>2472</v>
      </c>
      <c r="AG1504" s="105">
        <v>70000</v>
      </c>
    </row>
    <row r="1505" spans="32:33" ht="15" customHeight="1" x14ac:dyDescent="0.25">
      <c r="AF1505" s="29" t="s">
        <v>2477</v>
      </c>
      <c r="AG1505" s="105">
        <v>30000</v>
      </c>
    </row>
    <row r="1506" spans="32:33" ht="15" customHeight="1" x14ac:dyDescent="0.25">
      <c r="AF1506" s="29" t="s">
        <v>2479</v>
      </c>
      <c r="AG1506" s="105">
        <v>92000</v>
      </c>
    </row>
    <row r="1507" spans="32:33" ht="15" customHeight="1" x14ac:dyDescent="0.25">
      <c r="AF1507" s="29" t="s">
        <v>2480</v>
      </c>
      <c r="AG1507" s="105">
        <v>52000</v>
      </c>
    </row>
    <row r="1508" spans="32:33" ht="15" customHeight="1" x14ac:dyDescent="0.25">
      <c r="AF1508" s="29" t="s">
        <v>2481</v>
      </c>
      <c r="AG1508" s="105">
        <v>169000</v>
      </c>
    </row>
    <row r="1509" spans="32:33" ht="15" customHeight="1" x14ac:dyDescent="0.25">
      <c r="AF1509" s="29" t="s">
        <v>2485</v>
      </c>
      <c r="AG1509" s="105">
        <v>50000</v>
      </c>
    </row>
    <row r="1510" spans="32:33" ht="15" customHeight="1" x14ac:dyDescent="0.25">
      <c r="AF1510" s="29" t="s">
        <v>2486</v>
      </c>
      <c r="AG1510" s="105">
        <v>65000</v>
      </c>
    </row>
    <row r="1511" spans="32:33" ht="15" customHeight="1" x14ac:dyDescent="0.25">
      <c r="AF1511" s="29" t="s">
        <v>2488</v>
      </c>
      <c r="AG1511" s="105">
        <v>55000</v>
      </c>
    </row>
    <row r="1512" spans="32:33" ht="15" customHeight="1" x14ac:dyDescent="0.25">
      <c r="AF1512" s="29" t="s">
        <v>2493</v>
      </c>
      <c r="AG1512" s="105">
        <v>40000</v>
      </c>
    </row>
    <row r="1513" spans="32:33" ht="15" customHeight="1" x14ac:dyDescent="0.25">
      <c r="AF1513" s="29" t="s">
        <v>2496</v>
      </c>
      <c r="AG1513" s="105">
        <v>84000</v>
      </c>
    </row>
    <row r="1514" spans="32:33" ht="15" customHeight="1" x14ac:dyDescent="0.25">
      <c r="AF1514" s="29" t="s">
        <v>2502</v>
      </c>
      <c r="AG1514" s="105">
        <v>77000</v>
      </c>
    </row>
    <row r="1515" spans="32:33" ht="15" customHeight="1" x14ac:dyDescent="0.25">
      <c r="AF1515" s="29" t="s">
        <v>2503</v>
      </c>
      <c r="AG1515" s="105">
        <v>100000</v>
      </c>
    </row>
    <row r="1516" spans="32:33" ht="15" customHeight="1" x14ac:dyDescent="0.25">
      <c r="AF1516" s="29" t="s">
        <v>2510</v>
      </c>
      <c r="AG1516" s="105">
        <v>65000</v>
      </c>
    </row>
    <row r="1517" spans="32:33" ht="15" customHeight="1" x14ac:dyDescent="0.25">
      <c r="AF1517" s="29" t="s">
        <v>2513</v>
      </c>
      <c r="AG1517" s="105">
        <v>76000</v>
      </c>
    </row>
    <row r="1518" spans="32:33" ht="15" customHeight="1" x14ac:dyDescent="0.25">
      <c r="AF1518" s="29" t="s">
        <v>2514</v>
      </c>
      <c r="AG1518" s="105">
        <v>150000</v>
      </c>
    </row>
    <row r="1519" spans="32:33" ht="15" customHeight="1" x14ac:dyDescent="0.25">
      <c r="AF1519" s="29" t="s">
        <v>2515</v>
      </c>
      <c r="AG1519" s="105">
        <v>54000</v>
      </c>
    </row>
    <row r="1520" spans="32:33" ht="15" customHeight="1" x14ac:dyDescent="0.25">
      <c r="AF1520" s="29" t="s">
        <v>2517</v>
      </c>
      <c r="AG1520" s="105">
        <v>61000</v>
      </c>
    </row>
    <row r="1521" spans="32:33" ht="15" customHeight="1" x14ac:dyDescent="0.25">
      <c r="AF1521" s="29" t="s">
        <v>2518</v>
      </c>
      <c r="AG1521" s="105">
        <v>70000</v>
      </c>
    </row>
    <row r="1522" spans="32:33" ht="15" customHeight="1" x14ac:dyDescent="0.25">
      <c r="AF1522" s="29" t="s">
        <v>2521</v>
      </c>
      <c r="AG1522" s="105">
        <v>72600</v>
      </c>
    </row>
    <row r="1523" spans="32:33" ht="15" customHeight="1" x14ac:dyDescent="0.25">
      <c r="AF1523" s="29" t="s">
        <v>2522</v>
      </c>
      <c r="AG1523" s="105">
        <v>100000</v>
      </c>
    </row>
    <row r="1524" spans="32:33" ht="15" customHeight="1" x14ac:dyDescent="0.25">
      <c r="AF1524" s="29" t="s">
        <v>2523</v>
      </c>
      <c r="AG1524" s="105">
        <v>104000</v>
      </c>
    </row>
    <row r="1525" spans="32:33" ht="15" customHeight="1" x14ac:dyDescent="0.25">
      <c r="AF1525" s="29" t="s">
        <v>2525</v>
      </c>
      <c r="AG1525" s="105">
        <v>200000</v>
      </c>
    </row>
    <row r="1526" spans="32:33" ht="15" customHeight="1" x14ac:dyDescent="0.25">
      <c r="AF1526" s="29" t="s">
        <v>2528</v>
      </c>
      <c r="AG1526" s="105">
        <v>82300</v>
      </c>
    </row>
    <row r="1527" spans="32:33" ht="15" customHeight="1" x14ac:dyDescent="0.25">
      <c r="AF1527" s="29" t="s">
        <v>2529</v>
      </c>
      <c r="AG1527" s="105">
        <v>95000</v>
      </c>
    </row>
    <row r="1528" spans="32:33" ht="15" customHeight="1" x14ac:dyDescent="0.25">
      <c r="AF1528" s="29" t="s">
        <v>2535</v>
      </c>
      <c r="AG1528" s="105">
        <v>50000</v>
      </c>
    </row>
    <row r="1529" spans="32:33" ht="15" customHeight="1" x14ac:dyDescent="0.25">
      <c r="AF1529" s="29" t="s">
        <v>2538</v>
      </c>
      <c r="AG1529" s="105">
        <v>46000</v>
      </c>
    </row>
    <row r="1530" spans="32:33" ht="15" customHeight="1" x14ac:dyDescent="0.25">
      <c r="AF1530" s="29" t="s">
        <v>2542</v>
      </c>
      <c r="AG1530" s="105">
        <v>43000</v>
      </c>
    </row>
    <row r="1531" spans="32:33" ht="15" customHeight="1" x14ac:dyDescent="0.25">
      <c r="AF1531" s="29" t="s">
        <v>2544</v>
      </c>
      <c r="AG1531" s="105">
        <v>55000</v>
      </c>
    </row>
    <row r="1532" spans="32:33" ht="15" customHeight="1" x14ac:dyDescent="0.25">
      <c r="AF1532" s="29" t="s">
        <v>2546</v>
      </c>
      <c r="AG1532" s="105">
        <v>45000</v>
      </c>
    </row>
    <row r="1533" spans="32:33" ht="15" customHeight="1" x14ac:dyDescent="0.25">
      <c r="AF1533" s="29" t="s">
        <v>2547</v>
      </c>
      <c r="AG1533" s="105">
        <v>50000</v>
      </c>
    </row>
    <row r="1534" spans="32:33" ht="15" customHeight="1" x14ac:dyDescent="0.25">
      <c r="AF1534" s="29" t="s">
        <v>2548</v>
      </c>
      <c r="AG1534" s="105">
        <v>80000</v>
      </c>
    </row>
    <row r="1535" spans="32:33" ht="15" customHeight="1" x14ac:dyDescent="0.25">
      <c r="AF1535" s="29" t="s">
        <v>2549</v>
      </c>
      <c r="AG1535" s="105">
        <v>67000</v>
      </c>
    </row>
    <row r="1536" spans="32:33" ht="15" customHeight="1" x14ac:dyDescent="0.25">
      <c r="AF1536" s="29" t="s">
        <v>2551</v>
      </c>
      <c r="AG1536" s="105">
        <v>120000</v>
      </c>
    </row>
    <row r="1537" spans="32:33" ht="15" customHeight="1" x14ac:dyDescent="0.25">
      <c r="AF1537" s="29" t="s">
        <v>2554</v>
      </c>
      <c r="AG1537" s="105">
        <v>60000</v>
      </c>
    </row>
    <row r="1538" spans="32:33" ht="15" customHeight="1" x14ac:dyDescent="0.25">
      <c r="AF1538" s="29" t="s">
        <v>2555</v>
      </c>
      <c r="AG1538" s="105">
        <v>35000</v>
      </c>
    </row>
    <row r="1539" spans="32:33" ht="15" customHeight="1" x14ac:dyDescent="0.25">
      <c r="AF1539" s="29" t="s">
        <v>2557</v>
      </c>
      <c r="AG1539" s="105">
        <v>54000</v>
      </c>
    </row>
    <row r="1540" spans="32:33" ht="15" customHeight="1" x14ac:dyDescent="0.25">
      <c r="AF1540" s="29" t="s">
        <v>2559</v>
      </c>
      <c r="AG1540" s="105">
        <v>35000</v>
      </c>
    </row>
    <row r="1541" spans="32:33" ht="15" customHeight="1" x14ac:dyDescent="0.25">
      <c r="AF1541" s="29" t="s">
        <v>2560</v>
      </c>
      <c r="AG1541" s="105">
        <v>188000</v>
      </c>
    </row>
    <row r="1542" spans="32:33" ht="15" customHeight="1" x14ac:dyDescent="0.25">
      <c r="AF1542" s="29" t="s">
        <v>2562</v>
      </c>
      <c r="AG1542" s="105">
        <v>140000</v>
      </c>
    </row>
    <row r="1543" spans="32:33" ht="15" customHeight="1" x14ac:dyDescent="0.25">
      <c r="AF1543" s="29" t="s">
        <v>2564</v>
      </c>
      <c r="AG1543" s="105">
        <v>45000</v>
      </c>
    </row>
    <row r="1544" spans="32:33" ht="15" customHeight="1" x14ac:dyDescent="0.25">
      <c r="AF1544" s="29" t="s">
        <v>2568</v>
      </c>
      <c r="AG1544" s="105">
        <v>38000</v>
      </c>
    </row>
    <row r="1545" spans="32:33" ht="15" customHeight="1" x14ac:dyDescent="0.25">
      <c r="AF1545" s="29" t="s">
        <v>2569</v>
      </c>
      <c r="AG1545" s="105">
        <v>90000</v>
      </c>
    </row>
    <row r="1546" spans="32:33" ht="15" customHeight="1" x14ac:dyDescent="0.25">
      <c r="AF1546" s="29" t="s">
        <v>2575</v>
      </c>
      <c r="AG1546" s="105">
        <v>90000</v>
      </c>
    </row>
    <row r="1547" spans="32:33" ht="15" customHeight="1" x14ac:dyDescent="0.25">
      <c r="AF1547" s="29" t="s">
        <v>2576</v>
      </c>
      <c r="AG1547" s="105">
        <v>150000</v>
      </c>
    </row>
    <row r="1548" spans="32:33" ht="15" customHeight="1" x14ac:dyDescent="0.25">
      <c r="AF1548" s="29" t="s">
        <v>2578</v>
      </c>
      <c r="AG1548" s="105">
        <v>45000</v>
      </c>
    </row>
    <row r="1549" spans="32:33" ht="15" customHeight="1" x14ac:dyDescent="0.25">
      <c r="AF1549" s="29" t="s">
        <v>2579</v>
      </c>
      <c r="AG1549" s="105">
        <v>50000</v>
      </c>
    </row>
    <row r="1550" spans="32:33" ht="15" customHeight="1" x14ac:dyDescent="0.25">
      <c r="AF1550" s="29" t="s">
        <v>2580</v>
      </c>
      <c r="AG1550" s="105">
        <v>300000</v>
      </c>
    </row>
    <row r="1551" spans="32:33" ht="15" customHeight="1" x14ac:dyDescent="0.25">
      <c r="AF1551" s="29" t="s">
        <v>2582</v>
      </c>
      <c r="AG1551" s="105">
        <v>115000</v>
      </c>
    </row>
    <row r="1552" spans="32:33" ht="15" customHeight="1" x14ac:dyDescent="0.25">
      <c r="AF1552" s="29" t="s">
        <v>2583</v>
      </c>
      <c r="AG1552" s="105">
        <v>70000</v>
      </c>
    </row>
    <row r="1553" spans="32:33" ht="15" customHeight="1" x14ac:dyDescent="0.25">
      <c r="AF1553" s="29" t="s">
        <v>2585</v>
      </c>
      <c r="AG1553" s="105">
        <v>75000</v>
      </c>
    </row>
    <row r="1554" spans="32:33" ht="15" customHeight="1" x14ac:dyDescent="0.25">
      <c r="AF1554" s="29" t="s">
        <v>2586</v>
      </c>
      <c r="AG1554" s="105">
        <v>40414</v>
      </c>
    </row>
    <row r="1555" spans="32:33" ht="15" customHeight="1" x14ac:dyDescent="0.25">
      <c r="AF1555" s="29" t="s">
        <v>2587</v>
      </c>
      <c r="AG1555" s="105">
        <v>65000</v>
      </c>
    </row>
    <row r="1556" spans="32:33" ht="15" customHeight="1" x14ac:dyDescent="0.25">
      <c r="AF1556" s="29" t="s">
        <v>2588</v>
      </c>
      <c r="AG1556" s="105">
        <v>120000</v>
      </c>
    </row>
    <row r="1557" spans="32:33" ht="15" customHeight="1" x14ac:dyDescent="0.25">
      <c r="AF1557" s="29" t="s">
        <v>2592</v>
      </c>
      <c r="AG1557" s="105">
        <v>108000</v>
      </c>
    </row>
    <row r="1558" spans="32:33" ht="15" customHeight="1" x14ac:dyDescent="0.25">
      <c r="AF1558" s="29" t="s">
        <v>2593</v>
      </c>
      <c r="AG1558" s="105">
        <v>75000</v>
      </c>
    </row>
    <row r="1559" spans="32:33" ht="15" customHeight="1" x14ac:dyDescent="0.25">
      <c r="AF1559" s="29" t="s">
        <v>2596</v>
      </c>
      <c r="AG1559" s="105">
        <v>45000</v>
      </c>
    </row>
    <row r="1560" spans="32:33" ht="15" customHeight="1" x14ac:dyDescent="0.25">
      <c r="AF1560" s="29" t="s">
        <v>2597</v>
      </c>
      <c r="AG1560" s="105">
        <v>45000</v>
      </c>
    </row>
    <row r="1561" spans="32:33" ht="15" customHeight="1" x14ac:dyDescent="0.25">
      <c r="AF1561" s="29" t="s">
        <v>2598</v>
      </c>
      <c r="AG1561" s="105">
        <v>90000</v>
      </c>
    </row>
    <row r="1562" spans="32:33" ht="15" customHeight="1" x14ac:dyDescent="0.25">
      <c r="AF1562" s="29" t="s">
        <v>2601</v>
      </c>
      <c r="AG1562" s="105">
        <v>65000</v>
      </c>
    </row>
    <row r="1563" spans="32:33" ht="15" customHeight="1" x14ac:dyDescent="0.25">
      <c r="AF1563" s="29" t="s">
        <v>2602</v>
      </c>
      <c r="AG1563" s="105">
        <v>70000</v>
      </c>
    </row>
    <row r="1564" spans="32:33" ht="15" customHeight="1" x14ac:dyDescent="0.25">
      <c r="AF1564" s="29" t="s">
        <v>2603</v>
      </c>
      <c r="AG1564" s="105">
        <v>160000</v>
      </c>
    </row>
    <row r="1565" spans="32:33" ht="15" customHeight="1" x14ac:dyDescent="0.25">
      <c r="AF1565" s="29" t="s">
        <v>2606</v>
      </c>
      <c r="AG1565" s="105">
        <v>30000</v>
      </c>
    </row>
    <row r="1566" spans="32:33" ht="15" customHeight="1" x14ac:dyDescent="0.25">
      <c r="AF1566" s="29" t="s">
        <v>2608</v>
      </c>
      <c r="AG1566" s="105">
        <v>61000</v>
      </c>
    </row>
    <row r="1567" spans="32:33" ht="15" customHeight="1" x14ac:dyDescent="0.25">
      <c r="AF1567" s="29" t="s">
        <v>2612</v>
      </c>
      <c r="AG1567" s="105">
        <v>80000</v>
      </c>
    </row>
    <row r="1568" spans="32:33" ht="15" customHeight="1" x14ac:dyDescent="0.25">
      <c r="AF1568" s="29" t="s">
        <v>2618</v>
      </c>
      <c r="AG1568" s="105">
        <v>50000</v>
      </c>
    </row>
    <row r="1569" spans="32:33" ht="15" customHeight="1" x14ac:dyDescent="0.25">
      <c r="AF1569" s="29" t="s">
        <v>2621</v>
      </c>
      <c r="AG1569" s="105">
        <v>95000</v>
      </c>
    </row>
    <row r="1570" spans="32:33" ht="15" customHeight="1" x14ac:dyDescent="0.25">
      <c r="AF1570" s="29" t="s">
        <v>2625</v>
      </c>
      <c r="AG1570" s="105">
        <v>39000</v>
      </c>
    </row>
    <row r="1571" spans="32:33" ht="15" customHeight="1" x14ac:dyDescent="0.25">
      <c r="AF1571" s="29" t="s">
        <v>2626</v>
      </c>
      <c r="AG1571" s="105">
        <v>60000</v>
      </c>
    </row>
    <row r="1572" spans="32:33" ht="15" customHeight="1" x14ac:dyDescent="0.25">
      <c r="AF1572" s="29" t="s">
        <v>2628</v>
      </c>
      <c r="AG1572" s="105">
        <v>125000</v>
      </c>
    </row>
    <row r="1573" spans="32:33" ht="15" customHeight="1" x14ac:dyDescent="0.25">
      <c r="AF1573" s="29" t="s">
        <v>2631</v>
      </c>
      <c r="AG1573" s="105">
        <v>80000</v>
      </c>
    </row>
    <row r="1574" spans="32:33" ht="15" customHeight="1" x14ac:dyDescent="0.25">
      <c r="AF1574" s="29" t="s">
        <v>2637</v>
      </c>
      <c r="AG1574" s="105">
        <v>53000</v>
      </c>
    </row>
    <row r="1575" spans="32:33" ht="15" customHeight="1" x14ac:dyDescent="0.25">
      <c r="AF1575" s="29" t="s">
        <v>2670</v>
      </c>
      <c r="AG1575" s="105">
        <v>105000</v>
      </c>
    </row>
    <row r="1576" spans="32:33" ht="15" customHeight="1" x14ac:dyDescent="0.25">
      <c r="AF1576" s="29" t="s">
        <v>2676</v>
      </c>
      <c r="AG1576" s="105">
        <v>52000</v>
      </c>
    </row>
    <row r="1577" spans="32:33" ht="15" customHeight="1" x14ac:dyDescent="0.25">
      <c r="AF1577" s="29" t="s">
        <v>2697</v>
      </c>
      <c r="AG1577" s="105">
        <v>35000</v>
      </c>
    </row>
    <row r="1578" spans="32:33" ht="15" customHeight="1" x14ac:dyDescent="0.25">
      <c r="AF1578" s="29" t="s">
        <v>2757</v>
      </c>
      <c r="AG1578" s="105">
        <v>62000</v>
      </c>
    </row>
    <row r="1579" spans="32:33" ht="15" customHeight="1" x14ac:dyDescent="0.25">
      <c r="AF1579" s="29" t="s">
        <v>2760</v>
      </c>
      <c r="AG1579" s="105">
        <v>30232</v>
      </c>
    </row>
    <row r="1580" spans="32:33" ht="15" customHeight="1" x14ac:dyDescent="0.25">
      <c r="AF1580" s="29" t="s">
        <v>2761</v>
      </c>
      <c r="AG1580" s="105">
        <v>41000</v>
      </c>
    </row>
    <row r="1581" spans="32:33" ht="15" customHeight="1" x14ac:dyDescent="0.25">
      <c r="AF1581" s="29" t="s">
        <v>2784</v>
      </c>
      <c r="AG1581" s="105">
        <v>65000</v>
      </c>
    </row>
    <row r="1582" spans="32:33" ht="15" customHeight="1" x14ac:dyDescent="0.25">
      <c r="AF1582" s="29" t="s">
        <v>2794</v>
      </c>
      <c r="AG1582" s="105">
        <v>48500</v>
      </c>
    </row>
    <row r="1583" spans="32:33" ht="15" customHeight="1" x14ac:dyDescent="0.25">
      <c r="AF1583" s="29" t="s">
        <v>2796</v>
      </c>
      <c r="AG1583" s="105">
        <v>33900</v>
      </c>
    </row>
    <row r="1584" spans="32:33" ht="15" customHeight="1" x14ac:dyDescent="0.25">
      <c r="AF1584" s="29" t="s">
        <v>2799</v>
      </c>
      <c r="AG1584" s="105">
        <v>85000</v>
      </c>
    </row>
    <row r="1585" spans="32:33" ht="15" customHeight="1" x14ac:dyDescent="0.25">
      <c r="AF1585" s="29" t="s">
        <v>2801</v>
      </c>
      <c r="AG1585" s="105">
        <v>48000</v>
      </c>
    </row>
    <row r="1586" spans="32:33" ht="15" customHeight="1" x14ac:dyDescent="0.25">
      <c r="AF1586" s="29" t="s">
        <v>2808</v>
      </c>
      <c r="AG1586" s="105">
        <v>95000</v>
      </c>
    </row>
    <row r="1587" spans="32:33" ht="15" customHeight="1" x14ac:dyDescent="0.25">
      <c r="AF1587" s="29" t="s">
        <v>2816</v>
      </c>
      <c r="AG1587" s="105">
        <v>75000</v>
      </c>
    </row>
    <row r="1588" spans="32:33" ht="15" customHeight="1" x14ac:dyDescent="0.25">
      <c r="AF1588" s="29" t="s">
        <v>2821</v>
      </c>
      <c r="AG1588" s="105">
        <v>100000</v>
      </c>
    </row>
    <row r="1589" spans="32:33" ht="15" customHeight="1" x14ac:dyDescent="0.25">
      <c r="AF1589" s="29" t="s">
        <v>2823</v>
      </c>
      <c r="AG1589" s="105">
        <v>40000</v>
      </c>
    </row>
    <row r="1590" spans="32:33" ht="15" customHeight="1" x14ac:dyDescent="0.25">
      <c r="AF1590" s="29" t="s">
        <v>2832</v>
      </c>
      <c r="AG1590" s="105">
        <v>85000</v>
      </c>
    </row>
    <row r="1591" spans="32:33" ht="15" customHeight="1" x14ac:dyDescent="0.25">
      <c r="AF1591" s="29" t="s">
        <v>2844</v>
      </c>
      <c r="AG1591" s="105">
        <v>92500</v>
      </c>
    </row>
    <row r="1592" spans="32:33" ht="15" customHeight="1" x14ac:dyDescent="0.25">
      <c r="AF1592" s="29" t="s">
        <v>2846</v>
      </c>
      <c r="AG1592" s="105">
        <v>32000</v>
      </c>
    </row>
    <row r="1593" spans="32:33" ht="15" customHeight="1" x14ac:dyDescent="0.25">
      <c r="AF1593" s="29" t="s">
        <v>2847</v>
      </c>
      <c r="AG1593" s="105">
        <v>55000</v>
      </c>
    </row>
    <row r="1594" spans="32:33" ht="15" customHeight="1" x14ac:dyDescent="0.25">
      <c r="AF1594" s="29" t="s">
        <v>2848</v>
      </c>
      <c r="AG1594" s="105">
        <v>40000</v>
      </c>
    </row>
    <row r="1595" spans="32:33" ht="15" customHeight="1" x14ac:dyDescent="0.25">
      <c r="AF1595" s="29" t="s">
        <v>2850</v>
      </c>
      <c r="AG1595" s="105">
        <v>43600</v>
      </c>
    </row>
    <row r="1596" spans="32:33" ht="15" customHeight="1" x14ac:dyDescent="0.25">
      <c r="AF1596" s="29" t="s">
        <v>2856</v>
      </c>
      <c r="AG1596" s="105">
        <v>65000</v>
      </c>
    </row>
    <row r="1597" spans="32:33" ht="15" customHeight="1" x14ac:dyDescent="0.25">
      <c r="AF1597" s="29" t="s">
        <v>2857</v>
      </c>
      <c r="AG1597" s="105">
        <v>40000</v>
      </c>
    </row>
    <row r="1598" spans="32:33" ht="15" customHeight="1" x14ac:dyDescent="0.25">
      <c r="AF1598" s="29" t="s">
        <v>2859</v>
      </c>
      <c r="AG1598" s="105">
        <v>50000</v>
      </c>
    </row>
    <row r="1599" spans="32:33" ht="15" customHeight="1" x14ac:dyDescent="0.25">
      <c r="AF1599" s="29" t="s">
        <v>2860</v>
      </c>
      <c r="AG1599" s="105">
        <v>135000</v>
      </c>
    </row>
    <row r="1600" spans="32:33" ht="15" customHeight="1" x14ac:dyDescent="0.25">
      <c r="AF1600" s="29" t="s">
        <v>2863</v>
      </c>
      <c r="AG1600" s="105">
        <v>115000</v>
      </c>
    </row>
    <row r="1601" spans="32:33" ht="15" customHeight="1" x14ac:dyDescent="0.25">
      <c r="AF1601" s="29" t="s">
        <v>2864</v>
      </c>
      <c r="AG1601" s="105">
        <v>70000</v>
      </c>
    </row>
    <row r="1602" spans="32:33" ht="15" customHeight="1" x14ac:dyDescent="0.25">
      <c r="AF1602" s="29" t="s">
        <v>2865</v>
      </c>
      <c r="AG1602" s="105">
        <v>60000</v>
      </c>
    </row>
    <row r="1603" spans="32:33" ht="15" customHeight="1" x14ac:dyDescent="0.25">
      <c r="AF1603" s="29" t="s">
        <v>2866</v>
      </c>
      <c r="AG1603" s="105">
        <v>87456</v>
      </c>
    </row>
    <row r="1604" spans="32:33" ht="15" customHeight="1" x14ac:dyDescent="0.25">
      <c r="AF1604" s="29" t="s">
        <v>2878</v>
      </c>
      <c r="AG1604" s="105">
        <v>43000</v>
      </c>
    </row>
    <row r="1605" spans="32:33" ht="15" customHeight="1" x14ac:dyDescent="0.25">
      <c r="AF1605" s="29" t="s">
        <v>2895</v>
      </c>
      <c r="AG1605" s="105">
        <v>75010</v>
      </c>
    </row>
    <row r="1606" spans="32:33" ht="15" customHeight="1" x14ac:dyDescent="0.25">
      <c r="AF1606" s="29" t="s">
        <v>2915</v>
      </c>
      <c r="AG1606" s="105">
        <v>150000</v>
      </c>
    </row>
    <row r="1607" spans="32:33" ht="15" customHeight="1" x14ac:dyDescent="0.25">
      <c r="AF1607" s="29" t="s">
        <v>2918</v>
      </c>
      <c r="AG1607" s="105">
        <v>105000</v>
      </c>
    </row>
    <row r="1608" spans="32:33" ht="15" customHeight="1" x14ac:dyDescent="0.25">
      <c r="AF1608" s="29" t="s">
        <v>2932</v>
      </c>
      <c r="AG1608" s="105">
        <v>70000</v>
      </c>
    </row>
    <row r="1609" spans="32:33" ht="15" customHeight="1" x14ac:dyDescent="0.25">
      <c r="AF1609" s="29" t="s">
        <v>2939</v>
      </c>
      <c r="AG1609" s="105">
        <v>57000</v>
      </c>
    </row>
    <row r="1610" spans="32:33" ht="15" customHeight="1" x14ac:dyDescent="0.25">
      <c r="AF1610" s="29" t="s">
        <v>2940</v>
      </c>
      <c r="AG1610" s="105">
        <v>135000</v>
      </c>
    </row>
    <row r="1611" spans="32:33" ht="15" customHeight="1" x14ac:dyDescent="0.25">
      <c r="AF1611" s="29" t="s">
        <v>2955</v>
      </c>
      <c r="AG1611" s="105">
        <v>60000</v>
      </c>
    </row>
    <row r="1612" spans="32:33" ht="15" customHeight="1" x14ac:dyDescent="0.25">
      <c r="AF1612" s="29" t="s">
        <v>2966</v>
      </c>
      <c r="AG1612" s="105">
        <v>260000</v>
      </c>
    </row>
    <row r="1613" spans="32:33" ht="15" customHeight="1" x14ac:dyDescent="0.25">
      <c r="AF1613" s="29" t="s">
        <v>2975</v>
      </c>
      <c r="AG1613" s="105">
        <v>125000</v>
      </c>
    </row>
    <row r="1614" spans="32:33" ht="15" customHeight="1" x14ac:dyDescent="0.25">
      <c r="AF1614" s="29" t="s">
        <v>2990</v>
      </c>
      <c r="AG1614" s="105">
        <v>45000</v>
      </c>
    </row>
    <row r="1615" spans="32:33" ht="15" customHeight="1" x14ac:dyDescent="0.25">
      <c r="AF1615" s="29" t="s">
        <v>3008</v>
      </c>
      <c r="AG1615" s="105">
        <v>65000</v>
      </c>
    </row>
    <row r="1616" spans="32:33" ht="15" customHeight="1" x14ac:dyDescent="0.25">
      <c r="AF1616" s="29" t="s">
        <v>3119</v>
      </c>
      <c r="AG1616" s="105">
        <v>90000</v>
      </c>
    </row>
    <row r="1617" spans="32:33" ht="15" customHeight="1" x14ac:dyDescent="0.25">
      <c r="AF1617" s="29" t="s">
        <v>3125</v>
      </c>
      <c r="AG1617" s="105">
        <v>60000</v>
      </c>
    </row>
    <row r="1618" spans="32:33" ht="15" customHeight="1" x14ac:dyDescent="0.25">
      <c r="AF1618" s="29" t="s">
        <v>3133</v>
      </c>
      <c r="AG1618" s="105">
        <v>35000</v>
      </c>
    </row>
    <row r="1619" spans="32:33" ht="15" customHeight="1" x14ac:dyDescent="0.25">
      <c r="AF1619" s="29" t="s">
        <v>3140</v>
      </c>
      <c r="AG1619" s="105">
        <v>69000</v>
      </c>
    </row>
    <row r="1620" spans="32:33" ht="15" customHeight="1" x14ac:dyDescent="0.25">
      <c r="AF1620" s="29" t="s">
        <v>3148</v>
      </c>
      <c r="AG1620" s="105">
        <v>75000</v>
      </c>
    </row>
    <row r="1621" spans="32:33" ht="15" customHeight="1" x14ac:dyDescent="0.25">
      <c r="AF1621" s="29" t="s">
        <v>3149</v>
      </c>
      <c r="AG1621" s="105">
        <v>59000</v>
      </c>
    </row>
    <row r="1622" spans="32:33" ht="15" customHeight="1" x14ac:dyDescent="0.25">
      <c r="AF1622" s="29" t="s">
        <v>3168</v>
      </c>
      <c r="AG1622" s="105">
        <v>75000</v>
      </c>
    </row>
    <row r="1623" spans="32:33" ht="15" customHeight="1" x14ac:dyDescent="0.25">
      <c r="AF1623" s="29" t="s">
        <v>3171</v>
      </c>
      <c r="AG1623" s="105">
        <v>60000</v>
      </c>
    </row>
    <row r="1624" spans="32:33" ht="15" customHeight="1" x14ac:dyDescent="0.25">
      <c r="AF1624" s="29" t="s">
        <v>3174</v>
      </c>
      <c r="AG1624" s="105">
        <v>56000</v>
      </c>
    </row>
    <row r="1625" spans="32:33" ht="15" customHeight="1" x14ac:dyDescent="0.25">
      <c r="AF1625" s="29" t="s">
        <v>3178</v>
      </c>
      <c r="AG1625" s="105">
        <v>88000</v>
      </c>
    </row>
    <row r="1626" spans="32:33" ht="15" customHeight="1" x14ac:dyDescent="0.25">
      <c r="AF1626" s="29" t="s">
        <v>3179</v>
      </c>
      <c r="AG1626" s="105">
        <v>80000</v>
      </c>
    </row>
    <row r="1627" spans="32:33" ht="15" customHeight="1" x14ac:dyDescent="0.25">
      <c r="AF1627" s="29" t="s">
        <v>3184</v>
      </c>
      <c r="AG1627" s="105">
        <v>61000</v>
      </c>
    </row>
    <row r="1628" spans="32:33" ht="15" customHeight="1" x14ac:dyDescent="0.25">
      <c r="AF1628" s="29" t="s">
        <v>3191</v>
      </c>
      <c r="AG1628" s="105">
        <v>60000</v>
      </c>
    </row>
    <row r="1629" spans="32:33" ht="15" customHeight="1" x14ac:dyDescent="0.25">
      <c r="AF1629" s="29" t="s">
        <v>3195</v>
      </c>
      <c r="AG1629" s="105">
        <v>60000</v>
      </c>
    </row>
    <row r="1630" spans="32:33" ht="15" customHeight="1" x14ac:dyDescent="0.25">
      <c r="AF1630" s="29" t="s">
        <v>3198</v>
      </c>
      <c r="AG1630" s="105">
        <v>74000</v>
      </c>
    </row>
    <row r="1631" spans="32:33" ht="15" customHeight="1" x14ac:dyDescent="0.25">
      <c r="AF1631" s="29" t="s">
        <v>3199</v>
      </c>
      <c r="AG1631" s="105">
        <v>95856</v>
      </c>
    </row>
    <row r="1632" spans="32:33" ht="15" customHeight="1" x14ac:dyDescent="0.25">
      <c r="AF1632" s="29" t="s">
        <v>3200</v>
      </c>
      <c r="AG1632" s="105">
        <v>40000</v>
      </c>
    </row>
    <row r="1633" spans="32:33" ht="15" customHeight="1" x14ac:dyDescent="0.25">
      <c r="AF1633" s="29" t="s">
        <v>3202</v>
      </c>
      <c r="AG1633" s="105">
        <v>90000</v>
      </c>
    </row>
    <row r="1634" spans="32:33" ht="15" customHeight="1" x14ac:dyDescent="0.25">
      <c r="AF1634" s="29" t="s">
        <v>3498</v>
      </c>
      <c r="AG1634" s="105">
        <v>22000</v>
      </c>
    </row>
    <row r="1635" spans="32:33" ht="15" customHeight="1" x14ac:dyDescent="0.25">
      <c r="AF1635" s="29" t="s">
        <v>3207</v>
      </c>
      <c r="AG1635" s="105">
        <v>100000</v>
      </c>
    </row>
    <row r="1636" spans="32:33" ht="15" customHeight="1" x14ac:dyDescent="0.25">
      <c r="AF1636" s="29" t="s">
        <v>3224</v>
      </c>
      <c r="AG1636" s="105">
        <v>56000</v>
      </c>
    </row>
    <row r="1637" spans="32:33" ht="15" customHeight="1" x14ac:dyDescent="0.25">
      <c r="AF1637" s="29" t="s">
        <v>3228</v>
      </c>
      <c r="AG1637" s="105">
        <v>85000</v>
      </c>
    </row>
    <row r="1638" spans="32:33" ht="15" customHeight="1" x14ac:dyDescent="0.25">
      <c r="AF1638" s="29" t="s">
        <v>3230</v>
      </c>
      <c r="AG1638" s="105">
        <v>55000</v>
      </c>
    </row>
    <row r="1639" spans="32:33" ht="15" customHeight="1" x14ac:dyDescent="0.25">
      <c r="AF1639" s="29" t="s">
        <v>3233</v>
      </c>
      <c r="AG1639" s="105">
        <v>50846</v>
      </c>
    </row>
    <row r="1640" spans="32:33" ht="15" customHeight="1" x14ac:dyDescent="0.25">
      <c r="AF1640" s="29" t="s">
        <v>3234</v>
      </c>
      <c r="AG1640" s="105">
        <v>63000</v>
      </c>
    </row>
    <row r="1641" spans="32:33" ht="15" customHeight="1" x14ac:dyDescent="0.25">
      <c r="AF1641" s="29" t="s">
        <v>3238</v>
      </c>
      <c r="AG1641" s="105">
        <v>70000</v>
      </c>
    </row>
    <row r="1642" spans="32:33" ht="15" customHeight="1" x14ac:dyDescent="0.25">
      <c r="AF1642" s="29" t="s">
        <v>3245</v>
      </c>
      <c r="AG1642" s="105">
        <v>40000</v>
      </c>
    </row>
    <row r="1643" spans="32:33" ht="15" customHeight="1" x14ac:dyDescent="0.25">
      <c r="AF1643" s="29" t="s">
        <v>3246</v>
      </c>
      <c r="AG1643" s="105">
        <v>107000</v>
      </c>
    </row>
    <row r="1644" spans="32:33" ht="15" customHeight="1" x14ac:dyDescent="0.25">
      <c r="AF1644" s="29" t="s">
        <v>3247</v>
      </c>
      <c r="AG1644" s="105">
        <v>82000</v>
      </c>
    </row>
    <row r="1645" spans="32:33" ht="15" customHeight="1" x14ac:dyDescent="0.25">
      <c r="AF1645" s="29" t="s">
        <v>3250</v>
      </c>
      <c r="AG1645" s="105">
        <v>69000</v>
      </c>
    </row>
    <row r="1646" spans="32:33" ht="15" customHeight="1" x14ac:dyDescent="0.25">
      <c r="AF1646" s="29" t="s">
        <v>3253</v>
      </c>
      <c r="AG1646" s="105">
        <v>70000</v>
      </c>
    </row>
    <row r="1647" spans="32:33" ht="15" customHeight="1" x14ac:dyDescent="0.25">
      <c r="AF1647" s="29" t="s">
        <v>3254</v>
      </c>
      <c r="AG1647" s="105">
        <v>45000</v>
      </c>
    </row>
    <row r="1648" spans="32:33" ht="15" customHeight="1" x14ac:dyDescent="0.25">
      <c r="AF1648" s="29" t="s">
        <v>3260</v>
      </c>
      <c r="AG1648" s="105">
        <v>50000</v>
      </c>
    </row>
    <row r="1649" spans="32:33" ht="15" customHeight="1" x14ac:dyDescent="0.25">
      <c r="AF1649" s="29" t="s">
        <v>3264</v>
      </c>
      <c r="AG1649" s="105">
        <v>192000</v>
      </c>
    </row>
    <row r="1650" spans="32:33" ht="15" customHeight="1" x14ac:dyDescent="0.25">
      <c r="AF1650" s="29" t="s">
        <v>3265</v>
      </c>
      <c r="AG1650" s="105">
        <v>54000</v>
      </c>
    </row>
    <row r="1651" spans="32:33" ht="15" customHeight="1" x14ac:dyDescent="0.25">
      <c r="AF1651" s="29" t="s">
        <v>2173</v>
      </c>
      <c r="AG1651" s="105">
        <v>22880</v>
      </c>
    </row>
    <row r="1652" spans="32:33" ht="15" customHeight="1" x14ac:dyDescent="0.25">
      <c r="AF1652" s="29" t="s">
        <v>3273</v>
      </c>
      <c r="AG1652" s="105">
        <v>140000</v>
      </c>
    </row>
    <row r="1653" spans="32:33" ht="15" customHeight="1" x14ac:dyDescent="0.25">
      <c r="AF1653" s="29" t="s">
        <v>3279</v>
      </c>
      <c r="AG1653" s="105">
        <v>80000</v>
      </c>
    </row>
    <row r="1654" spans="32:33" ht="15" customHeight="1" x14ac:dyDescent="0.25">
      <c r="AF1654" s="29" t="s">
        <v>2102</v>
      </c>
      <c r="AG1654" s="105">
        <v>24000</v>
      </c>
    </row>
    <row r="1655" spans="32:33" ht="15" customHeight="1" x14ac:dyDescent="0.25">
      <c r="AF1655" s="29" t="s">
        <v>3321</v>
      </c>
      <c r="AG1655" s="105">
        <v>49500</v>
      </c>
    </row>
    <row r="1656" spans="32:33" ht="15" customHeight="1" x14ac:dyDescent="0.25">
      <c r="AF1656" s="29" t="s">
        <v>3327</v>
      </c>
      <c r="AG1656" s="105">
        <v>80000</v>
      </c>
    </row>
    <row r="1657" spans="32:33" ht="15" customHeight="1" x14ac:dyDescent="0.25">
      <c r="AF1657" s="29" t="s">
        <v>3330</v>
      </c>
      <c r="AG1657" s="105">
        <v>125000</v>
      </c>
    </row>
    <row r="1658" spans="32:33" ht="15" customHeight="1" x14ac:dyDescent="0.25">
      <c r="AF1658" s="29" t="s">
        <v>3332</v>
      </c>
      <c r="AG1658" s="105">
        <v>105000</v>
      </c>
    </row>
    <row r="1659" spans="32:33" ht="15" customHeight="1" x14ac:dyDescent="0.25">
      <c r="AF1659" s="29" t="s">
        <v>3334</v>
      </c>
      <c r="AG1659" s="105">
        <v>75000</v>
      </c>
    </row>
    <row r="1660" spans="32:33" ht="15" customHeight="1" x14ac:dyDescent="0.25">
      <c r="AF1660" s="29" t="s">
        <v>3336</v>
      </c>
      <c r="AG1660" s="105">
        <v>110000</v>
      </c>
    </row>
    <row r="1661" spans="32:33" ht="15" customHeight="1" x14ac:dyDescent="0.25">
      <c r="AF1661" s="29" t="s">
        <v>3339</v>
      </c>
      <c r="AG1661" s="105">
        <v>125000</v>
      </c>
    </row>
    <row r="1662" spans="32:33" ht="15" customHeight="1" x14ac:dyDescent="0.25">
      <c r="AF1662" s="29" t="s">
        <v>3340</v>
      </c>
      <c r="AG1662" s="105">
        <v>60000</v>
      </c>
    </row>
    <row r="1663" spans="32:33" ht="15" customHeight="1" x14ac:dyDescent="0.25">
      <c r="AF1663" s="29" t="s">
        <v>3344</v>
      </c>
      <c r="AG1663" s="105">
        <v>57500</v>
      </c>
    </row>
    <row r="1664" spans="32:33" ht="15" customHeight="1" x14ac:dyDescent="0.25">
      <c r="AF1664" s="29" t="s">
        <v>3346</v>
      </c>
      <c r="AG1664" s="105">
        <v>80000</v>
      </c>
    </row>
    <row r="1665" spans="32:33" ht="15" customHeight="1" x14ac:dyDescent="0.25">
      <c r="AF1665" s="29" t="s">
        <v>3348</v>
      </c>
      <c r="AG1665" s="105">
        <v>33000</v>
      </c>
    </row>
    <row r="1666" spans="32:33" ht="15" customHeight="1" x14ac:dyDescent="0.25">
      <c r="AF1666" s="29" t="s">
        <v>3349</v>
      </c>
      <c r="AG1666" s="105">
        <v>100000</v>
      </c>
    </row>
    <row r="1667" spans="32:33" ht="15" customHeight="1" x14ac:dyDescent="0.25">
      <c r="AF1667" s="29" t="s">
        <v>3350</v>
      </c>
      <c r="AG1667" s="105">
        <v>60000</v>
      </c>
    </row>
    <row r="1668" spans="32:33" ht="15" customHeight="1" x14ac:dyDescent="0.25">
      <c r="AF1668" s="29" t="s">
        <v>3351</v>
      </c>
      <c r="AG1668" s="105">
        <v>95000</v>
      </c>
    </row>
    <row r="1669" spans="32:33" ht="15" customHeight="1" x14ac:dyDescent="0.25">
      <c r="AF1669" s="29" t="s">
        <v>3353</v>
      </c>
      <c r="AG1669" s="105">
        <v>50000</v>
      </c>
    </row>
    <row r="1670" spans="32:33" ht="15" customHeight="1" x14ac:dyDescent="0.25">
      <c r="AF1670" s="29" t="s">
        <v>3354</v>
      </c>
      <c r="AG1670" s="105">
        <v>103000</v>
      </c>
    </row>
    <row r="1671" spans="32:33" ht="15" customHeight="1" x14ac:dyDescent="0.25">
      <c r="AF1671" s="29" t="s">
        <v>3355</v>
      </c>
      <c r="AG1671" s="105">
        <v>36000</v>
      </c>
    </row>
    <row r="1672" spans="32:33" ht="15" customHeight="1" x14ac:dyDescent="0.25">
      <c r="AF1672" s="29" t="s">
        <v>3356</v>
      </c>
      <c r="AG1672" s="105">
        <v>85000</v>
      </c>
    </row>
    <row r="1673" spans="32:33" ht="15" customHeight="1" x14ac:dyDescent="0.25">
      <c r="AF1673" s="29" t="s">
        <v>3359</v>
      </c>
      <c r="AG1673" s="105">
        <v>85000</v>
      </c>
    </row>
    <row r="1674" spans="32:33" ht="15" customHeight="1" x14ac:dyDescent="0.25">
      <c r="AF1674" s="29" t="s">
        <v>3360</v>
      </c>
      <c r="AG1674" s="105">
        <v>120000</v>
      </c>
    </row>
    <row r="1675" spans="32:33" ht="15" customHeight="1" x14ac:dyDescent="0.25">
      <c r="AF1675" s="29" t="s">
        <v>3361</v>
      </c>
      <c r="AG1675" s="105">
        <v>69960</v>
      </c>
    </row>
    <row r="1676" spans="32:33" ht="15" customHeight="1" x14ac:dyDescent="0.25">
      <c r="AF1676" s="29" t="s">
        <v>3362</v>
      </c>
      <c r="AG1676" s="105">
        <v>97000</v>
      </c>
    </row>
    <row r="1677" spans="32:33" ht="15" customHeight="1" x14ac:dyDescent="0.25">
      <c r="AF1677" s="29" t="s">
        <v>3366</v>
      </c>
      <c r="AG1677" s="105">
        <v>62000</v>
      </c>
    </row>
    <row r="1678" spans="32:33" ht="15" customHeight="1" x14ac:dyDescent="0.25">
      <c r="AF1678" s="29" t="s">
        <v>3367</v>
      </c>
      <c r="AG1678" s="105">
        <v>44000</v>
      </c>
    </row>
    <row r="1679" spans="32:33" ht="15" customHeight="1" x14ac:dyDescent="0.25">
      <c r="AF1679" s="29" t="s">
        <v>3368</v>
      </c>
      <c r="AG1679" s="105">
        <v>150000</v>
      </c>
    </row>
    <row r="1680" spans="32:33" ht="15" customHeight="1" x14ac:dyDescent="0.25">
      <c r="AF1680" s="29" t="s">
        <v>3370</v>
      </c>
      <c r="AG1680" s="105">
        <v>73500</v>
      </c>
    </row>
    <row r="1681" spans="32:33" ht="15" customHeight="1" x14ac:dyDescent="0.25">
      <c r="AF1681" s="29" t="s">
        <v>3371</v>
      </c>
      <c r="AG1681" s="105">
        <v>77500</v>
      </c>
    </row>
    <row r="1682" spans="32:33" ht="15" customHeight="1" x14ac:dyDescent="0.25">
      <c r="AF1682" s="29" t="s">
        <v>3372</v>
      </c>
      <c r="AG1682" s="105">
        <v>60800</v>
      </c>
    </row>
    <row r="1683" spans="32:33" ht="15" customHeight="1" x14ac:dyDescent="0.25">
      <c r="AF1683" s="29" t="s">
        <v>3373</v>
      </c>
      <c r="AG1683" s="105">
        <v>136000</v>
      </c>
    </row>
    <row r="1684" spans="32:33" ht="15" customHeight="1" x14ac:dyDescent="0.25">
      <c r="AF1684" s="29" t="s">
        <v>2430</v>
      </c>
      <c r="AG1684" s="105">
        <v>24000</v>
      </c>
    </row>
    <row r="1685" spans="32:33" ht="15" customHeight="1" x14ac:dyDescent="0.25">
      <c r="AF1685" s="29" t="s">
        <v>3375</v>
      </c>
      <c r="AG1685" s="105">
        <v>95000</v>
      </c>
    </row>
    <row r="1686" spans="32:33" ht="15" customHeight="1" x14ac:dyDescent="0.25">
      <c r="AF1686" s="29" t="s">
        <v>3376</v>
      </c>
      <c r="AG1686" s="105">
        <v>130000</v>
      </c>
    </row>
    <row r="1687" spans="32:33" ht="15" customHeight="1" x14ac:dyDescent="0.25">
      <c r="AF1687" s="29" t="s">
        <v>3377</v>
      </c>
      <c r="AG1687" s="105">
        <v>65000</v>
      </c>
    </row>
    <row r="1688" spans="32:33" ht="15" customHeight="1" x14ac:dyDescent="0.25">
      <c r="AF1688" s="29" t="s">
        <v>3378</v>
      </c>
      <c r="AG1688" s="105">
        <v>80000</v>
      </c>
    </row>
    <row r="1689" spans="32:33" ht="15" customHeight="1" x14ac:dyDescent="0.25">
      <c r="AF1689" s="29" t="s">
        <v>3379</v>
      </c>
      <c r="AG1689" s="105">
        <v>37000</v>
      </c>
    </row>
    <row r="1690" spans="32:33" ht="15" customHeight="1" x14ac:dyDescent="0.25">
      <c r="AF1690" s="29" t="s">
        <v>3380</v>
      </c>
      <c r="AG1690" s="105">
        <v>40000</v>
      </c>
    </row>
    <row r="1691" spans="32:33" ht="15" customHeight="1" x14ac:dyDescent="0.25">
      <c r="AF1691" s="29" t="s">
        <v>3381</v>
      </c>
      <c r="AG1691" s="105">
        <v>49000</v>
      </c>
    </row>
    <row r="1692" spans="32:33" ht="15" customHeight="1" x14ac:dyDescent="0.25">
      <c r="AF1692" s="29" t="s">
        <v>3382</v>
      </c>
      <c r="AG1692" s="105">
        <v>65000</v>
      </c>
    </row>
    <row r="1693" spans="32:33" ht="15" customHeight="1" x14ac:dyDescent="0.25">
      <c r="AF1693" s="29" t="s">
        <v>3383</v>
      </c>
      <c r="AG1693" s="105">
        <v>55000</v>
      </c>
    </row>
    <row r="1694" spans="32:33" ht="15" customHeight="1" x14ac:dyDescent="0.25">
      <c r="AF1694" s="29" t="s">
        <v>3384</v>
      </c>
      <c r="AG1694" s="105">
        <v>40000</v>
      </c>
    </row>
    <row r="1695" spans="32:33" ht="15" customHeight="1" x14ac:dyDescent="0.25">
      <c r="AF1695" s="29" t="s">
        <v>3385</v>
      </c>
      <c r="AG1695" s="105">
        <v>60000</v>
      </c>
    </row>
    <row r="1696" spans="32:33" ht="15" customHeight="1" x14ac:dyDescent="0.25">
      <c r="AF1696" s="29" t="s">
        <v>3387</v>
      </c>
      <c r="AG1696" s="105">
        <v>150000</v>
      </c>
    </row>
    <row r="1697" spans="32:33" ht="15" customHeight="1" x14ac:dyDescent="0.25">
      <c r="AF1697" s="29" t="s">
        <v>3388</v>
      </c>
      <c r="AG1697" s="105">
        <v>88000</v>
      </c>
    </row>
    <row r="1698" spans="32:33" ht="15" customHeight="1" x14ac:dyDescent="0.25">
      <c r="AF1698" s="29" t="s">
        <v>3389</v>
      </c>
      <c r="AG1698" s="105">
        <v>64500</v>
      </c>
    </row>
    <row r="1699" spans="32:33" ht="15" customHeight="1" x14ac:dyDescent="0.25">
      <c r="AF1699" s="29" t="s">
        <v>3391</v>
      </c>
      <c r="AG1699" s="105">
        <v>50000</v>
      </c>
    </row>
    <row r="1700" spans="32:33" ht="15" customHeight="1" x14ac:dyDescent="0.25">
      <c r="AF1700" s="29" t="s">
        <v>3392</v>
      </c>
      <c r="AG1700" s="105">
        <v>120000</v>
      </c>
    </row>
    <row r="1701" spans="32:33" ht="15" customHeight="1" x14ac:dyDescent="0.25">
      <c r="AF1701" s="29" t="s">
        <v>3393</v>
      </c>
      <c r="AG1701" s="105">
        <v>107000</v>
      </c>
    </row>
    <row r="1702" spans="32:33" ht="15" customHeight="1" x14ac:dyDescent="0.25">
      <c r="AF1702" s="29" t="s">
        <v>3394</v>
      </c>
      <c r="AG1702" s="105">
        <v>40000</v>
      </c>
    </row>
    <row r="1703" spans="32:33" ht="15" customHeight="1" x14ac:dyDescent="0.25">
      <c r="AF1703" s="29" t="s">
        <v>3395</v>
      </c>
      <c r="AG1703" s="105">
        <v>81000</v>
      </c>
    </row>
    <row r="1704" spans="32:33" ht="15" customHeight="1" x14ac:dyDescent="0.25">
      <c r="AF1704" s="29" t="s">
        <v>3396</v>
      </c>
      <c r="AG1704" s="105">
        <v>45000</v>
      </c>
    </row>
    <row r="1705" spans="32:33" ht="15" customHeight="1" x14ac:dyDescent="0.25">
      <c r="AF1705" s="29" t="s">
        <v>3397</v>
      </c>
      <c r="AG1705" s="105">
        <v>49000</v>
      </c>
    </row>
    <row r="1706" spans="32:33" ht="15" customHeight="1" x14ac:dyDescent="0.25">
      <c r="AF1706" s="29" t="s">
        <v>3399</v>
      </c>
      <c r="AG1706" s="105">
        <v>72000</v>
      </c>
    </row>
    <row r="1707" spans="32:33" ht="15" customHeight="1" x14ac:dyDescent="0.25">
      <c r="AF1707" s="29" t="s">
        <v>3400</v>
      </c>
      <c r="AG1707" s="105">
        <v>50000</v>
      </c>
    </row>
    <row r="1708" spans="32:33" ht="15" customHeight="1" x14ac:dyDescent="0.25">
      <c r="AF1708" s="29" t="s">
        <v>3401</v>
      </c>
      <c r="AG1708" s="105">
        <v>57678</v>
      </c>
    </row>
    <row r="1709" spans="32:33" ht="15" customHeight="1" x14ac:dyDescent="0.25">
      <c r="AF1709" s="29" t="s">
        <v>3402</v>
      </c>
      <c r="AG1709" s="105">
        <v>80442</v>
      </c>
    </row>
    <row r="1710" spans="32:33" ht="15" customHeight="1" x14ac:dyDescent="0.25">
      <c r="AF1710" s="29" t="s">
        <v>3403</v>
      </c>
      <c r="AG1710" s="105">
        <v>75000</v>
      </c>
    </row>
    <row r="1711" spans="32:33" ht="15" customHeight="1" x14ac:dyDescent="0.25">
      <c r="AF1711" s="29" t="s">
        <v>3404</v>
      </c>
      <c r="AG1711" s="105">
        <v>61000</v>
      </c>
    </row>
    <row r="1712" spans="32:33" ht="15" customHeight="1" x14ac:dyDescent="0.25">
      <c r="AF1712" s="29" t="s">
        <v>3405</v>
      </c>
      <c r="AG1712" s="105">
        <v>77000</v>
      </c>
    </row>
    <row r="1713" spans="32:33" ht="15" customHeight="1" x14ac:dyDescent="0.25">
      <c r="AF1713" s="29" t="s">
        <v>3406</v>
      </c>
      <c r="AG1713" s="105">
        <v>92000</v>
      </c>
    </row>
    <row r="1714" spans="32:33" ht="15" customHeight="1" x14ac:dyDescent="0.25">
      <c r="AF1714" s="29" t="s">
        <v>3407</v>
      </c>
      <c r="AG1714" s="105">
        <v>72000</v>
      </c>
    </row>
    <row r="1715" spans="32:33" ht="15" customHeight="1" x14ac:dyDescent="0.25">
      <c r="AF1715" s="29" t="s">
        <v>3409</v>
      </c>
      <c r="AG1715" s="105">
        <v>111000</v>
      </c>
    </row>
    <row r="1716" spans="32:33" ht="15" customHeight="1" x14ac:dyDescent="0.25">
      <c r="AF1716" s="29" t="s">
        <v>3410</v>
      </c>
      <c r="AG1716" s="105">
        <v>80000</v>
      </c>
    </row>
    <row r="1717" spans="32:33" ht="15" customHeight="1" x14ac:dyDescent="0.25">
      <c r="AF1717" s="29" t="s">
        <v>3414</v>
      </c>
      <c r="AG1717" s="105">
        <v>61000</v>
      </c>
    </row>
    <row r="1718" spans="32:33" ht="15" customHeight="1" x14ac:dyDescent="0.25">
      <c r="AF1718" s="29" t="s">
        <v>3417</v>
      </c>
      <c r="AG1718" s="105">
        <v>96230</v>
      </c>
    </row>
    <row r="1719" spans="32:33" ht="15" customHeight="1" x14ac:dyDescent="0.25">
      <c r="AF1719" s="29" t="s">
        <v>3418</v>
      </c>
      <c r="AG1719" s="105">
        <v>75000</v>
      </c>
    </row>
    <row r="1720" spans="32:33" ht="15" customHeight="1" x14ac:dyDescent="0.25">
      <c r="AF1720" s="29" t="s">
        <v>3419</v>
      </c>
      <c r="AG1720" s="105">
        <v>102000</v>
      </c>
    </row>
    <row r="1721" spans="32:33" ht="15" customHeight="1" x14ac:dyDescent="0.25">
      <c r="AF1721" s="29" t="s">
        <v>3423</v>
      </c>
      <c r="AG1721" s="105">
        <v>67000</v>
      </c>
    </row>
    <row r="1722" spans="32:33" ht="15" customHeight="1" x14ac:dyDescent="0.25">
      <c r="AF1722" s="29" t="s">
        <v>3433</v>
      </c>
      <c r="AG1722" s="105">
        <v>60000</v>
      </c>
    </row>
    <row r="1723" spans="32:33" ht="15" customHeight="1" x14ac:dyDescent="0.25">
      <c r="AF1723" s="29" t="s">
        <v>3352</v>
      </c>
      <c r="AG1723" s="105">
        <v>24000</v>
      </c>
    </row>
    <row r="1724" spans="32:33" ht="15" customHeight="1" x14ac:dyDescent="0.25">
      <c r="AF1724" s="29" t="s">
        <v>3454</v>
      </c>
      <c r="AG1724" s="105">
        <v>42000</v>
      </c>
    </row>
    <row r="1725" spans="32:33" ht="15" customHeight="1" x14ac:dyDescent="0.25">
      <c r="AF1725" s="29" t="s">
        <v>3457</v>
      </c>
      <c r="AG1725" s="105">
        <v>85000</v>
      </c>
    </row>
    <row r="1726" spans="32:33" ht="15" customHeight="1" x14ac:dyDescent="0.25">
      <c r="AF1726" s="29" t="s">
        <v>3458</v>
      </c>
      <c r="AG1726" s="105">
        <v>109000</v>
      </c>
    </row>
    <row r="1727" spans="32:33" ht="15" customHeight="1" x14ac:dyDescent="0.25">
      <c r="AF1727" s="29" t="s">
        <v>3460</v>
      </c>
      <c r="AG1727" s="105">
        <v>77000</v>
      </c>
    </row>
    <row r="1728" spans="32:33" ht="15" customHeight="1" x14ac:dyDescent="0.25">
      <c r="AF1728" s="29" t="s">
        <v>3413</v>
      </c>
      <c r="AG1728" s="105">
        <v>24000</v>
      </c>
    </row>
    <row r="1729" spans="32:33" ht="15" customHeight="1" x14ac:dyDescent="0.25">
      <c r="AF1729" s="29" t="s">
        <v>3462</v>
      </c>
      <c r="AG1729" s="105">
        <v>64000</v>
      </c>
    </row>
    <row r="1730" spans="32:33" ht="15" customHeight="1" x14ac:dyDescent="0.25">
      <c r="AF1730" s="29" t="s">
        <v>3464</v>
      </c>
      <c r="AG1730" s="105">
        <v>76000</v>
      </c>
    </row>
    <row r="1731" spans="32:33" ht="15" customHeight="1" x14ac:dyDescent="0.25">
      <c r="AF1731" s="29" t="s">
        <v>3470</v>
      </c>
      <c r="AG1731" s="105">
        <v>45000</v>
      </c>
    </row>
    <row r="1732" spans="32:33" ht="15" customHeight="1" x14ac:dyDescent="0.25">
      <c r="AF1732" s="29" t="s">
        <v>3475</v>
      </c>
      <c r="AG1732" s="105">
        <v>61000</v>
      </c>
    </row>
    <row r="1733" spans="32:33" ht="15" customHeight="1" x14ac:dyDescent="0.25">
      <c r="AF1733" s="29" t="s">
        <v>3476</v>
      </c>
      <c r="AG1733" s="105">
        <v>66000</v>
      </c>
    </row>
    <row r="1734" spans="32:33" ht="15" customHeight="1" x14ac:dyDescent="0.25">
      <c r="AF1734" s="29" t="s">
        <v>3478</v>
      </c>
      <c r="AG1734" s="105">
        <v>55000</v>
      </c>
    </row>
    <row r="1735" spans="32:33" ht="15" customHeight="1" x14ac:dyDescent="0.25">
      <c r="AF1735" s="29" t="s">
        <v>3479</v>
      </c>
      <c r="AG1735" s="105">
        <v>32000</v>
      </c>
    </row>
    <row r="1736" spans="32:33" ht="15" customHeight="1" x14ac:dyDescent="0.25">
      <c r="AF1736" s="29" t="s">
        <v>3485</v>
      </c>
      <c r="AG1736" s="105">
        <v>74300</v>
      </c>
    </row>
    <row r="1737" spans="32:33" ht="15" customHeight="1" x14ac:dyDescent="0.25">
      <c r="AF1737" s="29" t="s">
        <v>3488</v>
      </c>
      <c r="AG1737" s="105">
        <v>95000</v>
      </c>
    </row>
    <row r="1738" spans="32:33" ht="15" customHeight="1" x14ac:dyDescent="0.25">
      <c r="AF1738" s="29" t="s">
        <v>3489</v>
      </c>
      <c r="AG1738" s="105">
        <v>64300</v>
      </c>
    </row>
    <row r="1739" spans="32:33" ht="15" customHeight="1" x14ac:dyDescent="0.25">
      <c r="AF1739" s="29" t="s">
        <v>3490</v>
      </c>
      <c r="AG1739" s="105">
        <v>250000</v>
      </c>
    </row>
    <row r="1740" spans="32:33" ht="15" customHeight="1" x14ac:dyDescent="0.25">
      <c r="AF1740" s="29" t="s">
        <v>3491</v>
      </c>
      <c r="AG1740" s="105">
        <v>89000</v>
      </c>
    </row>
    <row r="1741" spans="32:33" ht="15" customHeight="1" x14ac:dyDescent="0.25">
      <c r="AF1741" s="29" t="s">
        <v>3492</v>
      </c>
      <c r="AG1741" s="105">
        <v>75000</v>
      </c>
    </row>
    <row r="1742" spans="32:33" ht="15" customHeight="1" x14ac:dyDescent="0.25">
      <c r="AF1742" s="29" t="s">
        <v>3493</v>
      </c>
      <c r="AG1742" s="105">
        <v>45000</v>
      </c>
    </row>
    <row r="1743" spans="32:33" ht="15" customHeight="1" x14ac:dyDescent="0.25">
      <c r="AF1743" s="29" t="s">
        <v>3494</v>
      </c>
      <c r="AG1743" s="105">
        <v>127500</v>
      </c>
    </row>
    <row r="1744" spans="32:33" ht="15" customHeight="1" x14ac:dyDescent="0.25">
      <c r="AF1744" s="29" t="s">
        <v>3495</v>
      </c>
      <c r="AG1744" s="105">
        <v>170000</v>
      </c>
    </row>
    <row r="1745" spans="32:33" ht="15" customHeight="1" x14ac:dyDescent="0.25">
      <c r="AF1745" s="29" t="s">
        <v>3497</v>
      </c>
      <c r="AG1745" s="105">
        <v>62000</v>
      </c>
    </row>
    <row r="1746" spans="32:33" ht="15" customHeight="1" x14ac:dyDescent="0.25">
      <c r="AF1746" s="29" t="s">
        <v>3499</v>
      </c>
      <c r="AG1746" s="105">
        <v>45000</v>
      </c>
    </row>
    <row r="1747" spans="32:33" ht="15" customHeight="1" x14ac:dyDescent="0.25">
      <c r="AF1747" s="29" t="s">
        <v>3500</v>
      </c>
      <c r="AG1747" s="105">
        <v>145000</v>
      </c>
    </row>
    <row r="1748" spans="32:33" ht="15" customHeight="1" x14ac:dyDescent="0.25">
      <c r="AF1748" s="29" t="s">
        <v>3501</v>
      </c>
      <c r="AG1748" s="105">
        <v>89000</v>
      </c>
    </row>
    <row r="1749" spans="32:33" ht="15" customHeight="1" x14ac:dyDescent="0.25">
      <c r="AF1749" s="29" t="s">
        <v>3502</v>
      </c>
      <c r="AG1749" s="105">
        <v>38000</v>
      </c>
    </row>
    <row r="1750" spans="32:33" ht="15" customHeight="1" x14ac:dyDescent="0.25">
      <c r="AF1750" s="29" t="s">
        <v>3506</v>
      </c>
      <c r="AG1750" s="105">
        <v>105000</v>
      </c>
    </row>
    <row r="1751" spans="32:33" ht="15" customHeight="1" x14ac:dyDescent="0.25">
      <c r="AF1751" s="29" t="s">
        <v>3525</v>
      </c>
      <c r="AG1751" s="105">
        <v>70970</v>
      </c>
    </row>
    <row r="1752" spans="32:33" ht="15" customHeight="1" x14ac:dyDescent="0.25">
      <c r="AF1752" s="29" t="s">
        <v>3529</v>
      </c>
      <c r="AG1752" s="105">
        <v>125000</v>
      </c>
    </row>
    <row r="1753" spans="32:33" ht="15" customHeight="1" x14ac:dyDescent="0.25">
      <c r="AF1753" s="29" t="s">
        <v>3531</v>
      </c>
      <c r="AG1753" s="105">
        <v>59000</v>
      </c>
    </row>
    <row r="1754" spans="32:33" ht="15" customHeight="1" x14ac:dyDescent="0.25">
      <c r="AF1754" s="29" t="s">
        <v>3532</v>
      </c>
      <c r="AG1754" s="105">
        <v>71500</v>
      </c>
    </row>
    <row r="1755" spans="32:33" ht="15" customHeight="1" x14ac:dyDescent="0.25">
      <c r="AF1755" s="29" t="s">
        <v>3535</v>
      </c>
      <c r="AG1755" s="105">
        <v>90000</v>
      </c>
    </row>
    <row r="1756" spans="32:33" ht="15" customHeight="1" x14ac:dyDescent="0.25">
      <c r="AF1756" s="29" t="s">
        <v>3537</v>
      </c>
      <c r="AG1756" s="105">
        <v>40000</v>
      </c>
    </row>
    <row r="1757" spans="32:33" ht="15" customHeight="1" x14ac:dyDescent="0.25">
      <c r="AF1757" s="29" t="s">
        <v>3539</v>
      </c>
      <c r="AG1757" s="105">
        <v>46325</v>
      </c>
    </row>
    <row r="1758" spans="32:33" ht="15" customHeight="1" x14ac:dyDescent="0.25">
      <c r="AF1758" s="29" t="s">
        <v>3541</v>
      </c>
      <c r="AG1758" s="105">
        <v>31200</v>
      </c>
    </row>
    <row r="1759" spans="32:33" ht="15" customHeight="1" x14ac:dyDescent="0.25">
      <c r="AF1759" s="29" t="s">
        <v>3545</v>
      </c>
      <c r="AG1759" s="105">
        <v>41000</v>
      </c>
    </row>
    <row r="1760" spans="32:33" ht="15" customHeight="1" x14ac:dyDescent="0.25">
      <c r="AF1760" s="29" t="s">
        <v>3551</v>
      </c>
      <c r="AG1760" s="105">
        <v>50000</v>
      </c>
    </row>
    <row r="1761" spans="32:33" ht="15" customHeight="1" x14ac:dyDescent="0.25">
      <c r="AF1761" s="29" t="s">
        <v>3553</v>
      </c>
      <c r="AG1761" s="105">
        <v>85000</v>
      </c>
    </row>
    <row r="1762" spans="32:33" ht="15" customHeight="1" x14ac:dyDescent="0.25">
      <c r="AF1762" s="29" t="s">
        <v>3559</v>
      </c>
      <c r="AG1762" s="105">
        <v>44000</v>
      </c>
    </row>
    <row r="1763" spans="32:33" ht="15" customHeight="1" x14ac:dyDescent="0.25">
      <c r="AF1763" s="29" t="s">
        <v>3563</v>
      </c>
      <c r="AG1763" s="105">
        <v>52000</v>
      </c>
    </row>
    <row r="1764" spans="32:33" ht="15" customHeight="1" x14ac:dyDescent="0.25">
      <c r="AF1764" s="29" t="s">
        <v>3572</v>
      </c>
      <c r="AG1764" s="105">
        <v>50000</v>
      </c>
    </row>
    <row r="1765" spans="32:33" ht="15" customHeight="1" x14ac:dyDescent="0.25">
      <c r="AF1765" s="29" t="s">
        <v>3574</v>
      </c>
      <c r="AG1765" s="105">
        <v>50000</v>
      </c>
    </row>
    <row r="1766" spans="32:33" ht="15" customHeight="1" x14ac:dyDescent="0.25">
      <c r="AF1766" s="29" t="s">
        <v>3579</v>
      </c>
      <c r="AG1766" s="105">
        <v>55000</v>
      </c>
    </row>
    <row r="1767" spans="32:33" ht="15" customHeight="1" x14ac:dyDescent="0.25">
      <c r="AF1767" s="29" t="s">
        <v>3580</v>
      </c>
      <c r="AG1767" s="105">
        <v>38000</v>
      </c>
    </row>
    <row r="1768" spans="32:33" ht="15" customHeight="1" x14ac:dyDescent="0.25">
      <c r="AF1768" s="29" t="s">
        <v>3582</v>
      </c>
      <c r="AG1768" s="105">
        <v>35500</v>
      </c>
    </row>
    <row r="1769" spans="32:33" ht="15" customHeight="1" x14ac:dyDescent="0.25">
      <c r="AF1769" s="29" t="s">
        <v>3583</v>
      </c>
      <c r="AG1769" s="105">
        <v>62000</v>
      </c>
    </row>
    <row r="1770" spans="32:33" ht="15" customHeight="1" x14ac:dyDescent="0.25">
      <c r="AF1770" s="29" t="s">
        <v>3585</v>
      </c>
      <c r="AG1770" s="105">
        <v>60000</v>
      </c>
    </row>
    <row r="1771" spans="32:33" ht="15" customHeight="1" x14ac:dyDescent="0.25">
      <c r="AF1771" s="29" t="s">
        <v>3586</v>
      </c>
      <c r="AG1771" s="105">
        <v>32884</v>
      </c>
    </row>
    <row r="1772" spans="32:33" ht="15" customHeight="1" x14ac:dyDescent="0.25">
      <c r="AF1772" s="29" t="s">
        <v>3587</v>
      </c>
      <c r="AG1772" s="105">
        <v>42000</v>
      </c>
    </row>
    <row r="1773" spans="32:33" ht="15" customHeight="1" x14ac:dyDescent="0.25">
      <c r="AF1773" s="29" t="s">
        <v>3588</v>
      </c>
      <c r="AG1773" s="105">
        <v>68000</v>
      </c>
    </row>
    <row r="1774" spans="32:33" ht="15" customHeight="1" x14ac:dyDescent="0.25">
      <c r="AF1774" s="29" t="s">
        <v>3589</v>
      </c>
      <c r="AG1774" s="105">
        <v>85000</v>
      </c>
    </row>
    <row r="1775" spans="32:33" ht="15" customHeight="1" x14ac:dyDescent="0.25">
      <c r="AF1775" s="29" t="s">
        <v>3594</v>
      </c>
      <c r="AG1775" s="105">
        <v>140000</v>
      </c>
    </row>
    <row r="1776" spans="32:33" ht="15" customHeight="1" x14ac:dyDescent="0.25">
      <c r="AF1776" s="29" t="s">
        <v>3598</v>
      </c>
      <c r="AG1776" s="105">
        <v>55000</v>
      </c>
    </row>
    <row r="1777" spans="32:33" ht="15" customHeight="1" x14ac:dyDescent="0.25">
      <c r="AF1777" s="29" t="s">
        <v>3610</v>
      </c>
      <c r="AG1777" s="105">
        <v>54000</v>
      </c>
    </row>
    <row r="1778" spans="32:33" ht="15" customHeight="1" x14ac:dyDescent="0.25">
      <c r="AF1778" s="29" t="s">
        <v>3611</v>
      </c>
      <c r="AG1778" s="105">
        <v>100000</v>
      </c>
    </row>
    <row r="1779" spans="32:33" ht="15" customHeight="1" x14ac:dyDescent="0.25">
      <c r="AF1779" s="29" t="s">
        <v>3622</v>
      </c>
      <c r="AG1779" s="105">
        <v>70000</v>
      </c>
    </row>
    <row r="1780" spans="32:33" ht="15" customHeight="1" x14ac:dyDescent="0.25">
      <c r="AF1780" s="29" t="s">
        <v>3623</v>
      </c>
      <c r="AG1780" s="105">
        <v>155000</v>
      </c>
    </row>
    <row r="1781" spans="32:33" ht="15" customHeight="1" x14ac:dyDescent="0.25">
      <c r="AF1781" s="29" t="s">
        <v>3624</v>
      </c>
      <c r="AG1781" s="105">
        <v>225000</v>
      </c>
    </row>
    <row r="1782" spans="32:33" ht="15" customHeight="1" x14ac:dyDescent="0.25">
      <c r="AF1782" s="29" t="s">
        <v>3636</v>
      </c>
      <c r="AG1782" s="105">
        <v>92000</v>
      </c>
    </row>
    <row r="1783" spans="32:33" ht="15" customHeight="1" x14ac:dyDescent="0.25">
      <c r="AF1783" s="29" t="s">
        <v>3637</v>
      </c>
      <c r="AG1783" s="105">
        <v>85000</v>
      </c>
    </row>
    <row r="1784" spans="32:33" ht="15" customHeight="1" x14ac:dyDescent="0.25">
      <c r="AF1784" s="29" t="s">
        <v>3640</v>
      </c>
      <c r="AG1784" s="105">
        <v>49000</v>
      </c>
    </row>
    <row r="1785" spans="32:33" ht="15" customHeight="1" x14ac:dyDescent="0.25">
      <c r="AF1785" s="29" t="s">
        <v>3641</v>
      </c>
      <c r="AG1785" s="105">
        <v>59000</v>
      </c>
    </row>
    <row r="1786" spans="32:33" ht="15" customHeight="1" x14ac:dyDescent="0.25">
      <c r="AF1786" s="29" t="s">
        <v>3642</v>
      </c>
      <c r="AG1786" s="105">
        <v>55000</v>
      </c>
    </row>
    <row r="1787" spans="32:33" ht="15" customHeight="1" x14ac:dyDescent="0.25">
      <c r="AF1787" s="29" t="s">
        <v>3643</v>
      </c>
      <c r="AG1787" s="105">
        <v>75000</v>
      </c>
    </row>
    <row r="1788" spans="32:33" ht="15" customHeight="1" x14ac:dyDescent="0.25">
      <c r="AF1788" s="29" t="s">
        <v>3646</v>
      </c>
      <c r="AG1788" s="105">
        <v>80000</v>
      </c>
    </row>
    <row r="1789" spans="32:33" ht="15" customHeight="1" x14ac:dyDescent="0.25">
      <c r="AF1789" s="29" t="s">
        <v>3647</v>
      </c>
      <c r="AG1789" s="105">
        <v>12000</v>
      </c>
    </row>
    <row r="1790" spans="32:33" ht="15" customHeight="1" x14ac:dyDescent="0.25">
      <c r="AF1790" s="29" t="s">
        <v>3648</v>
      </c>
      <c r="AG1790" s="105">
        <v>48500</v>
      </c>
    </row>
    <row r="1791" spans="32:33" ht="15" customHeight="1" x14ac:dyDescent="0.25">
      <c r="AF1791" s="29" t="s">
        <v>3655</v>
      </c>
      <c r="AG1791" s="105">
        <v>62000</v>
      </c>
    </row>
    <row r="1792" spans="32:33" ht="15" customHeight="1" x14ac:dyDescent="0.25">
      <c r="AF1792" s="29" t="s">
        <v>3659</v>
      </c>
      <c r="AG1792" s="105">
        <v>90000</v>
      </c>
    </row>
    <row r="1793" spans="32:33" ht="15" customHeight="1" x14ac:dyDescent="0.25">
      <c r="AF1793" s="29" t="s">
        <v>3661</v>
      </c>
      <c r="AG1793" s="105">
        <v>85000</v>
      </c>
    </row>
    <row r="1794" spans="32:33" ht="15" customHeight="1" x14ac:dyDescent="0.25">
      <c r="AF1794" s="29" t="s">
        <v>3663</v>
      </c>
      <c r="AG1794" s="105">
        <v>65000</v>
      </c>
    </row>
    <row r="1795" spans="32:33" ht="15" customHeight="1" x14ac:dyDescent="0.25">
      <c r="AF1795" s="29" t="s">
        <v>3664</v>
      </c>
      <c r="AG1795" s="105">
        <v>75000</v>
      </c>
    </row>
    <row r="1796" spans="32:33" ht="15" customHeight="1" x14ac:dyDescent="0.25">
      <c r="AF1796" s="29" t="s">
        <v>3665</v>
      </c>
      <c r="AG1796" s="105">
        <v>92000</v>
      </c>
    </row>
    <row r="1797" spans="32:33" ht="15" customHeight="1" x14ac:dyDescent="0.25">
      <c r="AF1797" s="29" t="s">
        <v>3668</v>
      </c>
      <c r="AG1797" s="105">
        <v>45000</v>
      </c>
    </row>
    <row r="1798" spans="32:33" ht="15" customHeight="1" x14ac:dyDescent="0.25">
      <c r="AF1798" s="29" t="s">
        <v>3672</v>
      </c>
      <c r="AG1798" s="105">
        <v>60000</v>
      </c>
    </row>
    <row r="1799" spans="32:33" ht="15" customHeight="1" x14ac:dyDescent="0.25">
      <c r="AF1799" s="29" t="s">
        <v>3673</v>
      </c>
      <c r="AG1799" s="105">
        <v>65000</v>
      </c>
    </row>
    <row r="1800" spans="32:33" ht="15" customHeight="1" x14ac:dyDescent="0.25">
      <c r="AF1800" s="29" t="s">
        <v>3674</v>
      </c>
      <c r="AG1800" s="105">
        <v>73000</v>
      </c>
    </row>
    <row r="1801" spans="32:33" ht="15" customHeight="1" x14ac:dyDescent="0.25">
      <c r="AF1801" s="29" t="s">
        <v>3675</v>
      </c>
      <c r="AG1801" s="105">
        <v>54000</v>
      </c>
    </row>
    <row r="1802" spans="32:33" ht="15" customHeight="1" x14ac:dyDescent="0.25">
      <c r="AF1802" s="29" t="s">
        <v>3676</v>
      </c>
      <c r="AG1802" s="105">
        <v>81000</v>
      </c>
    </row>
    <row r="1803" spans="32:33" ht="15" customHeight="1" x14ac:dyDescent="0.25">
      <c r="AF1803" s="29" t="s">
        <v>3677</v>
      </c>
      <c r="AG1803" s="105">
        <v>10000</v>
      </c>
    </row>
    <row r="1804" spans="32:33" ht="15" customHeight="1" x14ac:dyDescent="0.25">
      <c r="AF1804" s="29" t="s">
        <v>3678</v>
      </c>
      <c r="AG1804" s="105">
        <v>42000</v>
      </c>
    </row>
    <row r="1805" spans="32:33" ht="15" customHeight="1" x14ac:dyDescent="0.25">
      <c r="AF1805" s="29" t="s">
        <v>3704</v>
      </c>
      <c r="AG1805" s="105">
        <v>45000</v>
      </c>
    </row>
    <row r="1806" spans="32:33" ht="15" customHeight="1" x14ac:dyDescent="0.25">
      <c r="AF1806" s="29" t="s">
        <v>3705</v>
      </c>
      <c r="AG1806" s="105">
        <v>36000</v>
      </c>
    </row>
    <row r="1807" spans="32:33" ht="15" customHeight="1" x14ac:dyDescent="0.25">
      <c r="AF1807" s="29" t="s">
        <v>3706</v>
      </c>
      <c r="AG1807" s="105">
        <v>68000</v>
      </c>
    </row>
    <row r="1808" spans="32:33" ht="15" customHeight="1" x14ac:dyDescent="0.25">
      <c r="AF1808" s="29" t="s">
        <v>3707</v>
      </c>
      <c r="AG1808" s="105">
        <v>75000</v>
      </c>
    </row>
    <row r="1809" spans="32:33" ht="15" customHeight="1" x14ac:dyDescent="0.25">
      <c r="AF1809" s="29" t="s">
        <v>3708</v>
      </c>
      <c r="AG1809" s="105">
        <v>88000</v>
      </c>
    </row>
    <row r="1810" spans="32:33" ht="15" customHeight="1" x14ac:dyDescent="0.25">
      <c r="AF1810" s="29" t="s">
        <v>3710</v>
      </c>
      <c r="AG1810" s="105">
        <v>69000</v>
      </c>
    </row>
    <row r="1811" spans="32:33" ht="15" customHeight="1" x14ac:dyDescent="0.25">
      <c r="AF1811" s="29" t="s">
        <v>3711</v>
      </c>
      <c r="AG1811" s="105">
        <v>30000</v>
      </c>
    </row>
    <row r="1812" spans="32:33" ht="15" customHeight="1" x14ac:dyDescent="0.25">
      <c r="AF1812" s="29" t="s">
        <v>3712</v>
      </c>
      <c r="AG1812" s="105">
        <v>80000</v>
      </c>
    </row>
    <row r="1813" spans="32:33" ht="15" customHeight="1" x14ac:dyDescent="0.25">
      <c r="AF1813" s="29" t="s">
        <v>3713</v>
      </c>
      <c r="AG1813" s="105">
        <v>75000</v>
      </c>
    </row>
    <row r="1814" spans="32:33" ht="15" customHeight="1" x14ac:dyDescent="0.25">
      <c r="AF1814" s="29" t="s">
        <v>3715</v>
      </c>
      <c r="AG1814" s="105">
        <v>85000</v>
      </c>
    </row>
    <row r="1815" spans="32:33" ht="15" customHeight="1" x14ac:dyDescent="0.25">
      <c r="AF1815" s="29" t="s">
        <v>3718</v>
      </c>
      <c r="AG1815" s="105">
        <v>60000</v>
      </c>
    </row>
    <row r="1816" spans="32:33" ht="15" customHeight="1" x14ac:dyDescent="0.25">
      <c r="AF1816" s="29" t="s">
        <v>3719</v>
      </c>
      <c r="AG1816" s="105">
        <v>60000</v>
      </c>
    </row>
    <row r="1817" spans="32:33" ht="15" customHeight="1" x14ac:dyDescent="0.25">
      <c r="AF1817" s="29" t="s">
        <v>3726</v>
      </c>
      <c r="AG1817" s="105">
        <v>67000</v>
      </c>
    </row>
    <row r="1818" spans="32:33" ht="15" customHeight="1" x14ac:dyDescent="0.25">
      <c r="AF1818" s="29" t="s">
        <v>3727</v>
      </c>
      <c r="AG1818" s="105">
        <v>30000</v>
      </c>
    </row>
    <row r="1819" spans="32:33" ht="15" customHeight="1" x14ac:dyDescent="0.25">
      <c r="AF1819" s="29" t="s">
        <v>3729</v>
      </c>
      <c r="AG1819" s="105">
        <v>71500</v>
      </c>
    </row>
    <row r="1820" spans="32:33" ht="15" customHeight="1" x14ac:dyDescent="0.25">
      <c r="AF1820" s="29" t="s">
        <v>3730</v>
      </c>
      <c r="AG1820" s="105">
        <v>67000</v>
      </c>
    </row>
    <row r="1821" spans="32:33" ht="15" customHeight="1" x14ac:dyDescent="0.25">
      <c r="AF1821" s="29" t="s">
        <v>3731</v>
      </c>
      <c r="AG1821" s="105">
        <v>40000</v>
      </c>
    </row>
    <row r="1822" spans="32:33" ht="15" customHeight="1" x14ac:dyDescent="0.25">
      <c r="AF1822" s="29" t="s">
        <v>3732</v>
      </c>
      <c r="AG1822" s="105">
        <v>65000</v>
      </c>
    </row>
    <row r="1823" spans="32:33" ht="15" customHeight="1" x14ac:dyDescent="0.25">
      <c r="AF1823" s="29" t="s">
        <v>3733</v>
      </c>
      <c r="AG1823" s="105">
        <v>72000</v>
      </c>
    </row>
    <row r="1824" spans="32:33" ht="15" customHeight="1" x14ac:dyDescent="0.25">
      <c r="AF1824" s="29" t="s">
        <v>3734</v>
      </c>
      <c r="AG1824" s="105">
        <v>52500</v>
      </c>
    </row>
    <row r="1825" spans="32:33" ht="15" customHeight="1" x14ac:dyDescent="0.25">
      <c r="AF1825" s="29" t="s">
        <v>3739</v>
      </c>
      <c r="AG1825" s="105">
        <v>85000</v>
      </c>
    </row>
    <row r="1826" spans="32:33" ht="15" customHeight="1" x14ac:dyDescent="0.25">
      <c r="AF1826" s="29" t="s">
        <v>3742</v>
      </c>
      <c r="AG1826" s="105">
        <v>125000</v>
      </c>
    </row>
    <row r="1827" spans="32:33" ht="15" customHeight="1" x14ac:dyDescent="0.25">
      <c r="AF1827" s="29" t="s">
        <v>3752</v>
      </c>
      <c r="AG1827" s="105">
        <v>74461</v>
      </c>
    </row>
    <row r="1828" spans="32:33" ht="15" customHeight="1" x14ac:dyDescent="0.25">
      <c r="AF1828" s="29" t="s">
        <v>3758</v>
      </c>
      <c r="AG1828" s="105">
        <v>40000</v>
      </c>
    </row>
    <row r="1829" spans="32:33" ht="15" customHeight="1" x14ac:dyDescent="0.25">
      <c r="AF1829" s="29" t="s">
        <v>3760</v>
      </c>
      <c r="AG1829" s="105">
        <v>56600</v>
      </c>
    </row>
    <row r="1830" spans="32:33" ht="15" customHeight="1" x14ac:dyDescent="0.25">
      <c r="AF1830" s="29" t="s">
        <v>3763</v>
      </c>
      <c r="AG1830" s="105">
        <v>100000</v>
      </c>
    </row>
    <row r="1831" spans="32:33" ht="15" customHeight="1" x14ac:dyDescent="0.25">
      <c r="AF1831" s="29" t="s">
        <v>3766</v>
      </c>
      <c r="AG1831" s="105">
        <v>65000</v>
      </c>
    </row>
    <row r="1832" spans="32:33" ht="15" customHeight="1" x14ac:dyDescent="0.25">
      <c r="AF1832" s="29" t="s">
        <v>3767</v>
      </c>
      <c r="AG1832" s="105">
        <v>65000</v>
      </c>
    </row>
    <row r="1833" spans="32:33" ht="15" customHeight="1" x14ac:dyDescent="0.25">
      <c r="AF1833" s="29" t="s">
        <v>3768</v>
      </c>
      <c r="AG1833" s="105">
        <v>65000</v>
      </c>
    </row>
    <row r="1834" spans="32:33" ht="15" customHeight="1" x14ac:dyDescent="0.25">
      <c r="AF1834" s="29" t="s">
        <v>3770</v>
      </c>
      <c r="AG1834" s="105">
        <v>63000</v>
      </c>
    </row>
    <row r="1835" spans="32:33" ht="15" customHeight="1" x14ac:dyDescent="0.25">
      <c r="AF1835" s="29" t="s">
        <v>3771</v>
      </c>
      <c r="AG1835" s="105">
        <v>87000</v>
      </c>
    </row>
    <row r="1836" spans="32:33" ht="15" customHeight="1" x14ac:dyDescent="0.25">
      <c r="AF1836" s="29" t="s">
        <v>3772</v>
      </c>
      <c r="AG1836" s="105">
        <v>45000</v>
      </c>
    </row>
    <row r="1837" spans="32:33" ht="15" customHeight="1" x14ac:dyDescent="0.25">
      <c r="AF1837" s="29" t="s">
        <v>3773</v>
      </c>
      <c r="AG1837" s="105">
        <v>85000</v>
      </c>
    </row>
    <row r="1838" spans="32:33" ht="15" customHeight="1" x14ac:dyDescent="0.25">
      <c r="AF1838" s="29" t="s">
        <v>3784</v>
      </c>
      <c r="AG1838" s="105">
        <v>80000</v>
      </c>
    </row>
    <row r="1839" spans="32:33" ht="15" customHeight="1" x14ac:dyDescent="0.25">
      <c r="AF1839" s="29" t="s">
        <v>2561</v>
      </c>
      <c r="AG1839" s="105">
        <v>27500</v>
      </c>
    </row>
    <row r="1840" spans="32:33" ht="15" customHeight="1" x14ac:dyDescent="0.25">
      <c r="AF1840" s="29" t="s">
        <v>3787</v>
      </c>
      <c r="AG1840" s="105">
        <v>70000</v>
      </c>
    </row>
    <row r="1841" spans="32:33" ht="15" customHeight="1" x14ac:dyDescent="0.25">
      <c r="AF1841" s="29" t="s">
        <v>3788</v>
      </c>
      <c r="AG1841" s="105">
        <v>214000</v>
      </c>
    </row>
    <row r="1842" spans="32:33" ht="15" customHeight="1" x14ac:dyDescent="0.25">
      <c r="AF1842" s="29" t="s">
        <v>3789</v>
      </c>
      <c r="AG1842" s="105">
        <v>78000</v>
      </c>
    </row>
    <row r="1843" spans="32:33" ht="15" customHeight="1" x14ac:dyDescent="0.25">
      <c r="AF1843" s="29" t="s">
        <v>3790</v>
      </c>
      <c r="AG1843" s="105">
        <v>42307</v>
      </c>
    </row>
    <row r="1844" spans="32:33" ht="15" customHeight="1" x14ac:dyDescent="0.25">
      <c r="AF1844" s="29" t="s">
        <v>3791</v>
      </c>
      <c r="AG1844" s="105">
        <v>33250</v>
      </c>
    </row>
    <row r="1845" spans="32:33" ht="15" customHeight="1" x14ac:dyDescent="0.25">
      <c r="AF1845" s="29" t="s">
        <v>3793</v>
      </c>
      <c r="AG1845" s="105">
        <v>120000</v>
      </c>
    </row>
    <row r="1846" spans="32:33" ht="15" customHeight="1" x14ac:dyDescent="0.25">
      <c r="AF1846" s="29" t="s">
        <v>3163</v>
      </c>
      <c r="AG1846" s="105">
        <v>27840</v>
      </c>
    </row>
    <row r="1847" spans="32:33" ht="15" customHeight="1" x14ac:dyDescent="0.25">
      <c r="AF1847" s="29" t="s">
        <v>2196</v>
      </c>
      <c r="AG1847" s="105">
        <v>28000</v>
      </c>
    </row>
    <row r="1848" spans="32:33" ht="15" customHeight="1" x14ac:dyDescent="0.25">
      <c r="AF1848" s="29" t="s">
        <v>3802</v>
      </c>
      <c r="AG1848" s="105">
        <v>60000</v>
      </c>
    </row>
    <row r="1849" spans="32:33" ht="15" customHeight="1" x14ac:dyDescent="0.25">
      <c r="AF1849" s="29" t="s">
        <v>3803</v>
      </c>
      <c r="AG1849" s="105">
        <v>57000</v>
      </c>
    </row>
    <row r="1850" spans="32:33" ht="15" customHeight="1" x14ac:dyDescent="0.25">
      <c r="AF1850" s="29" t="s">
        <v>3804</v>
      </c>
      <c r="AG1850" s="105">
        <v>40000</v>
      </c>
    </row>
    <row r="1851" spans="32:33" ht="15" customHeight="1" x14ac:dyDescent="0.25">
      <c r="AF1851" s="29" t="s">
        <v>3805</v>
      </c>
      <c r="AG1851" s="105">
        <v>80000</v>
      </c>
    </row>
    <row r="1852" spans="32:33" ht="15" customHeight="1" x14ac:dyDescent="0.25">
      <c r="AF1852" s="29" t="s">
        <v>3806</v>
      </c>
      <c r="AG1852" s="105">
        <v>118000</v>
      </c>
    </row>
    <row r="1853" spans="32:33" ht="15" customHeight="1" x14ac:dyDescent="0.25">
      <c r="AF1853" s="29" t="s">
        <v>3810</v>
      </c>
      <c r="AG1853" s="105">
        <v>50000</v>
      </c>
    </row>
    <row r="1854" spans="32:33" ht="15" customHeight="1" x14ac:dyDescent="0.25">
      <c r="AF1854" s="29" t="s">
        <v>3812</v>
      </c>
      <c r="AG1854" s="105">
        <v>60000</v>
      </c>
    </row>
    <row r="1855" spans="32:33" ht="15" customHeight="1" x14ac:dyDescent="0.25">
      <c r="AF1855" s="29" t="s">
        <v>3814</v>
      </c>
      <c r="AG1855" s="105">
        <v>40000</v>
      </c>
    </row>
    <row r="1856" spans="32:33" ht="15" customHeight="1" x14ac:dyDescent="0.25">
      <c r="AF1856" s="29" t="s">
        <v>3815</v>
      </c>
      <c r="AG1856" s="105">
        <v>85000</v>
      </c>
    </row>
    <row r="1857" spans="32:33" ht="15" customHeight="1" x14ac:dyDescent="0.25">
      <c r="AF1857" s="29" t="s">
        <v>3819</v>
      </c>
      <c r="AG1857" s="105">
        <v>48000</v>
      </c>
    </row>
    <row r="1858" spans="32:33" ht="15" customHeight="1" x14ac:dyDescent="0.25">
      <c r="AF1858" s="29" t="s">
        <v>3820</v>
      </c>
      <c r="AG1858" s="105">
        <v>48000</v>
      </c>
    </row>
    <row r="1859" spans="32:33" ht="15" customHeight="1" x14ac:dyDescent="0.25">
      <c r="AF1859" s="29" t="s">
        <v>3827</v>
      </c>
      <c r="AG1859" s="105">
        <v>112000</v>
      </c>
    </row>
    <row r="1860" spans="32:33" ht="15" customHeight="1" x14ac:dyDescent="0.25">
      <c r="AF1860" s="29" t="s">
        <v>3831</v>
      </c>
      <c r="AG1860" s="105">
        <v>72000</v>
      </c>
    </row>
    <row r="1861" spans="32:33" ht="15" customHeight="1" x14ac:dyDescent="0.25">
      <c r="AF1861" s="29" t="s">
        <v>3832</v>
      </c>
      <c r="AG1861" s="105">
        <v>60000</v>
      </c>
    </row>
    <row r="1862" spans="32:33" ht="15" customHeight="1" x14ac:dyDescent="0.25">
      <c r="AF1862" s="29" t="s">
        <v>3833</v>
      </c>
      <c r="AG1862" s="105">
        <v>67000</v>
      </c>
    </row>
    <row r="1863" spans="32:33" ht="15" customHeight="1" x14ac:dyDescent="0.25">
      <c r="AF1863" s="29" t="s">
        <v>3834</v>
      </c>
      <c r="AG1863" s="105">
        <v>54000</v>
      </c>
    </row>
    <row r="1864" spans="32:33" ht="15" customHeight="1" x14ac:dyDescent="0.25">
      <c r="AF1864" s="29" t="s">
        <v>3836</v>
      </c>
      <c r="AG1864" s="105">
        <v>63000</v>
      </c>
    </row>
    <row r="1865" spans="32:33" ht="15" customHeight="1" x14ac:dyDescent="0.25">
      <c r="AF1865" s="29" t="s">
        <v>3837</v>
      </c>
      <c r="AG1865" s="105">
        <v>63000</v>
      </c>
    </row>
    <row r="1866" spans="32:33" ht="15" customHeight="1" x14ac:dyDescent="0.25">
      <c r="AF1866" s="29" t="s">
        <v>2343</v>
      </c>
      <c r="AG1866" s="105">
        <v>29000</v>
      </c>
    </row>
    <row r="1867" spans="32:33" ht="15" customHeight="1" x14ac:dyDescent="0.25">
      <c r="AF1867" s="29" t="s">
        <v>3853</v>
      </c>
      <c r="AG1867" s="105">
        <v>46000</v>
      </c>
    </row>
    <row r="1868" spans="32:33" ht="15" customHeight="1" x14ac:dyDescent="0.25">
      <c r="AF1868" s="29" t="s">
        <v>3858</v>
      </c>
      <c r="AG1868" s="105">
        <v>45000</v>
      </c>
    </row>
    <row r="1869" spans="32:33" ht="15" customHeight="1" x14ac:dyDescent="0.25">
      <c r="AF1869" s="29" t="s">
        <v>3860</v>
      </c>
      <c r="AG1869" s="105">
        <v>43000</v>
      </c>
    </row>
    <row r="1870" spans="32:33" ht="15" customHeight="1" x14ac:dyDescent="0.25">
      <c r="AF1870" s="29" t="s">
        <v>3862</v>
      </c>
      <c r="AG1870" s="105">
        <v>48000</v>
      </c>
    </row>
    <row r="1871" spans="32:33" ht="15" customHeight="1" x14ac:dyDescent="0.25">
      <c r="AF1871" s="29" t="s">
        <v>3818</v>
      </c>
      <c r="AG1871" s="105">
        <v>29000</v>
      </c>
    </row>
    <row r="1872" spans="32:33" ht="15" customHeight="1" x14ac:dyDescent="0.25">
      <c r="AF1872" s="29" t="s">
        <v>3872</v>
      </c>
      <c r="AG1872" s="105">
        <v>62000</v>
      </c>
    </row>
    <row r="1873" spans="32:33" ht="15" customHeight="1" x14ac:dyDescent="0.25">
      <c r="AF1873" s="29" t="s">
        <v>3873</v>
      </c>
      <c r="AG1873" s="105">
        <v>48000</v>
      </c>
    </row>
    <row r="1874" spans="32:33" ht="15" customHeight="1" x14ac:dyDescent="0.25">
      <c r="AF1874" s="29" t="s">
        <v>3876</v>
      </c>
      <c r="AG1874" s="105">
        <v>75000</v>
      </c>
    </row>
    <row r="1875" spans="32:33" ht="15" customHeight="1" x14ac:dyDescent="0.25">
      <c r="AF1875" s="29" t="s">
        <v>3880</v>
      </c>
      <c r="AG1875" s="105">
        <v>110000</v>
      </c>
    </row>
    <row r="1876" spans="32:33" ht="15" customHeight="1" x14ac:dyDescent="0.25">
      <c r="AF1876" s="29" t="s">
        <v>3881</v>
      </c>
      <c r="AG1876" s="105">
        <v>50000</v>
      </c>
    </row>
    <row r="1877" spans="32:33" ht="15" customHeight="1" x14ac:dyDescent="0.25">
      <c r="AF1877" s="29" t="s">
        <v>3882</v>
      </c>
      <c r="AG1877" s="105">
        <v>46000</v>
      </c>
    </row>
    <row r="1878" spans="32:33" ht="15" customHeight="1" x14ac:dyDescent="0.25">
      <c r="AF1878" s="29" t="s">
        <v>3883</v>
      </c>
      <c r="AG1878" s="105">
        <v>115000</v>
      </c>
    </row>
    <row r="1879" spans="32:33" ht="15" customHeight="1" x14ac:dyDescent="0.25">
      <c r="AF1879" s="29" t="s">
        <v>3889</v>
      </c>
      <c r="AG1879" s="105">
        <v>40000</v>
      </c>
    </row>
    <row r="1880" spans="32:33" ht="15" customHeight="1" x14ac:dyDescent="0.25">
      <c r="AF1880" s="29" t="s">
        <v>3890</v>
      </c>
      <c r="AG1880" s="105">
        <v>46359</v>
      </c>
    </row>
    <row r="1881" spans="32:33" ht="15" customHeight="1" x14ac:dyDescent="0.25">
      <c r="AF1881" s="29" t="s">
        <v>3891</v>
      </c>
      <c r="AG1881" s="105">
        <v>70000</v>
      </c>
    </row>
    <row r="1882" spans="32:33" ht="15" customHeight="1" x14ac:dyDescent="0.25">
      <c r="AF1882" s="29" t="s">
        <v>2880</v>
      </c>
      <c r="AG1882" s="105">
        <v>10000</v>
      </c>
    </row>
    <row r="1883" spans="32:33" ht="15" customHeight="1" x14ac:dyDescent="0.25">
      <c r="AF1883" s="29" t="s">
        <v>3505</v>
      </c>
      <c r="AG1883" s="105">
        <v>10000</v>
      </c>
    </row>
    <row r="1884" spans="32:33" ht="15" customHeight="1" x14ac:dyDescent="0.25">
      <c r="AF1884" s="29" t="s">
        <v>2936</v>
      </c>
      <c r="AG1884" s="105">
        <v>20000</v>
      </c>
    </row>
    <row r="1885" spans="32:33" ht="15" customHeight="1" x14ac:dyDescent="0.25">
      <c r="AF1885" s="29" t="s">
        <v>3132</v>
      </c>
      <c r="AG1885" s="105">
        <v>6000</v>
      </c>
    </row>
    <row r="1886" spans="32:33" ht="15" customHeight="1" x14ac:dyDescent="0.25">
      <c r="AF1886" s="31" t="s">
        <v>2906</v>
      </c>
      <c r="AG1886" s="106">
        <v>36400</v>
      </c>
    </row>
  </sheetData>
  <sortState ref="I4:I59">
    <sortCondition ref="I4"/>
  </sortState>
  <conditionalFormatting sqref="B4:B13 F4:F8 I4:J4 AI4:AJ4 I4:I60 Z4">
    <cfRule type="expression" dxfId="79" priority="114">
      <formula>$I4="ERR"</formula>
    </cfRule>
  </conditionalFormatting>
  <conditionalFormatting sqref="M4:M5">
    <cfRule type="expression" dxfId="78" priority="108">
      <formula>$I4="ERR"</formula>
    </cfRule>
  </conditionalFormatting>
  <conditionalFormatting sqref="Q4:Q5">
    <cfRule type="expression" dxfId="77" priority="107">
      <formula>$I4="ERR"</formula>
    </cfRule>
  </conditionalFormatting>
  <conditionalFormatting sqref="Q6">
    <cfRule type="expression" dxfId="76" priority="104">
      <formula>$I6="ERR"</formula>
    </cfRule>
  </conditionalFormatting>
  <conditionalFormatting sqref="Q7">
    <cfRule type="expression" dxfId="75" priority="103">
      <formula>$I7="ERR"</formula>
    </cfRule>
  </conditionalFormatting>
  <conditionalFormatting sqref="Q8">
    <cfRule type="expression" dxfId="74" priority="102">
      <formula>$I8="ERR"</formula>
    </cfRule>
  </conditionalFormatting>
  <conditionalFormatting sqref="P4:P5">
    <cfRule type="expression" dxfId="73" priority="101">
      <formula>$I4="ERR"</formula>
    </cfRule>
  </conditionalFormatting>
  <conditionalFormatting sqref="P6">
    <cfRule type="expression" dxfId="72" priority="100">
      <formula>$I6="ERR"</formula>
    </cfRule>
  </conditionalFormatting>
  <conditionalFormatting sqref="T4:T5">
    <cfRule type="expression" dxfId="71" priority="91">
      <formula>$I4="ERR"</formula>
    </cfRule>
  </conditionalFormatting>
  <conditionalFormatting sqref="Q6">
    <cfRule type="expression" dxfId="70" priority="90">
      <formula>$I6="ERR"</formula>
    </cfRule>
  </conditionalFormatting>
  <conditionalFormatting sqref="Q7">
    <cfRule type="expression" dxfId="69" priority="89">
      <formula>$I7="ERR"</formula>
    </cfRule>
  </conditionalFormatting>
  <conditionalFormatting sqref="Q8">
    <cfRule type="expression" dxfId="68" priority="88">
      <formula>$I8="ERR"</formula>
    </cfRule>
  </conditionalFormatting>
  <conditionalFormatting sqref="Q9">
    <cfRule type="expression" dxfId="67" priority="73">
      <formula>$I9="ERR"</formula>
    </cfRule>
  </conditionalFormatting>
  <conditionalFormatting sqref="S4:S5">
    <cfRule type="expression" dxfId="66" priority="92">
      <formula>$I4="ERR"</formula>
    </cfRule>
  </conditionalFormatting>
  <conditionalFormatting sqref="O9:P9">
    <cfRule type="expression" dxfId="65" priority="87">
      <formula>$I9="ERR"</formula>
    </cfRule>
  </conditionalFormatting>
  <conditionalFormatting sqref="P6">
    <cfRule type="expression" dxfId="64" priority="86">
      <formula>$I6="ERR"</formula>
    </cfRule>
  </conditionalFormatting>
  <conditionalFormatting sqref="P8">
    <cfRule type="expression" dxfId="63" priority="76">
      <formula>$I8="ERR"</formula>
    </cfRule>
  </conditionalFormatting>
  <conditionalFormatting sqref="P8">
    <cfRule type="expression" dxfId="62" priority="75">
      <formula>$I8="ERR"</formula>
    </cfRule>
  </conditionalFormatting>
  <conditionalFormatting sqref="Q9">
    <cfRule type="expression" dxfId="61" priority="74">
      <formula>$I9="ERR"</formula>
    </cfRule>
  </conditionalFormatting>
  <conditionalFormatting sqref="P7">
    <cfRule type="expression" dxfId="60" priority="78">
      <formula>$I7="ERR"</formula>
    </cfRule>
  </conditionalFormatting>
  <conditionalFormatting sqref="P7">
    <cfRule type="expression" dxfId="59" priority="77">
      <formula>$I7="ERR"</formula>
    </cfRule>
  </conditionalFormatting>
  <conditionalFormatting sqref="Z8 AI6:AJ6 Z6">
    <cfRule type="expression" dxfId="58" priority="70">
      <formula>$I5="ERR"</formula>
    </cfRule>
  </conditionalFormatting>
  <conditionalFormatting sqref="AA4:AA5">
    <cfRule type="expression" dxfId="57" priority="68">
      <formula>$I4="ERR"</formula>
    </cfRule>
  </conditionalFormatting>
  <conditionalFormatting sqref="Z8">
    <cfRule type="expression" dxfId="56" priority="65">
      <formula>$I7="ERR"</formula>
    </cfRule>
  </conditionalFormatting>
  <conditionalFormatting sqref="Z5">
    <cfRule type="expression" dxfId="55" priority="55">
      <formula>$I6="ERR"</formula>
    </cfRule>
  </conditionalFormatting>
  <conditionalFormatting sqref="AA8">
    <cfRule type="expression" dxfId="54" priority="61">
      <formula>$I7="ERR"</formula>
    </cfRule>
  </conditionalFormatting>
  <conditionalFormatting sqref="AA8">
    <cfRule type="expression" dxfId="53" priority="60">
      <formula>$I7="ERR"</formula>
    </cfRule>
  </conditionalFormatting>
  <conditionalFormatting sqref="A4:A13">
    <cfRule type="expression" dxfId="51" priority="52">
      <formula>$I4="ERR"</formula>
    </cfRule>
  </conditionalFormatting>
  <conditionalFormatting sqref="H7">
    <cfRule type="expression" dxfId="50" priority="51">
      <formula>$I7="ERR"</formula>
    </cfRule>
  </conditionalFormatting>
  <conditionalFormatting sqref="J7:J60">
    <cfRule type="expression" dxfId="49" priority="50">
      <formula>$I7="ERR"</formula>
    </cfRule>
  </conditionalFormatting>
  <conditionalFormatting sqref="J6">
    <cfRule type="expression" dxfId="48" priority="49">
      <formula>$I6="ERR"</formula>
    </cfRule>
  </conditionalFormatting>
  <conditionalFormatting sqref="J5">
    <cfRule type="expression" dxfId="47" priority="48">
      <formula>$I5="ERR"</formula>
    </cfRule>
  </conditionalFormatting>
  <conditionalFormatting sqref="AF4:AG1886">
    <cfRule type="expression" dxfId="46" priority="47">
      <formula>$F8="ERR"</formula>
    </cfRule>
  </conditionalFormatting>
  <conditionalFormatting sqref="AD4:AD5">
    <cfRule type="expression" dxfId="45" priority="45">
      <formula>$I4="ERR"</formula>
    </cfRule>
  </conditionalFormatting>
  <conditionalFormatting sqref="AC4:AC5">
    <cfRule type="expression" dxfId="44" priority="46">
      <formula>$I4="ERR"</formula>
    </cfRule>
  </conditionalFormatting>
  <conditionalFormatting sqref="AJ5">
    <cfRule type="expression" dxfId="43" priority="41">
      <formula>$I5="ERR"</formula>
    </cfRule>
  </conditionalFormatting>
  <conditionalFormatting sqref="AI8:AJ8">
    <cfRule type="expression" dxfId="42" priority="38">
      <formula>$I7="ERR"</formula>
    </cfRule>
  </conditionalFormatting>
  <conditionalFormatting sqref="AJ6">
    <cfRule type="expression" dxfId="41" priority="36">
      <formula>$I6="ERR"</formula>
    </cfRule>
  </conditionalFormatting>
  <conditionalFormatting sqref="AI6">
    <cfRule type="expression" dxfId="40" priority="35">
      <formula>$I6="ERR"</formula>
    </cfRule>
  </conditionalFormatting>
  <conditionalFormatting sqref="AI7">
    <cfRule type="expression" dxfId="39" priority="34">
      <formula>$I6="ERR"</formula>
    </cfRule>
  </conditionalFormatting>
  <conditionalFormatting sqref="AI7">
    <cfRule type="expression" dxfId="38" priority="33">
      <formula>$I7="ERR"</formula>
    </cfRule>
  </conditionalFormatting>
  <conditionalFormatting sqref="AI5">
    <cfRule type="expression" dxfId="37" priority="30">
      <formula>$I4="ERR"</formula>
    </cfRule>
  </conditionalFormatting>
  <conditionalFormatting sqref="AI5">
    <cfRule type="expression" dxfId="36" priority="29">
      <formula>$I5="ERR"</formula>
    </cfRule>
  </conditionalFormatting>
  <conditionalFormatting sqref="O4">
    <cfRule type="expression" dxfId="35" priority="21">
      <formula>$I4="ERR"</formula>
    </cfRule>
  </conditionalFormatting>
  <conditionalFormatting sqref="O4">
    <cfRule type="expression" dxfId="34" priority="20">
      <formula>$I4="ERR"</formula>
    </cfRule>
  </conditionalFormatting>
  <conditionalFormatting sqref="O5">
    <cfRule type="expression" dxfId="33" priority="19">
      <formula>$I5="ERR"</formula>
    </cfRule>
  </conditionalFormatting>
  <conditionalFormatting sqref="O5">
    <cfRule type="expression" dxfId="32" priority="18">
      <formula>$I5="ERR"</formula>
    </cfRule>
  </conditionalFormatting>
  <conditionalFormatting sqref="O6">
    <cfRule type="expression" dxfId="31" priority="17">
      <formula>$I6="ERR"</formula>
    </cfRule>
  </conditionalFormatting>
  <conditionalFormatting sqref="O6">
    <cfRule type="expression" dxfId="30" priority="16">
      <formula>$I6="ERR"</formula>
    </cfRule>
  </conditionalFormatting>
  <conditionalFormatting sqref="O7">
    <cfRule type="expression" dxfId="29" priority="15">
      <formula>$I7="ERR"</formula>
    </cfRule>
  </conditionalFormatting>
  <conditionalFormatting sqref="O8">
    <cfRule type="expression" dxfId="28" priority="14">
      <formula>$I8="ERR"</formula>
    </cfRule>
  </conditionalFormatting>
  <conditionalFormatting sqref="AJ7">
    <cfRule type="expression" dxfId="27" priority="13">
      <formula>$I6="ERR"</formula>
    </cfRule>
  </conditionalFormatting>
  <conditionalFormatting sqref="AJ7">
    <cfRule type="expression" dxfId="26" priority="12">
      <formula>$I7="ERR"</formula>
    </cfRule>
  </conditionalFormatting>
  <conditionalFormatting sqref="AL4:AL5">
    <cfRule type="expression" dxfId="25" priority="10">
      <formula>$I4="ERR"</formula>
    </cfRule>
  </conditionalFormatting>
  <conditionalFormatting sqref="AL6">
    <cfRule type="expression" dxfId="24" priority="9">
      <formula>$I6="ERR"</formula>
    </cfRule>
  </conditionalFormatting>
  <conditionalFormatting sqref="AL7">
    <cfRule type="expression" dxfId="23" priority="8">
      <formula>$I7="ERR"</formula>
    </cfRule>
  </conditionalFormatting>
  <conditionalFormatting sqref="AL8">
    <cfRule type="expression" dxfId="22" priority="7">
      <formula>$I8="ERR"</formula>
    </cfRule>
  </conditionalFormatting>
  <conditionalFormatting sqref="AL9">
    <cfRule type="expression" dxfId="21" priority="6">
      <formula>$I9="ERR"</formula>
    </cfRule>
  </conditionalFormatting>
  <conditionalFormatting sqref="AL10">
    <cfRule type="expression" dxfId="20" priority="5">
      <formula>$I10="ERR"</formula>
    </cfRule>
  </conditionalFormatting>
  <conditionalFormatting sqref="AL11">
    <cfRule type="expression" dxfId="19" priority="4">
      <formula>$I11="ERR"</formula>
    </cfRule>
  </conditionalFormatting>
  <conditionalFormatting sqref="AL12">
    <cfRule type="expression" dxfId="18" priority="3">
      <formula>$I12="ERR"</formula>
    </cfRule>
  </conditionalFormatting>
  <conditionalFormatting sqref="AL13">
    <cfRule type="expression" dxfId="17" priority="2">
      <formula>$I13="ERR"</formula>
    </cfRule>
  </conditionalFormatting>
  <conditionalFormatting sqref="AA6">
    <cfRule type="expression" dxfId="1" priority="1">
      <formula>$I6="ERR"</formula>
    </cfRule>
  </conditionalFormatting>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V137"/>
  <sheetViews>
    <sheetView showGridLines="0" topLeftCell="G1" workbookViewId="0">
      <selection activeCell="L9" sqref="L9"/>
    </sheetView>
  </sheetViews>
  <sheetFormatPr defaultRowHeight="15" x14ac:dyDescent="0.25"/>
  <cols>
    <col min="1" max="2" width="4" customWidth="1"/>
    <col min="3" max="3" width="22.85546875" bestFit="1" customWidth="1"/>
    <col min="4" max="4" width="12.42578125" bestFit="1" customWidth="1"/>
    <col min="9" max="9" width="26" bestFit="1" customWidth="1"/>
    <col min="10" max="10" width="14.28515625" customWidth="1"/>
    <col min="11" max="11" width="10.42578125" bestFit="1" customWidth="1"/>
    <col min="14" max="15" width="27.140625" bestFit="1" customWidth="1"/>
    <col min="18" max="18" width="12.140625" bestFit="1" customWidth="1"/>
    <col min="19" max="19" width="18.7109375" bestFit="1" customWidth="1"/>
    <col min="20" max="20" width="7.85546875" bestFit="1" customWidth="1"/>
    <col min="22" max="22" width="12.7109375" bestFit="1" customWidth="1"/>
  </cols>
  <sheetData>
    <row r="1" spans="3:22" ht="23.25" x14ac:dyDescent="0.35">
      <c r="C1" s="240" t="s">
        <v>4007</v>
      </c>
      <c r="D1" s="240"/>
      <c r="E1" s="240"/>
      <c r="I1" s="2" t="s">
        <v>3976</v>
      </c>
      <c r="J1" s="77" t="s">
        <v>3997</v>
      </c>
    </row>
    <row r="2" spans="3:22" x14ac:dyDescent="0.25">
      <c r="C2" s="5" t="s">
        <v>4006</v>
      </c>
      <c r="D2" s="5"/>
      <c r="E2" s="5"/>
      <c r="N2" s="5" t="s">
        <v>4005</v>
      </c>
      <c r="O2" s="5"/>
      <c r="R2" s="16" t="s">
        <v>4010</v>
      </c>
      <c r="S2" s="19" t="s">
        <v>4015</v>
      </c>
      <c r="T2" s="16">
        <v>12500</v>
      </c>
    </row>
    <row r="3" spans="3:22" x14ac:dyDescent="0.25">
      <c r="C3" t="s">
        <v>4060</v>
      </c>
      <c r="D3" t="s">
        <v>2</v>
      </c>
      <c r="E3" t="s">
        <v>3892</v>
      </c>
      <c r="I3" s="7" t="s">
        <v>3893</v>
      </c>
      <c r="J3" s="7"/>
      <c r="K3" s="7"/>
      <c r="N3" t="s">
        <v>4002</v>
      </c>
      <c r="O3" t="s">
        <v>4003</v>
      </c>
      <c r="R3" s="15" t="s">
        <v>4012</v>
      </c>
      <c r="S3" s="15" t="s">
        <v>4014</v>
      </c>
      <c r="T3" s="15" t="s">
        <v>4011</v>
      </c>
    </row>
    <row r="4" spans="3:22" x14ac:dyDescent="0.25">
      <c r="C4">
        <f>AVERAGEIF(Data!F:F,tblXrate[[#This Row],[Currency]],Data!G:G)</f>
        <v>56607.86328125</v>
      </c>
      <c r="D4" t="s">
        <v>6</v>
      </c>
      <c r="E4">
        <v>1</v>
      </c>
      <c r="I4" s="6" t="s">
        <v>3894</v>
      </c>
      <c r="J4" s="6">
        <v>4.4927299999999999</v>
      </c>
      <c r="K4" s="6" t="s">
        <v>3895</v>
      </c>
      <c r="N4" t="s">
        <v>1074</v>
      </c>
      <c r="O4" t="s">
        <v>1074</v>
      </c>
      <c r="R4">
        <v>0</v>
      </c>
      <c r="S4" t="str">
        <f>TEXT(tblCountries4[[#This Row],[ID]],"00")&amp;" | "&amp;tblCountries4[[#This Row],[From]]&amp;" - "&amp;T5</f>
        <v>00 | 0 - 12500</v>
      </c>
      <c r="T4" s="18">
        <v>0</v>
      </c>
      <c r="V4" s="17"/>
    </row>
    <row r="5" spans="3:22" x14ac:dyDescent="0.25">
      <c r="C5">
        <f>AVERAGEIF(Data!F:F,tblXrate[[#This Row],[Currency]],Data!G:G)</f>
        <v>63413.001613839755</v>
      </c>
      <c r="D5" t="s">
        <v>22</v>
      </c>
      <c r="E5">
        <f>1/INDEX($J$4:$J$64,MATCH(tblXrate[[#This Row],[Currency]],$K$4:$K$64,0))</f>
        <v>1.2703994389916078</v>
      </c>
      <c r="I5" s="6" t="s">
        <v>3896</v>
      </c>
      <c r="J5" s="6">
        <v>0.98047899999999999</v>
      </c>
      <c r="K5" s="6" t="s">
        <v>82</v>
      </c>
      <c r="N5" t="s">
        <v>163</v>
      </c>
      <c r="O5" t="s">
        <v>4115</v>
      </c>
      <c r="R5">
        <v>1</v>
      </c>
      <c r="S5" t="str">
        <f>TEXT(tblCountries4[[#This Row],[ID]],"00")&amp;" | "&amp;tblCountries4[[#This Row],[From]]&amp;" - "&amp;T6</f>
        <v>01 | 12500 - 25000</v>
      </c>
      <c r="T5" s="18">
        <f t="shared" ref="T5:T23" si="0">T4+$T$2</f>
        <v>12500</v>
      </c>
      <c r="V5" s="17"/>
    </row>
    <row r="6" spans="3:22" x14ac:dyDescent="0.25">
      <c r="C6">
        <f>AVERAGEIF(Data!F:F,tblXrate[[#This Row],[Currency]],Data!G:G)</f>
        <v>6717.3672737153483</v>
      </c>
      <c r="D6" t="s">
        <v>32</v>
      </c>
      <c r="E6">
        <f>1/INDEX($J$4:$J$64,MATCH(tblXrate[[#This Row],[Currency]],$K$4:$K$64,0))</f>
        <v>1.0614088716799131E-2</v>
      </c>
      <c r="I6" s="6" t="s">
        <v>3897</v>
      </c>
      <c r="J6" s="6">
        <v>7.6569700000000003</v>
      </c>
      <c r="K6" s="6" t="s">
        <v>3898</v>
      </c>
      <c r="N6" t="s">
        <v>1331</v>
      </c>
      <c r="O6" t="s">
        <v>1331</v>
      </c>
      <c r="R6">
        <v>2</v>
      </c>
      <c r="S6" t="str">
        <f>TEXT(tblCountries4[[#This Row],[ID]],"00")&amp;" | "&amp;tblCountries4[[#This Row],[From]]&amp;" - "&amp;T7</f>
        <v>02 | 25000 - 37500</v>
      </c>
      <c r="T6" s="18">
        <f t="shared" si="0"/>
        <v>25000</v>
      </c>
    </row>
    <row r="7" spans="3:22" x14ac:dyDescent="0.25">
      <c r="C7">
        <f>AVERAGEIF(Data!F:F,tblXrate[[#This Row],[Currency]],Data!G:G)</f>
        <v>12368.710509004446</v>
      </c>
      <c r="D7" t="s">
        <v>40</v>
      </c>
      <c r="E7">
        <f>1/INDEX($J$4:$J$64,MATCH(tblXrate[[#This Row],[Currency]],$K$4:$K$64,0))</f>
        <v>1.7807916687442568E-2</v>
      </c>
      <c r="I7" s="6" t="s">
        <v>3899</v>
      </c>
      <c r="J7" s="6">
        <v>2.0231400000000002</v>
      </c>
      <c r="K7" s="6" t="s">
        <v>3900</v>
      </c>
      <c r="N7" t="s">
        <v>1860</v>
      </c>
      <c r="O7" t="s">
        <v>1860</v>
      </c>
      <c r="R7">
        <v>3</v>
      </c>
      <c r="S7" t="str">
        <f>TEXT(tblCountries4[[#This Row],[ID]],"00")&amp;" | "&amp;tblCountries4[[#This Row],[From]]&amp;" - "&amp;T8</f>
        <v>03 | 37500 - 50000</v>
      </c>
      <c r="T7" s="18">
        <f t="shared" si="0"/>
        <v>37500</v>
      </c>
    </row>
    <row r="8" spans="3:22" x14ac:dyDescent="0.25">
      <c r="C8">
        <f>AVERAGEIF(Data!F:F,tblXrate[[#This Row],[Currency]],Data!G:G)</f>
        <v>66677.249275682625</v>
      </c>
      <c r="D8" t="s">
        <v>69</v>
      </c>
      <c r="E8">
        <f>1/INDEX($J$4:$J$64,MATCH(tblXrate[[#This Row],[Currency]],$K$4:$K$64,0))</f>
        <v>1.5761782720672841</v>
      </c>
      <c r="I8" s="6" t="s">
        <v>3901</v>
      </c>
      <c r="J8" s="6">
        <v>0.63444599999999995</v>
      </c>
      <c r="K8" s="6" t="s">
        <v>69</v>
      </c>
      <c r="N8" t="s">
        <v>992</v>
      </c>
      <c r="O8" t="s">
        <v>992</v>
      </c>
      <c r="R8">
        <v>4</v>
      </c>
      <c r="S8" t="str">
        <f>TEXT(tblCountries4[[#This Row],[ID]],"00")&amp;" | "&amp;tblCountries4[[#This Row],[From]]&amp;" - "&amp;T9</f>
        <v>04 | 50000 - 62500</v>
      </c>
      <c r="T8" s="18">
        <f t="shared" si="0"/>
        <v>50000</v>
      </c>
    </row>
    <row r="9" spans="3:22" x14ac:dyDescent="0.25">
      <c r="C9">
        <f>AVERAGEIF(Data!F:F,tblXrate[[#This Row],[Currency]],Data!G:G)</f>
        <v>95498.000246597614</v>
      </c>
      <c r="D9" t="s">
        <v>82</v>
      </c>
      <c r="E9">
        <f>1/INDEX($J$4:$J$64,MATCH(tblXrate[[#This Row],[Currency]],$K$4:$K$64,0))</f>
        <v>1.0199096564026358</v>
      </c>
      <c r="I9" s="6" t="s">
        <v>3902</v>
      </c>
      <c r="J9" s="6">
        <v>1.2686999999999999</v>
      </c>
      <c r="K9" s="6" t="s">
        <v>3903</v>
      </c>
      <c r="N9" t="s">
        <v>1126</v>
      </c>
      <c r="O9" t="s">
        <v>1126</v>
      </c>
      <c r="R9">
        <v>5</v>
      </c>
      <c r="S9" t="str">
        <f>TEXT(tblCountries4[[#This Row],[ID]],"00")&amp;" | "&amp;tblCountries4[[#This Row],[From]]&amp;" - "&amp;T10</f>
        <v>05 | 62500 - 75000</v>
      </c>
      <c r="T9" s="18">
        <f t="shared" si="0"/>
        <v>62500</v>
      </c>
    </row>
    <row r="10" spans="3:22" x14ac:dyDescent="0.25">
      <c r="C10">
        <f>AVERAGEIF(Data!F:F,tblXrate[[#This Row],[Currency]],Data!G:G)</f>
        <v>95710.577036541668</v>
      </c>
      <c r="D10" t="s">
        <v>86</v>
      </c>
      <c r="E10">
        <f>1/INDEX($J$4:$J$64,MATCH(tblXrate[[#This Row],[Currency]],$K$4:$K$64,0))</f>
        <v>0.98336152303032687</v>
      </c>
      <c r="I10" s="6" t="s">
        <v>3904</v>
      </c>
      <c r="J10" s="6">
        <v>1.53952</v>
      </c>
      <c r="K10" s="6" t="s">
        <v>3905</v>
      </c>
      <c r="N10" t="s">
        <v>84</v>
      </c>
      <c r="O10" t="s">
        <v>84</v>
      </c>
      <c r="R10">
        <v>6</v>
      </c>
      <c r="S10" t="str">
        <f>TEXT(tblCountries4[[#This Row],[ID]],"00")&amp;" | "&amp;tblCountries4[[#This Row],[From]]&amp;" - "&amp;T11</f>
        <v>06 | 75000 - 87500</v>
      </c>
      <c r="T10" s="18">
        <f t="shared" si="0"/>
        <v>75000</v>
      </c>
    </row>
    <row r="11" spans="3:22" x14ac:dyDescent="0.25">
      <c r="C11">
        <f>AVERAGEIF(Data!F:F,tblXrate[[#This Row],[Currency]],Data!G:G)</f>
        <v>8770.8693353814488</v>
      </c>
      <c r="D11" t="s">
        <v>3951</v>
      </c>
      <c r="E11">
        <f>1/INDEX($J$4:$J$64,MATCH(tblXrate[[#This Row],[Currency]],$K$4:$K$64,0))</f>
        <v>2.3705052257787702E-2</v>
      </c>
      <c r="I11" s="6" t="s">
        <v>3906</v>
      </c>
      <c r="J11" s="6">
        <v>1.01692</v>
      </c>
      <c r="K11" s="6" t="s">
        <v>86</v>
      </c>
      <c r="N11" t="s">
        <v>1519</v>
      </c>
      <c r="O11" t="s">
        <v>1519</v>
      </c>
      <c r="R11">
        <v>7</v>
      </c>
      <c r="S11" t="str">
        <f>TEXT(tblCountries4[[#This Row],[ID]],"00")&amp;" | "&amp;tblCountries4[[#This Row],[From]]&amp;" - "&amp;T12</f>
        <v>07 | 87500 - 100000</v>
      </c>
      <c r="T11" s="18">
        <f t="shared" si="0"/>
        <v>87500</v>
      </c>
    </row>
    <row r="12" spans="3:22" x14ac:dyDescent="0.25">
      <c r="C12">
        <f>AVERAGEIF(Data!F:F,tblXrate[[#This Row],[Currency]],Data!G:G)</f>
        <v>31228.988079520677</v>
      </c>
      <c r="D12" t="s">
        <v>358</v>
      </c>
      <c r="E12">
        <f>1/INDEX($J$4:$J$64,MATCH(tblXrate[[#This Row],[Currency]],$K$4:$K$64,0))</f>
        <v>0.27221921268759308</v>
      </c>
      <c r="I12" s="6" t="s">
        <v>3907</v>
      </c>
      <c r="J12" s="6">
        <v>497.26799999999997</v>
      </c>
      <c r="K12" s="6" t="s">
        <v>3908</v>
      </c>
      <c r="N12" t="s">
        <v>1773</v>
      </c>
      <c r="O12" t="s">
        <v>1773</v>
      </c>
      <c r="R12">
        <v>8</v>
      </c>
      <c r="S12" t="str">
        <f>TEXT(tblCountries4[[#This Row],[ID]],"00")&amp;" | "&amp;tblCountries4[[#This Row],[From]]&amp;" - "&amp;T13</f>
        <v>08 | 100000 - 112500</v>
      </c>
      <c r="T12" s="18">
        <f t="shared" si="0"/>
        <v>100000</v>
      </c>
    </row>
    <row r="13" spans="3:22" x14ac:dyDescent="0.25">
      <c r="C13">
        <f>AVERAGEIF(Data!F:F,tblXrate[[#This Row],[Currency]],Data!G:G)</f>
        <v>10956.982885192734</v>
      </c>
      <c r="D13" t="s">
        <v>391</v>
      </c>
      <c r="E13">
        <f>1/INDEX($J$4:$J$64,MATCH(tblXrate[[#This Row],[Currency]],$K$4:$K$64,0))</f>
        <v>7.3046552567951561E-2</v>
      </c>
      <c r="I13" s="6" t="s">
        <v>3909</v>
      </c>
      <c r="J13" s="6">
        <v>6.3609099999999996</v>
      </c>
      <c r="K13" s="6" t="s">
        <v>3910</v>
      </c>
      <c r="N13" t="s">
        <v>1951</v>
      </c>
      <c r="O13" t="s">
        <v>1951</v>
      </c>
      <c r="R13">
        <v>9</v>
      </c>
      <c r="S13" t="str">
        <f>TEXT(tblCountries4[[#This Row],[ID]],"00")&amp;" | "&amp;tblCountries4[[#This Row],[From]]&amp;" - "&amp;T14</f>
        <v>09 | 112500 - 125000</v>
      </c>
      <c r="T13" s="18">
        <f t="shared" si="0"/>
        <v>112500</v>
      </c>
    </row>
    <row r="14" spans="3:22" x14ac:dyDescent="0.25">
      <c r="C14">
        <f>AVERAGEIF(Data!F:F,tblXrate[[#This Row],[Currency]],Data!G:G)</f>
        <v>68954.520184280962</v>
      </c>
      <c r="D14" t="s">
        <v>445</v>
      </c>
      <c r="E14">
        <f>1/INDEX($J$4:$J$64,MATCH(tblXrate[[#This Row],[Currency]],$K$4:$K$64,0))</f>
        <v>0.14365525038391866</v>
      </c>
      <c r="I14" s="6" t="s">
        <v>3911</v>
      </c>
      <c r="J14" s="6">
        <v>1769.79</v>
      </c>
      <c r="K14" s="6" t="s">
        <v>3912</v>
      </c>
      <c r="N14" t="s">
        <v>425</v>
      </c>
      <c r="O14" t="s">
        <v>425</v>
      </c>
      <c r="R14">
        <v>10</v>
      </c>
      <c r="S14" t="str">
        <f>TEXT(tblCountries4[[#This Row],[ID]],"00")&amp;" | "&amp;tblCountries4[[#This Row],[From]]&amp;" - "&amp;T15</f>
        <v>10 | 125000 - 137500</v>
      </c>
      <c r="T14" s="18">
        <f t="shared" si="0"/>
        <v>125000</v>
      </c>
    </row>
    <row r="15" spans="3:22" x14ac:dyDescent="0.25">
      <c r="C15">
        <f>AVERAGEIF(Data!F:F,tblXrate[[#This Row],[Currency]],Data!G:G)</f>
        <v>17598.017290051986</v>
      </c>
      <c r="D15" t="s">
        <v>483</v>
      </c>
      <c r="E15">
        <f>1/INDEX($J$4:$J$64,MATCH(tblXrate[[#This Row],[Currency]],$K$4:$K$64,0))</f>
        <v>1.2220845340313881E-2</v>
      </c>
      <c r="I15" s="6" t="s">
        <v>3913</v>
      </c>
      <c r="J15" s="6">
        <v>5.9367099999999997</v>
      </c>
      <c r="K15" s="6" t="s">
        <v>3914</v>
      </c>
      <c r="N15" t="s">
        <v>59</v>
      </c>
      <c r="O15" t="s">
        <v>59</v>
      </c>
      <c r="R15">
        <v>11</v>
      </c>
      <c r="S15" t="str">
        <f>TEXT(tblCountries4[[#This Row],[ID]],"00")&amp;" | "&amp;tblCountries4[[#This Row],[From]]&amp;" - "&amp;T16</f>
        <v>11 | 137500 - 150000</v>
      </c>
      <c r="T15" s="18">
        <f t="shared" si="0"/>
        <v>137500</v>
      </c>
    </row>
    <row r="16" spans="3:22" x14ac:dyDescent="0.25">
      <c r="C16">
        <f>AVERAGEIF(Data!F:F,tblXrate[[#This Row],[Currency]],Data!G:G)</f>
        <v>28109.627547434993</v>
      </c>
      <c r="D16" t="s">
        <v>497</v>
      </c>
      <c r="E16">
        <f>1/INDEX($J$4:$J$64,MATCH(tblXrate[[#This Row],[Currency]],$K$4:$K$64,0))</f>
        <v>2.0078305391024996E-3</v>
      </c>
      <c r="I16" s="6" t="s">
        <v>3915</v>
      </c>
      <c r="J16" s="6">
        <v>5.8512300000000002</v>
      </c>
      <c r="K16" s="6" t="s">
        <v>1362</v>
      </c>
      <c r="N16" t="s">
        <v>292</v>
      </c>
      <c r="O16" t="s">
        <v>292</v>
      </c>
      <c r="R16">
        <v>12</v>
      </c>
      <c r="S16" t="str">
        <f>TEXT(tblCountries4[[#This Row],[ID]],"00")&amp;" | "&amp;tblCountries4[[#This Row],[From]]&amp;" - "&amp;T17</f>
        <v>12 | 150000 - 162500</v>
      </c>
      <c r="T16" s="18">
        <f t="shared" si="0"/>
        <v>150000</v>
      </c>
    </row>
    <row r="17" spans="3:20" x14ac:dyDescent="0.25">
      <c r="C17">
        <f>AVERAGEIF(Data!F:F,tblXrate[[#This Row],[Currency]],Data!G:G)</f>
        <v>43779.087488630787</v>
      </c>
      <c r="D17" t="s">
        <v>585</v>
      </c>
      <c r="E17">
        <f>1/INDEX($J$4:$J$64,MATCH(tblXrate[[#This Row],[Currency]],$K$4:$K$64,0))</f>
        <v>0.12192177986291114</v>
      </c>
      <c r="I17" s="6" t="s">
        <v>3916</v>
      </c>
      <c r="J17" s="6">
        <v>0.78715400000000002</v>
      </c>
      <c r="K17" s="6" t="s">
        <v>22</v>
      </c>
      <c r="N17" t="s">
        <v>851</v>
      </c>
      <c r="O17" t="s">
        <v>851</v>
      </c>
      <c r="R17">
        <v>13</v>
      </c>
      <c r="S17" t="str">
        <f>TEXT(tblCountries4[[#This Row],[ID]],"00")&amp;" | "&amp;tblCountries4[[#This Row],[From]]&amp;" - "&amp;T18</f>
        <v>13 | 162500 - 175000</v>
      </c>
      <c r="T17" s="18">
        <f t="shared" si="0"/>
        <v>162500</v>
      </c>
    </row>
    <row r="18" spans="3:20" x14ac:dyDescent="0.25">
      <c r="C18">
        <f>AVERAGEIF(Data!F:F,tblXrate[[#This Row],[Currency]],Data!G:G)</f>
        <v>68526.110375557662</v>
      </c>
      <c r="D18" t="s">
        <v>670</v>
      </c>
      <c r="E18">
        <f>1/INDEX($J$4:$J$64,MATCH(tblXrate[[#This Row],[Currency]],$K$4:$K$64,0))</f>
        <v>0.79758809360493876</v>
      </c>
      <c r="I18" s="6" t="s">
        <v>3917</v>
      </c>
      <c r="J18" s="6">
        <v>7.7588900000000001</v>
      </c>
      <c r="K18" s="6" t="s">
        <v>3918</v>
      </c>
      <c r="N18" t="s">
        <v>1671</v>
      </c>
      <c r="O18" t="s">
        <v>1671</v>
      </c>
      <c r="R18">
        <v>14</v>
      </c>
      <c r="S18" t="str">
        <f>TEXT(tblCountries4[[#This Row],[ID]],"00")&amp;" | "&amp;tblCountries4[[#This Row],[From]]&amp;" - "&amp;T19</f>
        <v>14 | 175000 - 187500</v>
      </c>
      <c r="T18" s="18">
        <f t="shared" si="0"/>
        <v>175000</v>
      </c>
    </row>
    <row r="19" spans="3:20" x14ac:dyDescent="0.25">
      <c r="C19">
        <f>AVERAGEIF(Data!F:F,tblXrate[[#This Row],[Currency]],Data!G:G)</f>
        <v>15092.18020692008</v>
      </c>
      <c r="D19" t="s">
        <v>3910</v>
      </c>
      <c r="E19">
        <f>1/INDEX($J$4:$J$64,MATCH(tblXrate[[#This Row],[Currency]],$K$4:$K$64,0))</f>
        <v>0.15721021048875083</v>
      </c>
      <c r="I19" s="6" t="s">
        <v>3919</v>
      </c>
      <c r="J19" s="6">
        <v>225.874</v>
      </c>
      <c r="K19" s="6" t="s">
        <v>3920</v>
      </c>
      <c r="N19" t="s">
        <v>111</v>
      </c>
      <c r="O19" t="s">
        <v>143</v>
      </c>
      <c r="R19">
        <v>15</v>
      </c>
      <c r="S19" t="str">
        <f>TEXT(tblCountries4[[#This Row],[ID]],"00")&amp;" | "&amp;tblCountries4[[#This Row],[From]]&amp;" - "&amp;T20</f>
        <v>15 | 187500 - 200000</v>
      </c>
      <c r="T19" s="18">
        <f t="shared" si="0"/>
        <v>187500</v>
      </c>
    </row>
    <row r="20" spans="3:20" x14ac:dyDescent="0.25">
      <c r="C20">
        <f>AVERAGEIF(Data!F:F,tblXrate[[#This Row],[Currency]],Data!G:G)</f>
        <v>19831.432821021317</v>
      </c>
      <c r="D20" t="s">
        <v>845</v>
      </c>
      <c r="E20">
        <f>1/INDEX($J$4:$J$64,MATCH(tblXrate[[#This Row],[Currency]],$K$4:$K$64,0))</f>
        <v>0.16526194017517765</v>
      </c>
      <c r="I20" s="6" t="s">
        <v>3921</v>
      </c>
      <c r="J20" s="6">
        <v>124.697</v>
      </c>
      <c r="K20" s="6" t="s">
        <v>3922</v>
      </c>
      <c r="N20" t="s">
        <v>143</v>
      </c>
      <c r="O20" t="s">
        <v>143</v>
      </c>
      <c r="R20">
        <v>16</v>
      </c>
      <c r="S20" t="str">
        <f>TEXT(tblCountries4[[#This Row],[ID]],"00")&amp;" | "&amp;tblCountries4[[#This Row],[From]]&amp;" - "&amp;T21</f>
        <v>16 | 200000 - 212500</v>
      </c>
      <c r="T20" s="18">
        <f t="shared" si="0"/>
        <v>200000</v>
      </c>
    </row>
    <row r="21" spans="3:20" x14ac:dyDescent="0.25">
      <c r="C21">
        <f>AVERAGEIF(Data!F:F,tblXrate[[#This Row],[Currency]],Data!G:G)</f>
        <v>10748.844375963021</v>
      </c>
      <c r="D21" t="s">
        <v>3984</v>
      </c>
      <c r="E21">
        <f>1/INDEX($J$4:$J$64,MATCH(tblXrate[[#This Row],[Currency]],$K$4:$K$64,0))</f>
        <v>6.1633281972265025E-3</v>
      </c>
      <c r="I21" s="6" t="s">
        <v>3923</v>
      </c>
      <c r="J21" s="6">
        <v>56.154800000000002</v>
      </c>
      <c r="K21" s="6" t="s">
        <v>40</v>
      </c>
      <c r="N21" t="s">
        <v>662</v>
      </c>
      <c r="O21" t="s">
        <v>143</v>
      </c>
      <c r="R21">
        <v>17</v>
      </c>
      <c r="S21" t="str">
        <f>TEXT(tblCountries4[[#This Row],[ID]],"00")&amp;" | "&amp;tblCountries4[[#This Row],[From]]&amp;" - "&amp;T22</f>
        <v>17 | 212500 - 225000</v>
      </c>
      <c r="T21" s="18">
        <f t="shared" si="0"/>
        <v>212500</v>
      </c>
    </row>
    <row r="22" spans="3:20" x14ac:dyDescent="0.25">
      <c r="C22">
        <f>AVERAGEIF(Data!F:F,tblXrate[[#This Row],[Currency]],Data!G:G)</f>
        <v>31228.988079520677</v>
      </c>
      <c r="D22" t="s">
        <v>358</v>
      </c>
      <c r="E22">
        <f>1/INDEX($J$4:$J$64,MATCH(tblXrate[[#This Row],[Currency]],$K$4:$K$64,0))</f>
        <v>0.27221921268759308</v>
      </c>
      <c r="I22" s="6" t="s">
        <v>3924</v>
      </c>
      <c r="J22" s="6">
        <v>9443.81</v>
      </c>
      <c r="K22" s="6" t="s">
        <v>1393</v>
      </c>
      <c r="N22" t="s">
        <v>1707</v>
      </c>
      <c r="O22" t="s">
        <v>1707</v>
      </c>
      <c r="R22">
        <v>18</v>
      </c>
      <c r="S22" t="str">
        <f>TEXT(tblCountries4[[#This Row],[ID]],"00")&amp;" | "&amp;tblCountries4[[#This Row],[From]]&amp;" - "&amp;T23</f>
        <v>18 | 225000 - 237500</v>
      </c>
      <c r="T22" s="18">
        <f t="shared" si="0"/>
        <v>225000</v>
      </c>
    </row>
    <row r="23" spans="3:20" x14ac:dyDescent="0.25">
      <c r="C23">
        <f>AVERAGEIF(Data!F:F,tblXrate[[#This Row],[Currency]],Data!G:G)</f>
        <v>61488.577162232956</v>
      </c>
      <c r="D23" t="s">
        <v>3900</v>
      </c>
      <c r="E23">
        <f>1/INDEX($J$4:$J$64,MATCH(tblXrate[[#This Row],[Currency]],$K$4:$K$64,0))</f>
        <v>0.49428116689897877</v>
      </c>
      <c r="I23" s="6" t="s">
        <v>3925</v>
      </c>
      <c r="J23" s="6">
        <v>3.86721</v>
      </c>
      <c r="K23" s="6" t="s">
        <v>3926</v>
      </c>
      <c r="N23" t="s">
        <v>799</v>
      </c>
      <c r="O23" t="s">
        <v>799</v>
      </c>
      <c r="R23">
        <v>19</v>
      </c>
      <c r="S23" t="str">
        <f>TEXT(tblCountries4[[#This Row],[ID]],"00")&amp;" | "&amp;tblCountries4[[#This Row],[From]]&amp;" - "&amp;T24</f>
        <v>19 | 237500 - higher</v>
      </c>
      <c r="T23" s="18">
        <f t="shared" si="0"/>
        <v>237500</v>
      </c>
    </row>
    <row r="24" spans="3:20" x14ac:dyDescent="0.25">
      <c r="C24">
        <f>AVERAGEIF(Data!F:F,tblXrate[[#This Row],[Currency]],Data!G:G)</f>
        <v>18499.860539512854</v>
      </c>
      <c r="D24" t="s">
        <v>959</v>
      </c>
      <c r="E24">
        <f>1/INDEX($J$4:$J$64,MATCH(tblXrate[[#This Row],[Currency]],$K$4:$K$64,0))</f>
        <v>0.28461323906942854</v>
      </c>
      <c r="I24" s="6" t="s">
        <v>3927</v>
      </c>
      <c r="J24" s="6">
        <v>78.904300000000006</v>
      </c>
      <c r="K24" s="6" t="s">
        <v>1531</v>
      </c>
      <c r="N24" t="s">
        <v>88</v>
      </c>
      <c r="O24" t="s">
        <v>88</v>
      </c>
      <c r="S24" s="11"/>
      <c r="T24" s="18" t="s">
        <v>4013</v>
      </c>
    </row>
    <row r="25" spans="3:20" x14ac:dyDescent="0.25">
      <c r="C25">
        <f>AVERAGEIF(Data!F:F,tblXrate[[#This Row],[Currency]],Data!G:G)</f>
        <v>18493.233139873784</v>
      </c>
      <c r="D25" t="s">
        <v>3939</v>
      </c>
      <c r="E25">
        <f>1/INDEX($J$4:$J$64,MATCH(tblXrate[[#This Row],[Currency]],$K$4:$K$64,0))</f>
        <v>0.31680056770661735</v>
      </c>
      <c r="I25" s="6" t="s">
        <v>3928</v>
      </c>
      <c r="J25" s="6">
        <v>148.88</v>
      </c>
      <c r="K25" s="6" t="s">
        <v>3929</v>
      </c>
      <c r="N25" t="s">
        <v>541</v>
      </c>
      <c r="O25" t="s">
        <v>88</v>
      </c>
    </row>
    <row r="26" spans="3:20" x14ac:dyDescent="0.25">
      <c r="C26">
        <f>AVERAGEIF(Data!F:F,tblXrate[[#This Row],[Currency]],Data!G:G)</f>
        <v>1805.7739622442759</v>
      </c>
      <c r="D26" t="s">
        <v>1147</v>
      </c>
      <c r="E26">
        <f>1/INDEX($J$4:$J$64,MATCH(tblXrate[[#This Row],[Currency]],$K$4:$K$64,0))</f>
        <v>7.5240581760178168E-3</v>
      </c>
      <c r="I26" s="6" t="s">
        <v>3930</v>
      </c>
      <c r="J26" s="6">
        <v>0.27939999999999998</v>
      </c>
      <c r="K26" s="6" t="s">
        <v>3931</v>
      </c>
      <c r="N26" t="s">
        <v>1497</v>
      </c>
      <c r="O26" t="s">
        <v>1497</v>
      </c>
    </row>
    <row r="27" spans="3:20" x14ac:dyDescent="0.25">
      <c r="C27">
        <f>AVERAGEIF(Data!F:F,tblXrate[[#This Row],[Currency]],Data!G:G)</f>
        <v>72571.80269935554</v>
      </c>
      <c r="D27" t="s">
        <v>1159</v>
      </c>
      <c r="E27">
        <f>1/INDEX($J$4:$J$64,MATCH(tblXrate[[#This Row],[Currency]],$K$4:$K$64,0))</f>
        <v>0.78882394238429931</v>
      </c>
      <c r="I27" s="6" t="s">
        <v>3932</v>
      </c>
      <c r="J27" s="6">
        <v>0.548489</v>
      </c>
      <c r="K27" s="6" t="s">
        <v>3933</v>
      </c>
      <c r="N27" t="s">
        <v>1282</v>
      </c>
      <c r="O27" t="s">
        <v>1497</v>
      </c>
    </row>
    <row r="28" spans="3:20" x14ac:dyDescent="0.25">
      <c r="C28">
        <f>AVERAGEIF(Data!F:F,tblXrate[[#This Row],[Currency]],Data!G:G)</f>
        <v>66677.249275682625</v>
      </c>
      <c r="D28" t="s">
        <v>69</v>
      </c>
      <c r="E28">
        <f>1/INDEX($J$4:$J$64,MATCH(tblXrate[[#This Row],[Currency]],$K$4:$K$64,0))</f>
        <v>1.5761782720672841</v>
      </c>
      <c r="I28" s="6" t="s">
        <v>3934</v>
      </c>
      <c r="J28" s="6">
        <v>1.9323999999999999</v>
      </c>
      <c r="K28" s="6" t="s">
        <v>3935</v>
      </c>
      <c r="N28" t="s">
        <v>639</v>
      </c>
      <c r="O28" t="s">
        <v>639</v>
      </c>
    </row>
    <row r="29" spans="3:20" x14ac:dyDescent="0.25">
      <c r="C29">
        <f>AVERAGEIF(Data!F:F,tblXrate[[#This Row],[Currency]],Data!G:G)</f>
        <v>15404.364569961488</v>
      </c>
      <c r="D29" t="s">
        <v>3986</v>
      </c>
      <c r="E29">
        <f>1/INDEX($J$4:$J$64,MATCH(tblXrate[[#This Row],[Currency]],$K$4:$K$64,0))</f>
        <v>2.5673940949935813E-2</v>
      </c>
      <c r="I29" s="6" t="s">
        <v>3936</v>
      </c>
      <c r="J29" s="6">
        <v>2.7178800000000001</v>
      </c>
      <c r="K29" s="6" t="s">
        <v>3937</v>
      </c>
      <c r="N29" t="s">
        <v>690</v>
      </c>
      <c r="O29" t="s">
        <v>1123</v>
      </c>
    </row>
    <row r="30" spans="3:20" x14ac:dyDescent="0.25">
      <c r="C30">
        <f>AVERAGEIF(Data!F:F,tblXrate[[#This Row],[Currency]],Data!G:G)</f>
        <v>18018.883790212141</v>
      </c>
      <c r="D30" t="s">
        <v>1337</v>
      </c>
      <c r="E30">
        <f>1/INDEX($J$4:$J$64,MATCH(tblXrate[[#This Row],[Currency]],$K$4:$K$64,0))</f>
        <v>0.30031472983686902</v>
      </c>
      <c r="I30" s="6" t="s">
        <v>3938</v>
      </c>
      <c r="J30" s="6">
        <v>3.1565599999999998</v>
      </c>
      <c r="K30" s="6" t="s">
        <v>3939</v>
      </c>
      <c r="N30" t="s">
        <v>184</v>
      </c>
      <c r="O30" t="s">
        <v>184</v>
      </c>
    </row>
    <row r="31" spans="3:20" x14ac:dyDescent="0.25">
      <c r="C31">
        <f>AVERAGEIF(Data!F:F,tblXrate[[#This Row],[Currency]],Data!G:G)</f>
        <v>51497.005988023957</v>
      </c>
      <c r="D31" t="s">
        <v>1343</v>
      </c>
      <c r="E31">
        <f>1/INDEX($J$4:$J$64,MATCH(tblXrate[[#This Row],[Currency]],$K$4:$K$64,0))</f>
        <v>1.1976047904191617E-2</v>
      </c>
      <c r="I31" s="6" t="s">
        <v>3940</v>
      </c>
      <c r="J31" s="6">
        <v>30.715900000000001</v>
      </c>
      <c r="K31" s="6" t="s">
        <v>3941</v>
      </c>
      <c r="N31" t="s">
        <v>971</v>
      </c>
      <c r="O31" t="s">
        <v>184</v>
      </c>
    </row>
    <row r="32" spans="3:20" x14ac:dyDescent="0.25">
      <c r="C32">
        <f>AVERAGEIF(Data!F:F,tblXrate[[#This Row],[Currency]],Data!G:G)</f>
        <v>92288.288103526953</v>
      </c>
      <c r="D32" t="s">
        <v>1362</v>
      </c>
      <c r="E32">
        <f>1/INDEX($J$4:$J$64,MATCH(tblXrate[[#This Row],[Currency]],$K$4:$K$64,0))</f>
        <v>0.17090423722875361</v>
      </c>
      <c r="I32" s="6" t="s">
        <v>3942</v>
      </c>
      <c r="J32" s="6">
        <v>13.6899</v>
      </c>
      <c r="K32" s="6" t="s">
        <v>391</v>
      </c>
      <c r="N32" t="s">
        <v>499</v>
      </c>
      <c r="O32" t="s">
        <v>499</v>
      </c>
    </row>
    <row r="33" spans="3:15" x14ac:dyDescent="0.25">
      <c r="C33">
        <f>AVERAGEIF(Data!F:F,tblXrate[[#This Row],[Currency]],Data!G:G)</f>
        <v>5082.6943786459069</v>
      </c>
      <c r="D33" t="s">
        <v>1393</v>
      </c>
      <c r="E33">
        <f>1/INDEX($J$4:$J$64,MATCH(tblXrate[[#This Row],[Currency]],$K$4:$K$64,0))</f>
        <v>1.0588946622178973E-4</v>
      </c>
      <c r="I33" s="6" t="s">
        <v>3943</v>
      </c>
      <c r="J33" s="6">
        <v>89.65</v>
      </c>
      <c r="K33" s="6" t="s">
        <v>3944</v>
      </c>
      <c r="N33" t="s">
        <v>935</v>
      </c>
      <c r="O33" t="s">
        <v>935</v>
      </c>
    </row>
    <row r="34" spans="3:15" x14ac:dyDescent="0.25">
      <c r="C34">
        <f>AVERAGEIF(Data!F:F,tblXrate[[#This Row],[Currency]],Data!G:G)</f>
        <v>7261.724659606657</v>
      </c>
      <c r="D34" t="s">
        <v>1410</v>
      </c>
      <c r="E34">
        <f>1/INDEX($J$4:$J$64,MATCH(tblXrate[[#This Row],[Currency]],$K$4:$K$64,0))</f>
        <v>7.5642965204236008E-4</v>
      </c>
      <c r="I34" s="6" t="s">
        <v>3945</v>
      </c>
      <c r="J34" s="6">
        <v>1.2537799999999999</v>
      </c>
      <c r="K34" s="6" t="s">
        <v>670</v>
      </c>
      <c r="N34" t="s">
        <v>12</v>
      </c>
      <c r="O34" t="s">
        <v>935</v>
      </c>
    </row>
    <row r="35" spans="3:15" x14ac:dyDescent="0.25">
      <c r="C35">
        <f>AVERAGEIF(Data!F:F,tblXrate[[#This Row],[Currency]],Data!G:G)</f>
        <v>50694.322109187968</v>
      </c>
      <c r="D35" t="s">
        <v>1531</v>
      </c>
      <c r="E35">
        <f>1/INDEX($J$4:$J$64,MATCH(tblXrate[[#This Row],[Currency]],$K$4:$K$64,0))</f>
        <v>1.2673580527296991E-2</v>
      </c>
      <c r="I35" s="6" t="s">
        <v>3946</v>
      </c>
      <c r="J35" s="6">
        <v>5.9083800000000002</v>
      </c>
      <c r="K35" s="6" t="s">
        <v>1829</v>
      </c>
      <c r="N35" t="s">
        <v>1052</v>
      </c>
      <c r="O35" t="s">
        <v>1052</v>
      </c>
    </row>
    <row r="36" spans="3:15" x14ac:dyDescent="0.25">
      <c r="C36">
        <f>AVERAGEIF(Data!F:F,tblXrate[[#This Row],[Currency]],Data!G:G)</f>
        <v>71466.666666666657</v>
      </c>
      <c r="D36" t="s">
        <v>3958</v>
      </c>
      <c r="E36">
        <f>1/INDEX($J$4:$J$64,MATCH(tblXrate[[#This Row],[Currency]],$K$4:$K$64,0))</f>
        <v>0.26666666666666666</v>
      </c>
      <c r="I36" s="6" t="s">
        <v>3947</v>
      </c>
      <c r="J36" s="6">
        <v>0.38450000000000001</v>
      </c>
      <c r="K36" s="6" t="s">
        <v>3948</v>
      </c>
      <c r="N36" t="s">
        <v>877</v>
      </c>
      <c r="O36" t="s">
        <v>877</v>
      </c>
    </row>
    <row r="37" spans="3:15" x14ac:dyDescent="0.25">
      <c r="C37">
        <f>AVERAGEIF(Data!F:F,tblXrate[[#This Row],[Currency]],Data!G:G)</f>
        <v>13745.704467353951</v>
      </c>
      <c r="D37" t="s">
        <v>1729</v>
      </c>
      <c r="E37">
        <f>1/INDEX($J$4:$J$64,MATCH(tblXrate[[#This Row],[Currency]],$K$4:$K$64,0))</f>
        <v>0.11454753722794959</v>
      </c>
      <c r="I37" s="6" t="s">
        <v>3949</v>
      </c>
      <c r="J37" s="6">
        <v>94.214399999999998</v>
      </c>
      <c r="K37" s="6" t="s">
        <v>32</v>
      </c>
      <c r="N37" t="s">
        <v>1978</v>
      </c>
      <c r="O37" t="s">
        <v>877</v>
      </c>
    </row>
    <row r="38" spans="3:15" x14ac:dyDescent="0.25">
      <c r="C38">
        <f>AVERAGEIF(Data!F:F,tblXrate[[#This Row],[Currency]],Data!G:G)</f>
        <v>9376.2513877177607</v>
      </c>
      <c r="D38" t="s">
        <v>3941</v>
      </c>
      <c r="E38">
        <f>1/INDEX($J$4:$J$64,MATCH(tblXrate[[#This Row],[Currency]],$K$4:$K$64,0))</f>
        <v>3.2556428429575561E-2</v>
      </c>
      <c r="I38" s="6" t="s">
        <v>3950</v>
      </c>
      <c r="J38" s="6">
        <v>42.185099999999998</v>
      </c>
      <c r="K38" s="6" t="s">
        <v>3951</v>
      </c>
      <c r="N38" t="s">
        <v>526</v>
      </c>
      <c r="O38" t="s">
        <v>526</v>
      </c>
    </row>
    <row r="39" spans="3:15" x14ac:dyDescent="0.25">
      <c r="C39">
        <f>AVERAGEIF(Data!F:F,tblXrate[[#This Row],[Currency]],Data!G:G)</f>
        <v>67700.452577525488</v>
      </c>
      <c r="D39" t="s">
        <v>1829</v>
      </c>
      <c r="E39">
        <f>1/INDEX($J$4:$J$64,MATCH(tblXrate[[#This Row],[Currency]],$K$4:$K$64,0))</f>
        <v>0.16925113144381371</v>
      </c>
      <c r="I39" s="6" t="s">
        <v>3952</v>
      </c>
      <c r="J39" s="6">
        <v>3.64</v>
      </c>
      <c r="K39" s="6" t="s">
        <v>3953</v>
      </c>
      <c r="N39" t="s">
        <v>359</v>
      </c>
      <c r="O39" t="s">
        <v>359</v>
      </c>
    </row>
    <row r="40" spans="3:15" x14ac:dyDescent="0.25">
      <c r="C40">
        <f>AVERAGEIF(Data!F:F,tblXrate[[#This Row],[Currency]],Data!G:G)</f>
        <v>148102.22862117883</v>
      </c>
      <c r="D40" t="s">
        <v>1881</v>
      </c>
      <c r="E40">
        <f>1/INDEX($J$4:$J$64,MATCH(tblXrate[[#This Row],[Currency]],$K$4:$K$64,0))</f>
        <v>1.0578730615798488</v>
      </c>
      <c r="I40" s="6" t="s">
        <v>3954</v>
      </c>
      <c r="J40" s="6">
        <v>3.5135399999999999</v>
      </c>
      <c r="K40" s="6" t="s">
        <v>959</v>
      </c>
      <c r="N40" t="s">
        <v>847</v>
      </c>
      <c r="O40" t="s">
        <v>847</v>
      </c>
    </row>
    <row r="41" spans="3:15" x14ac:dyDescent="0.25">
      <c r="C41">
        <f>AVERAGEIF(Data!F:F,tblXrate[[#This Row],[Currency]],Data!G:G)</f>
        <v>2953.8461538461538</v>
      </c>
      <c r="D41" t="s">
        <v>1989</v>
      </c>
      <c r="E41">
        <f>1/INDEX($J$4:$J$64,MATCH(tblXrate[[#This Row],[Currency]],$K$4:$K$64,0))</f>
        <v>5.6561085972850679E-2</v>
      </c>
      <c r="I41" s="6" t="s">
        <v>3955</v>
      </c>
      <c r="J41" s="6">
        <v>32.5458</v>
      </c>
      <c r="K41" s="6" t="s">
        <v>3956</v>
      </c>
      <c r="N41" t="s">
        <v>574</v>
      </c>
      <c r="O41" t="s">
        <v>574</v>
      </c>
    </row>
    <row r="42" spans="3:15" x14ac:dyDescent="0.25">
      <c r="I42" s="6" t="s">
        <v>3957</v>
      </c>
      <c r="J42" s="6">
        <v>3.75</v>
      </c>
      <c r="K42" s="6" t="s">
        <v>3958</v>
      </c>
      <c r="N42" t="s">
        <v>1991</v>
      </c>
      <c r="O42" t="s">
        <v>1991</v>
      </c>
    </row>
    <row r="43" spans="3:15" x14ac:dyDescent="0.25">
      <c r="I43" s="6" t="s">
        <v>3959</v>
      </c>
      <c r="J43" s="6">
        <v>1.2677099999999999</v>
      </c>
      <c r="K43" s="6" t="s">
        <v>1159</v>
      </c>
      <c r="N43" t="s">
        <v>983</v>
      </c>
      <c r="O43" t="s">
        <v>983</v>
      </c>
    </row>
    <row r="44" spans="3:15" x14ac:dyDescent="0.25">
      <c r="I44" s="6" t="s">
        <v>3960</v>
      </c>
      <c r="J44" s="6">
        <v>8.2019800000000007</v>
      </c>
      <c r="K44" s="6" t="s">
        <v>585</v>
      </c>
      <c r="N44" t="s">
        <v>1956</v>
      </c>
      <c r="O44" t="s">
        <v>983</v>
      </c>
    </row>
    <row r="45" spans="3:15" x14ac:dyDescent="0.25">
      <c r="I45" s="6" t="s">
        <v>3961</v>
      </c>
      <c r="J45" s="6">
        <v>1151.0899999999999</v>
      </c>
      <c r="K45" s="6" t="s">
        <v>3962</v>
      </c>
      <c r="N45" t="s">
        <v>1623</v>
      </c>
      <c r="O45" t="s">
        <v>983</v>
      </c>
    </row>
    <row r="46" spans="3:15" x14ac:dyDescent="0.25">
      <c r="I46" s="6" t="s">
        <v>3963</v>
      </c>
      <c r="J46" s="6">
        <v>132.90700000000001</v>
      </c>
      <c r="K46" s="6" t="s">
        <v>1147</v>
      </c>
      <c r="N46" t="s">
        <v>515</v>
      </c>
      <c r="O46" t="s">
        <v>515</v>
      </c>
    </row>
    <row r="47" spans="3:15" x14ac:dyDescent="0.25">
      <c r="I47" s="6" t="s">
        <v>3964</v>
      </c>
      <c r="J47" s="6">
        <v>6.9611099999999997</v>
      </c>
      <c r="K47" s="6" t="s">
        <v>445</v>
      </c>
      <c r="N47" t="s">
        <v>106</v>
      </c>
      <c r="O47" t="s">
        <v>106</v>
      </c>
    </row>
    <row r="48" spans="3:15" x14ac:dyDescent="0.25">
      <c r="I48" s="6" t="s">
        <v>3965</v>
      </c>
      <c r="J48" s="6">
        <v>0.94529300000000005</v>
      </c>
      <c r="K48" s="6" t="s">
        <v>1881</v>
      </c>
      <c r="N48" t="s">
        <v>113</v>
      </c>
      <c r="O48" t="s">
        <v>106</v>
      </c>
    </row>
    <row r="49" spans="9:15" x14ac:dyDescent="0.25">
      <c r="I49" s="6" t="s">
        <v>3966</v>
      </c>
      <c r="J49" s="6">
        <v>29.859400000000001</v>
      </c>
      <c r="K49" s="6" t="s">
        <v>3967</v>
      </c>
      <c r="N49" t="s">
        <v>24</v>
      </c>
      <c r="O49" t="s">
        <v>24</v>
      </c>
    </row>
    <row r="50" spans="9:15" x14ac:dyDescent="0.25">
      <c r="I50" s="6" t="s">
        <v>3968</v>
      </c>
      <c r="J50" s="6">
        <v>31.500299999999999</v>
      </c>
      <c r="K50" s="6" t="s">
        <v>3969</v>
      </c>
      <c r="N50" t="s">
        <v>1503</v>
      </c>
      <c r="O50" t="s">
        <v>1503</v>
      </c>
    </row>
    <row r="51" spans="9:15" x14ac:dyDescent="0.25">
      <c r="I51" s="6" t="s">
        <v>3970</v>
      </c>
      <c r="J51" s="6">
        <v>6.3912199999999997</v>
      </c>
      <c r="K51" s="6" t="s">
        <v>3971</v>
      </c>
      <c r="N51" t="s">
        <v>169</v>
      </c>
      <c r="O51" t="s">
        <v>169</v>
      </c>
    </row>
    <row r="52" spans="9:15" x14ac:dyDescent="0.25">
      <c r="I52" s="6" t="s">
        <v>3972</v>
      </c>
      <c r="J52" s="6">
        <v>1.79447</v>
      </c>
      <c r="K52" s="6" t="s">
        <v>3973</v>
      </c>
      <c r="N52" t="s">
        <v>680</v>
      </c>
      <c r="O52" t="s">
        <v>680</v>
      </c>
    </row>
    <row r="53" spans="9:15" x14ac:dyDescent="0.25">
      <c r="I53" s="6" t="s">
        <v>3974</v>
      </c>
      <c r="J53" s="6">
        <v>4.2940199999999997</v>
      </c>
      <c r="K53" s="6" t="s">
        <v>3975</v>
      </c>
      <c r="N53" t="s">
        <v>1933</v>
      </c>
      <c r="O53" t="s">
        <v>1933</v>
      </c>
    </row>
    <row r="54" spans="9:15" x14ac:dyDescent="0.25">
      <c r="I54" s="6" t="s">
        <v>3977</v>
      </c>
      <c r="J54" s="6">
        <v>3.6735099999999998</v>
      </c>
      <c r="K54" s="6" t="s">
        <v>358</v>
      </c>
      <c r="N54" t="s">
        <v>38</v>
      </c>
      <c r="O54" t="s">
        <v>38</v>
      </c>
    </row>
    <row r="55" spans="9:15" x14ac:dyDescent="0.25">
      <c r="I55" s="6" t="s">
        <v>3980</v>
      </c>
      <c r="J55" s="6">
        <v>81.827399999999997</v>
      </c>
      <c r="K55" s="6" t="s">
        <v>483</v>
      </c>
      <c r="N55" t="s">
        <v>21</v>
      </c>
      <c r="O55" t="s">
        <v>21</v>
      </c>
    </row>
    <row r="56" spans="9:15" x14ac:dyDescent="0.25">
      <c r="I56" s="6" t="s">
        <v>3981</v>
      </c>
      <c r="J56" s="6">
        <v>498.05</v>
      </c>
      <c r="K56" s="6" t="s">
        <v>3982</v>
      </c>
      <c r="N56" t="s">
        <v>8</v>
      </c>
      <c r="O56" t="s">
        <v>8</v>
      </c>
    </row>
    <row r="57" spans="9:15" x14ac:dyDescent="0.25">
      <c r="I57" s="6" t="s">
        <v>3983</v>
      </c>
      <c r="J57" s="6">
        <v>6.0510000000000002</v>
      </c>
      <c r="K57" s="6" t="s">
        <v>847</v>
      </c>
      <c r="N57" t="s">
        <v>726</v>
      </c>
      <c r="O57" t="s">
        <v>726</v>
      </c>
    </row>
    <row r="58" spans="9:15" x14ac:dyDescent="0.25">
      <c r="I58" s="6" t="s">
        <v>3985</v>
      </c>
      <c r="J58" s="6">
        <v>162.25</v>
      </c>
      <c r="K58" s="6" t="s">
        <v>3984</v>
      </c>
      <c r="N58" t="s">
        <v>954</v>
      </c>
      <c r="O58" t="s">
        <v>726</v>
      </c>
    </row>
    <row r="59" spans="9:15" x14ac:dyDescent="0.25">
      <c r="I59" s="6" t="s">
        <v>3987</v>
      </c>
      <c r="J59" s="6">
        <v>38.950000000000003</v>
      </c>
      <c r="K59" s="6" t="s">
        <v>3986</v>
      </c>
      <c r="N59" t="s">
        <v>512</v>
      </c>
      <c r="O59" t="s">
        <v>512</v>
      </c>
    </row>
    <row r="60" spans="9:15" x14ac:dyDescent="0.25">
      <c r="I60" s="6" t="s">
        <v>3988</v>
      </c>
      <c r="J60" s="6">
        <v>3.3298399999999999</v>
      </c>
      <c r="K60" s="6" t="s">
        <v>1337</v>
      </c>
      <c r="N60" t="s">
        <v>36</v>
      </c>
      <c r="O60" t="s">
        <v>36</v>
      </c>
    </row>
    <row r="61" spans="9:15" x14ac:dyDescent="0.25">
      <c r="I61" s="6" t="s">
        <v>3989</v>
      </c>
      <c r="J61" s="6">
        <v>83.5</v>
      </c>
      <c r="K61" s="6" t="s">
        <v>1344</v>
      </c>
      <c r="N61" t="s">
        <v>416</v>
      </c>
      <c r="O61" t="s">
        <v>416</v>
      </c>
    </row>
    <row r="62" spans="9:15" x14ac:dyDescent="0.25">
      <c r="I62" s="6" t="s">
        <v>3990</v>
      </c>
      <c r="J62" s="6">
        <v>1322</v>
      </c>
      <c r="K62" s="6" t="s">
        <v>3991</v>
      </c>
      <c r="N62" t="s">
        <v>895</v>
      </c>
      <c r="O62" t="s">
        <v>895</v>
      </c>
    </row>
    <row r="63" spans="9:15" x14ac:dyDescent="0.25">
      <c r="I63" s="6" t="s">
        <v>3992</v>
      </c>
      <c r="J63" s="6">
        <v>8.73</v>
      </c>
      <c r="K63" s="6" t="s">
        <v>1729</v>
      </c>
      <c r="N63" t="s">
        <v>654</v>
      </c>
      <c r="O63" t="s">
        <v>654</v>
      </c>
    </row>
    <row r="64" spans="9:15" x14ac:dyDescent="0.25">
      <c r="I64" s="6" t="s">
        <v>3993</v>
      </c>
      <c r="J64" s="6">
        <v>17.68</v>
      </c>
      <c r="K64" s="6" t="s">
        <v>1989</v>
      </c>
      <c r="N64" t="s">
        <v>1344</v>
      </c>
      <c r="O64" t="s">
        <v>1344</v>
      </c>
    </row>
    <row r="65" spans="14:15" x14ac:dyDescent="0.25">
      <c r="N65" t="s">
        <v>1176</v>
      </c>
      <c r="O65" t="s">
        <v>1176</v>
      </c>
    </row>
    <row r="66" spans="14:15" x14ac:dyDescent="0.25">
      <c r="N66" t="s">
        <v>1043</v>
      </c>
      <c r="O66" t="s">
        <v>1043</v>
      </c>
    </row>
    <row r="67" spans="14:15" x14ac:dyDescent="0.25">
      <c r="N67" t="s">
        <v>1371</v>
      </c>
      <c r="O67" t="s">
        <v>1371</v>
      </c>
    </row>
    <row r="68" spans="14:15" x14ac:dyDescent="0.25">
      <c r="N68" t="s">
        <v>1745</v>
      </c>
      <c r="O68" t="s">
        <v>1745</v>
      </c>
    </row>
    <row r="69" spans="14:15" x14ac:dyDescent="0.25">
      <c r="N69" t="s">
        <v>1700</v>
      </c>
      <c r="O69" t="s">
        <v>1700</v>
      </c>
    </row>
    <row r="70" spans="14:15" x14ac:dyDescent="0.25">
      <c r="N70" t="s">
        <v>818</v>
      </c>
      <c r="O70" t="s">
        <v>818</v>
      </c>
    </row>
    <row r="71" spans="14:15" x14ac:dyDescent="0.25">
      <c r="N71" t="s">
        <v>1118</v>
      </c>
      <c r="O71" t="s">
        <v>1131</v>
      </c>
    </row>
    <row r="72" spans="14:15" x14ac:dyDescent="0.25">
      <c r="N72" t="s">
        <v>1771</v>
      </c>
      <c r="O72" t="s">
        <v>1771</v>
      </c>
    </row>
    <row r="73" spans="14:15" x14ac:dyDescent="0.25">
      <c r="N73" t="s">
        <v>166</v>
      </c>
      <c r="O73" t="s">
        <v>166</v>
      </c>
    </row>
    <row r="74" spans="14:15" x14ac:dyDescent="0.25">
      <c r="N74" t="s">
        <v>1031</v>
      </c>
      <c r="O74" t="s">
        <v>166</v>
      </c>
    </row>
    <row r="75" spans="14:15" x14ac:dyDescent="0.25">
      <c r="N75" t="s">
        <v>1411</v>
      </c>
      <c r="O75" t="s">
        <v>1411</v>
      </c>
    </row>
    <row r="76" spans="14:15" x14ac:dyDescent="0.25">
      <c r="N76" t="s">
        <v>1291</v>
      </c>
      <c r="O76" t="s">
        <v>1291</v>
      </c>
    </row>
    <row r="77" spans="14:15" x14ac:dyDescent="0.25">
      <c r="N77" t="s">
        <v>1731</v>
      </c>
      <c r="O77" t="s">
        <v>1731</v>
      </c>
    </row>
    <row r="78" spans="14:15" x14ac:dyDescent="0.25">
      <c r="N78" t="s">
        <v>577</v>
      </c>
      <c r="O78" t="s">
        <v>4116</v>
      </c>
    </row>
    <row r="79" spans="14:15" x14ac:dyDescent="0.25">
      <c r="N79" t="s">
        <v>1444</v>
      </c>
      <c r="O79" t="s">
        <v>1444</v>
      </c>
    </row>
    <row r="80" spans="14:15" x14ac:dyDescent="0.25">
      <c r="N80" t="s">
        <v>1620</v>
      </c>
      <c r="O80" t="s">
        <v>1444</v>
      </c>
    </row>
    <row r="81" spans="14:15" x14ac:dyDescent="0.25">
      <c r="N81" t="s">
        <v>1679</v>
      </c>
      <c r="O81" t="s">
        <v>1679</v>
      </c>
    </row>
    <row r="82" spans="14:15" x14ac:dyDescent="0.25">
      <c r="N82" t="s">
        <v>628</v>
      </c>
      <c r="O82" t="s">
        <v>628</v>
      </c>
    </row>
    <row r="83" spans="14:15" x14ac:dyDescent="0.25">
      <c r="N83" t="s">
        <v>96</v>
      </c>
      <c r="O83" t="s">
        <v>628</v>
      </c>
    </row>
    <row r="84" spans="14:15" x14ac:dyDescent="0.25">
      <c r="N84" t="s">
        <v>1690</v>
      </c>
      <c r="O84" t="s">
        <v>628</v>
      </c>
    </row>
    <row r="85" spans="14:15" x14ac:dyDescent="0.25">
      <c r="N85" t="s">
        <v>672</v>
      </c>
      <c r="O85" t="s">
        <v>672</v>
      </c>
    </row>
    <row r="86" spans="14:15" x14ac:dyDescent="0.25">
      <c r="N86" t="s">
        <v>636</v>
      </c>
      <c r="O86" t="s">
        <v>672</v>
      </c>
    </row>
    <row r="87" spans="14:15" x14ac:dyDescent="0.25">
      <c r="N87" t="s">
        <v>1099</v>
      </c>
      <c r="O87" t="s">
        <v>672</v>
      </c>
    </row>
    <row r="88" spans="14:15" x14ac:dyDescent="0.25">
      <c r="N88" t="s">
        <v>1609</v>
      </c>
      <c r="O88" t="s">
        <v>672</v>
      </c>
    </row>
    <row r="89" spans="14:15" x14ac:dyDescent="0.25">
      <c r="N89" t="s">
        <v>870</v>
      </c>
      <c r="O89" t="s">
        <v>870</v>
      </c>
    </row>
    <row r="90" spans="14:15" x14ac:dyDescent="0.25">
      <c r="N90" t="s">
        <v>583</v>
      </c>
      <c r="O90" t="s">
        <v>583</v>
      </c>
    </row>
    <row r="91" spans="14:15" x14ac:dyDescent="0.25">
      <c r="N91" t="s">
        <v>2004</v>
      </c>
      <c r="O91" t="s">
        <v>2004</v>
      </c>
    </row>
    <row r="92" spans="14:15" x14ac:dyDescent="0.25">
      <c r="N92" t="s">
        <v>17</v>
      </c>
      <c r="O92" t="s">
        <v>17</v>
      </c>
    </row>
    <row r="93" spans="14:15" x14ac:dyDescent="0.25">
      <c r="N93" t="s">
        <v>1381</v>
      </c>
      <c r="O93" t="s">
        <v>17</v>
      </c>
    </row>
    <row r="94" spans="14:15" x14ac:dyDescent="0.25">
      <c r="N94" t="s">
        <v>136</v>
      </c>
      <c r="O94" t="s">
        <v>136</v>
      </c>
    </row>
    <row r="95" spans="14:15" x14ac:dyDescent="0.25">
      <c r="N95" t="s">
        <v>1156</v>
      </c>
      <c r="O95" t="s">
        <v>1156</v>
      </c>
    </row>
    <row r="96" spans="14:15" x14ac:dyDescent="0.25">
      <c r="N96" t="s">
        <v>1722</v>
      </c>
      <c r="O96" t="s">
        <v>1722</v>
      </c>
    </row>
    <row r="97" spans="14:15" x14ac:dyDescent="0.25">
      <c r="N97" t="s">
        <v>347</v>
      </c>
      <c r="O97" t="s">
        <v>347</v>
      </c>
    </row>
    <row r="98" spans="14:15" x14ac:dyDescent="0.25">
      <c r="N98" t="s">
        <v>75</v>
      </c>
      <c r="O98" t="s">
        <v>75</v>
      </c>
    </row>
    <row r="99" spans="14:15" x14ac:dyDescent="0.25">
      <c r="N99" t="s">
        <v>30</v>
      </c>
      <c r="O99" t="s">
        <v>30</v>
      </c>
    </row>
    <row r="100" spans="14:15" x14ac:dyDescent="0.25">
      <c r="N100" t="s">
        <v>1011</v>
      </c>
      <c r="O100" t="s">
        <v>1011</v>
      </c>
    </row>
    <row r="101" spans="14:15" x14ac:dyDescent="0.25">
      <c r="N101" t="s">
        <v>567</v>
      </c>
      <c r="O101" t="s">
        <v>567</v>
      </c>
    </row>
    <row r="102" spans="14:15" x14ac:dyDescent="0.25">
      <c r="N102" t="s">
        <v>1306</v>
      </c>
      <c r="O102" t="s">
        <v>1306</v>
      </c>
    </row>
    <row r="103" spans="14:15" x14ac:dyDescent="0.25">
      <c r="N103" t="s">
        <v>73</v>
      </c>
      <c r="O103" t="s">
        <v>73</v>
      </c>
    </row>
    <row r="104" spans="14:15" x14ac:dyDescent="0.25">
      <c r="N104" t="s">
        <v>65</v>
      </c>
      <c r="O104" t="s">
        <v>65</v>
      </c>
    </row>
    <row r="105" spans="14:15" x14ac:dyDescent="0.25">
      <c r="N105" t="s">
        <v>133</v>
      </c>
      <c r="O105" t="s">
        <v>133</v>
      </c>
    </row>
    <row r="106" spans="14:15" x14ac:dyDescent="0.25">
      <c r="N106" t="s">
        <v>773</v>
      </c>
      <c r="O106" t="s">
        <v>133</v>
      </c>
    </row>
    <row r="107" spans="14:15" x14ac:dyDescent="0.25">
      <c r="N107" t="s">
        <v>1494</v>
      </c>
      <c r="O107" t="s">
        <v>133</v>
      </c>
    </row>
    <row r="108" spans="14:15" x14ac:dyDescent="0.25">
      <c r="N108" t="s">
        <v>644</v>
      </c>
      <c r="O108" t="s">
        <v>4117</v>
      </c>
    </row>
    <row r="109" spans="14:15" x14ac:dyDescent="0.25">
      <c r="N109" t="s">
        <v>171</v>
      </c>
      <c r="O109" t="s">
        <v>171</v>
      </c>
    </row>
    <row r="110" spans="14:15" x14ac:dyDescent="0.25">
      <c r="N110" t="s">
        <v>1804</v>
      </c>
      <c r="O110" t="s">
        <v>1804</v>
      </c>
    </row>
    <row r="111" spans="14:15" x14ac:dyDescent="0.25">
      <c r="N111" t="s">
        <v>1066</v>
      </c>
      <c r="O111" t="s">
        <v>1066</v>
      </c>
    </row>
    <row r="112" spans="14:15" x14ac:dyDescent="0.25">
      <c r="N112" t="s">
        <v>548</v>
      </c>
      <c r="O112" t="s">
        <v>548</v>
      </c>
    </row>
    <row r="113" spans="14:15" x14ac:dyDescent="0.25">
      <c r="N113" t="s">
        <v>48</v>
      </c>
      <c r="O113" t="s">
        <v>48</v>
      </c>
    </row>
    <row r="114" spans="14:15" x14ac:dyDescent="0.25">
      <c r="N114" t="s">
        <v>1607</v>
      </c>
      <c r="O114" t="s">
        <v>48</v>
      </c>
    </row>
    <row r="115" spans="14:15" x14ac:dyDescent="0.25">
      <c r="N115" t="s">
        <v>120</v>
      </c>
      <c r="O115" t="s">
        <v>48</v>
      </c>
    </row>
    <row r="116" spans="14:15" x14ac:dyDescent="0.25">
      <c r="N116" t="s">
        <v>608</v>
      </c>
      <c r="O116" t="s">
        <v>608</v>
      </c>
    </row>
    <row r="117" spans="14:15" x14ac:dyDescent="0.25">
      <c r="N117" t="s">
        <v>716</v>
      </c>
      <c r="O117" t="s">
        <v>716</v>
      </c>
    </row>
    <row r="118" spans="14:15" x14ac:dyDescent="0.25">
      <c r="N118" t="s">
        <v>1434</v>
      </c>
      <c r="O118" t="s">
        <v>716</v>
      </c>
    </row>
    <row r="119" spans="14:15" x14ac:dyDescent="0.25">
      <c r="N119" t="s">
        <v>447</v>
      </c>
      <c r="O119" t="s">
        <v>447</v>
      </c>
    </row>
    <row r="120" spans="14:15" x14ac:dyDescent="0.25">
      <c r="N120" t="s">
        <v>46</v>
      </c>
      <c r="O120" t="s">
        <v>46</v>
      </c>
    </row>
    <row r="121" spans="14:15" x14ac:dyDescent="0.25">
      <c r="N121" t="s">
        <v>299</v>
      </c>
      <c r="O121" t="s">
        <v>299</v>
      </c>
    </row>
    <row r="122" spans="14:15" x14ac:dyDescent="0.25">
      <c r="N122" t="s">
        <v>748</v>
      </c>
      <c r="O122" t="s">
        <v>299</v>
      </c>
    </row>
    <row r="123" spans="14:15" x14ac:dyDescent="0.25">
      <c r="N123" t="s">
        <v>1809</v>
      </c>
      <c r="O123" t="s">
        <v>1809</v>
      </c>
    </row>
    <row r="124" spans="14:15" x14ac:dyDescent="0.25">
      <c r="N124" t="s">
        <v>197</v>
      </c>
      <c r="O124" t="s">
        <v>197</v>
      </c>
    </row>
    <row r="125" spans="14:15" x14ac:dyDescent="0.25">
      <c r="N125" t="s">
        <v>179</v>
      </c>
      <c r="O125" t="s">
        <v>179</v>
      </c>
    </row>
    <row r="126" spans="14:15" x14ac:dyDescent="0.25">
      <c r="N126" t="s">
        <v>126</v>
      </c>
      <c r="O126" t="s">
        <v>179</v>
      </c>
    </row>
    <row r="127" spans="14:15" x14ac:dyDescent="0.25">
      <c r="N127" t="s">
        <v>492</v>
      </c>
      <c r="O127" t="s">
        <v>179</v>
      </c>
    </row>
    <row r="128" spans="14:15" x14ac:dyDescent="0.25">
      <c r="N128" t="s">
        <v>1458</v>
      </c>
      <c r="O128" t="s">
        <v>1458</v>
      </c>
    </row>
    <row r="129" spans="14:15" x14ac:dyDescent="0.25">
      <c r="N129" t="s">
        <v>71</v>
      </c>
      <c r="O129" t="s">
        <v>71</v>
      </c>
    </row>
    <row r="130" spans="14:15" x14ac:dyDescent="0.25">
      <c r="N130" t="s">
        <v>27</v>
      </c>
      <c r="O130" t="s">
        <v>27</v>
      </c>
    </row>
    <row r="131" spans="14:15" x14ac:dyDescent="0.25">
      <c r="N131" t="s">
        <v>989</v>
      </c>
      <c r="O131" t="s">
        <v>989</v>
      </c>
    </row>
    <row r="132" spans="14:15" x14ac:dyDescent="0.25">
      <c r="N132" t="s">
        <v>15</v>
      </c>
      <c r="O132" t="s">
        <v>15</v>
      </c>
    </row>
    <row r="133" spans="14:15" x14ac:dyDescent="0.25">
      <c r="N133" t="s">
        <v>56</v>
      </c>
      <c r="O133" t="s">
        <v>15</v>
      </c>
    </row>
    <row r="134" spans="14:15" x14ac:dyDescent="0.25">
      <c r="N134" t="s">
        <v>1027</v>
      </c>
      <c r="O134" t="s">
        <v>1676</v>
      </c>
    </row>
    <row r="135" spans="14:15" x14ac:dyDescent="0.25">
      <c r="N135" t="s">
        <v>1676</v>
      </c>
      <c r="O135" t="s">
        <v>1676</v>
      </c>
    </row>
    <row r="136" spans="14:15" x14ac:dyDescent="0.25">
      <c r="N136" t="s">
        <v>1086</v>
      </c>
      <c r="O136" t="s">
        <v>1086</v>
      </c>
    </row>
    <row r="137" spans="14:15" x14ac:dyDescent="0.25">
      <c r="N137" t="s">
        <v>1055</v>
      </c>
      <c r="O137" t="s">
        <v>1055</v>
      </c>
    </row>
  </sheetData>
  <mergeCells count="1">
    <mergeCell ref="C1:E1"/>
  </mergeCells>
  <hyperlinks>
    <hyperlink ref="I1" r:id="rId1"/>
    <hyperlink ref="J1" r:id="rId2"/>
  </hyperlinks>
  <pageMargins left="0.7" right="0.7" top="0.75" bottom="0.75" header="0.3" footer="0.3"/>
  <pageSetup orientation="portrait" r:id="rId3"/>
  <tableParts count="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2:G14930"/>
  <sheetViews>
    <sheetView workbookViewId="0">
      <selection activeCell="H10" sqref="H10"/>
    </sheetView>
  </sheetViews>
  <sheetFormatPr defaultRowHeight="15" x14ac:dyDescent="0.25"/>
  <cols>
    <col min="1" max="1" width="41" customWidth="1"/>
    <col min="2" max="2" width="20.7109375" bestFit="1" customWidth="1"/>
  </cols>
  <sheetData>
    <row r="2" spans="1:2" x14ac:dyDescent="0.25">
      <c r="A2" s="8" t="s">
        <v>4008</v>
      </c>
      <c r="B2" t="s">
        <v>4009</v>
      </c>
    </row>
    <row r="3" spans="1:2" x14ac:dyDescent="0.25">
      <c r="A3" s="9" t="s">
        <v>2009</v>
      </c>
      <c r="B3" s="11">
        <v>5846</v>
      </c>
    </row>
    <row r="4" spans="1:2" x14ac:dyDescent="0.25">
      <c r="A4" s="4" t="s">
        <v>8</v>
      </c>
      <c r="B4" s="11">
        <v>5846</v>
      </c>
    </row>
    <row r="5" spans="1:2" x14ac:dyDescent="0.25">
      <c r="A5" s="10" t="s">
        <v>20</v>
      </c>
      <c r="B5" s="11">
        <v>5846</v>
      </c>
    </row>
    <row r="6" spans="1:2" x14ac:dyDescent="0.25">
      <c r="A6" s="12" t="s">
        <v>6</v>
      </c>
      <c r="B6" s="11">
        <v>5846</v>
      </c>
    </row>
    <row r="7" spans="1:2" x14ac:dyDescent="0.25">
      <c r="A7" s="13" t="s">
        <v>4053</v>
      </c>
      <c r="B7" s="11">
        <v>5846</v>
      </c>
    </row>
    <row r="8" spans="1:2" x14ac:dyDescent="0.25">
      <c r="A8" s="14" t="s">
        <v>4016</v>
      </c>
      <c r="B8" s="11">
        <v>5846</v>
      </c>
    </row>
    <row r="9" spans="1:2" x14ac:dyDescent="0.25">
      <c r="A9" s="20" t="s">
        <v>9</v>
      </c>
      <c r="B9" s="11">
        <v>5846</v>
      </c>
    </row>
    <row r="10" spans="1:2" x14ac:dyDescent="0.25">
      <c r="A10" s="163">
        <v>5846</v>
      </c>
      <c r="B10" s="11">
        <v>5846</v>
      </c>
    </row>
    <row r="11" spans="1:2" x14ac:dyDescent="0.25">
      <c r="A11" s="9" t="s">
        <v>2010</v>
      </c>
      <c r="B11" s="11">
        <v>15000</v>
      </c>
    </row>
    <row r="12" spans="1:2" x14ac:dyDescent="0.25">
      <c r="A12" s="4" t="s">
        <v>935</v>
      </c>
      <c r="B12" s="11">
        <v>15000</v>
      </c>
    </row>
    <row r="13" spans="1:2" x14ac:dyDescent="0.25">
      <c r="A13" s="10" t="s">
        <v>488</v>
      </c>
      <c r="B13" s="11">
        <v>15000</v>
      </c>
    </row>
    <row r="14" spans="1:2" x14ac:dyDescent="0.25">
      <c r="A14" s="12" t="s">
        <v>6</v>
      </c>
      <c r="B14" s="11">
        <v>15000</v>
      </c>
    </row>
    <row r="15" spans="1:2" x14ac:dyDescent="0.25">
      <c r="A15" s="13" t="s">
        <v>4054</v>
      </c>
      <c r="B15" s="11">
        <v>15000</v>
      </c>
    </row>
    <row r="16" spans="1:2" x14ac:dyDescent="0.25">
      <c r="A16" s="14" t="s">
        <v>4016</v>
      </c>
      <c r="B16" s="11">
        <v>15000</v>
      </c>
    </row>
    <row r="17" spans="1:2" x14ac:dyDescent="0.25">
      <c r="A17" s="20" t="s">
        <v>13</v>
      </c>
      <c r="B17" s="11">
        <v>15000</v>
      </c>
    </row>
    <row r="18" spans="1:2" x14ac:dyDescent="0.25">
      <c r="A18" s="163">
        <v>15000</v>
      </c>
      <c r="B18" s="11">
        <v>15000</v>
      </c>
    </row>
    <row r="19" spans="1:2" x14ac:dyDescent="0.25">
      <c r="A19" s="9" t="s">
        <v>2011</v>
      </c>
      <c r="B19" s="11">
        <v>58000</v>
      </c>
    </row>
    <row r="20" spans="1:2" x14ac:dyDescent="0.25">
      <c r="A20" s="4" t="s">
        <v>15</v>
      </c>
      <c r="B20" s="11">
        <v>58000</v>
      </c>
    </row>
    <row r="21" spans="1:2" x14ac:dyDescent="0.25">
      <c r="A21" s="10" t="s">
        <v>20</v>
      </c>
      <c r="B21" s="11">
        <v>58000</v>
      </c>
    </row>
    <row r="22" spans="1:2" x14ac:dyDescent="0.25">
      <c r="A22" s="12" t="s">
        <v>6</v>
      </c>
      <c r="B22" s="11">
        <v>58000</v>
      </c>
    </row>
    <row r="23" spans="1:2" x14ac:dyDescent="0.25">
      <c r="A23" s="13" t="s">
        <v>4029</v>
      </c>
      <c r="B23" s="11">
        <v>58000</v>
      </c>
    </row>
    <row r="24" spans="1:2" x14ac:dyDescent="0.25">
      <c r="A24" s="14" t="s">
        <v>4016</v>
      </c>
      <c r="B24" s="11">
        <v>58000</v>
      </c>
    </row>
    <row r="25" spans="1:2" x14ac:dyDescent="0.25">
      <c r="A25" s="20" t="s">
        <v>13</v>
      </c>
      <c r="B25" s="11">
        <v>58000</v>
      </c>
    </row>
    <row r="26" spans="1:2" x14ac:dyDescent="0.25">
      <c r="A26" s="163">
        <v>58000</v>
      </c>
      <c r="B26" s="11">
        <v>58000</v>
      </c>
    </row>
    <row r="27" spans="1:2" x14ac:dyDescent="0.25">
      <c r="A27" s="9" t="s">
        <v>2012</v>
      </c>
      <c r="B27" s="11">
        <v>48000</v>
      </c>
    </row>
    <row r="28" spans="1:2" x14ac:dyDescent="0.25">
      <c r="A28" s="4" t="s">
        <v>17</v>
      </c>
      <c r="B28" s="11">
        <v>48000</v>
      </c>
    </row>
    <row r="29" spans="1:2" x14ac:dyDescent="0.25">
      <c r="A29" s="10" t="s">
        <v>488</v>
      </c>
      <c r="B29" s="11">
        <v>48000</v>
      </c>
    </row>
    <row r="30" spans="1:2" x14ac:dyDescent="0.25">
      <c r="A30" s="12" t="s">
        <v>6</v>
      </c>
      <c r="B30" s="11">
        <v>48000</v>
      </c>
    </row>
    <row r="31" spans="1:2" x14ac:dyDescent="0.25">
      <c r="A31" s="13" t="s">
        <v>4030</v>
      </c>
      <c r="B31" s="11">
        <v>48000</v>
      </c>
    </row>
    <row r="32" spans="1:2" x14ac:dyDescent="0.25">
      <c r="A32" s="14" t="s">
        <v>4016</v>
      </c>
      <c r="B32" s="11">
        <v>48000</v>
      </c>
    </row>
    <row r="33" spans="1:2" x14ac:dyDescent="0.25">
      <c r="A33" s="20" t="s">
        <v>18</v>
      </c>
      <c r="B33" s="11">
        <v>48000</v>
      </c>
    </row>
    <row r="34" spans="1:2" x14ac:dyDescent="0.25">
      <c r="A34" s="163">
        <v>48000</v>
      </c>
      <c r="B34" s="11">
        <v>48000</v>
      </c>
    </row>
    <row r="35" spans="1:2" x14ac:dyDescent="0.25">
      <c r="A35" s="9" t="s">
        <v>2013</v>
      </c>
      <c r="B35" s="11">
        <v>54000</v>
      </c>
    </row>
    <row r="36" spans="1:2" x14ac:dyDescent="0.25">
      <c r="A36" s="4" t="s">
        <v>15</v>
      </c>
      <c r="B36" s="11">
        <v>54000</v>
      </c>
    </row>
    <row r="37" spans="1:2" x14ac:dyDescent="0.25">
      <c r="A37" s="10" t="s">
        <v>279</v>
      </c>
      <c r="B37" s="11">
        <v>54000</v>
      </c>
    </row>
    <row r="38" spans="1:2" x14ac:dyDescent="0.25">
      <c r="A38" s="12" t="s">
        <v>6</v>
      </c>
      <c r="B38" s="11">
        <v>54000</v>
      </c>
    </row>
    <row r="39" spans="1:2" x14ac:dyDescent="0.25">
      <c r="A39" s="13" t="s">
        <v>4029</v>
      </c>
      <c r="B39" s="11">
        <v>54000</v>
      </c>
    </row>
    <row r="40" spans="1:2" x14ac:dyDescent="0.25">
      <c r="A40" s="14" t="s">
        <v>4016</v>
      </c>
      <c r="B40" s="11">
        <v>54000</v>
      </c>
    </row>
    <row r="41" spans="1:2" x14ac:dyDescent="0.25">
      <c r="A41" s="20" t="s">
        <v>13</v>
      </c>
      <c r="B41" s="11">
        <v>54000</v>
      </c>
    </row>
    <row r="42" spans="1:2" x14ac:dyDescent="0.25">
      <c r="A42" s="163">
        <v>54000</v>
      </c>
      <c r="B42" s="11">
        <v>54000</v>
      </c>
    </row>
    <row r="43" spans="1:2" x14ac:dyDescent="0.25">
      <c r="A43" s="9" t="s">
        <v>2014</v>
      </c>
      <c r="B43" s="11">
        <v>41731</v>
      </c>
    </row>
    <row r="44" spans="1:2" x14ac:dyDescent="0.25">
      <c r="A44" s="4" t="s">
        <v>21</v>
      </c>
      <c r="B44" s="11">
        <v>41731</v>
      </c>
    </row>
    <row r="45" spans="1:2" x14ac:dyDescent="0.25">
      <c r="A45" s="10" t="s">
        <v>20</v>
      </c>
      <c r="B45" s="11">
        <v>41731</v>
      </c>
    </row>
    <row r="46" spans="1:2" x14ac:dyDescent="0.25">
      <c r="A46" s="12" t="s">
        <v>6</v>
      </c>
      <c r="B46" s="11">
        <v>41731</v>
      </c>
    </row>
    <row r="47" spans="1:2" x14ac:dyDescent="0.25">
      <c r="A47" s="13" t="s">
        <v>4030</v>
      </c>
      <c r="B47" s="11">
        <v>41731</v>
      </c>
    </row>
    <row r="48" spans="1:2" x14ac:dyDescent="0.25">
      <c r="A48" s="14" t="s">
        <v>4016</v>
      </c>
      <c r="B48" s="11">
        <v>41731</v>
      </c>
    </row>
    <row r="49" spans="1:2" x14ac:dyDescent="0.25">
      <c r="A49" s="20" t="s">
        <v>13</v>
      </c>
      <c r="B49" s="11">
        <v>41731</v>
      </c>
    </row>
    <row r="50" spans="1:2" x14ac:dyDescent="0.25">
      <c r="A50" s="163">
        <v>41731</v>
      </c>
      <c r="B50" s="11">
        <v>41731</v>
      </c>
    </row>
    <row r="51" spans="1:2" x14ac:dyDescent="0.25">
      <c r="A51" s="9" t="s">
        <v>2015</v>
      </c>
      <c r="B51" s="11">
        <v>184207.91865378313</v>
      </c>
    </row>
    <row r="52" spans="1:2" x14ac:dyDescent="0.25">
      <c r="A52" s="4" t="s">
        <v>24</v>
      </c>
      <c r="B52" s="11">
        <v>184207.91865378313</v>
      </c>
    </row>
    <row r="53" spans="1:2" x14ac:dyDescent="0.25">
      <c r="A53" s="10" t="s">
        <v>52</v>
      </c>
      <c r="B53" s="11">
        <v>184207.91865378313</v>
      </c>
    </row>
    <row r="54" spans="1:2" x14ac:dyDescent="0.25">
      <c r="A54" s="12" t="s">
        <v>22</v>
      </c>
      <c r="B54" s="11">
        <v>184207.91865378313</v>
      </c>
    </row>
    <row r="55" spans="1:2" x14ac:dyDescent="0.25">
      <c r="A55" s="13" t="s">
        <v>4099</v>
      </c>
      <c r="B55" s="11">
        <v>184207.91865378313</v>
      </c>
    </row>
    <row r="56" spans="1:2" x14ac:dyDescent="0.25">
      <c r="A56" s="14" t="s">
        <v>4016</v>
      </c>
      <c r="B56" s="11">
        <v>184207.91865378313</v>
      </c>
    </row>
    <row r="57" spans="1:2" x14ac:dyDescent="0.25">
      <c r="A57" s="20" t="s">
        <v>25</v>
      </c>
      <c r="B57" s="11">
        <v>184207.91865378313</v>
      </c>
    </row>
    <row r="58" spans="1:2" x14ac:dyDescent="0.25">
      <c r="A58" s="163">
        <v>184207.91865378313</v>
      </c>
      <c r="B58" s="11">
        <v>184207.91865378313</v>
      </c>
    </row>
    <row r="59" spans="1:2" x14ac:dyDescent="0.25">
      <c r="A59" s="9" t="s">
        <v>2016</v>
      </c>
      <c r="B59" s="11">
        <v>12000</v>
      </c>
    </row>
    <row r="60" spans="1:2" x14ac:dyDescent="0.25">
      <c r="A60" s="4" t="s">
        <v>27</v>
      </c>
      <c r="B60" s="11">
        <v>12000</v>
      </c>
    </row>
    <row r="61" spans="1:2" x14ac:dyDescent="0.25">
      <c r="A61" s="10" t="s">
        <v>20</v>
      </c>
      <c r="B61" s="11">
        <v>12000</v>
      </c>
    </row>
    <row r="62" spans="1:2" x14ac:dyDescent="0.25">
      <c r="A62" s="12" t="s">
        <v>6</v>
      </c>
      <c r="B62" s="11">
        <v>12000</v>
      </c>
    </row>
    <row r="63" spans="1:2" x14ac:dyDescent="0.25">
      <c r="A63" s="13" t="s">
        <v>4053</v>
      </c>
      <c r="B63" s="11">
        <v>12000</v>
      </c>
    </row>
    <row r="64" spans="1:2" x14ac:dyDescent="0.25">
      <c r="A64" s="14" t="s">
        <v>4016</v>
      </c>
      <c r="B64" s="11">
        <v>12000</v>
      </c>
    </row>
    <row r="65" spans="1:2" x14ac:dyDescent="0.25">
      <c r="A65" s="20" t="s">
        <v>13</v>
      </c>
      <c r="B65" s="11">
        <v>12000</v>
      </c>
    </row>
    <row r="66" spans="1:2" x14ac:dyDescent="0.25">
      <c r="A66" s="163">
        <v>12000</v>
      </c>
      <c r="B66" s="11">
        <v>12000</v>
      </c>
    </row>
    <row r="67" spans="1:2" x14ac:dyDescent="0.25">
      <c r="A67" s="9" t="s">
        <v>2017</v>
      </c>
      <c r="B67" s="11">
        <v>44000</v>
      </c>
    </row>
    <row r="68" spans="1:2" x14ac:dyDescent="0.25">
      <c r="A68" s="4" t="s">
        <v>30</v>
      </c>
      <c r="B68" s="11">
        <v>44000</v>
      </c>
    </row>
    <row r="69" spans="1:2" x14ac:dyDescent="0.25">
      <c r="A69" s="10" t="s">
        <v>4001</v>
      </c>
      <c r="B69" s="11">
        <v>44000</v>
      </c>
    </row>
    <row r="70" spans="1:2" x14ac:dyDescent="0.25">
      <c r="A70" s="12" t="s">
        <v>6</v>
      </c>
      <c r="B70" s="11">
        <v>44000</v>
      </c>
    </row>
    <row r="71" spans="1:2" x14ac:dyDescent="0.25">
      <c r="A71" s="13" t="s">
        <v>4030</v>
      </c>
      <c r="B71" s="11">
        <v>44000</v>
      </c>
    </row>
    <row r="72" spans="1:2" x14ac:dyDescent="0.25">
      <c r="A72" s="14" t="s">
        <v>4016</v>
      </c>
      <c r="B72" s="11">
        <v>44000</v>
      </c>
    </row>
    <row r="73" spans="1:2" x14ac:dyDescent="0.25">
      <c r="A73" s="20" t="s">
        <v>25</v>
      </c>
      <c r="B73" s="11">
        <v>44000</v>
      </c>
    </row>
    <row r="74" spans="1:2" x14ac:dyDescent="0.25">
      <c r="A74" s="163">
        <v>44000</v>
      </c>
      <c r="B74" s="11">
        <v>44000</v>
      </c>
    </row>
    <row r="75" spans="1:2" x14ac:dyDescent="0.25">
      <c r="A75" s="9" t="s">
        <v>2018</v>
      </c>
      <c r="B75" s="11">
        <v>12227.430201752599</v>
      </c>
    </row>
    <row r="76" spans="1:2" x14ac:dyDescent="0.25">
      <c r="A76" s="4" t="s">
        <v>17</v>
      </c>
      <c r="B76" s="11">
        <v>12227.430201752599</v>
      </c>
    </row>
    <row r="77" spans="1:2" x14ac:dyDescent="0.25">
      <c r="A77" s="10" t="s">
        <v>310</v>
      </c>
      <c r="B77" s="11">
        <v>12227.430201752599</v>
      </c>
    </row>
    <row r="78" spans="1:2" x14ac:dyDescent="0.25">
      <c r="A78" s="12" t="s">
        <v>32</v>
      </c>
      <c r="B78" s="11">
        <v>12227.430201752599</v>
      </c>
    </row>
    <row r="79" spans="1:2" x14ac:dyDescent="0.25">
      <c r="A79" s="13" t="s">
        <v>4053</v>
      </c>
      <c r="B79" s="11">
        <v>12227.430201752599</v>
      </c>
    </row>
    <row r="80" spans="1:2" x14ac:dyDescent="0.25">
      <c r="A80" s="14" t="s">
        <v>4016</v>
      </c>
      <c r="B80" s="11">
        <v>12227.430201752599</v>
      </c>
    </row>
    <row r="81" spans="1:2" x14ac:dyDescent="0.25">
      <c r="A81" s="20" t="s">
        <v>13</v>
      </c>
      <c r="B81" s="11">
        <v>12227.430201752599</v>
      </c>
    </row>
    <row r="82" spans="1:2" x14ac:dyDescent="0.25">
      <c r="A82" s="163">
        <v>12227.430201752599</v>
      </c>
      <c r="B82" s="11">
        <v>12227.430201752599</v>
      </c>
    </row>
    <row r="83" spans="1:2" x14ac:dyDescent="0.25">
      <c r="A83" s="9" t="s">
        <v>2019</v>
      </c>
      <c r="B83" s="11">
        <v>65616.131023916547</v>
      </c>
    </row>
    <row r="84" spans="1:2" x14ac:dyDescent="0.25">
      <c r="A84" s="4" t="s">
        <v>36</v>
      </c>
      <c r="B84" s="11">
        <v>65616.131023916547</v>
      </c>
    </row>
    <row r="85" spans="1:2" x14ac:dyDescent="0.25">
      <c r="A85" s="10" t="s">
        <v>67</v>
      </c>
      <c r="B85" s="11">
        <v>65616.131023916547</v>
      </c>
    </row>
    <row r="86" spans="1:2" x14ac:dyDescent="0.25">
      <c r="A86" s="12" t="s">
        <v>22</v>
      </c>
      <c r="B86" s="11">
        <v>65616.131023916547</v>
      </c>
    </row>
    <row r="87" spans="1:2" x14ac:dyDescent="0.25">
      <c r="A87" s="13" t="s">
        <v>4100</v>
      </c>
      <c r="B87" s="11">
        <v>65616.131023916547</v>
      </c>
    </row>
    <row r="88" spans="1:2" x14ac:dyDescent="0.25">
      <c r="A88" s="14" t="s">
        <v>4016</v>
      </c>
      <c r="B88" s="11">
        <v>65616.131023916547</v>
      </c>
    </row>
    <row r="89" spans="1:2" x14ac:dyDescent="0.25">
      <c r="A89" s="20" t="s">
        <v>18</v>
      </c>
      <c r="B89" s="11">
        <v>65616.131023916547</v>
      </c>
    </row>
    <row r="90" spans="1:2" x14ac:dyDescent="0.25">
      <c r="A90" s="163">
        <v>65616.131023916547</v>
      </c>
      <c r="B90" s="11">
        <v>65616.131023916547</v>
      </c>
    </row>
    <row r="91" spans="1:2" x14ac:dyDescent="0.25">
      <c r="A91" s="9" t="s">
        <v>2020</v>
      </c>
      <c r="B91" s="11">
        <v>14000</v>
      </c>
    </row>
    <row r="92" spans="1:2" x14ac:dyDescent="0.25">
      <c r="A92" s="4" t="s">
        <v>38</v>
      </c>
      <c r="B92" s="11">
        <v>14000</v>
      </c>
    </row>
    <row r="93" spans="1:2" x14ac:dyDescent="0.25">
      <c r="A93" s="10" t="s">
        <v>279</v>
      </c>
      <c r="B93" s="11">
        <v>14000</v>
      </c>
    </row>
    <row r="94" spans="1:2" x14ac:dyDescent="0.25">
      <c r="A94" s="12" t="s">
        <v>6</v>
      </c>
      <c r="B94" s="11">
        <v>14000</v>
      </c>
    </row>
    <row r="95" spans="1:2" x14ac:dyDescent="0.25">
      <c r="A95" s="13" t="s">
        <v>4054</v>
      </c>
      <c r="B95" s="11">
        <v>14000</v>
      </c>
    </row>
    <row r="96" spans="1:2" x14ac:dyDescent="0.25">
      <c r="A96" s="14" t="s">
        <v>4016</v>
      </c>
      <c r="B96" s="11">
        <v>14000</v>
      </c>
    </row>
    <row r="97" spans="1:2" x14ac:dyDescent="0.25">
      <c r="A97" s="20" t="s">
        <v>9</v>
      </c>
      <c r="B97" s="11">
        <v>14000</v>
      </c>
    </row>
    <row r="98" spans="1:2" x14ac:dyDescent="0.25">
      <c r="A98" s="163">
        <v>14000</v>
      </c>
      <c r="B98" s="11">
        <v>14000</v>
      </c>
    </row>
    <row r="99" spans="1:2" x14ac:dyDescent="0.25">
      <c r="A99" s="9" t="s">
        <v>2021</v>
      </c>
      <c r="B99" s="11">
        <v>13338.129598894484</v>
      </c>
    </row>
    <row r="100" spans="1:2" x14ac:dyDescent="0.25">
      <c r="A100" s="4" t="s">
        <v>8</v>
      </c>
      <c r="B100" s="11">
        <v>13338.129598894484</v>
      </c>
    </row>
    <row r="101" spans="1:2" x14ac:dyDescent="0.25">
      <c r="A101" s="10" t="s">
        <v>20</v>
      </c>
      <c r="B101" s="11">
        <v>13338.129598894484</v>
      </c>
    </row>
    <row r="102" spans="1:2" x14ac:dyDescent="0.25">
      <c r="A102" s="12" t="s">
        <v>40</v>
      </c>
      <c r="B102" s="11">
        <v>13338.129598894484</v>
      </c>
    </row>
    <row r="103" spans="1:2" x14ac:dyDescent="0.25">
      <c r="A103" s="13" t="s">
        <v>4054</v>
      </c>
      <c r="B103" s="11">
        <v>13338.129598894484</v>
      </c>
    </row>
    <row r="104" spans="1:2" x14ac:dyDescent="0.25">
      <c r="A104" s="14" t="s">
        <v>4016</v>
      </c>
      <c r="B104" s="11">
        <v>13338.129598894484</v>
      </c>
    </row>
    <row r="105" spans="1:2" x14ac:dyDescent="0.25">
      <c r="A105" s="20" t="s">
        <v>13</v>
      </c>
      <c r="B105" s="11">
        <v>13338.129598894484</v>
      </c>
    </row>
    <row r="106" spans="1:2" x14ac:dyDescent="0.25">
      <c r="A106" s="163">
        <v>13338.129598894484</v>
      </c>
      <c r="B106" s="11">
        <v>13338.129598894484</v>
      </c>
    </row>
    <row r="107" spans="1:2" x14ac:dyDescent="0.25">
      <c r="A107" s="9" t="s">
        <v>2022</v>
      </c>
      <c r="B107" s="11">
        <v>49000</v>
      </c>
    </row>
    <row r="108" spans="1:2" x14ac:dyDescent="0.25">
      <c r="A108" s="4" t="s">
        <v>15</v>
      </c>
      <c r="B108" s="11">
        <v>49000</v>
      </c>
    </row>
    <row r="109" spans="1:2" x14ac:dyDescent="0.25">
      <c r="A109" s="10" t="s">
        <v>20</v>
      </c>
      <c r="B109" s="11">
        <v>49000</v>
      </c>
    </row>
    <row r="110" spans="1:2" x14ac:dyDescent="0.25">
      <c r="A110" s="12" t="s">
        <v>6</v>
      </c>
      <c r="B110" s="11">
        <v>49000</v>
      </c>
    </row>
    <row r="111" spans="1:2" x14ac:dyDescent="0.25">
      <c r="A111" s="13" t="s">
        <v>4030</v>
      </c>
      <c r="B111" s="11">
        <v>49000</v>
      </c>
    </row>
    <row r="112" spans="1:2" x14ac:dyDescent="0.25">
      <c r="A112" s="14" t="s">
        <v>4016</v>
      </c>
      <c r="B112" s="11">
        <v>49000</v>
      </c>
    </row>
    <row r="113" spans="1:2" x14ac:dyDescent="0.25">
      <c r="A113" s="20" t="s">
        <v>13</v>
      </c>
      <c r="B113" s="11">
        <v>49000</v>
      </c>
    </row>
    <row r="114" spans="1:2" x14ac:dyDescent="0.25">
      <c r="A114" s="163">
        <v>49000</v>
      </c>
      <c r="B114" s="11">
        <v>49000</v>
      </c>
    </row>
    <row r="115" spans="1:2" x14ac:dyDescent="0.25">
      <c r="A115" s="9" t="s">
        <v>2023</v>
      </c>
      <c r="B115" s="11">
        <v>85000</v>
      </c>
    </row>
    <row r="116" spans="1:2" x14ac:dyDescent="0.25">
      <c r="A116" s="4" t="s">
        <v>15</v>
      </c>
      <c r="B116" s="11">
        <v>85000</v>
      </c>
    </row>
    <row r="117" spans="1:2" x14ac:dyDescent="0.25">
      <c r="A117" s="10" t="s">
        <v>279</v>
      </c>
      <c r="B117" s="11">
        <v>85000</v>
      </c>
    </row>
    <row r="118" spans="1:2" x14ac:dyDescent="0.25">
      <c r="A118" s="12" t="s">
        <v>6</v>
      </c>
      <c r="B118" s="11">
        <v>85000</v>
      </c>
    </row>
    <row r="119" spans="1:2" x14ac:dyDescent="0.25">
      <c r="A119" s="13" t="s">
        <v>4101</v>
      </c>
      <c r="B119" s="11">
        <v>85000</v>
      </c>
    </row>
    <row r="120" spans="1:2" x14ac:dyDescent="0.25">
      <c r="A120" s="14" t="s">
        <v>4016</v>
      </c>
      <c r="B120" s="11">
        <v>85000</v>
      </c>
    </row>
    <row r="121" spans="1:2" x14ac:dyDescent="0.25">
      <c r="A121" s="20" t="s">
        <v>25</v>
      </c>
      <c r="B121" s="11">
        <v>85000</v>
      </c>
    </row>
    <row r="122" spans="1:2" x14ac:dyDescent="0.25">
      <c r="A122" s="163">
        <v>85000</v>
      </c>
      <c r="B122" s="11">
        <v>85000</v>
      </c>
    </row>
    <row r="123" spans="1:2" x14ac:dyDescent="0.25">
      <c r="A123" s="9" t="s">
        <v>2024</v>
      </c>
      <c r="B123" s="11">
        <v>75000</v>
      </c>
    </row>
    <row r="124" spans="1:2" x14ac:dyDescent="0.25">
      <c r="A124" s="4" t="s">
        <v>15</v>
      </c>
      <c r="B124" s="11">
        <v>75000</v>
      </c>
    </row>
    <row r="125" spans="1:2" x14ac:dyDescent="0.25">
      <c r="A125" s="10" t="s">
        <v>279</v>
      </c>
      <c r="B125" s="11">
        <v>75000</v>
      </c>
    </row>
    <row r="126" spans="1:2" x14ac:dyDescent="0.25">
      <c r="A126" s="12" t="s">
        <v>6</v>
      </c>
      <c r="B126" s="11">
        <v>75000</v>
      </c>
    </row>
    <row r="127" spans="1:2" x14ac:dyDescent="0.25">
      <c r="A127" s="13" t="s">
        <v>4101</v>
      </c>
      <c r="B127" s="11">
        <v>75000</v>
      </c>
    </row>
    <row r="128" spans="1:2" x14ac:dyDescent="0.25">
      <c r="A128" s="14" t="s">
        <v>4016</v>
      </c>
      <c r="B128" s="11">
        <v>75000</v>
      </c>
    </row>
    <row r="129" spans="1:2" x14ac:dyDescent="0.25">
      <c r="A129" s="20" t="s">
        <v>13</v>
      </c>
      <c r="B129" s="11">
        <v>75000</v>
      </c>
    </row>
    <row r="130" spans="1:2" x14ac:dyDescent="0.25">
      <c r="A130" s="163">
        <v>75000</v>
      </c>
      <c r="B130" s="11">
        <v>75000</v>
      </c>
    </row>
    <row r="131" spans="1:2" x14ac:dyDescent="0.25">
      <c r="A131" s="9" t="s">
        <v>2025</v>
      </c>
      <c r="B131" s="11">
        <v>107000</v>
      </c>
    </row>
    <row r="132" spans="1:2" x14ac:dyDescent="0.25">
      <c r="A132" s="4" t="s">
        <v>46</v>
      </c>
      <c r="B132" s="11">
        <v>107000</v>
      </c>
    </row>
    <row r="133" spans="1:2" x14ac:dyDescent="0.25">
      <c r="A133" s="10" t="s">
        <v>52</v>
      </c>
      <c r="B133" s="11">
        <v>107000</v>
      </c>
    </row>
    <row r="134" spans="1:2" x14ac:dyDescent="0.25">
      <c r="A134" s="12" t="s">
        <v>6</v>
      </c>
      <c r="B134" s="11">
        <v>107000</v>
      </c>
    </row>
    <row r="135" spans="1:2" x14ac:dyDescent="0.25">
      <c r="A135" s="13" t="s">
        <v>4031</v>
      </c>
      <c r="B135" s="11">
        <v>107000</v>
      </c>
    </row>
    <row r="136" spans="1:2" x14ac:dyDescent="0.25">
      <c r="A136" s="14" t="s">
        <v>4016</v>
      </c>
      <c r="B136" s="11">
        <v>107000</v>
      </c>
    </row>
    <row r="137" spans="1:2" x14ac:dyDescent="0.25">
      <c r="A137" s="20" t="s">
        <v>9</v>
      </c>
      <c r="B137" s="11">
        <v>107000</v>
      </c>
    </row>
    <row r="138" spans="1:2" x14ac:dyDescent="0.25">
      <c r="A138" s="163">
        <v>107000</v>
      </c>
      <c r="B138" s="11">
        <v>107000</v>
      </c>
    </row>
    <row r="139" spans="1:2" x14ac:dyDescent="0.25">
      <c r="A139" s="9" t="s">
        <v>2026</v>
      </c>
      <c r="B139" s="11">
        <v>45000</v>
      </c>
    </row>
    <row r="140" spans="1:2" x14ac:dyDescent="0.25">
      <c r="A140" s="4" t="s">
        <v>48</v>
      </c>
      <c r="B140" s="11">
        <v>45000</v>
      </c>
    </row>
    <row r="141" spans="1:2" x14ac:dyDescent="0.25">
      <c r="A141" s="10" t="s">
        <v>3999</v>
      </c>
      <c r="B141" s="11">
        <v>45000</v>
      </c>
    </row>
    <row r="142" spans="1:2" x14ac:dyDescent="0.25">
      <c r="A142" s="12" t="s">
        <v>6</v>
      </c>
      <c r="B142" s="11">
        <v>45000</v>
      </c>
    </row>
    <row r="143" spans="1:2" x14ac:dyDescent="0.25">
      <c r="A143" s="13" t="s">
        <v>4030</v>
      </c>
      <c r="B143" s="11">
        <v>45000</v>
      </c>
    </row>
    <row r="144" spans="1:2" x14ac:dyDescent="0.25">
      <c r="A144" s="14" t="s">
        <v>4016</v>
      </c>
      <c r="B144" s="11">
        <v>45000</v>
      </c>
    </row>
    <row r="145" spans="1:7" x14ac:dyDescent="0.25">
      <c r="A145" s="20" t="s">
        <v>13</v>
      </c>
      <c r="B145" s="11">
        <v>45000</v>
      </c>
    </row>
    <row r="146" spans="1:7" x14ac:dyDescent="0.25">
      <c r="A146" s="163">
        <v>45000</v>
      </c>
      <c r="B146" s="11">
        <v>45000</v>
      </c>
    </row>
    <row r="147" spans="1:7" x14ac:dyDescent="0.25">
      <c r="A147" s="9" t="s">
        <v>2027</v>
      </c>
      <c r="B147" s="11">
        <v>9794.354178093412</v>
      </c>
      <c r="G147">
        <f>AVERAGEIF(A:A,"ID0"&amp;"*",B:B)</f>
        <v>48946.469708666235</v>
      </c>
    </row>
    <row r="148" spans="1:7" x14ac:dyDescent="0.25">
      <c r="A148" s="4" t="s">
        <v>8</v>
      </c>
      <c r="B148" s="11">
        <v>9794.354178093412</v>
      </c>
      <c r="G148">
        <f>AVERAGEIF(A:A,"ID1"&amp;"*",B:B)</f>
        <v>45661.908753966454</v>
      </c>
    </row>
    <row r="149" spans="1:7" x14ac:dyDescent="0.25">
      <c r="A149" s="10" t="s">
        <v>52</v>
      </c>
      <c r="B149" s="11">
        <v>9794.354178093412</v>
      </c>
      <c r="G149">
        <f>(G147+G148)/2</f>
        <v>47304.189231316341</v>
      </c>
    </row>
    <row r="150" spans="1:7" x14ac:dyDescent="0.25">
      <c r="A150" s="12" t="s">
        <v>40</v>
      </c>
      <c r="B150" s="11">
        <v>9794.354178093412</v>
      </c>
    </row>
    <row r="151" spans="1:7" x14ac:dyDescent="0.25">
      <c r="A151" s="13" t="s">
        <v>4053</v>
      </c>
      <c r="B151" s="11">
        <v>9794.354178093412</v>
      </c>
      <c r="G151">
        <f>AVERAGE(B2:B163)</f>
        <v>49214.830492245441</v>
      </c>
    </row>
    <row r="152" spans="1:7" x14ac:dyDescent="0.25">
      <c r="A152" s="14" t="s">
        <v>4016</v>
      </c>
      <c r="B152" s="11">
        <v>9794.354178093412</v>
      </c>
      <c r="G152">
        <f>AVERAGE(B:B)</f>
        <v>47356.995677533989</v>
      </c>
    </row>
    <row r="153" spans="1:7" x14ac:dyDescent="0.25">
      <c r="A153" s="20" t="s">
        <v>18</v>
      </c>
      <c r="B153" s="11">
        <v>9794.354178093412</v>
      </c>
    </row>
    <row r="154" spans="1:7" x14ac:dyDescent="0.25">
      <c r="A154" s="163">
        <v>9794.354178093412</v>
      </c>
      <c r="B154" s="11">
        <v>9794.354178093412</v>
      </c>
    </row>
    <row r="155" spans="1:7" x14ac:dyDescent="0.25">
      <c r="A155" s="9" t="s">
        <v>2028</v>
      </c>
      <c r="B155" s="11">
        <v>50000</v>
      </c>
    </row>
    <row r="156" spans="1:7" x14ac:dyDescent="0.25">
      <c r="A156" s="4" t="s">
        <v>8</v>
      </c>
      <c r="B156" s="11">
        <v>50000</v>
      </c>
    </row>
    <row r="157" spans="1:7" x14ac:dyDescent="0.25">
      <c r="A157" s="10" t="s">
        <v>52</v>
      </c>
      <c r="B157" s="11">
        <v>50000</v>
      </c>
    </row>
    <row r="158" spans="1:7" x14ac:dyDescent="0.25">
      <c r="A158" s="12" t="s">
        <v>6</v>
      </c>
      <c r="B158" s="11">
        <v>50000</v>
      </c>
    </row>
    <row r="159" spans="1:7" x14ac:dyDescent="0.25">
      <c r="A159" s="13" t="s">
        <v>4029</v>
      </c>
      <c r="B159" s="11">
        <v>50000</v>
      </c>
    </row>
    <row r="160" spans="1:7" x14ac:dyDescent="0.25">
      <c r="A160" s="14" t="s">
        <v>4016</v>
      </c>
      <c r="B160" s="11">
        <v>50000</v>
      </c>
    </row>
    <row r="161" spans="1:2" x14ac:dyDescent="0.25">
      <c r="A161" s="20" t="s">
        <v>25</v>
      </c>
      <c r="B161" s="11">
        <v>50000</v>
      </c>
    </row>
    <row r="162" spans="1:2" x14ac:dyDescent="0.25">
      <c r="A162" s="163">
        <v>50000</v>
      </c>
      <c r="B162" s="11">
        <v>50000</v>
      </c>
    </row>
    <row r="163" spans="1:2" x14ac:dyDescent="0.25">
      <c r="A163" s="9" t="s">
        <v>2029</v>
      </c>
      <c r="B163" s="11">
        <v>13500</v>
      </c>
    </row>
    <row r="164" spans="1:2" x14ac:dyDescent="0.25">
      <c r="A164" s="4" t="s">
        <v>8</v>
      </c>
      <c r="B164" s="11">
        <v>13500</v>
      </c>
    </row>
    <row r="165" spans="1:2" x14ac:dyDescent="0.25">
      <c r="A165" s="10" t="s">
        <v>52</v>
      </c>
      <c r="B165" s="11">
        <v>13500</v>
      </c>
    </row>
    <row r="166" spans="1:2" x14ac:dyDescent="0.25">
      <c r="A166" s="12" t="s">
        <v>6</v>
      </c>
      <c r="B166" s="11">
        <v>13500</v>
      </c>
    </row>
    <row r="167" spans="1:2" x14ac:dyDescent="0.25">
      <c r="A167" s="13" t="s">
        <v>4054</v>
      </c>
      <c r="B167" s="11">
        <v>13500</v>
      </c>
    </row>
    <row r="168" spans="1:2" x14ac:dyDescent="0.25">
      <c r="A168" s="14" t="s">
        <v>4016</v>
      </c>
      <c r="B168" s="11">
        <v>13500</v>
      </c>
    </row>
    <row r="169" spans="1:2" x14ac:dyDescent="0.25">
      <c r="A169" s="20" t="s">
        <v>9</v>
      </c>
      <c r="B169" s="11">
        <v>13500</v>
      </c>
    </row>
    <row r="170" spans="1:2" x14ac:dyDescent="0.25">
      <c r="A170" s="163">
        <v>13500</v>
      </c>
      <c r="B170" s="11">
        <v>13500</v>
      </c>
    </row>
    <row r="171" spans="1:2" x14ac:dyDescent="0.25">
      <c r="A171" s="9" t="s">
        <v>2030</v>
      </c>
      <c r="B171" s="11">
        <v>96000</v>
      </c>
    </row>
    <row r="172" spans="1:2" x14ac:dyDescent="0.25">
      <c r="A172" s="4" t="s">
        <v>15</v>
      </c>
      <c r="B172" s="11">
        <v>96000</v>
      </c>
    </row>
    <row r="173" spans="1:2" x14ac:dyDescent="0.25">
      <c r="A173" s="10" t="s">
        <v>20</v>
      </c>
      <c r="B173" s="11">
        <v>96000</v>
      </c>
    </row>
    <row r="174" spans="1:2" x14ac:dyDescent="0.25">
      <c r="A174" s="12" t="s">
        <v>6</v>
      </c>
      <c r="B174" s="11">
        <v>96000</v>
      </c>
    </row>
    <row r="175" spans="1:2" x14ac:dyDescent="0.25">
      <c r="A175" s="13" t="s">
        <v>4102</v>
      </c>
      <c r="B175" s="11">
        <v>96000</v>
      </c>
    </row>
    <row r="176" spans="1:2" x14ac:dyDescent="0.25">
      <c r="A176" s="14" t="s">
        <v>4016</v>
      </c>
      <c r="B176" s="11">
        <v>96000</v>
      </c>
    </row>
    <row r="177" spans="1:2" x14ac:dyDescent="0.25">
      <c r="A177" s="20" t="s">
        <v>18</v>
      </c>
      <c r="B177" s="11">
        <v>96000</v>
      </c>
    </row>
    <row r="178" spans="1:2" x14ac:dyDescent="0.25">
      <c r="A178" s="163">
        <v>96000</v>
      </c>
      <c r="B178" s="11">
        <v>96000</v>
      </c>
    </row>
    <row r="179" spans="1:2" x14ac:dyDescent="0.25">
      <c r="A179" s="9" t="s">
        <v>2031</v>
      </c>
      <c r="B179" s="11">
        <v>17807.916687442568</v>
      </c>
    </row>
    <row r="180" spans="1:2" x14ac:dyDescent="0.25">
      <c r="A180" s="4" t="s">
        <v>8</v>
      </c>
      <c r="B180" s="11">
        <v>17807.916687442568</v>
      </c>
    </row>
    <row r="181" spans="1:2" x14ac:dyDescent="0.25">
      <c r="A181" s="10" t="s">
        <v>52</v>
      </c>
      <c r="B181" s="11">
        <v>17807.916687442568</v>
      </c>
    </row>
    <row r="182" spans="1:2" x14ac:dyDescent="0.25">
      <c r="A182" s="12" t="s">
        <v>40</v>
      </c>
      <c r="B182" s="11">
        <v>17807.916687442568</v>
      </c>
    </row>
    <row r="183" spans="1:2" x14ac:dyDescent="0.25">
      <c r="A183" s="13" t="s">
        <v>4054</v>
      </c>
      <c r="B183" s="11">
        <v>17807.916687442568</v>
      </c>
    </row>
    <row r="184" spans="1:2" x14ac:dyDescent="0.25">
      <c r="A184" s="14" t="s">
        <v>4016</v>
      </c>
      <c r="B184" s="11">
        <v>17807.916687442568</v>
      </c>
    </row>
    <row r="185" spans="1:2" x14ac:dyDescent="0.25">
      <c r="A185" s="20" t="s">
        <v>9</v>
      </c>
      <c r="B185" s="11">
        <v>17807.916687442568</v>
      </c>
    </row>
    <row r="186" spans="1:2" x14ac:dyDescent="0.25">
      <c r="A186" s="163">
        <v>17807.916687442568</v>
      </c>
      <c r="B186" s="11">
        <v>17807.916687442568</v>
      </c>
    </row>
    <row r="187" spans="1:2" x14ac:dyDescent="0.25">
      <c r="A187" s="9" t="s">
        <v>2032</v>
      </c>
      <c r="B187" s="11">
        <v>75000</v>
      </c>
    </row>
    <row r="188" spans="1:2" x14ac:dyDescent="0.25">
      <c r="A188" s="4" t="s">
        <v>15</v>
      </c>
      <c r="B188" s="11">
        <v>75000</v>
      </c>
    </row>
    <row r="189" spans="1:2" x14ac:dyDescent="0.25">
      <c r="A189" s="10" t="s">
        <v>4001</v>
      </c>
      <c r="B189" s="11">
        <v>75000</v>
      </c>
    </row>
    <row r="190" spans="1:2" x14ac:dyDescent="0.25">
      <c r="A190" s="12" t="s">
        <v>6</v>
      </c>
      <c r="B190" s="11">
        <v>75000</v>
      </c>
    </row>
    <row r="191" spans="1:2" x14ac:dyDescent="0.25">
      <c r="A191" s="13" t="s">
        <v>4101</v>
      </c>
      <c r="B191" s="11">
        <v>75000</v>
      </c>
    </row>
    <row r="192" spans="1:2" x14ac:dyDescent="0.25">
      <c r="A192" s="14" t="s">
        <v>4016</v>
      </c>
      <c r="B192" s="11">
        <v>75000</v>
      </c>
    </row>
    <row r="193" spans="1:2" x14ac:dyDescent="0.25">
      <c r="A193" s="20" t="s">
        <v>9</v>
      </c>
      <c r="B193" s="11">
        <v>75000</v>
      </c>
    </row>
    <row r="194" spans="1:2" x14ac:dyDescent="0.25">
      <c r="A194" s="163">
        <v>75000</v>
      </c>
      <c r="B194" s="11">
        <v>75000</v>
      </c>
    </row>
    <row r="195" spans="1:2" x14ac:dyDescent="0.25">
      <c r="A195" s="9" t="s">
        <v>2033</v>
      </c>
      <c r="B195" s="11">
        <v>40000</v>
      </c>
    </row>
    <row r="196" spans="1:2" x14ac:dyDescent="0.25">
      <c r="A196" s="4" t="s">
        <v>15</v>
      </c>
      <c r="B196" s="11">
        <v>40000</v>
      </c>
    </row>
    <row r="197" spans="1:2" x14ac:dyDescent="0.25">
      <c r="A197" s="10" t="s">
        <v>52</v>
      </c>
      <c r="B197" s="11">
        <v>40000</v>
      </c>
    </row>
    <row r="198" spans="1:2" x14ac:dyDescent="0.25">
      <c r="A198" s="12" t="s">
        <v>6</v>
      </c>
      <c r="B198" s="11">
        <v>40000</v>
      </c>
    </row>
    <row r="199" spans="1:2" x14ac:dyDescent="0.25">
      <c r="A199" s="13" t="s">
        <v>4030</v>
      </c>
      <c r="B199" s="11">
        <v>40000</v>
      </c>
    </row>
    <row r="200" spans="1:2" x14ac:dyDescent="0.25">
      <c r="A200" s="14" t="s">
        <v>4016</v>
      </c>
      <c r="B200" s="11">
        <v>40000</v>
      </c>
    </row>
    <row r="201" spans="1:2" x14ac:dyDescent="0.25">
      <c r="A201" s="20" t="s">
        <v>18</v>
      </c>
      <c r="B201" s="11">
        <v>40000</v>
      </c>
    </row>
    <row r="202" spans="1:2" x14ac:dyDescent="0.25">
      <c r="A202" s="163">
        <v>40000</v>
      </c>
      <c r="B202" s="11">
        <v>40000</v>
      </c>
    </row>
    <row r="203" spans="1:2" x14ac:dyDescent="0.25">
      <c r="A203" s="9" t="s">
        <v>2034</v>
      </c>
      <c r="B203" s="11">
        <v>60000</v>
      </c>
    </row>
    <row r="204" spans="1:2" x14ac:dyDescent="0.25">
      <c r="A204" s="4" t="s">
        <v>15</v>
      </c>
      <c r="B204" s="11">
        <v>60000</v>
      </c>
    </row>
    <row r="205" spans="1:2" x14ac:dyDescent="0.25">
      <c r="A205" s="10" t="s">
        <v>20</v>
      </c>
      <c r="B205" s="11">
        <v>60000</v>
      </c>
    </row>
    <row r="206" spans="1:2" x14ac:dyDescent="0.25">
      <c r="A206" s="12" t="s">
        <v>6</v>
      </c>
      <c r="B206" s="11">
        <v>60000</v>
      </c>
    </row>
    <row r="207" spans="1:2" x14ac:dyDescent="0.25">
      <c r="A207" s="13" t="s">
        <v>4029</v>
      </c>
      <c r="B207" s="11">
        <v>60000</v>
      </c>
    </row>
    <row r="208" spans="1:2" x14ac:dyDescent="0.25">
      <c r="A208" s="14" t="s">
        <v>4016</v>
      </c>
      <c r="B208" s="11">
        <v>60000</v>
      </c>
    </row>
    <row r="209" spans="1:2" x14ac:dyDescent="0.25">
      <c r="A209" s="20" t="s">
        <v>13</v>
      </c>
      <c r="B209" s="11">
        <v>60000</v>
      </c>
    </row>
    <row r="210" spans="1:2" x14ac:dyDescent="0.25">
      <c r="A210" s="163">
        <v>60000</v>
      </c>
      <c r="B210" s="11">
        <v>60000</v>
      </c>
    </row>
    <row r="211" spans="1:2" x14ac:dyDescent="0.25">
      <c r="A211" s="9" t="s">
        <v>2035</v>
      </c>
      <c r="B211" s="11">
        <v>41160.941823328096</v>
      </c>
    </row>
    <row r="212" spans="1:2" x14ac:dyDescent="0.25">
      <c r="A212" s="4" t="s">
        <v>59</v>
      </c>
      <c r="B212" s="11">
        <v>41160.941823328096</v>
      </c>
    </row>
    <row r="213" spans="1:2" x14ac:dyDescent="0.25">
      <c r="A213" s="10" t="s">
        <v>52</v>
      </c>
      <c r="B213" s="11">
        <v>41160.941823328096</v>
      </c>
    </row>
    <row r="214" spans="1:2" x14ac:dyDescent="0.25">
      <c r="A214" s="12" t="s">
        <v>22</v>
      </c>
      <c r="B214" s="11">
        <v>41160.941823328096</v>
      </c>
    </row>
    <row r="215" spans="1:2" x14ac:dyDescent="0.25">
      <c r="A215" s="13" t="s">
        <v>4030</v>
      </c>
      <c r="B215" s="11">
        <v>41160.941823328096</v>
      </c>
    </row>
    <row r="216" spans="1:2" x14ac:dyDescent="0.25">
      <c r="A216" s="14" t="s">
        <v>4016</v>
      </c>
      <c r="B216" s="11">
        <v>41160.941823328096</v>
      </c>
    </row>
    <row r="217" spans="1:2" x14ac:dyDescent="0.25">
      <c r="A217" s="20" t="s">
        <v>9</v>
      </c>
      <c r="B217" s="11">
        <v>41160.941823328096</v>
      </c>
    </row>
    <row r="218" spans="1:2" x14ac:dyDescent="0.25">
      <c r="A218" s="163">
        <v>41160.941823328096</v>
      </c>
      <c r="B218" s="11">
        <v>41160.941823328096</v>
      </c>
    </row>
    <row r="219" spans="1:2" x14ac:dyDescent="0.25">
      <c r="A219" s="9" t="s">
        <v>2036</v>
      </c>
      <c r="B219" s="11">
        <v>16027.125018698311</v>
      </c>
    </row>
    <row r="220" spans="1:2" x14ac:dyDescent="0.25">
      <c r="A220" s="4" t="s">
        <v>8</v>
      </c>
      <c r="B220" s="11">
        <v>16027.125018698311</v>
      </c>
    </row>
    <row r="221" spans="1:2" x14ac:dyDescent="0.25">
      <c r="A221" s="10" t="s">
        <v>279</v>
      </c>
      <c r="B221" s="11">
        <v>16027.125018698311</v>
      </c>
    </row>
    <row r="222" spans="1:2" x14ac:dyDescent="0.25">
      <c r="A222" s="12" t="s">
        <v>40</v>
      </c>
      <c r="B222" s="11">
        <v>16027.125018698311</v>
      </c>
    </row>
    <row r="223" spans="1:2" x14ac:dyDescent="0.25">
      <c r="A223" s="13" t="s">
        <v>4054</v>
      </c>
      <c r="B223" s="11">
        <v>16027.125018698311</v>
      </c>
    </row>
    <row r="224" spans="1:2" x14ac:dyDescent="0.25">
      <c r="A224" s="14" t="s">
        <v>4016</v>
      </c>
      <c r="B224" s="11">
        <v>16027.125018698311</v>
      </c>
    </row>
    <row r="225" spans="1:2" x14ac:dyDescent="0.25">
      <c r="A225" s="20" t="s">
        <v>25</v>
      </c>
      <c r="B225" s="11">
        <v>16027.125018698311</v>
      </c>
    </row>
    <row r="226" spans="1:2" x14ac:dyDescent="0.25">
      <c r="A226" s="163">
        <v>16027.125018698311</v>
      </c>
      <c r="B226" s="11">
        <v>16027.125018698311</v>
      </c>
    </row>
    <row r="227" spans="1:2" x14ac:dyDescent="0.25">
      <c r="A227" s="9" t="s">
        <v>2037</v>
      </c>
      <c r="B227" s="11">
        <v>10684.750012465542</v>
      </c>
    </row>
    <row r="228" spans="1:2" x14ac:dyDescent="0.25">
      <c r="A228" s="4" t="s">
        <v>8</v>
      </c>
      <c r="B228" s="11">
        <v>10684.750012465542</v>
      </c>
    </row>
    <row r="229" spans="1:2" x14ac:dyDescent="0.25">
      <c r="A229" s="10" t="s">
        <v>52</v>
      </c>
      <c r="B229" s="11">
        <v>10684.750012465542</v>
      </c>
    </row>
    <row r="230" spans="1:2" x14ac:dyDescent="0.25">
      <c r="A230" s="12" t="s">
        <v>40</v>
      </c>
      <c r="B230" s="11">
        <v>10684.750012465542</v>
      </c>
    </row>
    <row r="231" spans="1:2" x14ac:dyDescent="0.25">
      <c r="A231" s="13" t="s">
        <v>4053</v>
      </c>
      <c r="B231" s="11">
        <v>10684.750012465542</v>
      </c>
    </row>
    <row r="232" spans="1:2" x14ac:dyDescent="0.25">
      <c r="A232" s="14" t="s">
        <v>4016</v>
      </c>
      <c r="B232" s="11">
        <v>10684.750012465542</v>
      </c>
    </row>
    <row r="233" spans="1:2" x14ac:dyDescent="0.25">
      <c r="A233" s="20" t="s">
        <v>9</v>
      </c>
      <c r="B233" s="11">
        <v>10684.750012465542</v>
      </c>
    </row>
    <row r="234" spans="1:2" x14ac:dyDescent="0.25">
      <c r="A234" s="163">
        <v>10684.750012465542</v>
      </c>
      <c r="B234" s="11">
        <v>10684.750012465542</v>
      </c>
    </row>
    <row r="235" spans="1:2" x14ac:dyDescent="0.25">
      <c r="A235" s="9" t="s">
        <v>2038</v>
      </c>
      <c r="B235" s="11">
        <v>41000</v>
      </c>
    </row>
    <row r="236" spans="1:2" x14ac:dyDescent="0.25">
      <c r="A236" s="4" t="s">
        <v>65</v>
      </c>
      <c r="B236" s="11">
        <v>41000</v>
      </c>
    </row>
    <row r="237" spans="1:2" x14ac:dyDescent="0.25">
      <c r="A237" s="10" t="s">
        <v>52</v>
      </c>
      <c r="B237" s="11">
        <v>41000</v>
      </c>
    </row>
    <row r="238" spans="1:2" x14ac:dyDescent="0.25">
      <c r="A238" s="12" t="s">
        <v>6</v>
      </c>
      <c r="B238" s="11">
        <v>41000</v>
      </c>
    </row>
    <row r="239" spans="1:2" x14ac:dyDescent="0.25">
      <c r="A239" s="13" t="s">
        <v>4030</v>
      </c>
      <c r="B239" s="11">
        <v>41000</v>
      </c>
    </row>
    <row r="240" spans="1:2" x14ac:dyDescent="0.25">
      <c r="A240" s="14" t="s">
        <v>4016</v>
      </c>
      <c r="B240" s="11">
        <v>41000</v>
      </c>
    </row>
    <row r="241" spans="1:2" x14ac:dyDescent="0.25">
      <c r="A241" s="20" t="s">
        <v>13</v>
      </c>
      <c r="B241" s="11">
        <v>41000</v>
      </c>
    </row>
    <row r="242" spans="1:2" x14ac:dyDescent="0.25">
      <c r="A242" s="163">
        <v>41000</v>
      </c>
      <c r="B242" s="11">
        <v>41000</v>
      </c>
    </row>
    <row r="243" spans="1:2" x14ac:dyDescent="0.25">
      <c r="A243" s="9" t="s">
        <v>2039</v>
      </c>
      <c r="B243" s="11">
        <v>6410.8500074793246</v>
      </c>
    </row>
    <row r="244" spans="1:2" x14ac:dyDescent="0.25">
      <c r="A244" s="4" t="s">
        <v>8</v>
      </c>
      <c r="B244" s="11">
        <v>6410.8500074793246</v>
      </c>
    </row>
    <row r="245" spans="1:2" x14ac:dyDescent="0.25">
      <c r="A245" s="10" t="s">
        <v>67</v>
      </c>
      <c r="B245" s="11">
        <v>6410.8500074793246</v>
      </c>
    </row>
    <row r="246" spans="1:2" x14ac:dyDescent="0.25">
      <c r="A246" s="12" t="s">
        <v>40</v>
      </c>
      <c r="B246" s="11">
        <v>6410.8500074793246</v>
      </c>
    </row>
    <row r="247" spans="1:2" x14ac:dyDescent="0.25">
      <c r="A247" s="13" t="s">
        <v>4053</v>
      </c>
      <c r="B247" s="11">
        <v>6410.8500074793246</v>
      </c>
    </row>
    <row r="248" spans="1:2" x14ac:dyDescent="0.25">
      <c r="A248" s="14" t="s">
        <v>4016</v>
      </c>
      <c r="B248" s="11">
        <v>6410.8500074793246</v>
      </c>
    </row>
    <row r="249" spans="1:2" x14ac:dyDescent="0.25">
      <c r="A249" s="20" t="s">
        <v>9</v>
      </c>
      <c r="B249" s="11">
        <v>6410.8500074793246</v>
      </c>
    </row>
    <row r="250" spans="1:2" x14ac:dyDescent="0.25">
      <c r="A250" s="163">
        <v>6410.8500074793246</v>
      </c>
      <c r="B250" s="11">
        <v>6410.8500074793246</v>
      </c>
    </row>
    <row r="251" spans="1:2" x14ac:dyDescent="0.25">
      <c r="A251" s="9" t="s">
        <v>2040</v>
      </c>
      <c r="B251" s="11">
        <v>55166.239522354947</v>
      </c>
    </row>
    <row r="252" spans="1:2" x14ac:dyDescent="0.25">
      <c r="A252" s="4" t="s">
        <v>71</v>
      </c>
      <c r="B252" s="11">
        <v>55166.239522354947</v>
      </c>
    </row>
    <row r="253" spans="1:2" x14ac:dyDescent="0.25">
      <c r="A253" s="10" t="s">
        <v>20</v>
      </c>
      <c r="B253" s="11">
        <v>55166.239522354947</v>
      </c>
    </row>
    <row r="254" spans="1:2" x14ac:dyDescent="0.25">
      <c r="A254" s="12" t="s">
        <v>69</v>
      </c>
      <c r="B254" s="11">
        <v>55166.239522354947</v>
      </c>
    </row>
    <row r="255" spans="1:2" x14ac:dyDescent="0.25">
      <c r="A255" s="13" t="s">
        <v>4029</v>
      </c>
      <c r="B255" s="11">
        <v>55166.239522354947</v>
      </c>
    </row>
    <row r="256" spans="1:2" x14ac:dyDescent="0.25">
      <c r="A256" s="14" t="s">
        <v>4016</v>
      </c>
      <c r="B256" s="11">
        <v>55166.239522354947</v>
      </c>
    </row>
    <row r="257" spans="1:2" x14ac:dyDescent="0.25">
      <c r="A257" s="20" t="s">
        <v>13</v>
      </c>
      <c r="B257" s="11">
        <v>55166.239522354947</v>
      </c>
    </row>
    <row r="258" spans="1:2" x14ac:dyDescent="0.25">
      <c r="A258" s="163">
        <v>55166.239522354947</v>
      </c>
      <c r="B258" s="11">
        <v>55166.239522354947</v>
      </c>
    </row>
    <row r="259" spans="1:2" x14ac:dyDescent="0.25">
      <c r="A259" s="9" t="s">
        <v>2041</v>
      </c>
      <c r="B259" s="11">
        <v>19200</v>
      </c>
    </row>
    <row r="260" spans="1:2" x14ac:dyDescent="0.25">
      <c r="A260" s="4" t="s">
        <v>75</v>
      </c>
      <c r="B260" s="11">
        <v>19200</v>
      </c>
    </row>
    <row r="261" spans="1:2" x14ac:dyDescent="0.25">
      <c r="A261" s="10" t="s">
        <v>20</v>
      </c>
      <c r="B261" s="11">
        <v>19200</v>
      </c>
    </row>
    <row r="262" spans="1:2" x14ac:dyDescent="0.25">
      <c r="A262" s="12" t="s">
        <v>6</v>
      </c>
      <c r="B262" s="11">
        <v>19200</v>
      </c>
    </row>
    <row r="263" spans="1:2" x14ac:dyDescent="0.25">
      <c r="A263" s="13" t="s">
        <v>4054</v>
      </c>
      <c r="B263" s="11">
        <v>19200</v>
      </c>
    </row>
    <row r="264" spans="1:2" x14ac:dyDescent="0.25">
      <c r="A264" s="14" t="s">
        <v>4016</v>
      </c>
      <c r="B264" s="11">
        <v>19200</v>
      </c>
    </row>
    <row r="265" spans="1:2" x14ac:dyDescent="0.25">
      <c r="A265" s="20" t="s">
        <v>18</v>
      </c>
      <c r="B265" s="11">
        <v>19200</v>
      </c>
    </row>
    <row r="266" spans="1:2" x14ac:dyDescent="0.25">
      <c r="A266" s="163">
        <v>19200</v>
      </c>
      <c r="B266" s="11">
        <v>19200</v>
      </c>
    </row>
    <row r="267" spans="1:2" x14ac:dyDescent="0.25">
      <c r="A267" s="9" t="s">
        <v>2042</v>
      </c>
      <c r="B267" s="11">
        <v>8903.9583437212841</v>
      </c>
    </row>
    <row r="268" spans="1:2" x14ac:dyDescent="0.25">
      <c r="A268" s="4" t="s">
        <v>8</v>
      </c>
      <c r="B268" s="11">
        <v>8903.9583437212841</v>
      </c>
    </row>
    <row r="269" spans="1:2" x14ac:dyDescent="0.25">
      <c r="A269" s="10" t="s">
        <v>356</v>
      </c>
      <c r="B269" s="11">
        <v>8903.9583437212841</v>
      </c>
    </row>
    <row r="270" spans="1:2" x14ac:dyDescent="0.25">
      <c r="A270" s="12" t="s">
        <v>40</v>
      </c>
      <c r="B270" s="11">
        <v>8903.9583437212841</v>
      </c>
    </row>
    <row r="271" spans="1:2" x14ac:dyDescent="0.25">
      <c r="A271" s="13" t="s">
        <v>4053</v>
      </c>
      <c r="B271" s="11">
        <v>8903.9583437212841</v>
      </c>
    </row>
    <row r="272" spans="1:2" x14ac:dyDescent="0.25">
      <c r="A272" s="14" t="s">
        <v>4016</v>
      </c>
      <c r="B272" s="11">
        <v>8903.9583437212841</v>
      </c>
    </row>
    <row r="273" spans="1:2" x14ac:dyDescent="0.25">
      <c r="A273" s="20" t="s">
        <v>13</v>
      </c>
      <c r="B273" s="11">
        <v>8903.9583437212841</v>
      </c>
    </row>
    <row r="274" spans="1:2" x14ac:dyDescent="0.25">
      <c r="A274" s="163">
        <v>8903.9583437212841</v>
      </c>
      <c r="B274" s="11">
        <v>8903.9583437212841</v>
      </c>
    </row>
    <row r="275" spans="1:2" x14ac:dyDescent="0.25">
      <c r="A275" s="9" t="s">
        <v>2043</v>
      </c>
      <c r="B275" s="11">
        <v>150000</v>
      </c>
    </row>
    <row r="276" spans="1:2" x14ac:dyDescent="0.25">
      <c r="A276" s="4" t="s">
        <v>15</v>
      </c>
      <c r="B276" s="11">
        <v>150000</v>
      </c>
    </row>
    <row r="277" spans="1:2" x14ac:dyDescent="0.25">
      <c r="A277" s="10" t="s">
        <v>52</v>
      </c>
      <c r="B277" s="11">
        <v>150000</v>
      </c>
    </row>
    <row r="278" spans="1:2" x14ac:dyDescent="0.25">
      <c r="A278" s="12" t="s">
        <v>6</v>
      </c>
      <c r="B278" s="11">
        <v>150000</v>
      </c>
    </row>
    <row r="279" spans="1:2" x14ac:dyDescent="0.25">
      <c r="A279" s="13" t="s">
        <v>4103</v>
      </c>
      <c r="B279" s="11">
        <v>150000</v>
      </c>
    </row>
    <row r="280" spans="1:2" x14ac:dyDescent="0.25">
      <c r="A280" s="14" t="s">
        <v>4016</v>
      </c>
      <c r="B280" s="11">
        <v>150000</v>
      </c>
    </row>
    <row r="281" spans="1:2" x14ac:dyDescent="0.25">
      <c r="A281" s="20" t="s">
        <v>18</v>
      </c>
      <c r="B281" s="11">
        <v>150000</v>
      </c>
    </row>
    <row r="282" spans="1:2" x14ac:dyDescent="0.25">
      <c r="A282" s="163">
        <v>150000</v>
      </c>
      <c r="B282" s="11">
        <v>150000</v>
      </c>
    </row>
    <row r="283" spans="1:2" x14ac:dyDescent="0.25">
      <c r="A283" s="9" t="s">
        <v>2044</v>
      </c>
      <c r="B283" s="11">
        <v>69000</v>
      </c>
    </row>
    <row r="284" spans="1:2" x14ac:dyDescent="0.25">
      <c r="A284" s="4" t="s">
        <v>15</v>
      </c>
      <c r="B284" s="11">
        <v>69000</v>
      </c>
    </row>
    <row r="285" spans="1:2" x14ac:dyDescent="0.25">
      <c r="A285" s="10" t="s">
        <v>279</v>
      </c>
      <c r="B285" s="11">
        <v>69000</v>
      </c>
    </row>
    <row r="286" spans="1:2" x14ac:dyDescent="0.25">
      <c r="A286" s="12" t="s">
        <v>6</v>
      </c>
      <c r="B286" s="11">
        <v>69000</v>
      </c>
    </row>
    <row r="287" spans="1:2" x14ac:dyDescent="0.25">
      <c r="A287" s="13" t="s">
        <v>4100</v>
      </c>
      <c r="B287" s="11">
        <v>69000</v>
      </c>
    </row>
    <row r="288" spans="1:2" x14ac:dyDescent="0.25">
      <c r="A288" s="14" t="s">
        <v>4016</v>
      </c>
      <c r="B288" s="11">
        <v>69000</v>
      </c>
    </row>
    <row r="289" spans="1:2" x14ac:dyDescent="0.25">
      <c r="A289" s="20" t="s">
        <v>9</v>
      </c>
      <c r="B289" s="11">
        <v>69000</v>
      </c>
    </row>
    <row r="290" spans="1:2" x14ac:dyDescent="0.25">
      <c r="A290" s="163">
        <v>69000</v>
      </c>
      <c r="B290" s="11">
        <v>69000</v>
      </c>
    </row>
    <row r="291" spans="1:2" x14ac:dyDescent="0.25">
      <c r="A291" s="9" t="s">
        <v>2045</v>
      </c>
      <c r="B291" s="11">
        <v>30000</v>
      </c>
    </row>
    <row r="292" spans="1:2" x14ac:dyDescent="0.25">
      <c r="A292" s="4" t="s">
        <v>15</v>
      </c>
      <c r="B292" s="11">
        <v>30000</v>
      </c>
    </row>
    <row r="293" spans="1:2" x14ac:dyDescent="0.25">
      <c r="A293" s="10" t="s">
        <v>356</v>
      </c>
      <c r="B293" s="11">
        <v>30000</v>
      </c>
    </row>
    <row r="294" spans="1:2" x14ac:dyDescent="0.25">
      <c r="A294" s="12" t="s">
        <v>6</v>
      </c>
      <c r="B294" s="11">
        <v>30000</v>
      </c>
    </row>
    <row r="295" spans="1:2" x14ac:dyDescent="0.25">
      <c r="A295" s="13" t="s">
        <v>4032</v>
      </c>
      <c r="B295" s="11">
        <v>30000</v>
      </c>
    </row>
    <row r="296" spans="1:2" x14ac:dyDescent="0.25">
      <c r="A296" s="14" t="s">
        <v>4016</v>
      </c>
      <c r="B296" s="11">
        <v>30000</v>
      </c>
    </row>
    <row r="297" spans="1:2" x14ac:dyDescent="0.25">
      <c r="A297" s="20" t="s">
        <v>18</v>
      </c>
      <c r="B297" s="11">
        <v>30000</v>
      </c>
    </row>
    <row r="298" spans="1:2" x14ac:dyDescent="0.25">
      <c r="A298" s="163">
        <v>30000</v>
      </c>
      <c r="B298" s="11">
        <v>30000</v>
      </c>
    </row>
    <row r="299" spans="1:2" x14ac:dyDescent="0.25">
      <c r="A299" s="9" t="s">
        <v>2046</v>
      </c>
      <c r="B299" s="11">
        <v>7123.1666749770275</v>
      </c>
    </row>
    <row r="300" spans="1:2" x14ac:dyDescent="0.25">
      <c r="A300" s="4" t="s">
        <v>8</v>
      </c>
      <c r="B300" s="11">
        <v>7123.1666749770275</v>
      </c>
    </row>
    <row r="301" spans="1:2" x14ac:dyDescent="0.25">
      <c r="A301" s="10" t="s">
        <v>52</v>
      </c>
      <c r="B301" s="11">
        <v>7123.1666749770275</v>
      </c>
    </row>
    <row r="302" spans="1:2" x14ac:dyDescent="0.25">
      <c r="A302" s="12" t="s">
        <v>40</v>
      </c>
      <c r="B302" s="11">
        <v>7123.1666749770275</v>
      </c>
    </row>
    <row r="303" spans="1:2" x14ac:dyDescent="0.25">
      <c r="A303" s="13" t="s">
        <v>4053</v>
      </c>
      <c r="B303" s="11">
        <v>7123.1666749770275</v>
      </c>
    </row>
    <row r="304" spans="1:2" x14ac:dyDescent="0.25">
      <c r="A304" s="14" t="s">
        <v>4016</v>
      </c>
      <c r="B304" s="11">
        <v>7123.1666749770275</v>
      </c>
    </row>
    <row r="305" spans="1:2" x14ac:dyDescent="0.25">
      <c r="A305" s="20" t="s">
        <v>9</v>
      </c>
      <c r="B305" s="11">
        <v>7123.1666749770275</v>
      </c>
    </row>
    <row r="306" spans="1:2" x14ac:dyDescent="0.25">
      <c r="A306" s="163">
        <v>7123.1666749770275</v>
      </c>
      <c r="B306" s="11">
        <v>7123.1666749770275</v>
      </c>
    </row>
    <row r="307" spans="1:2" x14ac:dyDescent="0.25">
      <c r="A307" s="9" t="s">
        <v>2047</v>
      </c>
      <c r="B307" s="11">
        <v>71393.675948184507</v>
      </c>
    </row>
    <row r="308" spans="1:2" x14ac:dyDescent="0.25">
      <c r="A308" s="4" t="s">
        <v>84</v>
      </c>
      <c r="B308" s="11">
        <v>71393.675948184507</v>
      </c>
    </row>
    <row r="309" spans="1:2" x14ac:dyDescent="0.25">
      <c r="A309" s="10" t="s">
        <v>356</v>
      </c>
      <c r="B309" s="11">
        <v>71393.675948184507</v>
      </c>
    </row>
    <row r="310" spans="1:2" x14ac:dyDescent="0.25">
      <c r="A310" s="12" t="s">
        <v>82</v>
      </c>
      <c r="B310" s="11">
        <v>71393.675948184507</v>
      </c>
    </row>
    <row r="311" spans="1:2" x14ac:dyDescent="0.25">
      <c r="A311" s="13" t="s">
        <v>4100</v>
      </c>
      <c r="B311" s="11">
        <v>71393.675948184507</v>
      </c>
    </row>
    <row r="312" spans="1:2" x14ac:dyDescent="0.25">
      <c r="A312" s="14" t="s">
        <v>4016</v>
      </c>
      <c r="B312" s="11">
        <v>71393.675948184507</v>
      </c>
    </row>
    <row r="313" spans="1:2" x14ac:dyDescent="0.25">
      <c r="A313" s="20" t="s">
        <v>18</v>
      </c>
      <c r="B313" s="11">
        <v>71393.675948184507</v>
      </c>
    </row>
    <row r="314" spans="1:2" x14ac:dyDescent="0.25">
      <c r="A314" s="163">
        <v>71393.675948184507</v>
      </c>
      <c r="B314" s="11">
        <v>71393.675948184507</v>
      </c>
    </row>
    <row r="315" spans="1:2" x14ac:dyDescent="0.25">
      <c r="A315" s="9" t="s">
        <v>2048</v>
      </c>
      <c r="B315" s="11">
        <v>14500</v>
      </c>
    </row>
    <row r="316" spans="1:2" x14ac:dyDescent="0.25">
      <c r="A316" s="4" t="s">
        <v>8</v>
      </c>
      <c r="B316" s="11">
        <v>14500</v>
      </c>
    </row>
    <row r="317" spans="1:2" x14ac:dyDescent="0.25">
      <c r="A317" s="10" t="s">
        <v>20</v>
      </c>
      <c r="B317" s="11">
        <v>14500</v>
      </c>
    </row>
    <row r="318" spans="1:2" x14ac:dyDescent="0.25">
      <c r="A318" s="12" t="s">
        <v>6</v>
      </c>
      <c r="B318" s="11">
        <v>14500</v>
      </c>
    </row>
    <row r="319" spans="1:2" x14ac:dyDescent="0.25">
      <c r="A319" s="13" t="s">
        <v>4054</v>
      </c>
      <c r="B319" s="11">
        <v>14500</v>
      </c>
    </row>
    <row r="320" spans="1:2" x14ac:dyDescent="0.25">
      <c r="A320" s="14" t="s">
        <v>4016</v>
      </c>
      <c r="B320" s="11">
        <v>14500</v>
      </c>
    </row>
    <row r="321" spans="1:2" x14ac:dyDescent="0.25">
      <c r="A321" s="20" t="s">
        <v>9</v>
      </c>
      <c r="B321" s="11">
        <v>14500</v>
      </c>
    </row>
    <row r="322" spans="1:2" x14ac:dyDescent="0.25">
      <c r="A322" s="163">
        <v>14500</v>
      </c>
      <c r="B322" s="11">
        <v>14500</v>
      </c>
    </row>
    <row r="323" spans="1:2" x14ac:dyDescent="0.25">
      <c r="A323" s="9" t="s">
        <v>2049</v>
      </c>
      <c r="B323" s="11">
        <v>68835.306612122877</v>
      </c>
    </row>
    <row r="324" spans="1:2" x14ac:dyDescent="0.25">
      <c r="A324" s="4" t="s">
        <v>88</v>
      </c>
      <c r="B324" s="11">
        <v>68835.306612122877</v>
      </c>
    </row>
    <row r="325" spans="1:2" x14ac:dyDescent="0.25">
      <c r="A325" s="10" t="s">
        <v>279</v>
      </c>
      <c r="B325" s="11">
        <v>68835.306612122877</v>
      </c>
    </row>
    <row r="326" spans="1:2" x14ac:dyDescent="0.25">
      <c r="A326" s="12" t="s">
        <v>86</v>
      </c>
      <c r="B326" s="11">
        <v>68835.306612122877</v>
      </c>
    </row>
    <row r="327" spans="1:2" x14ac:dyDescent="0.25">
      <c r="A327" s="13" t="s">
        <v>4100</v>
      </c>
      <c r="B327" s="11">
        <v>68835.306612122877</v>
      </c>
    </row>
    <row r="328" spans="1:2" x14ac:dyDescent="0.25">
      <c r="A328" s="14" t="s">
        <v>4016</v>
      </c>
      <c r="B328" s="11">
        <v>68835.306612122877</v>
      </c>
    </row>
    <row r="329" spans="1:2" x14ac:dyDescent="0.25">
      <c r="A329" s="20" t="s">
        <v>18</v>
      </c>
      <c r="B329" s="11">
        <v>68835.306612122877</v>
      </c>
    </row>
    <row r="330" spans="1:2" x14ac:dyDescent="0.25">
      <c r="A330" s="163">
        <v>68835.306612122877</v>
      </c>
      <c r="B330" s="11">
        <v>68835.306612122877</v>
      </c>
    </row>
    <row r="331" spans="1:2" x14ac:dyDescent="0.25">
      <c r="A331" s="9" t="s">
        <v>2050</v>
      </c>
      <c r="B331" s="11">
        <v>58000</v>
      </c>
    </row>
    <row r="332" spans="1:2" x14ac:dyDescent="0.25">
      <c r="A332" s="4" t="s">
        <v>15</v>
      </c>
      <c r="B332" s="11">
        <v>58000</v>
      </c>
    </row>
    <row r="333" spans="1:2" x14ac:dyDescent="0.25">
      <c r="A333" s="10" t="s">
        <v>310</v>
      </c>
      <c r="B333" s="11">
        <v>58000</v>
      </c>
    </row>
    <row r="334" spans="1:2" x14ac:dyDescent="0.25">
      <c r="A334" s="12" t="s">
        <v>6</v>
      </c>
      <c r="B334" s="11">
        <v>58000</v>
      </c>
    </row>
    <row r="335" spans="1:2" x14ac:dyDescent="0.25">
      <c r="A335" s="13" t="s">
        <v>4029</v>
      </c>
      <c r="B335" s="11">
        <v>58000</v>
      </c>
    </row>
    <row r="336" spans="1:2" x14ac:dyDescent="0.25">
      <c r="A336" s="14" t="s">
        <v>4016</v>
      </c>
      <c r="B336" s="11">
        <v>58000</v>
      </c>
    </row>
    <row r="337" spans="1:2" x14ac:dyDescent="0.25">
      <c r="A337" s="20" t="s">
        <v>9</v>
      </c>
      <c r="B337" s="11">
        <v>58000</v>
      </c>
    </row>
    <row r="338" spans="1:2" x14ac:dyDescent="0.25">
      <c r="A338" s="163">
        <v>58000</v>
      </c>
      <c r="B338" s="11">
        <v>58000</v>
      </c>
    </row>
    <row r="339" spans="1:2" x14ac:dyDescent="0.25">
      <c r="A339" s="9" t="s">
        <v>2051</v>
      </c>
      <c r="B339" s="11">
        <v>90000</v>
      </c>
    </row>
    <row r="340" spans="1:2" x14ac:dyDescent="0.25">
      <c r="A340" s="4" t="s">
        <v>15</v>
      </c>
      <c r="B340" s="11">
        <v>90000</v>
      </c>
    </row>
    <row r="341" spans="1:2" x14ac:dyDescent="0.25">
      <c r="A341" s="10" t="s">
        <v>4000</v>
      </c>
      <c r="B341" s="11">
        <v>90000</v>
      </c>
    </row>
    <row r="342" spans="1:2" x14ac:dyDescent="0.25">
      <c r="A342" s="12" t="s">
        <v>6</v>
      </c>
      <c r="B342" s="11">
        <v>90000</v>
      </c>
    </row>
    <row r="343" spans="1:2" x14ac:dyDescent="0.25">
      <c r="A343" s="13" t="s">
        <v>4102</v>
      </c>
      <c r="B343" s="11">
        <v>90000</v>
      </c>
    </row>
    <row r="344" spans="1:2" x14ac:dyDescent="0.25">
      <c r="A344" s="14" t="s">
        <v>4016</v>
      </c>
      <c r="B344" s="11">
        <v>90000</v>
      </c>
    </row>
    <row r="345" spans="1:2" x14ac:dyDescent="0.25">
      <c r="A345" s="20" t="s">
        <v>25</v>
      </c>
      <c r="B345" s="11">
        <v>90000</v>
      </c>
    </row>
    <row r="346" spans="1:2" x14ac:dyDescent="0.25">
      <c r="A346" s="163">
        <v>90000</v>
      </c>
      <c r="B346" s="11">
        <v>90000</v>
      </c>
    </row>
    <row r="347" spans="1:2" x14ac:dyDescent="0.25">
      <c r="A347" s="9" t="s">
        <v>2052</v>
      </c>
      <c r="B347" s="11">
        <v>14246.333349954055</v>
      </c>
    </row>
    <row r="348" spans="1:2" x14ac:dyDescent="0.25">
      <c r="A348" s="4" t="s">
        <v>8</v>
      </c>
      <c r="B348" s="11">
        <v>14246.333349954055</v>
      </c>
    </row>
    <row r="349" spans="1:2" x14ac:dyDescent="0.25">
      <c r="A349" s="10" t="s">
        <v>52</v>
      </c>
      <c r="B349" s="11">
        <v>14246.333349954055</v>
      </c>
    </row>
    <row r="350" spans="1:2" x14ac:dyDescent="0.25">
      <c r="A350" s="12" t="s">
        <v>40</v>
      </c>
      <c r="B350" s="11">
        <v>14246.333349954055</v>
      </c>
    </row>
    <row r="351" spans="1:2" x14ac:dyDescent="0.25">
      <c r="A351" s="13" t="s">
        <v>4054</v>
      </c>
      <c r="B351" s="11">
        <v>14246.333349954055</v>
      </c>
    </row>
    <row r="352" spans="1:2" x14ac:dyDescent="0.25">
      <c r="A352" s="14" t="s">
        <v>4016</v>
      </c>
      <c r="B352" s="11">
        <v>14246.333349954055</v>
      </c>
    </row>
    <row r="353" spans="1:2" x14ac:dyDescent="0.25">
      <c r="A353" s="20" t="s">
        <v>18</v>
      </c>
      <c r="B353" s="11">
        <v>14246.333349954055</v>
      </c>
    </row>
    <row r="354" spans="1:2" x14ac:dyDescent="0.25">
      <c r="A354" s="163">
        <v>14246.333349954055</v>
      </c>
      <c r="B354" s="11">
        <v>14246.333349954055</v>
      </c>
    </row>
    <row r="355" spans="1:2" x14ac:dyDescent="0.25">
      <c r="A355" s="9" t="s">
        <v>2053</v>
      </c>
      <c r="B355" s="11">
        <v>50437.70470615309</v>
      </c>
    </row>
    <row r="356" spans="1:2" x14ac:dyDescent="0.25">
      <c r="A356" s="4" t="s">
        <v>71</v>
      </c>
      <c r="B356" s="11">
        <v>50437.70470615309</v>
      </c>
    </row>
    <row r="357" spans="1:2" x14ac:dyDescent="0.25">
      <c r="A357" s="10" t="s">
        <v>20</v>
      </c>
      <c r="B357" s="11">
        <v>50437.70470615309</v>
      </c>
    </row>
    <row r="358" spans="1:2" x14ac:dyDescent="0.25">
      <c r="A358" s="12" t="s">
        <v>69</v>
      </c>
      <c r="B358" s="11">
        <v>50437.70470615309</v>
      </c>
    </row>
    <row r="359" spans="1:2" x14ac:dyDescent="0.25">
      <c r="A359" s="13" t="s">
        <v>4029</v>
      </c>
      <c r="B359" s="11">
        <v>50437.70470615309</v>
      </c>
    </row>
    <row r="360" spans="1:2" x14ac:dyDescent="0.25">
      <c r="A360" s="14" t="s">
        <v>4016</v>
      </c>
      <c r="B360" s="11">
        <v>50437.70470615309</v>
      </c>
    </row>
    <row r="361" spans="1:2" x14ac:dyDescent="0.25">
      <c r="A361" s="20" t="s">
        <v>9</v>
      </c>
      <c r="B361" s="11">
        <v>50437.70470615309</v>
      </c>
    </row>
    <row r="362" spans="1:2" x14ac:dyDescent="0.25">
      <c r="A362" s="163">
        <v>50437.70470615309</v>
      </c>
      <c r="B362" s="11">
        <v>50437.70470615309</v>
      </c>
    </row>
    <row r="363" spans="1:2" x14ac:dyDescent="0.25">
      <c r="A363" s="9" t="s">
        <v>2054</v>
      </c>
      <c r="B363" s="11">
        <v>12000</v>
      </c>
    </row>
    <row r="364" spans="1:2" x14ac:dyDescent="0.25">
      <c r="A364" s="4" t="s">
        <v>15</v>
      </c>
      <c r="B364" s="11">
        <v>12000</v>
      </c>
    </row>
    <row r="365" spans="1:2" x14ac:dyDescent="0.25">
      <c r="A365" s="10" t="s">
        <v>356</v>
      </c>
      <c r="B365" s="11">
        <v>12000</v>
      </c>
    </row>
    <row r="366" spans="1:2" x14ac:dyDescent="0.25">
      <c r="A366" s="12" t="s">
        <v>6</v>
      </c>
      <c r="B366" s="11">
        <v>12000</v>
      </c>
    </row>
    <row r="367" spans="1:2" x14ac:dyDescent="0.25">
      <c r="A367" s="13" t="s">
        <v>4053</v>
      </c>
      <c r="B367" s="11">
        <v>12000</v>
      </c>
    </row>
    <row r="368" spans="1:2" x14ac:dyDescent="0.25">
      <c r="A368" s="14" t="s">
        <v>4016</v>
      </c>
      <c r="B368" s="11">
        <v>12000</v>
      </c>
    </row>
    <row r="369" spans="1:2" x14ac:dyDescent="0.25">
      <c r="A369" s="20" t="s">
        <v>25</v>
      </c>
      <c r="B369" s="11">
        <v>12000</v>
      </c>
    </row>
    <row r="370" spans="1:2" x14ac:dyDescent="0.25">
      <c r="A370" s="163">
        <v>12000</v>
      </c>
      <c r="B370" s="11">
        <v>12000</v>
      </c>
    </row>
    <row r="371" spans="1:2" x14ac:dyDescent="0.25">
      <c r="A371" s="9" t="s">
        <v>2055</v>
      </c>
      <c r="B371" s="11">
        <v>57167.974754622352</v>
      </c>
    </row>
    <row r="372" spans="1:2" x14ac:dyDescent="0.25">
      <c r="A372" s="4" t="s">
        <v>628</v>
      </c>
      <c r="B372" s="11">
        <v>57167.974754622352</v>
      </c>
    </row>
    <row r="373" spans="1:2" x14ac:dyDescent="0.25">
      <c r="A373" s="10" t="s">
        <v>52</v>
      </c>
      <c r="B373" s="11">
        <v>57167.974754622352</v>
      </c>
    </row>
    <row r="374" spans="1:2" x14ac:dyDescent="0.25">
      <c r="A374" s="12" t="s">
        <v>22</v>
      </c>
      <c r="B374" s="11">
        <v>57167.974754622352</v>
      </c>
    </row>
    <row r="375" spans="1:2" x14ac:dyDescent="0.25">
      <c r="A375" s="13" t="s">
        <v>4029</v>
      </c>
      <c r="B375" s="11">
        <v>57167.974754622352</v>
      </c>
    </row>
    <row r="376" spans="1:2" x14ac:dyDescent="0.25">
      <c r="A376" s="14" t="s">
        <v>4016</v>
      </c>
      <c r="B376" s="11">
        <v>57167.974754622352</v>
      </c>
    </row>
    <row r="377" spans="1:2" x14ac:dyDescent="0.25">
      <c r="A377" s="20" t="s">
        <v>9</v>
      </c>
      <c r="B377" s="11">
        <v>57167.974754622352</v>
      </c>
    </row>
    <row r="378" spans="1:2" x14ac:dyDescent="0.25">
      <c r="A378" s="163">
        <v>57167.974754622352</v>
      </c>
      <c r="B378" s="11">
        <v>57167.974754622352</v>
      </c>
    </row>
    <row r="379" spans="1:2" x14ac:dyDescent="0.25">
      <c r="A379" s="9" t="s">
        <v>2056</v>
      </c>
      <c r="B379" s="11">
        <v>100000</v>
      </c>
    </row>
    <row r="380" spans="1:2" x14ac:dyDescent="0.25">
      <c r="A380" s="4" t="s">
        <v>24</v>
      </c>
      <c r="B380" s="11">
        <v>100000</v>
      </c>
    </row>
    <row r="381" spans="1:2" x14ac:dyDescent="0.25">
      <c r="A381" s="10" t="s">
        <v>20</v>
      </c>
      <c r="B381" s="11">
        <v>100000</v>
      </c>
    </row>
    <row r="382" spans="1:2" x14ac:dyDescent="0.25">
      <c r="A382" s="12" t="s">
        <v>6</v>
      </c>
      <c r="B382" s="11">
        <v>100000</v>
      </c>
    </row>
    <row r="383" spans="1:2" x14ac:dyDescent="0.25">
      <c r="A383" s="13" t="s">
        <v>4031</v>
      </c>
      <c r="B383" s="11">
        <v>100000</v>
      </c>
    </row>
    <row r="384" spans="1:2" x14ac:dyDescent="0.25">
      <c r="A384" s="14" t="s">
        <v>4016</v>
      </c>
      <c r="B384" s="11">
        <v>100000</v>
      </c>
    </row>
    <row r="385" spans="1:2" x14ac:dyDescent="0.25">
      <c r="A385" s="20" t="s">
        <v>13</v>
      </c>
      <c r="B385" s="11">
        <v>100000</v>
      </c>
    </row>
    <row r="386" spans="1:2" x14ac:dyDescent="0.25">
      <c r="A386" s="163">
        <v>100000</v>
      </c>
      <c r="B386" s="11">
        <v>100000</v>
      </c>
    </row>
    <row r="387" spans="1:2" x14ac:dyDescent="0.25">
      <c r="A387" s="9" t="s">
        <v>2057</v>
      </c>
      <c r="B387" s="11">
        <v>57000</v>
      </c>
    </row>
    <row r="388" spans="1:2" x14ac:dyDescent="0.25">
      <c r="A388" s="4" t="s">
        <v>15</v>
      </c>
      <c r="B388" s="11">
        <v>57000</v>
      </c>
    </row>
    <row r="389" spans="1:2" x14ac:dyDescent="0.25">
      <c r="A389" s="10" t="s">
        <v>310</v>
      </c>
      <c r="B389" s="11">
        <v>57000</v>
      </c>
    </row>
    <row r="390" spans="1:2" x14ac:dyDescent="0.25">
      <c r="A390" s="12" t="s">
        <v>6</v>
      </c>
      <c r="B390" s="11">
        <v>57000</v>
      </c>
    </row>
    <row r="391" spans="1:2" x14ac:dyDescent="0.25">
      <c r="A391" s="13" t="s">
        <v>4029</v>
      </c>
      <c r="B391" s="11">
        <v>57000</v>
      </c>
    </row>
    <row r="392" spans="1:2" x14ac:dyDescent="0.25">
      <c r="A392" s="14" t="s">
        <v>4016</v>
      </c>
      <c r="B392" s="11">
        <v>57000</v>
      </c>
    </row>
    <row r="393" spans="1:2" x14ac:dyDescent="0.25">
      <c r="A393" s="20" t="s">
        <v>18</v>
      </c>
      <c r="B393" s="11">
        <v>57000</v>
      </c>
    </row>
    <row r="394" spans="1:2" x14ac:dyDescent="0.25">
      <c r="A394" s="163">
        <v>57000</v>
      </c>
      <c r="B394" s="11">
        <v>57000</v>
      </c>
    </row>
    <row r="395" spans="1:2" x14ac:dyDescent="0.25">
      <c r="A395" s="9" t="s">
        <v>2058</v>
      </c>
      <c r="B395" s="11">
        <v>63047.130882691366</v>
      </c>
    </row>
    <row r="396" spans="1:2" x14ac:dyDescent="0.25">
      <c r="A396" s="4" t="s">
        <v>71</v>
      </c>
      <c r="B396" s="11">
        <v>63047.130882691366</v>
      </c>
    </row>
    <row r="397" spans="1:2" x14ac:dyDescent="0.25">
      <c r="A397" s="10" t="s">
        <v>310</v>
      </c>
      <c r="B397" s="11">
        <v>63047.130882691366</v>
      </c>
    </row>
    <row r="398" spans="1:2" x14ac:dyDescent="0.25">
      <c r="A398" s="12" t="s">
        <v>69</v>
      </c>
      <c r="B398" s="11">
        <v>63047.130882691366</v>
      </c>
    </row>
    <row r="399" spans="1:2" x14ac:dyDescent="0.25">
      <c r="A399" s="13" t="s">
        <v>4100</v>
      </c>
      <c r="B399" s="11">
        <v>63047.130882691366</v>
      </c>
    </row>
    <row r="400" spans="1:2" x14ac:dyDescent="0.25">
      <c r="A400" s="14" t="s">
        <v>4016</v>
      </c>
      <c r="B400" s="11">
        <v>63047.130882691366</v>
      </c>
    </row>
    <row r="401" spans="1:2" x14ac:dyDescent="0.25">
      <c r="A401" s="20" t="s">
        <v>9</v>
      </c>
      <c r="B401" s="11">
        <v>63047.130882691366</v>
      </c>
    </row>
    <row r="402" spans="1:2" x14ac:dyDescent="0.25">
      <c r="A402" s="163">
        <v>63047.130882691366</v>
      </c>
      <c r="B402" s="11">
        <v>63047.130882691366</v>
      </c>
    </row>
    <row r="403" spans="1:2" x14ac:dyDescent="0.25">
      <c r="A403" s="9" t="s">
        <v>2059</v>
      </c>
      <c r="B403" s="11">
        <v>30489.586535798586</v>
      </c>
    </row>
    <row r="404" spans="1:2" x14ac:dyDescent="0.25">
      <c r="A404" s="4" t="s">
        <v>24</v>
      </c>
      <c r="B404" s="11">
        <v>30489.586535798586</v>
      </c>
    </row>
    <row r="405" spans="1:2" x14ac:dyDescent="0.25">
      <c r="A405" s="10" t="s">
        <v>52</v>
      </c>
      <c r="B405" s="11">
        <v>30489.586535798586</v>
      </c>
    </row>
    <row r="406" spans="1:2" x14ac:dyDescent="0.25">
      <c r="A406" s="12" t="s">
        <v>22</v>
      </c>
      <c r="B406" s="11">
        <v>30489.586535798586</v>
      </c>
    </row>
    <row r="407" spans="1:2" x14ac:dyDescent="0.25">
      <c r="A407" s="13" t="s">
        <v>4032</v>
      </c>
      <c r="B407" s="11">
        <v>30489.586535798586</v>
      </c>
    </row>
    <row r="408" spans="1:2" x14ac:dyDescent="0.25">
      <c r="A408" s="14" t="s">
        <v>4016</v>
      </c>
      <c r="B408" s="11">
        <v>30489.586535798586</v>
      </c>
    </row>
    <row r="409" spans="1:2" x14ac:dyDescent="0.25">
      <c r="A409" s="20" t="s">
        <v>13</v>
      </c>
      <c r="B409" s="11">
        <v>30489.586535798586</v>
      </c>
    </row>
    <row r="410" spans="1:2" x14ac:dyDescent="0.25">
      <c r="A410" s="163">
        <v>30489.586535798586</v>
      </c>
      <c r="B410" s="11">
        <v>30489.586535798586</v>
      </c>
    </row>
    <row r="411" spans="1:2" x14ac:dyDescent="0.25">
      <c r="A411" s="9" t="s">
        <v>2060</v>
      </c>
      <c r="B411" s="11">
        <v>4320</v>
      </c>
    </row>
    <row r="412" spans="1:2" x14ac:dyDescent="0.25">
      <c r="A412" s="4" t="s">
        <v>8</v>
      </c>
      <c r="B412" s="11">
        <v>4320</v>
      </c>
    </row>
    <row r="413" spans="1:2" x14ac:dyDescent="0.25">
      <c r="A413" s="10" t="s">
        <v>310</v>
      </c>
      <c r="B413" s="11">
        <v>4320</v>
      </c>
    </row>
    <row r="414" spans="1:2" x14ac:dyDescent="0.25">
      <c r="A414" s="12" t="s">
        <v>6</v>
      </c>
      <c r="B414" s="11">
        <v>4320</v>
      </c>
    </row>
    <row r="415" spans="1:2" x14ac:dyDescent="0.25">
      <c r="A415" s="13" t="s">
        <v>4053</v>
      </c>
      <c r="B415" s="11">
        <v>4320</v>
      </c>
    </row>
    <row r="416" spans="1:2" x14ac:dyDescent="0.25">
      <c r="A416" s="14" t="s">
        <v>4016</v>
      </c>
      <c r="B416" s="11">
        <v>4320</v>
      </c>
    </row>
    <row r="417" spans="1:2" x14ac:dyDescent="0.25">
      <c r="A417" s="20" t="s">
        <v>18</v>
      </c>
      <c r="B417" s="11">
        <v>4320</v>
      </c>
    </row>
    <row r="418" spans="1:2" x14ac:dyDescent="0.25">
      <c r="A418" s="163">
        <v>4320</v>
      </c>
      <c r="B418" s="11">
        <v>4320</v>
      </c>
    </row>
    <row r="419" spans="1:2" x14ac:dyDescent="0.25">
      <c r="A419" s="9" t="s">
        <v>2061</v>
      </c>
      <c r="B419" s="11">
        <v>62000</v>
      </c>
    </row>
    <row r="420" spans="1:2" x14ac:dyDescent="0.25">
      <c r="A420" s="4" t="s">
        <v>15</v>
      </c>
      <c r="B420" s="11">
        <v>62000</v>
      </c>
    </row>
    <row r="421" spans="1:2" x14ac:dyDescent="0.25">
      <c r="A421" s="10" t="s">
        <v>20</v>
      </c>
      <c r="B421" s="11">
        <v>62000</v>
      </c>
    </row>
    <row r="422" spans="1:2" x14ac:dyDescent="0.25">
      <c r="A422" s="12" t="s">
        <v>6</v>
      </c>
      <c r="B422" s="11">
        <v>62000</v>
      </c>
    </row>
    <row r="423" spans="1:2" x14ac:dyDescent="0.25">
      <c r="A423" s="13" t="s">
        <v>4029</v>
      </c>
      <c r="B423" s="11">
        <v>62000</v>
      </c>
    </row>
    <row r="424" spans="1:2" x14ac:dyDescent="0.25">
      <c r="A424" s="14" t="s">
        <v>4016</v>
      </c>
      <c r="B424" s="11">
        <v>62000</v>
      </c>
    </row>
    <row r="425" spans="1:2" x14ac:dyDescent="0.25">
      <c r="A425" s="20" t="s">
        <v>9</v>
      </c>
      <c r="B425" s="11">
        <v>62000</v>
      </c>
    </row>
    <row r="426" spans="1:2" x14ac:dyDescent="0.25">
      <c r="A426" s="163">
        <v>62000</v>
      </c>
      <c r="B426" s="11">
        <v>62000</v>
      </c>
    </row>
    <row r="427" spans="1:2" x14ac:dyDescent="0.25">
      <c r="A427" s="9" t="s">
        <v>2062</v>
      </c>
      <c r="B427" s="11">
        <v>7500</v>
      </c>
    </row>
    <row r="428" spans="1:2" x14ac:dyDescent="0.25">
      <c r="A428" s="4" t="s">
        <v>8</v>
      </c>
      <c r="B428" s="11">
        <v>7500</v>
      </c>
    </row>
    <row r="429" spans="1:2" x14ac:dyDescent="0.25">
      <c r="A429" s="10" t="s">
        <v>20</v>
      </c>
      <c r="B429" s="11">
        <v>7500</v>
      </c>
    </row>
    <row r="430" spans="1:2" x14ac:dyDescent="0.25">
      <c r="A430" s="12" t="s">
        <v>6</v>
      </c>
      <c r="B430" s="11">
        <v>7500</v>
      </c>
    </row>
    <row r="431" spans="1:2" x14ac:dyDescent="0.25">
      <c r="A431" s="13" t="s">
        <v>4053</v>
      </c>
      <c r="B431" s="11">
        <v>7500</v>
      </c>
    </row>
    <row r="432" spans="1:2" x14ac:dyDescent="0.25">
      <c r="A432" s="14" t="s">
        <v>4016</v>
      </c>
      <c r="B432" s="11">
        <v>7500</v>
      </c>
    </row>
    <row r="433" spans="1:2" x14ac:dyDescent="0.25">
      <c r="A433" s="20" t="s">
        <v>9</v>
      </c>
      <c r="B433" s="11">
        <v>7500</v>
      </c>
    </row>
    <row r="434" spans="1:2" x14ac:dyDescent="0.25">
      <c r="A434" s="163">
        <v>7500</v>
      </c>
      <c r="B434" s="11">
        <v>7500</v>
      </c>
    </row>
    <row r="435" spans="1:2" x14ac:dyDescent="0.25">
      <c r="A435" s="9" t="s">
        <v>2063</v>
      </c>
      <c r="B435" s="11">
        <v>28371.208897211112</v>
      </c>
    </row>
    <row r="436" spans="1:2" x14ac:dyDescent="0.25">
      <c r="A436" s="4" t="s">
        <v>71</v>
      </c>
      <c r="B436" s="11">
        <v>28371.208897211112</v>
      </c>
    </row>
    <row r="437" spans="1:2" x14ac:dyDescent="0.25">
      <c r="A437" s="10" t="s">
        <v>52</v>
      </c>
      <c r="B437" s="11">
        <v>28371.208897211112</v>
      </c>
    </row>
    <row r="438" spans="1:2" x14ac:dyDescent="0.25">
      <c r="A438" s="12" t="s">
        <v>69</v>
      </c>
      <c r="B438" s="11">
        <v>28371.208897211112</v>
      </c>
    </row>
    <row r="439" spans="1:2" x14ac:dyDescent="0.25">
      <c r="A439" s="13" t="s">
        <v>4032</v>
      </c>
      <c r="B439" s="11">
        <v>28371.208897211112</v>
      </c>
    </row>
    <row r="440" spans="1:2" x14ac:dyDescent="0.25">
      <c r="A440" s="14" t="s">
        <v>4016</v>
      </c>
      <c r="B440" s="11">
        <v>28371.208897211112</v>
      </c>
    </row>
    <row r="441" spans="1:2" x14ac:dyDescent="0.25">
      <c r="A441" s="20" t="s">
        <v>25</v>
      </c>
      <c r="B441" s="11">
        <v>28371.208897211112</v>
      </c>
    </row>
    <row r="442" spans="1:2" x14ac:dyDescent="0.25">
      <c r="A442" s="163">
        <v>28371.208897211112</v>
      </c>
      <c r="B442" s="11">
        <v>28371.208897211112</v>
      </c>
    </row>
    <row r="443" spans="1:2" x14ac:dyDescent="0.25">
      <c r="A443" s="9" t="s">
        <v>2064</v>
      </c>
      <c r="B443" s="11">
        <v>62249.572510588783</v>
      </c>
    </row>
    <row r="444" spans="1:2" x14ac:dyDescent="0.25">
      <c r="A444" s="4" t="s">
        <v>106</v>
      </c>
      <c r="B444" s="11">
        <v>62249.572510588783</v>
      </c>
    </row>
    <row r="445" spans="1:2" x14ac:dyDescent="0.25">
      <c r="A445" s="10" t="s">
        <v>52</v>
      </c>
      <c r="B445" s="11">
        <v>62249.572510588783</v>
      </c>
    </row>
    <row r="446" spans="1:2" x14ac:dyDescent="0.25">
      <c r="A446" s="12" t="s">
        <v>22</v>
      </c>
      <c r="B446" s="11">
        <v>62249.572510588783</v>
      </c>
    </row>
    <row r="447" spans="1:2" x14ac:dyDescent="0.25">
      <c r="A447" s="13" t="s">
        <v>4029</v>
      </c>
      <c r="B447" s="11">
        <v>62249.572510588783</v>
      </c>
    </row>
    <row r="448" spans="1:2" x14ac:dyDescent="0.25">
      <c r="A448" s="14" t="s">
        <v>4016</v>
      </c>
      <c r="B448" s="11">
        <v>62249.572510588783</v>
      </c>
    </row>
    <row r="449" spans="1:2" x14ac:dyDescent="0.25">
      <c r="A449" s="20" t="s">
        <v>18</v>
      </c>
      <c r="B449" s="11">
        <v>62249.572510588783</v>
      </c>
    </row>
    <row r="450" spans="1:2" x14ac:dyDescent="0.25">
      <c r="A450" s="163">
        <v>62249.572510588783</v>
      </c>
      <c r="B450" s="11">
        <v>62249.572510588783</v>
      </c>
    </row>
    <row r="451" spans="1:2" x14ac:dyDescent="0.25">
      <c r="A451" s="9" t="s">
        <v>2065</v>
      </c>
      <c r="B451" s="11">
        <v>38000</v>
      </c>
    </row>
    <row r="452" spans="1:2" x14ac:dyDescent="0.25">
      <c r="A452" s="4" t="s">
        <v>15</v>
      </c>
      <c r="B452" s="11">
        <v>38000</v>
      </c>
    </row>
    <row r="453" spans="1:2" x14ac:dyDescent="0.25">
      <c r="A453" s="10" t="s">
        <v>20</v>
      </c>
      <c r="B453" s="11">
        <v>38000</v>
      </c>
    </row>
    <row r="454" spans="1:2" x14ac:dyDescent="0.25">
      <c r="A454" s="12" t="s">
        <v>6</v>
      </c>
      <c r="B454" s="11">
        <v>38000</v>
      </c>
    </row>
    <row r="455" spans="1:2" x14ac:dyDescent="0.25">
      <c r="A455" s="13" t="s">
        <v>4030</v>
      </c>
      <c r="B455" s="11">
        <v>38000</v>
      </c>
    </row>
    <row r="456" spans="1:2" x14ac:dyDescent="0.25">
      <c r="A456" s="14" t="s">
        <v>4016</v>
      </c>
      <c r="B456" s="11">
        <v>38000</v>
      </c>
    </row>
    <row r="457" spans="1:2" x14ac:dyDescent="0.25">
      <c r="A457" s="20" t="s">
        <v>9</v>
      </c>
      <c r="B457" s="11">
        <v>38000</v>
      </c>
    </row>
    <row r="458" spans="1:2" x14ac:dyDescent="0.25">
      <c r="A458" s="163">
        <v>38000</v>
      </c>
      <c r="B458" s="11">
        <v>38000</v>
      </c>
    </row>
    <row r="459" spans="1:2" x14ac:dyDescent="0.25">
      <c r="A459" s="9" t="s">
        <v>2066</v>
      </c>
      <c r="B459" s="11">
        <v>41000</v>
      </c>
    </row>
    <row r="460" spans="1:2" x14ac:dyDescent="0.25">
      <c r="A460" s="4" t="s">
        <v>15</v>
      </c>
      <c r="B460" s="11">
        <v>41000</v>
      </c>
    </row>
    <row r="461" spans="1:2" x14ac:dyDescent="0.25">
      <c r="A461" s="10" t="s">
        <v>67</v>
      </c>
      <c r="B461" s="11">
        <v>41000</v>
      </c>
    </row>
    <row r="462" spans="1:2" x14ac:dyDescent="0.25">
      <c r="A462" s="12" t="s">
        <v>6</v>
      </c>
      <c r="B462" s="11">
        <v>41000</v>
      </c>
    </row>
    <row r="463" spans="1:2" x14ac:dyDescent="0.25">
      <c r="A463" s="13" t="s">
        <v>4030</v>
      </c>
      <c r="B463" s="11">
        <v>41000</v>
      </c>
    </row>
    <row r="464" spans="1:2" x14ac:dyDescent="0.25">
      <c r="A464" s="14" t="s">
        <v>4016</v>
      </c>
      <c r="B464" s="11">
        <v>41000</v>
      </c>
    </row>
    <row r="465" spans="1:2" x14ac:dyDescent="0.25">
      <c r="A465" s="20" t="s">
        <v>9</v>
      </c>
      <c r="B465" s="11">
        <v>41000</v>
      </c>
    </row>
    <row r="466" spans="1:2" x14ac:dyDescent="0.25">
      <c r="A466" s="163">
        <v>41000</v>
      </c>
      <c r="B466" s="11">
        <v>41000</v>
      </c>
    </row>
    <row r="467" spans="1:2" x14ac:dyDescent="0.25">
      <c r="A467" s="9" t="s">
        <v>2067</v>
      </c>
      <c r="B467" s="11">
        <v>68000</v>
      </c>
    </row>
    <row r="468" spans="1:2" x14ac:dyDescent="0.25">
      <c r="A468" s="4" t="s">
        <v>15</v>
      </c>
      <c r="B468" s="11">
        <v>68000</v>
      </c>
    </row>
    <row r="469" spans="1:2" x14ac:dyDescent="0.25">
      <c r="A469" s="10" t="s">
        <v>20</v>
      </c>
      <c r="B469" s="11">
        <v>68000</v>
      </c>
    </row>
    <row r="470" spans="1:2" x14ac:dyDescent="0.25">
      <c r="A470" s="12" t="s">
        <v>6</v>
      </c>
      <c r="B470" s="11">
        <v>68000</v>
      </c>
    </row>
    <row r="471" spans="1:2" x14ac:dyDescent="0.25">
      <c r="A471" s="13" t="s">
        <v>4100</v>
      </c>
      <c r="B471" s="11">
        <v>68000</v>
      </c>
    </row>
    <row r="472" spans="1:2" x14ac:dyDescent="0.25">
      <c r="A472" s="14" t="s">
        <v>4016</v>
      </c>
      <c r="B472" s="11">
        <v>68000</v>
      </c>
    </row>
    <row r="473" spans="1:2" x14ac:dyDescent="0.25">
      <c r="A473" s="20" t="s">
        <v>13</v>
      </c>
      <c r="B473" s="11">
        <v>68000</v>
      </c>
    </row>
    <row r="474" spans="1:2" x14ac:dyDescent="0.25">
      <c r="A474" s="163">
        <v>68000</v>
      </c>
      <c r="B474" s="11">
        <v>68000</v>
      </c>
    </row>
    <row r="475" spans="1:2" x14ac:dyDescent="0.25">
      <c r="A475" s="9" t="s">
        <v>2068</v>
      </c>
      <c r="B475" s="11">
        <v>55068.245289698301</v>
      </c>
    </row>
    <row r="476" spans="1:2" x14ac:dyDescent="0.25">
      <c r="A476" s="4" t="s">
        <v>88</v>
      </c>
      <c r="B476" s="11">
        <v>55068.245289698301</v>
      </c>
    </row>
    <row r="477" spans="1:2" x14ac:dyDescent="0.25">
      <c r="A477" s="10" t="s">
        <v>20</v>
      </c>
      <c r="B477" s="11">
        <v>55068.245289698301</v>
      </c>
    </row>
    <row r="478" spans="1:2" x14ac:dyDescent="0.25">
      <c r="A478" s="12" t="s">
        <v>86</v>
      </c>
      <c r="B478" s="11">
        <v>55068.245289698301</v>
      </c>
    </row>
    <row r="479" spans="1:2" x14ac:dyDescent="0.25">
      <c r="A479" s="13" t="s">
        <v>4029</v>
      </c>
      <c r="B479" s="11">
        <v>55068.245289698301</v>
      </c>
    </row>
    <row r="480" spans="1:2" x14ac:dyDescent="0.25">
      <c r="A480" s="14" t="s">
        <v>4016</v>
      </c>
      <c r="B480" s="11">
        <v>55068.245289698301</v>
      </c>
    </row>
    <row r="481" spans="1:2" x14ac:dyDescent="0.25">
      <c r="A481" s="20" t="s">
        <v>13</v>
      </c>
      <c r="B481" s="11">
        <v>55068.245289698301</v>
      </c>
    </row>
    <row r="482" spans="1:2" x14ac:dyDescent="0.25">
      <c r="A482" s="163">
        <v>55068.245289698301</v>
      </c>
      <c r="B482" s="11">
        <v>55068.245289698301</v>
      </c>
    </row>
    <row r="483" spans="1:2" x14ac:dyDescent="0.25">
      <c r="A483" s="9" t="s">
        <v>2069</v>
      </c>
      <c r="B483" s="11">
        <v>61000</v>
      </c>
    </row>
    <row r="484" spans="1:2" x14ac:dyDescent="0.25">
      <c r="A484" s="4" t="s">
        <v>143</v>
      </c>
      <c r="B484" s="11">
        <v>61000</v>
      </c>
    </row>
    <row r="485" spans="1:2" x14ac:dyDescent="0.25">
      <c r="A485" s="10" t="s">
        <v>52</v>
      </c>
      <c r="B485" s="11">
        <v>61000</v>
      </c>
    </row>
    <row r="486" spans="1:2" x14ac:dyDescent="0.25">
      <c r="A486" s="12" t="s">
        <v>6</v>
      </c>
      <c r="B486" s="11">
        <v>61000</v>
      </c>
    </row>
    <row r="487" spans="1:2" x14ac:dyDescent="0.25">
      <c r="A487" s="13" t="s">
        <v>4029</v>
      </c>
      <c r="B487" s="11">
        <v>61000</v>
      </c>
    </row>
    <row r="488" spans="1:2" x14ac:dyDescent="0.25">
      <c r="A488" s="14" t="s">
        <v>4016</v>
      </c>
      <c r="B488" s="11">
        <v>61000</v>
      </c>
    </row>
    <row r="489" spans="1:2" x14ac:dyDescent="0.25">
      <c r="A489" s="20" t="s">
        <v>13</v>
      </c>
      <c r="B489" s="11">
        <v>61000</v>
      </c>
    </row>
    <row r="490" spans="1:2" x14ac:dyDescent="0.25">
      <c r="A490" s="163">
        <v>61000</v>
      </c>
      <c r="B490" s="11">
        <v>61000</v>
      </c>
    </row>
    <row r="491" spans="1:2" x14ac:dyDescent="0.25">
      <c r="A491" s="9" t="s">
        <v>2070</v>
      </c>
      <c r="B491" s="11">
        <v>54627.175876639136</v>
      </c>
    </row>
    <row r="492" spans="1:2" x14ac:dyDescent="0.25">
      <c r="A492" s="4" t="s">
        <v>106</v>
      </c>
      <c r="B492" s="11">
        <v>54627.175876639136</v>
      </c>
    </row>
    <row r="493" spans="1:2" x14ac:dyDescent="0.25">
      <c r="A493" s="10" t="s">
        <v>356</v>
      </c>
      <c r="B493" s="11">
        <v>54627.175876639136</v>
      </c>
    </row>
    <row r="494" spans="1:2" x14ac:dyDescent="0.25">
      <c r="A494" s="12" t="s">
        <v>22</v>
      </c>
      <c r="B494" s="11">
        <v>54627.175876639136</v>
      </c>
    </row>
    <row r="495" spans="1:2" x14ac:dyDescent="0.25">
      <c r="A495" s="13" t="s">
        <v>4029</v>
      </c>
      <c r="B495" s="11">
        <v>54627.175876639136</v>
      </c>
    </row>
    <row r="496" spans="1:2" x14ac:dyDescent="0.25">
      <c r="A496" s="14" t="s">
        <v>4016</v>
      </c>
      <c r="B496" s="11">
        <v>54627.175876639136</v>
      </c>
    </row>
    <row r="497" spans="1:2" x14ac:dyDescent="0.25">
      <c r="A497" s="20" t="s">
        <v>9</v>
      </c>
      <c r="B497" s="11">
        <v>54627.175876639136</v>
      </c>
    </row>
    <row r="498" spans="1:2" x14ac:dyDescent="0.25">
      <c r="A498" s="163">
        <v>54627.175876639136</v>
      </c>
      <c r="B498" s="11">
        <v>54627.175876639136</v>
      </c>
    </row>
    <row r="499" spans="1:2" x14ac:dyDescent="0.25">
      <c r="A499" s="9" t="s">
        <v>2071</v>
      </c>
      <c r="B499" s="11">
        <v>85000</v>
      </c>
    </row>
    <row r="500" spans="1:2" x14ac:dyDescent="0.25">
      <c r="A500" s="4" t="s">
        <v>15</v>
      </c>
      <c r="B500" s="11">
        <v>85000</v>
      </c>
    </row>
    <row r="501" spans="1:2" x14ac:dyDescent="0.25">
      <c r="A501" s="10" t="s">
        <v>52</v>
      </c>
      <c r="B501" s="11">
        <v>85000</v>
      </c>
    </row>
    <row r="502" spans="1:2" x14ac:dyDescent="0.25">
      <c r="A502" s="12" t="s">
        <v>6</v>
      </c>
      <c r="B502" s="11">
        <v>85000</v>
      </c>
    </row>
    <row r="503" spans="1:2" x14ac:dyDescent="0.25">
      <c r="A503" s="13" t="s">
        <v>4101</v>
      </c>
      <c r="B503" s="11">
        <v>85000</v>
      </c>
    </row>
    <row r="504" spans="1:2" x14ac:dyDescent="0.25">
      <c r="A504" s="14" t="s">
        <v>4016</v>
      </c>
      <c r="B504" s="11">
        <v>85000</v>
      </c>
    </row>
    <row r="505" spans="1:2" x14ac:dyDescent="0.25">
      <c r="A505" s="20" t="s">
        <v>9</v>
      </c>
      <c r="B505" s="11">
        <v>85000</v>
      </c>
    </row>
    <row r="506" spans="1:2" x14ac:dyDescent="0.25">
      <c r="A506" s="163">
        <v>85000</v>
      </c>
      <c r="B506" s="11">
        <v>85000</v>
      </c>
    </row>
    <row r="507" spans="1:2" x14ac:dyDescent="0.25">
      <c r="A507" s="9" t="s">
        <v>2072</v>
      </c>
      <c r="B507" s="11">
        <v>48275.178681681093</v>
      </c>
    </row>
    <row r="508" spans="1:2" x14ac:dyDescent="0.25">
      <c r="A508" s="4" t="s">
        <v>628</v>
      </c>
      <c r="B508" s="11">
        <v>48275.178681681093</v>
      </c>
    </row>
    <row r="509" spans="1:2" x14ac:dyDescent="0.25">
      <c r="A509" s="10" t="s">
        <v>20</v>
      </c>
      <c r="B509" s="11">
        <v>48275.178681681093</v>
      </c>
    </row>
    <row r="510" spans="1:2" x14ac:dyDescent="0.25">
      <c r="A510" s="12" t="s">
        <v>22</v>
      </c>
      <c r="B510" s="11">
        <v>48275.178681681093</v>
      </c>
    </row>
    <row r="511" spans="1:2" x14ac:dyDescent="0.25">
      <c r="A511" s="13" t="s">
        <v>4030</v>
      </c>
      <c r="B511" s="11">
        <v>48275.178681681093</v>
      </c>
    </row>
    <row r="512" spans="1:2" x14ac:dyDescent="0.25">
      <c r="A512" s="14" t="s">
        <v>4016</v>
      </c>
      <c r="B512" s="11">
        <v>48275.178681681093</v>
      </c>
    </row>
    <row r="513" spans="1:2" x14ac:dyDescent="0.25">
      <c r="A513" s="20" t="s">
        <v>25</v>
      </c>
      <c r="B513" s="11">
        <v>48275.178681681093</v>
      </c>
    </row>
    <row r="514" spans="1:2" x14ac:dyDescent="0.25">
      <c r="A514" s="163">
        <v>48275.178681681093</v>
      </c>
      <c r="B514" s="11">
        <v>48275.178681681093</v>
      </c>
    </row>
    <row r="515" spans="1:2" x14ac:dyDescent="0.25">
      <c r="A515" s="9" t="s">
        <v>2073</v>
      </c>
      <c r="B515" s="11">
        <v>86692.320794224041</v>
      </c>
    </row>
    <row r="516" spans="1:2" x14ac:dyDescent="0.25">
      <c r="A516" s="4" t="s">
        <v>84</v>
      </c>
      <c r="B516" s="11">
        <v>86692.320794224041</v>
      </c>
    </row>
    <row r="517" spans="1:2" x14ac:dyDescent="0.25">
      <c r="A517" s="10" t="s">
        <v>4001</v>
      </c>
      <c r="B517" s="11">
        <v>86692.320794224041</v>
      </c>
    </row>
    <row r="518" spans="1:2" x14ac:dyDescent="0.25">
      <c r="A518" s="12" t="s">
        <v>82</v>
      </c>
      <c r="B518" s="11">
        <v>86692.320794224041</v>
      </c>
    </row>
    <row r="519" spans="1:2" x14ac:dyDescent="0.25">
      <c r="A519" s="13" t="s">
        <v>4101</v>
      </c>
      <c r="B519" s="11">
        <v>86692.320794224041</v>
      </c>
    </row>
    <row r="520" spans="1:2" x14ac:dyDescent="0.25">
      <c r="A520" s="14" t="s">
        <v>4016</v>
      </c>
      <c r="B520" s="11">
        <v>86692.320794224041</v>
      </c>
    </row>
    <row r="521" spans="1:2" x14ac:dyDescent="0.25">
      <c r="A521" s="20" t="s">
        <v>9</v>
      </c>
      <c r="B521" s="11">
        <v>86692.320794224041</v>
      </c>
    </row>
    <row r="522" spans="1:2" x14ac:dyDescent="0.25">
      <c r="A522" s="163">
        <v>86692.320794224041</v>
      </c>
      <c r="B522" s="11">
        <v>86692.320794224041</v>
      </c>
    </row>
    <row r="523" spans="1:2" x14ac:dyDescent="0.25">
      <c r="A523" s="9" t="s">
        <v>2074</v>
      </c>
      <c r="B523" s="11">
        <v>85087</v>
      </c>
    </row>
    <row r="524" spans="1:2" x14ac:dyDescent="0.25">
      <c r="A524" s="4" t="s">
        <v>15</v>
      </c>
      <c r="B524" s="11">
        <v>85087</v>
      </c>
    </row>
    <row r="525" spans="1:2" x14ac:dyDescent="0.25">
      <c r="A525" s="10" t="s">
        <v>20</v>
      </c>
      <c r="B525" s="11">
        <v>85087</v>
      </c>
    </row>
    <row r="526" spans="1:2" x14ac:dyDescent="0.25">
      <c r="A526" s="12" t="s">
        <v>6</v>
      </c>
      <c r="B526" s="11">
        <v>85087</v>
      </c>
    </row>
    <row r="527" spans="1:2" x14ac:dyDescent="0.25">
      <c r="A527" s="13" t="s">
        <v>4101</v>
      </c>
      <c r="B527" s="11">
        <v>85087</v>
      </c>
    </row>
    <row r="528" spans="1:2" x14ac:dyDescent="0.25">
      <c r="A528" s="14" t="s">
        <v>4016</v>
      </c>
      <c r="B528" s="11">
        <v>85087</v>
      </c>
    </row>
    <row r="529" spans="1:2" x14ac:dyDescent="0.25">
      <c r="A529" s="20" t="s">
        <v>18</v>
      </c>
      <c r="B529" s="11">
        <v>85087</v>
      </c>
    </row>
    <row r="530" spans="1:2" x14ac:dyDescent="0.25">
      <c r="A530" s="163">
        <v>85087</v>
      </c>
      <c r="B530" s="11">
        <v>85087</v>
      </c>
    </row>
    <row r="531" spans="1:2" x14ac:dyDescent="0.25">
      <c r="A531" s="9" t="s">
        <v>2075</v>
      </c>
      <c r="B531" s="11">
        <v>50000</v>
      </c>
    </row>
    <row r="532" spans="1:2" x14ac:dyDescent="0.25">
      <c r="A532" s="4" t="s">
        <v>15</v>
      </c>
      <c r="B532" s="11">
        <v>50000</v>
      </c>
    </row>
    <row r="533" spans="1:2" x14ac:dyDescent="0.25">
      <c r="A533" s="10" t="s">
        <v>20</v>
      </c>
      <c r="B533" s="11">
        <v>50000</v>
      </c>
    </row>
    <row r="534" spans="1:2" x14ac:dyDescent="0.25">
      <c r="A534" s="12" t="s">
        <v>6</v>
      </c>
      <c r="B534" s="11">
        <v>50000</v>
      </c>
    </row>
    <row r="535" spans="1:2" x14ac:dyDescent="0.25">
      <c r="A535" s="13" t="s">
        <v>4029</v>
      </c>
      <c r="B535" s="11">
        <v>50000</v>
      </c>
    </row>
    <row r="536" spans="1:2" x14ac:dyDescent="0.25">
      <c r="A536" s="14" t="s">
        <v>4016</v>
      </c>
      <c r="B536" s="11">
        <v>50000</v>
      </c>
    </row>
    <row r="537" spans="1:2" x14ac:dyDescent="0.25">
      <c r="A537" s="20" t="s">
        <v>13</v>
      </c>
      <c r="B537" s="11">
        <v>50000</v>
      </c>
    </row>
    <row r="538" spans="1:2" x14ac:dyDescent="0.25">
      <c r="A538" s="163">
        <v>50000</v>
      </c>
      <c r="B538" s="11">
        <v>50000</v>
      </c>
    </row>
    <row r="539" spans="1:2" x14ac:dyDescent="0.25">
      <c r="A539" s="9" t="s">
        <v>2076</v>
      </c>
      <c r="B539" s="11">
        <v>100000</v>
      </c>
    </row>
    <row r="540" spans="1:2" x14ac:dyDescent="0.25">
      <c r="A540" s="4" t="s">
        <v>48</v>
      </c>
      <c r="B540" s="11">
        <v>100000</v>
      </c>
    </row>
    <row r="541" spans="1:2" x14ac:dyDescent="0.25">
      <c r="A541" s="10" t="s">
        <v>52</v>
      </c>
      <c r="B541" s="11">
        <v>100000</v>
      </c>
    </row>
    <row r="542" spans="1:2" x14ac:dyDescent="0.25">
      <c r="A542" s="12" t="s">
        <v>6</v>
      </c>
      <c r="B542" s="11">
        <v>100000</v>
      </c>
    </row>
    <row r="543" spans="1:2" x14ac:dyDescent="0.25">
      <c r="A543" s="13" t="s">
        <v>4031</v>
      </c>
      <c r="B543" s="11">
        <v>100000</v>
      </c>
    </row>
    <row r="544" spans="1:2" x14ac:dyDescent="0.25">
      <c r="A544" s="14" t="s">
        <v>4016</v>
      </c>
      <c r="B544" s="11">
        <v>100000</v>
      </c>
    </row>
    <row r="545" spans="1:2" x14ac:dyDescent="0.25">
      <c r="A545" s="20" t="s">
        <v>9</v>
      </c>
      <c r="B545" s="11">
        <v>100000</v>
      </c>
    </row>
    <row r="546" spans="1:2" x14ac:dyDescent="0.25">
      <c r="A546" s="163">
        <v>100000</v>
      </c>
      <c r="B546" s="11">
        <v>100000</v>
      </c>
    </row>
    <row r="547" spans="1:2" x14ac:dyDescent="0.25">
      <c r="A547" s="9" t="s">
        <v>2077</v>
      </c>
      <c r="B547" s="11">
        <v>57000</v>
      </c>
    </row>
    <row r="548" spans="1:2" x14ac:dyDescent="0.25">
      <c r="A548" s="4" t="s">
        <v>15</v>
      </c>
      <c r="B548" s="11">
        <v>57000</v>
      </c>
    </row>
    <row r="549" spans="1:2" x14ac:dyDescent="0.25">
      <c r="A549" s="10" t="s">
        <v>20</v>
      </c>
      <c r="B549" s="11">
        <v>57000</v>
      </c>
    </row>
    <row r="550" spans="1:2" x14ac:dyDescent="0.25">
      <c r="A550" s="12" t="s">
        <v>6</v>
      </c>
      <c r="B550" s="11">
        <v>57000</v>
      </c>
    </row>
    <row r="551" spans="1:2" x14ac:dyDescent="0.25">
      <c r="A551" s="13" t="s">
        <v>4029</v>
      </c>
      <c r="B551" s="11">
        <v>57000</v>
      </c>
    </row>
    <row r="552" spans="1:2" x14ac:dyDescent="0.25">
      <c r="A552" s="14" t="s">
        <v>4016</v>
      </c>
      <c r="B552" s="11">
        <v>57000</v>
      </c>
    </row>
    <row r="553" spans="1:2" x14ac:dyDescent="0.25">
      <c r="A553" s="20" t="s">
        <v>9</v>
      </c>
      <c r="B553" s="11">
        <v>57000</v>
      </c>
    </row>
    <row r="554" spans="1:2" x14ac:dyDescent="0.25">
      <c r="A554" s="163">
        <v>57000</v>
      </c>
      <c r="B554" s="11">
        <v>57000</v>
      </c>
    </row>
    <row r="555" spans="1:2" x14ac:dyDescent="0.25">
      <c r="A555" s="9" t="s">
        <v>2078</v>
      </c>
      <c r="B555" s="11">
        <v>75000</v>
      </c>
    </row>
    <row r="556" spans="1:2" x14ac:dyDescent="0.25">
      <c r="A556" s="4" t="s">
        <v>15</v>
      </c>
      <c r="B556" s="11">
        <v>75000</v>
      </c>
    </row>
    <row r="557" spans="1:2" x14ac:dyDescent="0.25">
      <c r="A557" s="10" t="s">
        <v>52</v>
      </c>
      <c r="B557" s="11">
        <v>75000</v>
      </c>
    </row>
    <row r="558" spans="1:2" x14ac:dyDescent="0.25">
      <c r="A558" s="12" t="s">
        <v>6</v>
      </c>
      <c r="B558" s="11">
        <v>75000</v>
      </c>
    </row>
    <row r="559" spans="1:2" x14ac:dyDescent="0.25">
      <c r="A559" s="13" t="s">
        <v>4101</v>
      </c>
      <c r="B559" s="11">
        <v>75000</v>
      </c>
    </row>
    <row r="560" spans="1:2" x14ac:dyDescent="0.25">
      <c r="A560" s="14" t="s">
        <v>4016</v>
      </c>
      <c r="B560" s="11">
        <v>75000</v>
      </c>
    </row>
    <row r="561" spans="1:2" x14ac:dyDescent="0.25">
      <c r="A561" s="20" t="s">
        <v>13</v>
      </c>
      <c r="B561" s="11">
        <v>75000</v>
      </c>
    </row>
    <row r="562" spans="1:2" x14ac:dyDescent="0.25">
      <c r="A562" s="163">
        <v>75000</v>
      </c>
      <c r="B562" s="11">
        <v>75000</v>
      </c>
    </row>
    <row r="563" spans="1:2" x14ac:dyDescent="0.25">
      <c r="A563" s="9" t="s">
        <v>2079</v>
      </c>
      <c r="B563" s="11">
        <v>101990.96564026357</v>
      </c>
    </row>
    <row r="564" spans="1:2" x14ac:dyDescent="0.25">
      <c r="A564" s="4" t="s">
        <v>84</v>
      </c>
      <c r="B564" s="11">
        <v>101990.96564026357</v>
      </c>
    </row>
    <row r="565" spans="1:2" x14ac:dyDescent="0.25">
      <c r="A565" s="10" t="s">
        <v>52</v>
      </c>
      <c r="B565" s="11">
        <v>101990.96564026357</v>
      </c>
    </row>
    <row r="566" spans="1:2" x14ac:dyDescent="0.25">
      <c r="A566" s="12" t="s">
        <v>82</v>
      </c>
      <c r="B566" s="11">
        <v>101990.96564026357</v>
      </c>
    </row>
    <row r="567" spans="1:2" x14ac:dyDescent="0.25">
      <c r="A567" s="13" t="s">
        <v>4031</v>
      </c>
      <c r="B567" s="11">
        <v>101990.96564026357</v>
      </c>
    </row>
    <row r="568" spans="1:2" x14ac:dyDescent="0.25">
      <c r="A568" s="14" t="s">
        <v>4016</v>
      </c>
      <c r="B568" s="11">
        <v>101990.96564026357</v>
      </c>
    </row>
    <row r="569" spans="1:2" x14ac:dyDescent="0.25">
      <c r="A569" s="20" t="s">
        <v>9</v>
      </c>
      <c r="B569" s="11">
        <v>101990.96564026357</v>
      </c>
    </row>
    <row r="570" spans="1:2" x14ac:dyDescent="0.25">
      <c r="A570" s="163">
        <v>101990.96564026357</v>
      </c>
      <c r="B570" s="11">
        <v>101990.96564026357</v>
      </c>
    </row>
    <row r="571" spans="1:2" x14ac:dyDescent="0.25">
      <c r="A571" s="9" t="s">
        <v>2080</v>
      </c>
      <c r="B571" s="11">
        <v>33420</v>
      </c>
    </row>
    <row r="572" spans="1:2" x14ac:dyDescent="0.25">
      <c r="A572" s="4" t="s">
        <v>179</v>
      </c>
      <c r="B572" s="11">
        <v>33420</v>
      </c>
    </row>
    <row r="573" spans="1:2" x14ac:dyDescent="0.25">
      <c r="A573" s="10" t="s">
        <v>52</v>
      </c>
      <c r="B573" s="11">
        <v>33420</v>
      </c>
    </row>
    <row r="574" spans="1:2" x14ac:dyDescent="0.25">
      <c r="A574" s="12" t="s">
        <v>6</v>
      </c>
      <c r="B574" s="11">
        <v>33420</v>
      </c>
    </row>
    <row r="575" spans="1:2" x14ac:dyDescent="0.25">
      <c r="A575" s="13" t="s">
        <v>4032</v>
      </c>
      <c r="B575" s="11">
        <v>33420</v>
      </c>
    </row>
    <row r="576" spans="1:2" x14ac:dyDescent="0.25">
      <c r="A576" s="14" t="s">
        <v>4016</v>
      </c>
      <c r="B576" s="11">
        <v>33420</v>
      </c>
    </row>
    <row r="577" spans="1:2" x14ac:dyDescent="0.25">
      <c r="A577" s="20" t="s">
        <v>13</v>
      </c>
      <c r="B577" s="11">
        <v>33420</v>
      </c>
    </row>
    <row r="578" spans="1:2" x14ac:dyDescent="0.25">
      <c r="A578" s="163">
        <v>33420</v>
      </c>
      <c r="B578" s="11">
        <v>33420</v>
      </c>
    </row>
    <row r="579" spans="1:2" x14ac:dyDescent="0.25">
      <c r="A579" s="9" t="s">
        <v>2081</v>
      </c>
      <c r="B579" s="11">
        <v>58460.842544152933</v>
      </c>
    </row>
    <row r="580" spans="1:2" x14ac:dyDescent="0.25">
      <c r="A580" s="4" t="s">
        <v>88</v>
      </c>
      <c r="B580" s="11">
        <v>58460.842544152933</v>
      </c>
    </row>
    <row r="581" spans="1:2" x14ac:dyDescent="0.25">
      <c r="A581" s="10" t="s">
        <v>67</v>
      </c>
      <c r="B581" s="11">
        <v>58460.842544152933</v>
      </c>
    </row>
    <row r="582" spans="1:2" x14ac:dyDescent="0.25">
      <c r="A582" s="12" t="s">
        <v>86</v>
      </c>
      <c r="B582" s="11">
        <v>58460.842544152933</v>
      </c>
    </row>
    <row r="583" spans="1:2" x14ac:dyDescent="0.25">
      <c r="A583" s="13" t="s">
        <v>4029</v>
      </c>
      <c r="B583" s="11">
        <v>58460.842544152933</v>
      </c>
    </row>
    <row r="584" spans="1:2" x14ac:dyDescent="0.25">
      <c r="A584" s="14" t="s">
        <v>4016</v>
      </c>
      <c r="B584" s="11">
        <v>58460.842544152933</v>
      </c>
    </row>
    <row r="585" spans="1:2" x14ac:dyDescent="0.25">
      <c r="A585" s="20" t="s">
        <v>13</v>
      </c>
      <c r="B585" s="11">
        <v>58460.842544152933</v>
      </c>
    </row>
    <row r="586" spans="1:2" x14ac:dyDescent="0.25">
      <c r="A586" s="163">
        <v>58460.842544152933</v>
      </c>
      <c r="B586" s="11">
        <v>58460.842544152933</v>
      </c>
    </row>
    <row r="587" spans="1:2" x14ac:dyDescent="0.25">
      <c r="A587" s="9" t="s">
        <v>2082</v>
      </c>
      <c r="B587" s="11">
        <v>15000</v>
      </c>
    </row>
    <row r="588" spans="1:2" x14ac:dyDescent="0.25">
      <c r="A588" s="4" t="s">
        <v>15</v>
      </c>
      <c r="B588" s="11">
        <v>15000</v>
      </c>
    </row>
    <row r="589" spans="1:2" x14ac:dyDescent="0.25">
      <c r="A589" s="10" t="s">
        <v>356</v>
      </c>
      <c r="B589" s="11">
        <v>15000</v>
      </c>
    </row>
    <row r="590" spans="1:2" x14ac:dyDescent="0.25">
      <c r="A590" s="12" t="s">
        <v>6</v>
      </c>
      <c r="B590" s="11">
        <v>15000</v>
      </c>
    </row>
    <row r="591" spans="1:2" x14ac:dyDescent="0.25">
      <c r="A591" s="13" t="s">
        <v>4054</v>
      </c>
      <c r="B591" s="11">
        <v>15000</v>
      </c>
    </row>
    <row r="592" spans="1:2" x14ac:dyDescent="0.25">
      <c r="A592" s="14" t="s">
        <v>4016</v>
      </c>
      <c r="B592" s="11">
        <v>15000</v>
      </c>
    </row>
    <row r="593" spans="1:2" x14ac:dyDescent="0.25">
      <c r="A593" s="20" t="s">
        <v>13</v>
      </c>
      <c r="B593" s="11">
        <v>15000</v>
      </c>
    </row>
    <row r="594" spans="1:2" x14ac:dyDescent="0.25">
      <c r="A594" s="163">
        <v>15000</v>
      </c>
      <c r="B594" s="11">
        <v>15000</v>
      </c>
    </row>
    <row r="595" spans="1:2" x14ac:dyDescent="0.25">
      <c r="A595" s="9" t="s">
        <v>2083</v>
      </c>
      <c r="B595" s="11">
        <v>60000</v>
      </c>
    </row>
    <row r="596" spans="1:2" x14ac:dyDescent="0.25">
      <c r="A596" s="4" t="s">
        <v>88</v>
      </c>
      <c r="B596" s="11">
        <v>60000</v>
      </c>
    </row>
    <row r="597" spans="1:2" x14ac:dyDescent="0.25">
      <c r="A597" s="10" t="s">
        <v>20</v>
      </c>
      <c r="B597" s="11">
        <v>60000</v>
      </c>
    </row>
    <row r="598" spans="1:2" x14ac:dyDescent="0.25">
      <c r="A598" s="12" t="s">
        <v>6</v>
      </c>
      <c r="B598" s="11">
        <v>60000</v>
      </c>
    </row>
    <row r="599" spans="1:2" x14ac:dyDescent="0.25">
      <c r="A599" s="13" t="s">
        <v>4029</v>
      </c>
      <c r="B599" s="11">
        <v>60000</v>
      </c>
    </row>
    <row r="600" spans="1:2" x14ac:dyDescent="0.25">
      <c r="A600" s="14" t="s">
        <v>4016</v>
      </c>
      <c r="B600" s="11">
        <v>60000</v>
      </c>
    </row>
    <row r="601" spans="1:2" x14ac:dyDescent="0.25">
      <c r="A601" s="20" t="s">
        <v>25</v>
      </c>
      <c r="B601" s="11">
        <v>60000</v>
      </c>
    </row>
    <row r="602" spans="1:2" x14ac:dyDescent="0.25">
      <c r="A602" s="163">
        <v>60000</v>
      </c>
      <c r="B602" s="11">
        <v>60000</v>
      </c>
    </row>
    <row r="603" spans="1:2" x14ac:dyDescent="0.25">
      <c r="A603" s="9" t="s">
        <v>2084</v>
      </c>
      <c r="B603" s="11">
        <v>157617.8272067284</v>
      </c>
    </row>
    <row r="604" spans="1:2" x14ac:dyDescent="0.25">
      <c r="A604" s="4" t="s">
        <v>71</v>
      </c>
      <c r="B604" s="11">
        <v>157617.8272067284</v>
      </c>
    </row>
    <row r="605" spans="1:2" x14ac:dyDescent="0.25">
      <c r="A605" s="10" t="s">
        <v>20</v>
      </c>
      <c r="B605" s="11">
        <v>157617.8272067284</v>
      </c>
    </row>
    <row r="606" spans="1:2" x14ac:dyDescent="0.25">
      <c r="A606" s="12" t="s">
        <v>69</v>
      </c>
      <c r="B606" s="11">
        <v>157617.8272067284</v>
      </c>
    </row>
    <row r="607" spans="1:2" x14ac:dyDescent="0.25">
      <c r="A607" s="13" t="s">
        <v>4103</v>
      </c>
      <c r="B607" s="11">
        <v>157617.8272067284</v>
      </c>
    </row>
    <row r="608" spans="1:2" x14ac:dyDescent="0.25">
      <c r="A608" s="14" t="s">
        <v>4016</v>
      </c>
      <c r="B608" s="11">
        <v>157617.8272067284</v>
      </c>
    </row>
    <row r="609" spans="1:2" x14ac:dyDescent="0.25">
      <c r="A609" s="20" t="s">
        <v>18</v>
      </c>
      <c r="B609" s="11">
        <v>157617.8272067284</v>
      </c>
    </row>
    <row r="610" spans="1:2" x14ac:dyDescent="0.25">
      <c r="A610" s="163">
        <v>157617.8272067284</v>
      </c>
      <c r="B610" s="11">
        <v>157617.8272067284</v>
      </c>
    </row>
    <row r="611" spans="1:2" x14ac:dyDescent="0.25">
      <c r="A611" s="9" t="s">
        <v>2085</v>
      </c>
      <c r="B611" s="11">
        <v>18000</v>
      </c>
    </row>
    <row r="612" spans="1:2" x14ac:dyDescent="0.25">
      <c r="A612" s="4" t="s">
        <v>133</v>
      </c>
      <c r="B612" s="11">
        <v>18000</v>
      </c>
    </row>
    <row r="613" spans="1:2" x14ac:dyDescent="0.25">
      <c r="A613" s="10" t="s">
        <v>20</v>
      </c>
      <c r="B613" s="11">
        <v>18000</v>
      </c>
    </row>
    <row r="614" spans="1:2" x14ac:dyDescent="0.25">
      <c r="A614" s="12" t="s">
        <v>6</v>
      </c>
      <c r="B614" s="11">
        <v>18000</v>
      </c>
    </row>
    <row r="615" spans="1:2" x14ac:dyDescent="0.25">
      <c r="A615" s="13" t="s">
        <v>4054</v>
      </c>
      <c r="B615" s="11">
        <v>18000</v>
      </c>
    </row>
    <row r="616" spans="1:2" x14ac:dyDescent="0.25">
      <c r="A616" s="14" t="s">
        <v>4016</v>
      </c>
      <c r="B616" s="11">
        <v>18000</v>
      </c>
    </row>
    <row r="617" spans="1:2" x14ac:dyDescent="0.25">
      <c r="A617" s="20" t="s">
        <v>13</v>
      </c>
      <c r="B617" s="11">
        <v>18000</v>
      </c>
    </row>
    <row r="618" spans="1:2" x14ac:dyDescent="0.25">
      <c r="A618" s="163">
        <v>18000</v>
      </c>
      <c r="B618" s="11">
        <v>18000</v>
      </c>
    </row>
    <row r="619" spans="1:2" x14ac:dyDescent="0.25">
      <c r="A619" s="9" t="s">
        <v>2086</v>
      </c>
      <c r="B619" s="11">
        <v>50000</v>
      </c>
    </row>
    <row r="620" spans="1:2" x14ac:dyDescent="0.25">
      <c r="A620" s="4" t="s">
        <v>15</v>
      </c>
      <c r="B620" s="11">
        <v>50000</v>
      </c>
    </row>
    <row r="621" spans="1:2" x14ac:dyDescent="0.25">
      <c r="A621" s="10" t="s">
        <v>52</v>
      </c>
      <c r="B621" s="11">
        <v>50000</v>
      </c>
    </row>
    <row r="622" spans="1:2" x14ac:dyDescent="0.25">
      <c r="A622" s="12" t="s">
        <v>6</v>
      </c>
      <c r="B622" s="11">
        <v>50000</v>
      </c>
    </row>
    <row r="623" spans="1:2" x14ac:dyDescent="0.25">
      <c r="A623" s="13" t="s">
        <v>4029</v>
      </c>
      <c r="B623" s="11">
        <v>50000</v>
      </c>
    </row>
    <row r="624" spans="1:2" x14ac:dyDescent="0.25">
      <c r="A624" s="14" t="s">
        <v>4016</v>
      </c>
      <c r="B624" s="11">
        <v>50000</v>
      </c>
    </row>
    <row r="625" spans="1:2" x14ac:dyDescent="0.25">
      <c r="A625" s="20" t="s">
        <v>18</v>
      </c>
      <c r="B625" s="11">
        <v>50000</v>
      </c>
    </row>
    <row r="626" spans="1:2" x14ac:dyDescent="0.25">
      <c r="A626" s="163">
        <v>50000</v>
      </c>
      <c r="B626" s="11">
        <v>50000</v>
      </c>
    </row>
    <row r="627" spans="1:2" x14ac:dyDescent="0.25">
      <c r="A627" s="9" t="s">
        <v>2087</v>
      </c>
      <c r="B627" s="11">
        <v>26000</v>
      </c>
    </row>
    <row r="628" spans="1:2" x14ac:dyDescent="0.25">
      <c r="A628" s="4" t="s">
        <v>136</v>
      </c>
      <c r="B628" s="11">
        <v>26000</v>
      </c>
    </row>
    <row r="629" spans="1:2" x14ac:dyDescent="0.25">
      <c r="A629" s="10" t="s">
        <v>20</v>
      </c>
      <c r="B629" s="11">
        <v>26000</v>
      </c>
    </row>
    <row r="630" spans="1:2" x14ac:dyDescent="0.25">
      <c r="A630" s="12" t="s">
        <v>6</v>
      </c>
      <c r="B630" s="11">
        <v>26000</v>
      </c>
    </row>
    <row r="631" spans="1:2" x14ac:dyDescent="0.25">
      <c r="A631" s="13" t="s">
        <v>4032</v>
      </c>
      <c r="B631" s="11">
        <v>26000</v>
      </c>
    </row>
    <row r="632" spans="1:2" x14ac:dyDescent="0.25">
      <c r="A632" s="14" t="s">
        <v>4016</v>
      </c>
      <c r="B632" s="11">
        <v>26000</v>
      </c>
    </row>
    <row r="633" spans="1:2" x14ac:dyDescent="0.25">
      <c r="A633" s="20" t="s">
        <v>13</v>
      </c>
      <c r="B633" s="11">
        <v>26000</v>
      </c>
    </row>
    <row r="634" spans="1:2" x14ac:dyDescent="0.25">
      <c r="A634" s="163">
        <v>26000</v>
      </c>
      <c r="B634" s="11">
        <v>26000</v>
      </c>
    </row>
    <row r="635" spans="1:2" x14ac:dyDescent="0.25">
      <c r="A635" s="9" t="s">
        <v>2088</v>
      </c>
      <c r="B635" s="11">
        <v>47285.348162018527</v>
      </c>
    </row>
    <row r="636" spans="1:2" x14ac:dyDescent="0.25">
      <c r="A636" s="4" t="s">
        <v>71</v>
      </c>
      <c r="B636" s="11">
        <v>47285.348162018527</v>
      </c>
    </row>
    <row r="637" spans="1:2" x14ac:dyDescent="0.25">
      <c r="A637" s="10" t="s">
        <v>52</v>
      </c>
      <c r="B637" s="11">
        <v>47285.348162018527</v>
      </c>
    </row>
    <row r="638" spans="1:2" x14ac:dyDescent="0.25">
      <c r="A638" s="12" t="s">
        <v>69</v>
      </c>
      <c r="B638" s="11">
        <v>47285.348162018527</v>
      </c>
    </row>
    <row r="639" spans="1:2" x14ac:dyDescent="0.25">
      <c r="A639" s="13" t="s">
        <v>4030</v>
      </c>
      <c r="B639" s="11">
        <v>47285.348162018527</v>
      </c>
    </row>
    <row r="640" spans="1:2" x14ac:dyDescent="0.25">
      <c r="A640" s="14" t="s">
        <v>4016</v>
      </c>
      <c r="B640" s="11">
        <v>47285.348162018527</v>
      </c>
    </row>
    <row r="641" spans="1:2" x14ac:dyDescent="0.25">
      <c r="A641" s="20" t="s">
        <v>9</v>
      </c>
      <c r="B641" s="11">
        <v>47285.348162018527</v>
      </c>
    </row>
    <row r="642" spans="1:2" x14ac:dyDescent="0.25">
      <c r="A642" s="163">
        <v>47285.348162018527</v>
      </c>
      <c r="B642" s="11">
        <v>47285.348162018527</v>
      </c>
    </row>
    <row r="643" spans="1:2" x14ac:dyDescent="0.25">
      <c r="A643" s="9" t="s">
        <v>2089</v>
      </c>
      <c r="B643" s="11">
        <v>150000</v>
      </c>
    </row>
    <row r="644" spans="1:2" x14ac:dyDescent="0.25">
      <c r="A644" s="4" t="s">
        <v>15</v>
      </c>
      <c r="B644" s="11">
        <v>150000</v>
      </c>
    </row>
    <row r="645" spans="1:2" x14ac:dyDescent="0.25">
      <c r="A645" s="10" t="s">
        <v>4001</v>
      </c>
      <c r="B645" s="11">
        <v>150000</v>
      </c>
    </row>
    <row r="646" spans="1:2" x14ac:dyDescent="0.25">
      <c r="A646" s="12" t="s">
        <v>6</v>
      </c>
      <c r="B646" s="11">
        <v>150000</v>
      </c>
    </row>
    <row r="647" spans="1:2" x14ac:dyDescent="0.25">
      <c r="A647" s="13" t="s">
        <v>4103</v>
      </c>
      <c r="B647" s="11">
        <v>150000</v>
      </c>
    </row>
    <row r="648" spans="1:2" x14ac:dyDescent="0.25">
      <c r="A648" s="14" t="s">
        <v>4016</v>
      </c>
      <c r="B648" s="11">
        <v>150000</v>
      </c>
    </row>
    <row r="649" spans="1:2" x14ac:dyDescent="0.25">
      <c r="A649" s="20" t="s">
        <v>13</v>
      </c>
      <c r="B649" s="11">
        <v>150000</v>
      </c>
    </row>
    <row r="650" spans="1:2" x14ac:dyDescent="0.25">
      <c r="A650" s="163">
        <v>150000</v>
      </c>
      <c r="B650" s="11">
        <v>150000</v>
      </c>
    </row>
    <row r="651" spans="1:2" x14ac:dyDescent="0.25">
      <c r="A651" s="9" t="s">
        <v>2090</v>
      </c>
      <c r="B651" s="11">
        <v>120000</v>
      </c>
    </row>
    <row r="652" spans="1:2" x14ac:dyDescent="0.25">
      <c r="A652" s="4" t="s">
        <v>15</v>
      </c>
      <c r="B652" s="11">
        <v>120000</v>
      </c>
    </row>
    <row r="653" spans="1:2" x14ac:dyDescent="0.25">
      <c r="A653" s="10" t="s">
        <v>52</v>
      </c>
      <c r="B653" s="11">
        <v>120000</v>
      </c>
    </row>
    <row r="654" spans="1:2" x14ac:dyDescent="0.25">
      <c r="A654" s="12" t="s">
        <v>6</v>
      </c>
      <c r="B654" s="11">
        <v>120000</v>
      </c>
    </row>
    <row r="655" spans="1:2" x14ac:dyDescent="0.25">
      <c r="A655" s="13" t="s">
        <v>4104</v>
      </c>
      <c r="B655" s="11">
        <v>120000</v>
      </c>
    </row>
    <row r="656" spans="1:2" x14ac:dyDescent="0.25">
      <c r="A656" s="14" t="s">
        <v>4016</v>
      </c>
      <c r="B656" s="11">
        <v>120000</v>
      </c>
    </row>
    <row r="657" spans="1:2" x14ac:dyDescent="0.25">
      <c r="A657" s="20" t="s">
        <v>9</v>
      </c>
      <c r="B657" s="11">
        <v>120000</v>
      </c>
    </row>
    <row r="658" spans="1:2" x14ac:dyDescent="0.25">
      <c r="A658" s="163">
        <v>120000</v>
      </c>
      <c r="B658" s="11">
        <v>120000</v>
      </c>
    </row>
    <row r="659" spans="1:2" x14ac:dyDescent="0.25">
      <c r="A659" s="9" t="s">
        <v>2091</v>
      </c>
      <c r="B659" s="11">
        <v>8903.9583437212841</v>
      </c>
    </row>
    <row r="660" spans="1:2" x14ac:dyDescent="0.25">
      <c r="A660" s="4" t="s">
        <v>8</v>
      </c>
      <c r="B660" s="11">
        <v>8903.9583437212841</v>
      </c>
    </row>
    <row r="661" spans="1:2" x14ac:dyDescent="0.25">
      <c r="A661" s="10" t="s">
        <v>356</v>
      </c>
      <c r="B661" s="11">
        <v>8903.9583437212841</v>
      </c>
    </row>
    <row r="662" spans="1:2" x14ac:dyDescent="0.25">
      <c r="A662" s="12" t="s">
        <v>40</v>
      </c>
      <c r="B662" s="11">
        <v>8903.9583437212841</v>
      </c>
    </row>
    <row r="663" spans="1:2" x14ac:dyDescent="0.25">
      <c r="A663" s="13" t="s">
        <v>4053</v>
      </c>
      <c r="B663" s="11">
        <v>8903.9583437212841</v>
      </c>
    </row>
    <row r="664" spans="1:2" x14ac:dyDescent="0.25">
      <c r="A664" s="14" t="s">
        <v>4016</v>
      </c>
      <c r="B664" s="11">
        <v>8903.9583437212841</v>
      </c>
    </row>
    <row r="665" spans="1:2" x14ac:dyDescent="0.25">
      <c r="A665" s="20" t="s">
        <v>13</v>
      </c>
      <c r="B665" s="11">
        <v>8903.9583437212841</v>
      </c>
    </row>
    <row r="666" spans="1:2" x14ac:dyDescent="0.25">
      <c r="A666" s="163">
        <v>8903.9583437212841</v>
      </c>
      <c r="B666" s="11">
        <v>8903.9583437212841</v>
      </c>
    </row>
    <row r="667" spans="1:2" x14ac:dyDescent="0.25">
      <c r="A667" s="9" t="s">
        <v>2092</v>
      </c>
      <c r="B667" s="11">
        <v>31330</v>
      </c>
    </row>
    <row r="668" spans="1:2" x14ac:dyDescent="0.25">
      <c r="A668" s="4" t="s">
        <v>143</v>
      </c>
      <c r="B668" s="11">
        <v>31330</v>
      </c>
    </row>
    <row r="669" spans="1:2" x14ac:dyDescent="0.25">
      <c r="A669" s="10" t="s">
        <v>20</v>
      </c>
      <c r="B669" s="11">
        <v>31330</v>
      </c>
    </row>
    <row r="670" spans="1:2" x14ac:dyDescent="0.25">
      <c r="A670" s="12" t="s">
        <v>6</v>
      </c>
      <c r="B670" s="11">
        <v>31330</v>
      </c>
    </row>
    <row r="671" spans="1:2" x14ac:dyDescent="0.25">
      <c r="A671" s="13" t="s">
        <v>4032</v>
      </c>
      <c r="B671" s="11">
        <v>31330</v>
      </c>
    </row>
    <row r="672" spans="1:2" x14ac:dyDescent="0.25">
      <c r="A672" s="14" t="s">
        <v>4016</v>
      </c>
      <c r="B672" s="11">
        <v>31330</v>
      </c>
    </row>
    <row r="673" spans="1:2" x14ac:dyDescent="0.25">
      <c r="A673" s="20" t="s">
        <v>13</v>
      </c>
      <c r="B673" s="11">
        <v>31330</v>
      </c>
    </row>
    <row r="674" spans="1:2" x14ac:dyDescent="0.25">
      <c r="A674" s="163">
        <v>31330</v>
      </c>
      <c r="B674" s="11">
        <v>31330</v>
      </c>
    </row>
    <row r="675" spans="1:2" x14ac:dyDescent="0.25">
      <c r="A675" s="9" t="s">
        <v>2093</v>
      </c>
      <c r="B675" s="11">
        <v>110000</v>
      </c>
    </row>
    <row r="676" spans="1:2" x14ac:dyDescent="0.25">
      <c r="A676" s="4" t="s">
        <v>15</v>
      </c>
      <c r="B676" s="11">
        <v>110000</v>
      </c>
    </row>
    <row r="677" spans="1:2" x14ac:dyDescent="0.25">
      <c r="A677" s="10" t="s">
        <v>279</v>
      </c>
      <c r="B677" s="11">
        <v>110000</v>
      </c>
    </row>
    <row r="678" spans="1:2" x14ac:dyDescent="0.25">
      <c r="A678" s="12" t="s">
        <v>6</v>
      </c>
      <c r="B678" s="11">
        <v>110000</v>
      </c>
    </row>
    <row r="679" spans="1:2" x14ac:dyDescent="0.25">
      <c r="A679" s="13" t="s">
        <v>4031</v>
      </c>
      <c r="B679" s="11">
        <v>110000</v>
      </c>
    </row>
    <row r="680" spans="1:2" x14ac:dyDescent="0.25">
      <c r="A680" s="14" t="s">
        <v>4016</v>
      </c>
      <c r="B680" s="11">
        <v>110000</v>
      </c>
    </row>
    <row r="681" spans="1:2" x14ac:dyDescent="0.25">
      <c r="A681" s="20" t="s">
        <v>18</v>
      </c>
      <c r="B681" s="11">
        <v>110000</v>
      </c>
    </row>
    <row r="682" spans="1:2" x14ac:dyDescent="0.25">
      <c r="A682" s="163">
        <v>110000</v>
      </c>
      <c r="B682" s="11">
        <v>110000</v>
      </c>
    </row>
    <row r="683" spans="1:2" x14ac:dyDescent="0.25">
      <c r="A683" s="9" t="s">
        <v>2094</v>
      </c>
      <c r="B683" s="11">
        <v>81000</v>
      </c>
    </row>
    <row r="684" spans="1:2" x14ac:dyDescent="0.25">
      <c r="A684" s="4" t="s">
        <v>71</v>
      </c>
      <c r="B684" s="11">
        <v>81000</v>
      </c>
    </row>
    <row r="685" spans="1:2" x14ac:dyDescent="0.25">
      <c r="A685" s="10" t="s">
        <v>356</v>
      </c>
      <c r="B685" s="11">
        <v>81000</v>
      </c>
    </row>
    <row r="686" spans="1:2" x14ac:dyDescent="0.25">
      <c r="A686" s="12" t="s">
        <v>6</v>
      </c>
      <c r="B686" s="11">
        <v>81000</v>
      </c>
    </row>
    <row r="687" spans="1:2" x14ac:dyDescent="0.25">
      <c r="A687" s="13" t="s">
        <v>4101</v>
      </c>
      <c r="B687" s="11">
        <v>81000</v>
      </c>
    </row>
    <row r="688" spans="1:2" x14ac:dyDescent="0.25">
      <c r="A688" s="14" t="s">
        <v>4016</v>
      </c>
      <c r="B688" s="11">
        <v>81000</v>
      </c>
    </row>
    <row r="689" spans="1:2" x14ac:dyDescent="0.25">
      <c r="A689" s="20" t="s">
        <v>9</v>
      </c>
      <c r="B689" s="11">
        <v>81000</v>
      </c>
    </row>
    <row r="690" spans="1:2" x14ac:dyDescent="0.25">
      <c r="A690" s="163">
        <v>81000</v>
      </c>
      <c r="B690" s="11">
        <v>81000</v>
      </c>
    </row>
    <row r="691" spans="1:2" x14ac:dyDescent="0.25">
      <c r="A691" s="9" t="s">
        <v>2095</v>
      </c>
      <c r="B691" s="11">
        <v>40000</v>
      </c>
    </row>
    <row r="692" spans="1:2" x14ac:dyDescent="0.25">
      <c r="A692" s="4" t="s">
        <v>15</v>
      </c>
      <c r="B692" s="11">
        <v>40000</v>
      </c>
    </row>
    <row r="693" spans="1:2" x14ac:dyDescent="0.25">
      <c r="A693" s="10" t="s">
        <v>20</v>
      </c>
      <c r="B693" s="11">
        <v>40000</v>
      </c>
    </row>
    <row r="694" spans="1:2" x14ac:dyDescent="0.25">
      <c r="A694" s="12" t="s">
        <v>6</v>
      </c>
      <c r="B694" s="11">
        <v>40000</v>
      </c>
    </row>
    <row r="695" spans="1:2" x14ac:dyDescent="0.25">
      <c r="A695" s="13" t="s">
        <v>4030</v>
      </c>
      <c r="B695" s="11">
        <v>40000</v>
      </c>
    </row>
    <row r="696" spans="1:2" x14ac:dyDescent="0.25">
      <c r="A696" s="14" t="s">
        <v>4016</v>
      </c>
      <c r="B696" s="11">
        <v>40000</v>
      </c>
    </row>
    <row r="697" spans="1:2" x14ac:dyDescent="0.25">
      <c r="A697" s="20" t="s">
        <v>9</v>
      </c>
      <c r="B697" s="11">
        <v>40000</v>
      </c>
    </row>
    <row r="698" spans="1:2" x14ac:dyDescent="0.25">
      <c r="A698" s="163">
        <v>40000</v>
      </c>
      <c r="B698" s="11">
        <v>40000</v>
      </c>
    </row>
    <row r="699" spans="1:2" x14ac:dyDescent="0.25">
      <c r="A699" s="9" t="s">
        <v>2096</v>
      </c>
      <c r="B699" s="11">
        <v>41301.183967273726</v>
      </c>
    </row>
    <row r="700" spans="1:2" x14ac:dyDescent="0.25">
      <c r="A700" s="4" t="s">
        <v>88</v>
      </c>
      <c r="B700" s="11">
        <v>41301.183967273726</v>
      </c>
    </row>
    <row r="701" spans="1:2" x14ac:dyDescent="0.25">
      <c r="A701" s="10" t="s">
        <v>20</v>
      </c>
      <c r="B701" s="11">
        <v>41301.183967273726</v>
      </c>
    </row>
    <row r="702" spans="1:2" x14ac:dyDescent="0.25">
      <c r="A702" s="12" t="s">
        <v>86</v>
      </c>
      <c r="B702" s="11">
        <v>41301.183967273726</v>
      </c>
    </row>
    <row r="703" spans="1:2" x14ac:dyDescent="0.25">
      <c r="A703" s="13" t="s">
        <v>4030</v>
      </c>
      <c r="B703" s="11">
        <v>41301.183967273726</v>
      </c>
    </row>
    <row r="704" spans="1:2" x14ac:dyDescent="0.25">
      <c r="A704" s="14" t="s">
        <v>4016</v>
      </c>
      <c r="B704" s="11">
        <v>41301.183967273726</v>
      </c>
    </row>
    <row r="705" spans="1:2" x14ac:dyDescent="0.25">
      <c r="A705" s="20" t="s">
        <v>9</v>
      </c>
      <c r="B705" s="11">
        <v>41301.183967273726</v>
      </c>
    </row>
    <row r="706" spans="1:2" x14ac:dyDescent="0.25">
      <c r="A706" s="163">
        <v>41301.183967273726</v>
      </c>
      <c r="B706" s="11">
        <v>41301.183967273726</v>
      </c>
    </row>
    <row r="707" spans="1:2" x14ac:dyDescent="0.25">
      <c r="A707" s="9" t="s">
        <v>2097</v>
      </c>
      <c r="B707" s="11">
        <v>125000</v>
      </c>
    </row>
    <row r="708" spans="1:2" x14ac:dyDescent="0.25">
      <c r="A708" s="4" t="s">
        <v>15</v>
      </c>
      <c r="B708" s="11">
        <v>125000</v>
      </c>
    </row>
    <row r="709" spans="1:2" x14ac:dyDescent="0.25">
      <c r="A709" s="10" t="s">
        <v>4001</v>
      </c>
      <c r="B709" s="11">
        <v>125000</v>
      </c>
    </row>
    <row r="710" spans="1:2" x14ac:dyDescent="0.25">
      <c r="A710" s="12" t="s">
        <v>6</v>
      </c>
      <c r="B710" s="11">
        <v>125000</v>
      </c>
    </row>
    <row r="711" spans="1:2" x14ac:dyDescent="0.25">
      <c r="A711" s="13" t="s">
        <v>4105</v>
      </c>
      <c r="B711" s="11">
        <v>125000</v>
      </c>
    </row>
    <row r="712" spans="1:2" x14ac:dyDescent="0.25">
      <c r="A712" s="14" t="s">
        <v>4016</v>
      </c>
      <c r="B712" s="11">
        <v>125000</v>
      </c>
    </row>
    <row r="713" spans="1:2" x14ac:dyDescent="0.25">
      <c r="A713" s="20" t="s">
        <v>9</v>
      </c>
      <c r="B713" s="11">
        <v>125000</v>
      </c>
    </row>
    <row r="714" spans="1:2" x14ac:dyDescent="0.25">
      <c r="A714" s="163">
        <v>125000</v>
      </c>
      <c r="B714" s="11">
        <v>125000</v>
      </c>
    </row>
    <row r="715" spans="1:2" x14ac:dyDescent="0.25">
      <c r="A715" s="9" t="s">
        <v>2098</v>
      </c>
      <c r="B715" s="11">
        <v>36000</v>
      </c>
    </row>
    <row r="716" spans="1:2" x14ac:dyDescent="0.25">
      <c r="A716" s="4" t="s">
        <v>15</v>
      </c>
      <c r="B716" s="11">
        <v>36000</v>
      </c>
    </row>
    <row r="717" spans="1:2" x14ac:dyDescent="0.25">
      <c r="A717" s="10" t="s">
        <v>52</v>
      </c>
      <c r="B717" s="11">
        <v>36000</v>
      </c>
    </row>
    <row r="718" spans="1:2" x14ac:dyDescent="0.25">
      <c r="A718" s="12" t="s">
        <v>6</v>
      </c>
      <c r="B718" s="11">
        <v>36000</v>
      </c>
    </row>
    <row r="719" spans="1:2" x14ac:dyDescent="0.25">
      <c r="A719" s="13" t="s">
        <v>4032</v>
      </c>
      <c r="B719" s="11">
        <v>36000</v>
      </c>
    </row>
    <row r="720" spans="1:2" x14ac:dyDescent="0.25">
      <c r="A720" s="14" t="s">
        <v>4016</v>
      </c>
      <c r="B720" s="11">
        <v>36000</v>
      </c>
    </row>
    <row r="721" spans="1:2" x14ac:dyDescent="0.25">
      <c r="A721" s="20" t="s">
        <v>18</v>
      </c>
      <c r="B721" s="11">
        <v>36000</v>
      </c>
    </row>
    <row r="722" spans="1:2" x14ac:dyDescent="0.25">
      <c r="A722" s="163">
        <v>36000</v>
      </c>
      <c r="B722" s="11">
        <v>36000</v>
      </c>
    </row>
    <row r="723" spans="1:2" x14ac:dyDescent="0.25">
      <c r="A723" s="9" t="s">
        <v>2099</v>
      </c>
      <c r="B723" s="11">
        <v>2564.3400029917298</v>
      </c>
    </row>
    <row r="724" spans="1:2" x14ac:dyDescent="0.25">
      <c r="A724" s="4" t="s">
        <v>8</v>
      </c>
      <c r="B724" s="11">
        <v>2564.3400029917298</v>
      </c>
    </row>
    <row r="725" spans="1:2" x14ac:dyDescent="0.25">
      <c r="A725" s="10" t="s">
        <v>356</v>
      </c>
      <c r="B725" s="11">
        <v>2564.3400029917298</v>
      </c>
    </row>
    <row r="726" spans="1:2" x14ac:dyDescent="0.25">
      <c r="A726" s="12" t="s">
        <v>40</v>
      </c>
      <c r="B726" s="11">
        <v>2564.3400029917298</v>
      </c>
    </row>
    <row r="727" spans="1:2" x14ac:dyDescent="0.25">
      <c r="A727" s="13" t="s">
        <v>4053</v>
      </c>
      <c r="B727" s="11">
        <v>2564.3400029917298</v>
      </c>
    </row>
    <row r="728" spans="1:2" x14ac:dyDescent="0.25">
      <c r="A728" s="14" t="s">
        <v>4016</v>
      </c>
      <c r="B728" s="11">
        <v>2564.3400029917298</v>
      </c>
    </row>
    <row r="729" spans="1:2" x14ac:dyDescent="0.25">
      <c r="A729" s="20" t="s">
        <v>25</v>
      </c>
      <c r="B729" s="11">
        <v>2564.3400029917298</v>
      </c>
    </row>
    <row r="730" spans="1:2" x14ac:dyDescent="0.25">
      <c r="A730" s="163">
        <v>2564.3400029917298</v>
      </c>
      <c r="B730" s="11">
        <v>2564.3400029917298</v>
      </c>
    </row>
    <row r="731" spans="1:2" x14ac:dyDescent="0.25">
      <c r="A731" s="9" t="s">
        <v>2100</v>
      </c>
      <c r="B731" s="11">
        <v>75000</v>
      </c>
    </row>
    <row r="732" spans="1:2" x14ac:dyDescent="0.25">
      <c r="A732" s="4" t="s">
        <v>15</v>
      </c>
      <c r="B732" s="11">
        <v>75000</v>
      </c>
    </row>
    <row r="733" spans="1:2" x14ac:dyDescent="0.25">
      <c r="A733" s="10" t="s">
        <v>20</v>
      </c>
      <c r="B733" s="11">
        <v>75000</v>
      </c>
    </row>
    <row r="734" spans="1:2" x14ac:dyDescent="0.25">
      <c r="A734" s="12" t="s">
        <v>6</v>
      </c>
      <c r="B734" s="11">
        <v>75000</v>
      </c>
    </row>
    <row r="735" spans="1:2" x14ac:dyDescent="0.25">
      <c r="A735" s="13" t="s">
        <v>4101</v>
      </c>
      <c r="B735" s="11">
        <v>75000</v>
      </c>
    </row>
    <row r="736" spans="1:2" x14ac:dyDescent="0.25">
      <c r="A736" s="14" t="s">
        <v>4016</v>
      </c>
      <c r="B736" s="11">
        <v>75000</v>
      </c>
    </row>
    <row r="737" spans="1:2" x14ac:dyDescent="0.25">
      <c r="A737" s="20" t="s">
        <v>25</v>
      </c>
      <c r="B737" s="11">
        <v>75000</v>
      </c>
    </row>
    <row r="738" spans="1:2" x14ac:dyDescent="0.25">
      <c r="A738" s="163">
        <v>75000</v>
      </c>
      <c r="B738" s="11">
        <v>75000</v>
      </c>
    </row>
    <row r="739" spans="1:2" x14ac:dyDescent="0.25">
      <c r="A739" s="9" t="s">
        <v>2101</v>
      </c>
      <c r="B739" s="11">
        <v>95000</v>
      </c>
    </row>
    <row r="740" spans="1:2" x14ac:dyDescent="0.25">
      <c r="A740" s="4" t="s">
        <v>15</v>
      </c>
      <c r="B740" s="11">
        <v>95000</v>
      </c>
    </row>
    <row r="741" spans="1:2" x14ac:dyDescent="0.25">
      <c r="A741" s="10" t="s">
        <v>4001</v>
      </c>
      <c r="B741" s="11">
        <v>95000</v>
      </c>
    </row>
    <row r="742" spans="1:2" x14ac:dyDescent="0.25">
      <c r="A742" s="12" t="s">
        <v>6</v>
      </c>
      <c r="B742" s="11">
        <v>95000</v>
      </c>
    </row>
    <row r="743" spans="1:2" x14ac:dyDescent="0.25">
      <c r="A743" s="13" t="s">
        <v>4102</v>
      </c>
      <c r="B743" s="11">
        <v>95000</v>
      </c>
    </row>
    <row r="744" spans="1:2" x14ac:dyDescent="0.25">
      <c r="A744" s="14" t="s">
        <v>4016</v>
      </c>
      <c r="B744" s="11">
        <v>95000</v>
      </c>
    </row>
    <row r="745" spans="1:2" x14ac:dyDescent="0.25">
      <c r="A745" s="20" t="s">
        <v>9</v>
      </c>
      <c r="B745" s="11">
        <v>95000</v>
      </c>
    </row>
    <row r="746" spans="1:2" x14ac:dyDescent="0.25">
      <c r="A746" s="163">
        <v>95000</v>
      </c>
      <c r="B746" s="11">
        <v>95000</v>
      </c>
    </row>
    <row r="747" spans="1:2" x14ac:dyDescent="0.25">
      <c r="A747" s="9" t="s">
        <v>2102</v>
      </c>
      <c r="B747" s="11">
        <v>24000</v>
      </c>
    </row>
    <row r="748" spans="1:2" x14ac:dyDescent="0.25">
      <c r="A748" s="4" t="s">
        <v>15</v>
      </c>
      <c r="B748" s="11">
        <v>24000</v>
      </c>
    </row>
    <row r="749" spans="1:2" x14ac:dyDescent="0.25">
      <c r="A749" s="10" t="s">
        <v>52</v>
      </c>
      <c r="B749" s="11">
        <v>24000</v>
      </c>
    </row>
    <row r="750" spans="1:2" x14ac:dyDescent="0.25">
      <c r="A750" s="12" t="s">
        <v>6</v>
      </c>
      <c r="B750" s="11">
        <v>24000</v>
      </c>
    </row>
    <row r="751" spans="1:2" x14ac:dyDescent="0.25">
      <c r="A751" s="13" t="s">
        <v>4054</v>
      </c>
      <c r="B751" s="11">
        <v>24000</v>
      </c>
    </row>
    <row r="752" spans="1:2" x14ac:dyDescent="0.25">
      <c r="A752" s="14" t="s">
        <v>4016</v>
      </c>
      <c r="B752" s="11">
        <v>24000</v>
      </c>
    </row>
    <row r="753" spans="1:2" x14ac:dyDescent="0.25">
      <c r="A753" s="20" t="s">
        <v>18</v>
      </c>
      <c r="B753" s="11">
        <v>24000</v>
      </c>
    </row>
    <row r="754" spans="1:2" x14ac:dyDescent="0.25">
      <c r="A754" s="163">
        <v>24000</v>
      </c>
      <c r="B754" s="11">
        <v>24000</v>
      </c>
    </row>
    <row r="755" spans="1:2" x14ac:dyDescent="0.25">
      <c r="A755" s="9" t="s">
        <v>2103</v>
      </c>
      <c r="B755" s="11">
        <v>91000</v>
      </c>
    </row>
    <row r="756" spans="1:2" x14ac:dyDescent="0.25">
      <c r="A756" s="4" t="s">
        <v>15</v>
      </c>
      <c r="B756" s="11">
        <v>91000</v>
      </c>
    </row>
    <row r="757" spans="1:2" x14ac:dyDescent="0.25">
      <c r="A757" s="10" t="s">
        <v>52</v>
      </c>
      <c r="B757" s="11">
        <v>91000</v>
      </c>
    </row>
    <row r="758" spans="1:2" x14ac:dyDescent="0.25">
      <c r="A758" s="12" t="s">
        <v>6</v>
      </c>
      <c r="B758" s="11">
        <v>91000</v>
      </c>
    </row>
    <row r="759" spans="1:2" x14ac:dyDescent="0.25">
      <c r="A759" s="13" t="s">
        <v>4102</v>
      </c>
      <c r="B759" s="11">
        <v>91000</v>
      </c>
    </row>
    <row r="760" spans="1:2" x14ac:dyDescent="0.25">
      <c r="A760" s="14" t="s">
        <v>4016</v>
      </c>
      <c r="B760" s="11">
        <v>91000</v>
      </c>
    </row>
    <row r="761" spans="1:2" x14ac:dyDescent="0.25">
      <c r="A761" s="20" t="s">
        <v>25</v>
      </c>
      <c r="B761" s="11">
        <v>91000</v>
      </c>
    </row>
    <row r="762" spans="1:2" x14ac:dyDescent="0.25">
      <c r="A762" s="163">
        <v>91000</v>
      </c>
      <c r="B762" s="11">
        <v>91000</v>
      </c>
    </row>
    <row r="763" spans="1:2" x14ac:dyDescent="0.25">
      <c r="A763" s="9" t="s">
        <v>2104</v>
      </c>
      <c r="B763" s="11">
        <v>40000</v>
      </c>
    </row>
    <row r="764" spans="1:2" x14ac:dyDescent="0.25">
      <c r="A764" s="4" t="s">
        <v>15</v>
      </c>
      <c r="B764" s="11">
        <v>40000</v>
      </c>
    </row>
    <row r="765" spans="1:2" x14ac:dyDescent="0.25">
      <c r="A765" s="10" t="s">
        <v>20</v>
      </c>
      <c r="B765" s="11">
        <v>40000</v>
      </c>
    </row>
    <row r="766" spans="1:2" x14ac:dyDescent="0.25">
      <c r="A766" s="12" t="s">
        <v>6</v>
      </c>
      <c r="B766" s="11">
        <v>40000</v>
      </c>
    </row>
    <row r="767" spans="1:2" x14ac:dyDescent="0.25">
      <c r="A767" s="13" t="s">
        <v>4030</v>
      </c>
      <c r="B767" s="11">
        <v>40000</v>
      </c>
    </row>
    <row r="768" spans="1:2" x14ac:dyDescent="0.25">
      <c r="A768" s="14" t="s">
        <v>4016</v>
      </c>
      <c r="B768" s="11">
        <v>40000</v>
      </c>
    </row>
    <row r="769" spans="1:2" x14ac:dyDescent="0.25">
      <c r="A769" s="20" t="s">
        <v>9</v>
      </c>
      <c r="B769" s="11">
        <v>40000</v>
      </c>
    </row>
    <row r="770" spans="1:2" x14ac:dyDescent="0.25">
      <c r="A770" s="163">
        <v>40000</v>
      </c>
      <c r="B770" s="11">
        <v>40000</v>
      </c>
    </row>
    <row r="771" spans="1:2" x14ac:dyDescent="0.25">
      <c r="A771" s="9" t="s">
        <v>2105</v>
      </c>
      <c r="B771" s="11">
        <v>57000</v>
      </c>
    </row>
    <row r="772" spans="1:2" x14ac:dyDescent="0.25">
      <c r="A772" s="4" t="s">
        <v>15</v>
      </c>
      <c r="B772" s="11">
        <v>57000</v>
      </c>
    </row>
    <row r="773" spans="1:2" x14ac:dyDescent="0.25">
      <c r="A773" s="10" t="s">
        <v>52</v>
      </c>
      <c r="B773" s="11">
        <v>57000</v>
      </c>
    </row>
    <row r="774" spans="1:2" x14ac:dyDescent="0.25">
      <c r="A774" s="12" t="s">
        <v>6</v>
      </c>
      <c r="B774" s="11">
        <v>57000</v>
      </c>
    </row>
    <row r="775" spans="1:2" x14ac:dyDescent="0.25">
      <c r="A775" s="13" t="s">
        <v>4029</v>
      </c>
      <c r="B775" s="11">
        <v>57000</v>
      </c>
    </row>
    <row r="776" spans="1:2" x14ac:dyDescent="0.25">
      <c r="A776" s="14" t="s">
        <v>4016</v>
      </c>
      <c r="B776" s="11">
        <v>57000</v>
      </c>
    </row>
    <row r="777" spans="1:2" x14ac:dyDescent="0.25">
      <c r="A777" s="20" t="s">
        <v>9</v>
      </c>
      <c r="B777" s="11">
        <v>57000</v>
      </c>
    </row>
    <row r="778" spans="1:2" x14ac:dyDescent="0.25">
      <c r="A778" s="163">
        <v>57000</v>
      </c>
      <c r="B778" s="11">
        <v>57000</v>
      </c>
    </row>
    <row r="779" spans="1:2" x14ac:dyDescent="0.25">
      <c r="A779" s="9" t="s">
        <v>2106</v>
      </c>
      <c r="B779" s="11">
        <v>74000</v>
      </c>
    </row>
    <row r="780" spans="1:2" x14ac:dyDescent="0.25">
      <c r="A780" s="4" t="s">
        <v>15</v>
      </c>
      <c r="B780" s="11">
        <v>74000</v>
      </c>
    </row>
    <row r="781" spans="1:2" x14ac:dyDescent="0.25">
      <c r="A781" s="10" t="s">
        <v>356</v>
      </c>
      <c r="B781" s="11">
        <v>74000</v>
      </c>
    </row>
    <row r="782" spans="1:2" x14ac:dyDescent="0.25">
      <c r="A782" s="12" t="s">
        <v>6</v>
      </c>
      <c r="B782" s="11">
        <v>74000</v>
      </c>
    </row>
    <row r="783" spans="1:2" x14ac:dyDescent="0.25">
      <c r="A783" s="13" t="s">
        <v>4100</v>
      </c>
      <c r="B783" s="11">
        <v>74000</v>
      </c>
    </row>
    <row r="784" spans="1:2" x14ac:dyDescent="0.25">
      <c r="A784" s="14" t="s">
        <v>4016</v>
      </c>
      <c r="B784" s="11">
        <v>74000</v>
      </c>
    </row>
    <row r="785" spans="1:2" x14ac:dyDescent="0.25">
      <c r="A785" s="20" t="s">
        <v>9</v>
      </c>
      <c r="B785" s="11">
        <v>74000</v>
      </c>
    </row>
    <row r="786" spans="1:2" x14ac:dyDescent="0.25">
      <c r="A786" s="163">
        <v>74000</v>
      </c>
      <c r="B786" s="11">
        <v>74000</v>
      </c>
    </row>
    <row r="787" spans="1:2" x14ac:dyDescent="0.25">
      <c r="A787" s="9" t="s">
        <v>2107</v>
      </c>
      <c r="B787" s="11">
        <v>80000</v>
      </c>
    </row>
    <row r="788" spans="1:2" x14ac:dyDescent="0.25">
      <c r="A788" s="4" t="s">
        <v>15</v>
      </c>
      <c r="B788" s="11">
        <v>80000</v>
      </c>
    </row>
    <row r="789" spans="1:2" x14ac:dyDescent="0.25">
      <c r="A789" s="10" t="s">
        <v>20</v>
      </c>
      <c r="B789" s="11">
        <v>80000</v>
      </c>
    </row>
    <row r="790" spans="1:2" x14ac:dyDescent="0.25">
      <c r="A790" s="12" t="s">
        <v>6</v>
      </c>
      <c r="B790" s="11">
        <v>80000</v>
      </c>
    </row>
    <row r="791" spans="1:2" x14ac:dyDescent="0.25">
      <c r="A791" s="13" t="s">
        <v>4101</v>
      </c>
      <c r="B791" s="11">
        <v>80000</v>
      </c>
    </row>
    <row r="792" spans="1:2" x14ac:dyDescent="0.25">
      <c r="A792" s="14" t="s">
        <v>4016</v>
      </c>
      <c r="B792" s="11">
        <v>80000</v>
      </c>
    </row>
    <row r="793" spans="1:2" x14ac:dyDescent="0.25">
      <c r="A793" s="20" t="s">
        <v>9</v>
      </c>
      <c r="B793" s="11">
        <v>80000</v>
      </c>
    </row>
    <row r="794" spans="1:2" x14ac:dyDescent="0.25">
      <c r="A794" s="163">
        <v>80000</v>
      </c>
      <c r="B794" s="11">
        <v>80000</v>
      </c>
    </row>
    <row r="795" spans="1:2" x14ac:dyDescent="0.25">
      <c r="A795" s="9" t="s">
        <v>2108</v>
      </c>
      <c r="B795" s="11">
        <v>90000</v>
      </c>
    </row>
    <row r="796" spans="1:2" x14ac:dyDescent="0.25">
      <c r="A796" s="4" t="s">
        <v>15</v>
      </c>
      <c r="B796" s="11">
        <v>90000</v>
      </c>
    </row>
    <row r="797" spans="1:2" x14ac:dyDescent="0.25">
      <c r="A797" s="10" t="s">
        <v>67</v>
      </c>
      <c r="B797" s="11">
        <v>90000</v>
      </c>
    </row>
    <row r="798" spans="1:2" x14ac:dyDescent="0.25">
      <c r="A798" s="12" t="s">
        <v>6</v>
      </c>
      <c r="B798" s="11">
        <v>90000</v>
      </c>
    </row>
    <row r="799" spans="1:2" x14ac:dyDescent="0.25">
      <c r="A799" s="13" t="s">
        <v>4102</v>
      </c>
      <c r="B799" s="11">
        <v>90000</v>
      </c>
    </row>
    <row r="800" spans="1:2" x14ac:dyDescent="0.25">
      <c r="A800" s="14" t="s">
        <v>4016</v>
      </c>
      <c r="B800" s="11">
        <v>90000</v>
      </c>
    </row>
    <row r="801" spans="1:2" x14ac:dyDescent="0.25">
      <c r="A801" s="20" t="s">
        <v>9</v>
      </c>
      <c r="B801" s="11">
        <v>90000</v>
      </c>
    </row>
    <row r="802" spans="1:2" x14ac:dyDescent="0.25">
      <c r="A802" s="163">
        <v>90000</v>
      </c>
      <c r="B802" s="11">
        <v>90000</v>
      </c>
    </row>
    <row r="803" spans="1:2" x14ac:dyDescent="0.25">
      <c r="A803" s="9" t="s">
        <v>2109</v>
      </c>
      <c r="B803" s="11">
        <v>21000</v>
      </c>
    </row>
    <row r="804" spans="1:2" x14ac:dyDescent="0.25">
      <c r="A804" s="4" t="s">
        <v>4115</v>
      </c>
      <c r="B804" s="11">
        <v>21000</v>
      </c>
    </row>
    <row r="805" spans="1:2" x14ac:dyDescent="0.25">
      <c r="A805" s="10" t="s">
        <v>20</v>
      </c>
      <c r="B805" s="11">
        <v>21000</v>
      </c>
    </row>
    <row r="806" spans="1:2" x14ac:dyDescent="0.25">
      <c r="A806" s="12" t="s">
        <v>6</v>
      </c>
      <c r="B806" s="11">
        <v>21000</v>
      </c>
    </row>
    <row r="807" spans="1:2" x14ac:dyDescent="0.25">
      <c r="A807" s="13" t="s">
        <v>4054</v>
      </c>
      <c r="B807" s="11">
        <v>21000</v>
      </c>
    </row>
    <row r="808" spans="1:2" x14ac:dyDescent="0.25">
      <c r="A808" s="14" t="s">
        <v>4016</v>
      </c>
      <c r="B808" s="11">
        <v>21000</v>
      </c>
    </row>
    <row r="809" spans="1:2" x14ac:dyDescent="0.25">
      <c r="A809" s="20" t="s">
        <v>25</v>
      </c>
      <c r="B809" s="11">
        <v>21000</v>
      </c>
    </row>
    <row r="810" spans="1:2" x14ac:dyDescent="0.25">
      <c r="A810" s="163">
        <v>21000</v>
      </c>
      <c r="B810" s="11">
        <v>21000</v>
      </c>
    </row>
    <row r="811" spans="1:2" x14ac:dyDescent="0.25">
      <c r="A811" s="9" t="s">
        <v>2110</v>
      </c>
      <c r="B811" s="11">
        <v>52000</v>
      </c>
    </row>
    <row r="812" spans="1:2" x14ac:dyDescent="0.25">
      <c r="A812" s="4" t="s">
        <v>15</v>
      </c>
      <c r="B812" s="11">
        <v>52000</v>
      </c>
    </row>
    <row r="813" spans="1:2" x14ac:dyDescent="0.25">
      <c r="A813" s="10" t="s">
        <v>52</v>
      </c>
      <c r="B813" s="11">
        <v>52000</v>
      </c>
    </row>
    <row r="814" spans="1:2" x14ac:dyDescent="0.25">
      <c r="A814" s="12" t="s">
        <v>6</v>
      </c>
      <c r="B814" s="11">
        <v>52000</v>
      </c>
    </row>
    <row r="815" spans="1:2" x14ac:dyDescent="0.25">
      <c r="A815" s="13" t="s">
        <v>4029</v>
      </c>
      <c r="B815" s="11">
        <v>52000</v>
      </c>
    </row>
    <row r="816" spans="1:2" x14ac:dyDescent="0.25">
      <c r="A816" s="14" t="s">
        <v>4016</v>
      </c>
      <c r="B816" s="11">
        <v>52000</v>
      </c>
    </row>
    <row r="817" spans="1:2" x14ac:dyDescent="0.25">
      <c r="A817" s="20" t="s">
        <v>9</v>
      </c>
      <c r="B817" s="11">
        <v>52000</v>
      </c>
    </row>
    <row r="818" spans="1:2" x14ac:dyDescent="0.25">
      <c r="A818" s="163">
        <v>52000</v>
      </c>
      <c r="B818" s="11">
        <v>52000</v>
      </c>
    </row>
    <row r="819" spans="1:2" x14ac:dyDescent="0.25">
      <c r="A819" s="9" t="s">
        <v>2111</v>
      </c>
      <c r="B819" s="11">
        <v>19200</v>
      </c>
    </row>
    <row r="820" spans="1:2" x14ac:dyDescent="0.25">
      <c r="A820" s="4" t="s">
        <v>166</v>
      </c>
      <c r="B820" s="11">
        <v>19200</v>
      </c>
    </row>
    <row r="821" spans="1:2" x14ac:dyDescent="0.25">
      <c r="A821" s="10" t="s">
        <v>20</v>
      </c>
      <c r="B821" s="11">
        <v>19200</v>
      </c>
    </row>
    <row r="822" spans="1:2" x14ac:dyDescent="0.25">
      <c r="A822" s="12" t="s">
        <v>6</v>
      </c>
      <c r="B822" s="11">
        <v>19200</v>
      </c>
    </row>
    <row r="823" spans="1:2" x14ac:dyDescent="0.25">
      <c r="A823" s="13" t="s">
        <v>4054</v>
      </c>
      <c r="B823" s="11">
        <v>19200</v>
      </c>
    </row>
    <row r="824" spans="1:2" x14ac:dyDescent="0.25">
      <c r="A824" s="14" t="s">
        <v>4016</v>
      </c>
      <c r="B824" s="11">
        <v>19200</v>
      </c>
    </row>
    <row r="825" spans="1:2" x14ac:dyDescent="0.25">
      <c r="A825" s="20" t="s">
        <v>9</v>
      </c>
      <c r="B825" s="11">
        <v>19200</v>
      </c>
    </row>
    <row r="826" spans="1:2" x14ac:dyDescent="0.25">
      <c r="A826" s="163">
        <v>19200</v>
      </c>
      <c r="B826" s="11">
        <v>19200</v>
      </c>
    </row>
    <row r="827" spans="1:2" x14ac:dyDescent="0.25">
      <c r="A827" s="9" t="s">
        <v>2112</v>
      </c>
      <c r="B827" s="11">
        <v>36000</v>
      </c>
    </row>
    <row r="828" spans="1:2" x14ac:dyDescent="0.25">
      <c r="A828" s="4" t="s">
        <v>15</v>
      </c>
      <c r="B828" s="11">
        <v>36000</v>
      </c>
    </row>
    <row r="829" spans="1:2" x14ac:dyDescent="0.25">
      <c r="A829" s="10" t="s">
        <v>20</v>
      </c>
      <c r="B829" s="11">
        <v>36000</v>
      </c>
    </row>
    <row r="830" spans="1:2" x14ac:dyDescent="0.25">
      <c r="A830" s="12" t="s">
        <v>6</v>
      </c>
      <c r="B830" s="11">
        <v>36000</v>
      </c>
    </row>
    <row r="831" spans="1:2" x14ac:dyDescent="0.25">
      <c r="A831" s="13" t="s">
        <v>4032</v>
      </c>
      <c r="B831" s="11">
        <v>36000</v>
      </c>
    </row>
    <row r="832" spans="1:2" x14ac:dyDescent="0.25">
      <c r="A832" s="14" t="s">
        <v>4016</v>
      </c>
      <c r="B832" s="11">
        <v>36000</v>
      </c>
    </row>
    <row r="833" spans="1:2" x14ac:dyDescent="0.25">
      <c r="A833" s="20" t="s">
        <v>9</v>
      </c>
      <c r="B833" s="11">
        <v>36000</v>
      </c>
    </row>
    <row r="834" spans="1:2" x14ac:dyDescent="0.25">
      <c r="A834" s="163">
        <v>36000</v>
      </c>
      <c r="B834" s="11">
        <v>36000</v>
      </c>
    </row>
    <row r="835" spans="1:2" x14ac:dyDescent="0.25">
      <c r="A835" s="9" t="s">
        <v>2113</v>
      </c>
      <c r="B835" s="11">
        <v>57400</v>
      </c>
    </row>
    <row r="836" spans="1:2" x14ac:dyDescent="0.25">
      <c r="A836" s="4" t="s">
        <v>15</v>
      </c>
      <c r="B836" s="11">
        <v>57400</v>
      </c>
    </row>
    <row r="837" spans="1:2" x14ac:dyDescent="0.25">
      <c r="A837" s="10" t="s">
        <v>20</v>
      </c>
      <c r="B837" s="11">
        <v>57400</v>
      </c>
    </row>
    <row r="838" spans="1:2" x14ac:dyDescent="0.25">
      <c r="A838" s="12" t="s">
        <v>6</v>
      </c>
      <c r="B838" s="11">
        <v>57400</v>
      </c>
    </row>
    <row r="839" spans="1:2" x14ac:dyDescent="0.25">
      <c r="A839" s="13" t="s">
        <v>4029</v>
      </c>
      <c r="B839" s="11">
        <v>57400</v>
      </c>
    </row>
    <row r="840" spans="1:2" x14ac:dyDescent="0.25">
      <c r="A840" s="14" t="s">
        <v>4016</v>
      </c>
      <c r="B840" s="11">
        <v>57400</v>
      </c>
    </row>
    <row r="841" spans="1:2" x14ac:dyDescent="0.25">
      <c r="A841" s="20" t="s">
        <v>9</v>
      </c>
      <c r="B841" s="11">
        <v>57400</v>
      </c>
    </row>
    <row r="842" spans="1:2" x14ac:dyDescent="0.25">
      <c r="A842" s="163">
        <v>57400</v>
      </c>
      <c r="B842" s="11">
        <v>57400</v>
      </c>
    </row>
    <row r="843" spans="1:2" x14ac:dyDescent="0.25">
      <c r="A843" s="9" t="s">
        <v>2114</v>
      </c>
      <c r="B843" s="11">
        <v>66000</v>
      </c>
    </row>
    <row r="844" spans="1:2" x14ac:dyDescent="0.25">
      <c r="A844" s="4" t="s">
        <v>15</v>
      </c>
      <c r="B844" s="11">
        <v>66000</v>
      </c>
    </row>
    <row r="845" spans="1:2" x14ac:dyDescent="0.25">
      <c r="A845" s="10" t="s">
        <v>20</v>
      </c>
      <c r="B845" s="11">
        <v>66000</v>
      </c>
    </row>
    <row r="846" spans="1:2" x14ac:dyDescent="0.25">
      <c r="A846" s="12" t="s">
        <v>6</v>
      </c>
      <c r="B846" s="11">
        <v>66000</v>
      </c>
    </row>
    <row r="847" spans="1:2" x14ac:dyDescent="0.25">
      <c r="A847" s="13" t="s">
        <v>4100</v>
      </c>
      <c r="B847" s="11">
        <v>66000</v>
      </c>
    </row>
    <row r="848" spans="1:2" x14ac:dyDescent="0.25">
      <c r="A848" s="14" t="s">
        <v>4016</v>
      </c>
      <c r="B848" s="11">
        <v>66000</v>
      </c>
    </row>
    <row r="849" spans="1:2" x14ac:dyDescent="0.25">
      <c r="A849" s="20" t="s">
        <v>18</v>
      </c>
      <c r="B849" s="11">
        <v>66000</v>
      </c>
    </row>
    <row r="850" spans="1:2" x14ac:dyDescent="0.25">
      <c r="A850" s="163">
        <v>66000</v>
      </c>
      <c r="B850" s="11">
        <v>66000</v>
      </c>
    </row>
    <row r="851" spans="1:2" x14ac:dyDescent="0.25">
      <c r="A851" s="9" t="s">
        <v>2115</v>
      </c>
      <c r="B851" s="11">
        <v>44463.980364706273</v>
      </c>
    </row>
    <row r="852" spans="1:2" x14ac:dyDescent="0.25">
      <c r="A852" s="4" t="s">
        <v>169</v>
      </c>
      <c r="B852" s="11">
        <v>44463.980364706273</v>
      </c>
    </row>
    <row r="853" spans="1:2" x14ac:dyDescent="0.25">
      <c r="A853" s="10" t="s">
        <v>52</v>
      </c>
      <c r="B853" s="11">
        <v>44463.980364706273</v>
      </c>
    </row>
    <row r="854" spans="1:2" x14ac:dyDescent="0.25">
      <c r="A854" s="12" t="s">
        <v>22</v>
      </c>
      <c r="B854" s="11">
        <v>44463.980364706273</v>
      </c>
    </row>
    <row r="855" spans="1:2" x14ac:dyDescent="0.25">
      <c r="A855" s="13" t="s">
        <v>4030</v>
      </c>
      <c r="B855" s="11">
        <v>44463.980364706273</v>
      </c>
    </row>
    <row r="856" spans="1:2" x14ac:dyDescent="0.25">
      <c r="A856" s="14" t="s">
        <v>4016</v>
      </c>
      <c r="B856" s="11">
        <v>44463.980364706273</v>
      </c>
    </row>
    <row r="857" spans="1:2" x14ac:dyDescent="0.25">
      <c r="A857" s="20" t="s">
        <v>9</v>
      </c>
      <c r="B857" s="11">
        <v>44463.980364706273</v>
      </c>
    </row>
    <row r="858" spans="1:2" x14ac:dyDescent="0.25">
      <c r="A858" s="163">
        <v>44463.980364706273</v>
      </c>
      <c r="B858" s="11">
        <v>44463.980364706273</v>
      </c>
    </row>
    <row r="859" spans="1:2" x14ac:dyDescent="0.25">
      <c r="A859" s="9" t="s">
        <v>2116</v>
      </c>
      <c r="B859" s="11">
        <v>85000</v>
      </c>
    </row>
    <row r="860" spans="1:2" x14ac:dyDescent="0.25">
      <c r="A860" s="4" t="s">
        <v>15</v>
      </c>
      <c r="B860" s="11">
        <v>85000</v>
      </c>
    </row>
    <row r="861" spans="1:2" x14ac:dyDescent="0.25">
      <c r="A861" s="10" t="s">
        <v>20</v>
      </c>
      <c r="B861" s="11">
        <v>85000</v>
      </c>
    </row>
    <row r="862" spans="1:2" x14ac:dyDescent="0.25">
      <c r="A862" s="12" t="s">
        <v>6</v>
      </c>
      <c r="B862" s="11">
        <v>85000</v>
      </c>
    </row>
    <row r="863" spans="1:2" x14ac:dyDescent="0.25">
      <c r="A863" s="13" t="s">
        <v>4101</v>
      </c>
      <c r="B863" s="11">
        <v>85000</v>
      </c>
    </row>
    <row r="864" spans="1:2" x14ac:dyDescent="0.25">
      <c r="A864" s="14" t="s">
        <v>4016</v>
      </c>
      <c r="B864" s="11">
        <v>85000</v>
      </c>
    </row>
    <row r="865" spans="1:2" x14ac:dyDescent="0.25">
      <c r="A865" s="20" t="s">
        <v>9</v>
      </c>
      <c r="B865" s="11">
        <v>85000</v>
      </c>
    </row>
    <row r="866" spans="1:2" x14ac:dyDescent="0.25">
      <c r="A866" s="163">
        <v>85000</v>
      </c>
      <c r="B866" s="11">
        <v>85000</v>
      </c>
    </row>
    <row r="867" spans="1:2" x14ac:dyDescent="0.25">
      <c r="A867" s="9" t="s">
        <v>2117</v>
      </c>
      <c r="B867" s="11">
        <v>50000</v>
      </c>
    </row>
    <row r="868" spans="1:2" x14ac:dyDescent="0.25">
      <c r="A868" s="4" t="s">
        <v>15</v>
      </c>
      <c r="B868" s="11">
        <v>50000</v>
      </c>
    </row>
    <row r="869" spans="1:2" x14ac:dyDescent="0.25">
      <c r="A869" s="10" t="s">
        <v>67</v>
      </c>
      <c r="B869" s="11">
        <v>50000</v>
      </c>
    </row>
    <row r="870" spans="1:2" x14ac:dyDescent="0.25">
      <c r="A870" s="12" t="s">
        <v>6</v>
      </c>
      <c r="B870" s="11">
        <v>50000</v>
      </c>
    </row>
    <row r="871" spans="1:2" x14ac:dyDescent="0.25">
      <c r="A871" s="13" t="s">
        <v>4029</v>
      </c>
      <c r="B871" s="11">
        <v>50000</v>
      </c>
    </row>
    <row r="872" spans="1:2" x14ac:dyDescent="0.25">
      <c r="A872" s="14" t="s">
        <v>4016</v>
      </c>
      <c r="B872" s="11">
        <v>50000</v>
      </c>
    </row>
    <row r="873" spans="1:2" x14ac:dyDescent="0.25">
      <c r="A873" s="20" t="s">
        <v>9</v>
      </c>
      <c r="B873" s="11">
        <v>50000</v>
      </c>
    </row>
    <row r="874" spans="1:2" x14ac:dyDescent="0.25">
      <c r="A874" s="163">
        <v>50000</v>
      </c>
      <c r="B874" s="11">
        <v>50000</v>
      </c>
    </row>
    <row r="875" spans="1:2" x14ac:dyDescent="0.25">
      <c r="A875" s="9" t="s">
        <v>2118</v>
      </c>
      <c r="B875" s="11">
        <v>58000</v>
      </c>
    </row>
    <row r="876" spans="1:2" x14ac:dyDescent="0.25">
      <c r="A876" s="4" t="s">
        <v>15</v>
      </c>
      <c r="B876" s="11">
        <v>58000</v>
      </c>
    </row>
    <row r="877" spans="1:2" x14ac:dyDescent="0.25">
      <c r="A877" s="10" t="s">
        <v>52</v>
      </c>
      <c r="B877" s="11">
        <v>58000</v>
      </c>
    </row>
    <row r="878" spans="1:2" x14ac:dyDescent="0.25">
      <c r="A878" s="12" t="s">
        <v>6</v>
      </c>
      <c r="B878" s="11">
        <v>58000</v>
      </c>
    </row>
    <row r="879" spans="1:2" x14ac:dyDescent="0.25">
      <c r="A879" s="13" t="s">
        <v>4029</v>
      </c>
      <c r="B879" s="11">
        <v>58000</v>
      </c>
    </row>
    <row r="880" spans="1:2" x14ac:dyDescent="0.25">
      <c r="A880" s="14" t="s">
        <v>4016</v>
      </c>
      <c r="B880" s="11">
        <v>58000</v>
      </c>
    </row>
    <row r="881" spans="1:2" x14ac:dyDescent="0.25">
      <c r="A881" s="20" t="s">
        <v>9</v>
      </c>
      <c r="B881" s="11">
        <v>58000</v>
      </c>
    </row>
    <row r="882" spans="1:2" x14ac:dyDescent="0.25">
      <c r="A882" s="163">
        <v>58000</v>
      </c>
      <c r="B882" s="11">
        <v>58000</v>
      </c>
    </row>
    <row r="883" spans="1:2" x14ac:dyDescent="0.25">
      <c r="A883" s="9" t="s">
        <v>2119</v>
      </c>
      <c r="B883" s="11">
        <v>37900</v>
      </c>
    </row>
    <row r="884" spans="1:2" x14ac:dyDescent="0.25">
      <c r="A884" s="4" t="s">
        <v>15</v>
      </c>
      <c r="B884" s="11">
        <v>37900</v>
      </c>
    </row>
    <row r="885" spans="1:2" x14ac:dyDescent="0.25">
      <c r="A885" s="10" t="s">
        <v>310</v>
      </c>
      <c r="B885" s="11">
        <v>37900</v>
      </c>
    </row>
    <row r="886" spans="1:2" x14ac:dyDescent="0.25">
      <c r="A886" s="12" t="s">
        <v>6</v>
      </c>
      <c r="B886" s="11">
        <v>37900</v>
      </c>
    </row>
    <row r="887" spans="1:2" x14ac:dyDescent="0.25">
      <c r="A887" s="13" t="s">
        <v>4030</v>
      </c>
      <c r="B887" s="11">
        <v>37900</v>
      </c>
    </row>
    <row r="888" spans="1:2" x14ac:dyDescent="0.25">
      <c r="A888" s="14" t="s">
        <v>4016</v>
      </c>
      <c r="B888" s="11">
        <v>37900</v>
      </c>
    </row>
    <row r="889" spans="1:2" x14ac:dyDescent="0.25">
      <c r="A889" s="20" t="s">
        <v>13</v>
      </c>
      <c r="B889" s="11">
        <v>37900</v>
      </c>
    </row>
    <row r="890" spans="1:2" x14ac:dyDescent="0.25">
      <c r="A890" s="163">
        <v>37900</v>
      </c>
      <c r="B890" s="11">
        <v>37900</v>
      </c>
    </row>
    <row r="891" spans="1:2" x14ac:dyDescent="0.25">
      <c r="A891" s="9" t="s">
        <v>2120</v>
      </c>
      <c r="B891" s="11">
        <v>48000</v>
      </c>
    </row>
    <row r="892" spans="1:2" x14ac:dyDescent="0.25">
      <c r="A892" s="4" t="s">
        <v>179</v>
      </c>
      <c r="B892" s="11">
        <v>48000</v>
      </c>
    </row>
    <row r="893" spans="1:2" x14ac:dyDescent="0.25">
      <c r="A893" s="10" t="s">
        <v>52</v>
      </c>
      <c r="B893" s="11">
        <v>48000</v>
      </c>
    </row>
    <row r="894" spans="1:2" x14ac:dyDescent="0.25">
      <c r="A894" s="12" t="s">
        <v>6</v>
      </c>
      <c r="B894" s="11">
        <v>48000</v>
      </c>
    </row>
    <row r="895" spans="1:2" x14ac:dyDescent="0.25">
      <c r="A895" s="13" t="s">
        <v>4030</v>
      </c>
      <c r="B895" s="11">
        <v>48000</v>
      </c>
    </row>
    <row r="896" spans="1:2" x14ac:dyDescent="0.25">
      <c r="A896" s="14" t="s">
        <v>4016</v>
      </c>
      <c r="B896" s="11">
        <v>48000</v>
      </c>
    </row>
    <row r="897" spans="1:2" x14ac:dyDescent="0.25">
      <c r="A897" s="20" t="s">
        <v>18</v>
      </c>
      <c r="B897" s="11">
        <v>48000</v>
      </c>
    </row>
    <row r="898" spans="1:2" x14ac:dyDescent="0.25">
      <c r="A898" s="163">
        <v>48000</v>
      </c>
      <c r="B898" s="11">
        <v>48000</v>
      </c>
    </row>
    <row r="899" spans="1:2" x14ac:dyDescent="0.25">
      <c r="A899" s="9" t="s">
        <v>2121</v>
      </c>
      <c r="B899" s="11">
        <v>67000</v>
      </c>
    </row>
    <row r="900" spans="1:2" x14ac:dyDescent="0.25">
      <c r="A900" s="4" t="s">
        <v>15</v>
      </c>
      <c r="B900" s="11">
        <v>67000</v>
      </c>
    </row>
    <row r="901" spans="1:2" x14ac:dyDescent="0.25">
      <c r="A901" s="10" t="s">
        <v>20</v>
      </c>
      <c r="B901" s="11">
        <v>67000</v>
      </c>
    </row>
    <row r="902" spans="1:2" x14ac:dyDescent="0.25">
      <c r="A902" s="12" t="s">
        <v>6</v>
      </c>
      <c r="B902" s="11">
        <v>67000</v>
      </c>
    </row>
    <row r="903" spans="1:2" x14ac:dyDescent="0.25">
      <c r="A903" s="13" t="s">
        <v>4100</v>
      </c>
      <c r="B903" s="11">
        <v>67000</v>
      </c>
    </row>
    <row r="904" spans="1:2" x14ac:dyDescent="0.25">
      <c r="A904" s="14" t="s">
        <v>4016</v>
      </c>
      <c r="B904" s="11">
        <v>67000</v>
      </c>
    </row>
    <row r="905" spans="1:2" x14ac:dyDescent="0.25">
      <c r="A905" s="20" t="s">
        <v>9</v>
      </c>
      <c r="B905" s="11">
        <v>67000</v>
      </c>
    </row>
    <row r="906" spans="1:2" x14ac:dyDescent="0.25">
      <c r="A906" s="163">
        <v>67000</v>
      </c>
      <c r="B906" s="11">
        <v>67000</v>
      </c>
    </row>
    <row r="907" spans="1:2" x14ac:dyDescent="0.25">
      <c r="A907" s="9" t="s">
        <v>2122</v>
      </c>
      <c r="B907" s="11">
        <v>85000</v>
      </c>
    </row>
    <row r="908" spans="1:2" x14ac:dyDescent="0.25">
      <c r="A908" s="4" t="s">
        <v>179</v>
      </c>
      <c r="B908" s="11">
        <v>85000</v>
      </c>
    </row>
    <row r="909" spans="1:2" x14ac:dyDescent="0.25">
      <c r="A909" s="10" t="s">
        <v>488</v>
      </c>
      <c r="B909" s="11">
        <v>85000</v>
      </c>
    </row>
    <row r="910" spans="1:2" x14ac:dyDescent="0.25">
      <c r="A910" s="12" t="s">
        <v>6</v>
      </c>
      <c r="B910" s="11">
        <v>85000</v>
      </c>
    </row>
    <row r="911" spans="1:2" x14ac:dyDescent="0.25">
      <c r="A911" s="13" t="s">
        <v>4101</v>
      </c>
      <c r="B911" s="11">
        <v>85000</v>
      </c>
    </row>
    <row r="912" spans="1:2" x14ac:dyDescent="0.25">
      <c r="A912" s="14" t="s">
        <v>4016</v>
      </c>
      <c r="B912" s="11">
        <v>85000</v>
      </c>
    </row>
    <row r="913" spans="1:2" x14ac:dyDescent="0.25">
      <c r="A913" s="20" t="s">
        <v>9</v>
      </c>
      <c r="B913" s="11">
        <v>85000</v>
      </c>
    </row>
    <row r="914" spans="1:2" x14ac:dyDescent="0.25">
      <c r="A914" s="163">
        <v>85000</v>
      </c>
      <c r="B914" s="11">
        <v>85000</v>
      </c>
    </row>
    <row r="915" spans="1:2" x14ac:dyDescent="0.25">
      <c r="A915" s="9" t="s">
        <v>2123</v>
      </c>
      <c r="B915" s="11">
        <v>56160</v>
      </c>
    </row>
    <row r="916" spans="1:2" x14ac:dyDescent="0.25">
      <c r="A916" s="4" t="s">
        <v>15</v>
      </c>
      <c r="B916" s="11">
        <v>56160</v>
      </c>
    </row>
    <row r="917" spans="1:2" x14ac:dyDescent="0.25">
      <c r="A917" s="10" t="s">
        <v>20</v>
      </c>
      <c r="B917" s="11">
        <v>56160</v>
      </c>
    </row>
    <row r="918" spans="1:2" x14ac:dyDescent="0.25">
      <c r="A918" s="12" t="s">
        <v>6</v>
      </c>
      <c r="B918" s="11">
        <v>56160</v>
      </c>
    </row>
    <row r="919" spans="1:2" x14ac:dyDescent="0.25">
      <c r="A919" s="13" t="s">
        <v>4029</v>
      </c>
      <c r="B919" s="11">
        <v>56160</v>
      </c>
    </row>
    <row r="920" spans="1:2" x14ac:dyDescent="0.25">
      <c r="A920" s="14" t="s">
        <v>4016</v>
      </c>
      <c r="B920" s="11">
        <v>56160</v>
      </c>
    </row>
    <row r="921" spans="1:2" x14ac:dyDescent="0.25">
      <c r="A921" s="20" t="s">
        <v>9</v>
      </c>
      <c r="B921" s="11">
        <v>56160</v>
      </c>
    </row>
    <row r="922" spans="1:2" x14ac:dyDescent="0.25">
      <c r="A922" s="163">
        <v>56160</v>
      </c>
      <c r="B922" s="11">
        <v>56160</v>
      </c>
    </row>
    <row r="923" spans="1:2" x14ac:dyDescent="0.25">
      <c r="A923" s="9" t="s">
        <v>2124</v>
      </c>
      <c r="B923" s="11">
        <v>24000</v>
      </c>
    </row>
    <row r="924" spans="1:2" x14ac:dyDescent="0.25">
      <c r="A924" s="4" t="s">
        <v>184</v>
      </c>
      <c r="B924" s="11">
        <v>24000</v>
      </c>
    </row>
    <row r="925" spans="1:2" x14ac:dyDescent="0.25">
      <c r="A925" s="10" t="s">
        <v>52</v>
      </c>
      <c r="B925" s="11">
        <v>24000</v>
      </c>
    </row>
    <row r="926" spans="1:2" x14ac:dyDescent="0.25">
      <c r="A926" s="12" t="s">
        <v>6</v>
      </c>
      <c r="B926" s="11">
        <v>24000</v>
      </c>
    </row>
    <row r="927" spans="1:2" x14ac:dyDescent="0.25">
      <c r="A927" s="13" t="s">
        <v>4054</v>
      </c>
      <c r="B927" s="11">
        <v>24000</v>
      </c>
    </row>
    <row r="928" spans="1:2" x14ac:dyDescent="0.25">
      <c r="A928" s="14" t="s">
        <v>4016</v>
      </c>
      <c r="B928" s="11">
        <v>24000</v>
      </c>
    </row>
    <row r="929" spans="1:2" x14ac:dyDescent="0.25">
      <c r="A929" s="20" t="s">
        <v>13</v>
      </c>
      <c r="B929" s="11">
        <v>24000</v>
      </c>
    </row>
    <row r="930" spans="1:2" x14ac:dyDescent="0.25">
      <c r="A930" s="163">
        <v>24000</v>
      </c>
      <c r="B930" s="11">
        <v>24000</v>
      </c>
    </row>
    <row r="931" spans="1:2" x14ac:dyDescent="0.25">
      <c r="A931" s="9" t="s">
        <v>2125</v>
      </c>
      <c r="B931" s="11">
        <v>52000</v>
      </c>
    </row>
    <row r="932" spans="1:2" x14ac:dyDescent="0.25">
      <c r="A932" s="4" t="s">
        <v>15</v>
      </c>
      <c r="B932" s="11">
        <v>52000</v>
      </c>
    </row>
    <row r="933" spans="1:2" x14ac:dyDescent="0.25">
      <c r="A933" s="10" t="s">
        <v>20</v>
      </c>
      <c r="B933" s="11">
        <v>52000</v>
      </c>
    </row>
    <row r="934" spans="1:2" x14ac:dyDescent="0.25">
      <c r="A934" s="12" t="s">
        <v>6</v>
      </c>
      <c r="B934" s="11">
        <v>52000</v>
      </c>
    </row>
    <row r="935" spans="1:2" x14ac:dyDescent="0.25">
      <c r="A935" s="13" t="s">
        <v>4029</v>
      </c>
      <c r="B935" s="11">
        <v>52000</v>
      </c>
    </row>
    <row r="936" spans="1:2" x14ac:dyDescent="0.25">
      <c r="A936" s="14" t="s">
        <v>4016</v>
      </c>
      <c r="B936" s="11">
        <v>52000</v>
      </c>
    </row>
    <row r="937" spans="1:2" x14ac:dyDescent="0.25">
      <c r="A937" s="20" t="s">
        <v>186</v>
      </c>
      <c r="B937" s="11">
        <v>52000</v>
      </c>
    </row>
    <row r="938" spans="1:2" x14ac:dyDescent="0.25">
      <c r="A938" s="163">
        <v>52000</v>
      </c>
      <c r="B938" s="11">
        <v>52000</v>
      </c>
    </row>
    <row r="939" spans="1:2" x14ac:dyDescent="0.25">
      <c r="A939" s="9" t="s">
        <v>2126</v>
      </c>
      <c r="B939" s="11">
        <v>59001.691381819612</v>
      </c>
    </row>
    <row r="940" spans="1:2" x14ac:dyDescent="0.25">
      <c r="A940" s="4" t="s">
        <v>88</v>
      </c>
      <c r="B940" s="11">
        <v>59001.691381819612</v>
      </c>
    </row>
    <row r="941" spans="1:2" x14ac:dyDescent="0.25">
      <c r="A941" s="10" t="s">
        <v>20</v>
      </c>
      <c r="B941" s="11">
        <v>59001.691381819612</v>
      </c>
    </row>
    <row r="942" spans="1:2" x14ac:dyDescent="0.25">
      <c r="A942" s="12" t="s">
        <v>86</v>
      </c>
      <c r="B942" s="11">
        <v>59001.691381819612</v>
      </c>
    </row>
    <row r="943" spans="1:2" x14ac:dyDescent="0.25">
      <c r="A943" s="13" t="s">
        <v>4029</v>
      </c>
      <c r="B943" s="11">
        <v>59001.691381819612</v>
      </c>
    </row>
    <row r="944" spans="1:2" x14ac:dyDescent="0.25">
      <c r="A944" s="14" t="s">
        <v>4016</v>
      </c>
      <c r="B944" s="11">
        <v>59001.691381819612</v>
      </c>
    </row>
    <row r="945" spans="1:2" x14ac:dyDescent="0.25">
      <c r="A945" s="20" t="s">
        <v>186</v>
      </c>
      <c r="B945" s="11">
        <v>59001.691381819612</v>
      </c>
    </row>
    <row r="946" spans="1:2" x14ac:dyDescent="0.25">
      <c r="A946" s="163">
        <v>59001.691381819612</v>
      </c>
      <c r="B946" s="11">
        <v>59001.691381819612</v>
      </c>
    </row>
    <row r="947" spans="1:2" x14ac:dyDescent="0.25">
      <c r="A947" s="9" t="s">
        <v>2127</v>
      </c>
      <c r="B947" s="11">
        <v>70000</v>
      </c>
    </row>
    <row r="948" spans="1:2" x14ac:dyDescent="0.25">
      <c r="A948" s="4" t="s">
        <v>15</v>
      </c>
      <c r="B948" s="11">
        <v>70000</v>
      </c>
    </row>
    <row r="949" spans="1:2" x14ac:dyDescent="0.25">
      <c r="A949" s="10" t="s">
        <v>310</v>
      </c>
      <c r="B949" s="11">
        <v>70000</v>
      </c>
    </row>
    <row r="950" spans="1:2" x14ac:dyDescent="0.25">
      <c r="A950" s="12" t="s">
        <v>6</v>
      </c>
      <c r="B950" s="11">
        <v>70000</v>
      </c>
    </row>
    <row r="951" spans="1:2" x14ac:dyDescent="0.25">
      <c r="A951" s="13" t="s">
        <v>4100</v>
      </c>
      <c r="B951" s="11">
        <v>70000</v>
      </c>
    </row>
    <row r="952" spans="1:2" x14ac:dyDescent="0.25">
      <c r="A952" s="14" t="s">
        <v>4016</v>
      </c>
      <c r="B952" s="11">
        <v>70000</v>
      </c>
    </row>
    <row r="953" spans="1:2" x14ac:dyDescent="0.25">
      <c r="A953" s="20" t="s">
        <v>13</v>
      </c>
      <c r="B953" s="11">
        <v>70000</v>
      </c>
    </row>
    <row r="954" spans="1:2" x14ac:dyDescent="0.25">
      <c r="A954" s="163">
        <v>70000</v>
      </c>
      <c r="B954" s="11">
        <v>70000</v>
      </c>
    </row>
    <row r="955" spans="1:2" x14ac:dyDescent="0.25">
      <c r="A955" s="9" t="s">
        <v>2128</v>
      </c>
      <c r="B955" s="11">
        <v>50000</v>
      </c>
    </row>
    <row r="956" spans="1:2" x14ac:dyDescent="0.25">
      <c r="A956" s="4" t="s">
        <v>15</v>
      </c>
      <c r="B956" s="11">
        <v>50000</v>
      </c>
    </row>
    <row r="957" spans="1:2" x14ac:dyDescent="0.25">
      <c r="A957" s="10" t="s">
        <v>67</v>
      </c>
      <c r="B957" s="11">
        <v>50000</v>
      </c>
    </row>
    <row r="958" spans="1:2" x14ac:dyDescent="0.25">
      <c r="A958" s="12" t="s">
        <v>6</v>
      </c>
      <c r="B958" s="11">
        <v>50000</v>
      </c>
    </row>
    <row r="959" spans="1:2" x14ac:dyDescent="0.25">
      <c r="A959" s="13" t="s">
        <v>4029</v>
      </c>
      <c r="B959" s="11">
        <v>50000</v>
      </c>
    </row>
    <row r="960" spans="1:2" x14ac:dyDescent="0.25">
      <c r="A960" s="14" t="s">
        <v>4016</v>
      </c>
      <c r="B960" s="11">
        <v>50000</v>
      </c>
    </row>
    <row r="961" spans="1:2" x14ac:dyDescent="0.25">
      <c r="A961" s="20" t="s">
        <v>9</v>
      </c>
      <c r="B961" s="11">
        <v>50000</v>
      </c>
    </row>
    <row r="962" spans="1:2" x14ac:dyDescent="0.25">
      <c r="A962" s="163">
        <v>50000</v>
      </c>
      <c r="B962" s="11">
        <v>50000</v>
      </c>
    </row>
    <row r="963" spans="1:2" x14ac:dyDescent="0.25">
      <c r="A963" s="9" t="s">
        <v>2129</v>
      </c>
      <c r="B963" s="11">
        <v>40958.208381117904</v>
      </c>
    </row>
    <row r="964" spans="1:2" x14ac:dyDescent="0.25">
      <c r="A964" s="4" t="s">
        <v>8</v>
      </c>
      <c r="B964" s="11">
        <v>40958.208381117904</v>
      </c>
    </row>
    <row r="965" spans="1:2" x14ac:dyDescent="0.25">
      <c r="A965" s="10" t="s">
        <v>20</v>
      </c>
      <c r="B965" s="11">
        <v>40958.208381117904</v>
      </c>
    </row>
    <row r="966" spans="1:2" x14ac:dyDescent="0.25">
      <c r="A966" s="12" t="s">
        <v>40</v>
      </c>
      <c r="B966" s="11">
        <v>40958.208381117904</v>
      </c>
    </row>
    <row r="967" spans="1:2" x14ac:dyDescent="0.25">
      <c r="A967" s="13" t="s">
        <v>4030</v>
      </c>
      <c r="B967" s="11">
        <v>40958.208381117904</v>
      </c>
    </row>
    <row r="968" spans="1:2" x14ac:dyDescent="0.25">
      <c r="A968" s="14" t="s">
        <v>4016</v>
      </c>
      <c r="B968" s="11">
        <v>40958.208381117904</v>
      </c>
    </row>
    <row r="969" spans="1:2" x14ac:dyDescent="0.25">
      <c r="A969" s="20" t="s">
        <v>25</v>
      </c>
      <c r="B969" s="11">
        <v>40958.208381117904</v>
      </c>
    </row>
    <row r="970" spans="1:2" x14ac:dyDescent="0.25">
      <c r="A970" s="163">
        <v>40958.208381117904</v>
      </c>
      <c r="B970" s="11">
        <v>40958.208381117904</v>
      </c>
    </row>
    <row r="971" spans="1:2" x14ac:dyDescent="0.25">
      <c r="A971" s="9" t="s">
        <v>2130</v>
      </c>
      <c r="B971" s="11">
        <v>80000</v>
      </c>
    </row>
    <row r="972" spans="1:2" x14ac:dyDescent="0.25">
      <c r="A972" s="4" t="s">
        <v>15</v>
      </c>
      <c r="B972" s="11">
        <v>80000</v>
      </c>
    </row>
    <row r="973" spans="1:2" x14ac:dyDescent="0.25">
      <c r="A973" s="10" t="s">
        <v>20</v>
      </c>
      <c r="B973" s="11">
        <v>80000</v>
      </c>
    </row>
    <row r="974" spans="1:2" x14ac:dyDescent="0.25">
      <c r="A974" s="12" t="s">
        <v>6</v>
      </c>
      <c r="B974" s="11">
        <v>80000</v>
      </c>
    </row>
    <row r="975" spans="1:2" x14ac:dyDescent="0.25">
      <c r="A975" s="13" t="s">
        <v>4101</v>
      </c>
      <c r="B975" s="11">
        <v>80000</v>
      </c>
    </row>
    <row r="976" spans="1:2" x14ac:dyDescent="0.25">
      <c r="A976" s="14" t="s">
        <v>4016</v>
      </c>
      <c r="B976" s="11">
        <v>80000</v>
      </c>
    </row>
    <row r="977" spans="1:2" x14ac:dyDescent="0.25">
      <c r="A977" s="20" t="s">
        <v>9</v>
      </c>
      <c r="B977" s="11">
        <v>80000</v>
      </c>
    </row>
    <row r="978" spans="1:2" x14ac:dyDescent="0.25">
      <c r="A978" s="163">
        <v>80000</v>
      </c>
      <c r="B978" s="11">
        <v>80000</v>
      </c>
    </row>
    <row r="979" spans="1:2" x14ac:dyDescent="0.25">
      <c r="A979" s="9" t="s">
        <v>2131</v>
      </c>
      <c r="B979" s="11">
        <v>128000</v>
      </c>
    </row>
    <row r="980" spans="1:2" x14ac:dyDescent="0.25">
      <c r="A980" s="4" t="s">
        <v>15</v>
      </c>
      <c r="B980" s="11">
        <v>128000</v>
      </c>
    </row>
    <row r="981" spans="1:2" x14ac:dyDescent="0.25">
      <c r="A981" s="10" t="s">
        <v>52</v>
      </c>
      <c r="B981" s="11">
        <v>128000</v>
      </c>
    </row>
    <row r="982" spans="1:2" x14ac:dyDescent="0.25">
      <c r="A982" s="12" t="s">
        <v>6</v>
      </c>
      <c r="B982" s="11">
        <v>128000</v>
      </c>
    </row>
    <row r="983" spans="1:2" x14ac:dyDescent="0.25">
      <c r="A983" s="13" t="s">
        <v>4105</v>
      </c>
      <c r="B983" s="11">
        <v>128000</v>
      </c>
    </row>
    <row r="984" spans="1:2" x14ac:dyDescent="0.25">
      <c r="A984" s="14" t="s">
        <v>4016</v>
      </c>
      <c r="B984" s="11">
        <v>128000</v>
      </c>
    </row>
    <row r="985" spans="1:2" x14ac:dyDescent="0.25">
      <c r="A985" s="20" t="s">
        <v>13</v>
      </c>
      <c r="B985" s="11">
        <v>128000</v>
      </c>
    </row>
    <row r="986" spans="1:2" x14ac:dyDescent="0.25">
      <c r="A986" s="163">
        <v>128000</v>
      </c>
      <c r="B986" s="11">
        <v>128000</v>
      </c>
    </row>
    <row r="987" spans="1:2" x14ac:dyDescent="0.25">
      <c r="A987" s="9" t="s">
        <v>2132</v>
      </c>
      <c r="B987" s="11">
        <v>44000</v>
      </c>
    </row>
    <row r="988" spans="1:2" x14ac:dyDescent="0.25">
      <c r="A988" s="4" t="s">
        <v>15</v>
      </c>
      <c r="B988" s="11">
        <v>44000</v>
      </c>
    </row>
    <row r="989" spans="1:2" x14ac:dyDescent="0.25">
      <c r="A989" s="10" t="s">
        <v>52</v>
      </c>
      <c r="B989" s="11">
        <v>44000</v>
      </c>
    </row>
    <row r="990" spans="1:2" x14ac:dyDescent="0.25">
      <c r="A990" s="12" t="s">
        <v>6</v>
      </c>
      <c r="B990" s="11">
        <v>44000</v>
      </c>
    </row>
    <row r="991" spans="1:2" x14ac:dyDescent="0.25">
      <c r="A991" s="13" t="s">
        <v>4030</v>
      </c>
      <c r="B991" s="11">
        <v>44000</v>
      </c>
    </row>
    <row r="992" spans="1:2" x14ac:dyDescent="0.25">
      <c r="A992" s="14" t="s">
        <v>4016</v>
      </c>
      <c r="B992" s="11">
        <v>44000</v>
      </c>
    </row>
    <row r="993" spans="1:2" x14ac:dyDescent="0.25">
      <c r="A993" s="20" t="s">
        <v>25</v>
      </c>
      <c r="B993" s="11">
        <v>44000</v>
      </c>
    </row>
    <row r="994" spans="1:2" x14ac:dyDescent="0.25">
      <c r="A994" s="163">
        <v>44000</v>
      </c>
      <c r="B994" s="11">
        <v>44000</v>
      </c>
    </row>
    <row r="995" spans="1:2" x14ac:dyDescent="0.25">
      <c r="A995" s="9" t="s">
        <v>2133</v>
      </c>
      <c r="B995" s="11">
        <v>65000</v>
      </c>
    </row>
    <row r="996" spans="1:2" x14ac:dyDescent="0.25">
      <c r="A996" s="4" t="s">
        <v>15</v>
      </c>
      <c r="B996" s="11">
        <v>65000</v>
      </c>
    </row>
    <row r="997" spans="1:2" x14ac:dyDescent="0.25">
      <c r="A997" s="10" t="s">
        <v>310</v>
      </c>
      <c r="B997" s="11">
        <v>65000</v>
      </c>
    </row>
    <row r="998" spans="1:2" x14ac:dyDescent="0.25">
      <c r="A998" s="12" t="s">
        <v>6</v>
      </c>
      <c r="B998" s="11">
        <v>65000</v>
      </c>
    </row>
    <row r="999" spans="1:2" x14ac:dyDescent="0.25">
      <c r="A999" s="13" t="s">
        <v>4100</v>
      </c>
      <c r="B999" s="11">
        <v>65000</v>
      </c>
    </row>
    <row r="1000" spans="1:2" x14ac:dyDescent="0.25">
      <c r="A1000" s="14" t="s">
        <v>4016</v>
      </c>
      <c r="B1000" s="11">
        <v>65000</v>
      </c>
    </row>
    <row r="1001" spans="1:2" x14ac:dyDescent="0.25">
      <c r="A1001" s="20" t="s">
        <v>13</v>
      </c>
      <c r="B1001" s="11">
        <v>65000</v>
      </c>
    </row>
    <row r="1002" spans="1:2" x14ac:dyDescent="0.25">
      <c r="A1002" s="163">
        <v>65000</v>
      </c>
      <c r="B1002" s="11">
        <v>65000</v>
      </c>
    </row>
    <row r="1003" spans="1:2" x14ac:dyDescent="0.25">
      <c r="A1003" s="9" t="s">
        <v>2134</v>
      </c>
      <c r="B1003" s="11">
        <v>36000</v>
      </c>
    </row>
    <row r="1004" spans="1:2" x14ac:dyDescent="0.25">
      <c r="A1004" s="4" t="s">
        <v>197</v>
      </c>
      <c r="B1004" s="11">
        <v>36000</v>
      </c>
    </row>
    <row r="1005" spans="1:2" x14ac:dyDescent="0.25">
      <c r="A1005" s="10" t="s">
        <v>310</v>
      </c>
      <c r="B1005" s="11">
        <v>36000</v>
      </c>
    </row>
    <row r="1006" spans="1:2" x14ac:dyDescent="0.25">
      <c r="A1006" s="12" t="s">
        <v>6</v>
      </c>
      <c r="B1006" s="11">
        <v>36000</v>
      </c>
    </row>
    <row r="1007" spans="1:2" x14ac:dyDescent="0.25">
      <c r="A1007" s="13" t="s">
        <v>4032</v>
      </c>
      <c r="B1007" s="11">
        <v>36000</v>
      </c>
    </row>
    <row r="1008" spans="1:2" x14ac:dyDescent="0.25">
      <c r="A1008" s="14" t="s">
        <v>4016</v>
      </c>
      <c r="B1008" s="11">
        <v>36000</v>
      </c>
    </row>
    <row r="1009" spans="1:2" x14ac:dyDescent="0.25">
      <c r="A1009" s="20" t="s">
        <v>9</v>
      </c>
      <c r="B1009" s="11">
        <v>36000</v>
      </c>
    </row>
    <row r="1010" spans="1:2" x14ac:dyDescent="0.25">
      <c r="A1010" s="163">
        <v>36000</v>
      </c>
      <c r="B1010" s="11">
        <v>36000</v>
      </c>
    </row>
    <row r="1011" spans="1:2" x14ac:dyDescent="0.25">
      <c r="A1011" s="9" t="s">
        <v>2135</v>
      </c>
      <c r="B1011" s="11">
        <v>12000</v>
      </c>
    </row>
    <row r="1012" spans="1:2" x14ac:dyDescent="0.25">
      <c r="A1012" s="4" t="s">
        <v>17</v>
      </c>
      <c r="B1012" s="11">
        <v>12000</v>
      </c>
    </row>
    <row r="1013" spans="1:2" x14ac:dyDescent="0.25">
      <c r="A1013" s="10" t="s">
        <v>356</v>
      </c>
      <c r="B1013" s="11">
        <v>12000</v>
      </c>
    </row>
    <row r="1014" spans="1:2" x14ac:dyDescent="0.25">
      <c r="A1014" s="12" t="s">
        <v>6</v>
      </c>
      <c r="B1014" s="11">
        <v>12000</v>
      </c>
    </row>
    <row r="1015" spans="1:2" x14ac:dyDescent="0.25">
      <c r="A1015" s="13" t="s">
        <v>4053</v>
      </c>
      <c r="B1015" s="11">
        <v>12000</v>
      </c>
    </row>
    <row r="1016" spans="1:2" x14ac:dyDescent="0.25">
      <c r="A1016" s="14" t="s">
        <v>4016</v>
      </c>
      <c r="B1016" s="11">
        <v>12000</v>
      </c>
    </row>
    <row r="1017" spans="1:2" x14ac:dyDescent="0.25">
      <c r="A1017" s="20" t="s">
        <v>25</v>
      </c>
      <c r="B1017" s="11">
        <v>12000</v>
      </c>
    </row>
    <row r="1018" spans="1:2" x14ac:dyDescent="0.25">
      <c r="A1018" s="163">
        <v>12000</v>
      </c>
      <c r="B1018" s="11">
        <v>12000</v>
      </c>
    </row>
    <row r="1019" spans="1:2" x14ac:dyDescent="0.25">
      <c r="A1019" s="9" t="s">
        <v>2136</v>
      </c>
      <c r="B1019" s="11">
        <v>44383.603963142654</v>
      </c>
    </row>
    <row r="1020" spans="1:2" x14ac:dyDescent="0.25">
      <c r="A1020" s="4" t="s">
        <v>71</v>
      </c>
      <c r="B1020" s="11">
        <v>44383.603963142654</v>
      </c>
    </row>
    <row r="1021" spans="1:2" x14ac:dyDescent="0.25">
      <c r="A1021" s="10" t="s">
        <v>20</v>
      </c>
      <c r="B1021" s="11">
        <v>44383.603963142654</v>
      </c>
    </row>
    <row r="1022" spans="1:2" x14ac:dyDescent="0.25">
      <c r="A1022" s="12" t="s">
        <v>69</v>
      </c>
      <c r="B1022" s="11">
        <v>44383.603963142654</v>
      </c>
    </row>
    <row r="1023" spans="1:2" x14ac:dyDescent="0.25">
      <c r="A1023" s="13" t="s">
        <v>4030</v>
      </c>
      <c r="B1023" s="11">
        <v>44383.603963142654</v>
      </c>
    </row>
    <row r="1024" spans="1:2" x14ac:dyDescent="0.25">
      <c r="A1024" s="14" t="s">
        <v>4016</v>
      </c>
      <c r="B1024" s="11">
        <v>44383.603963142654</v>
      </c>
    </row>
    <row r="1025" spans="1:2" x14ac:dyDescent="0.25">
      <c r="A1025" s="20" t="s">
        <v>13</v>
      </c>
      <c r="B1025" s="11">
        <v>44383.603963142654</v>
      </c>
    </row>
    <row r="1026" spans="1:2" x14ac:dyDescent="0.25">
      <c r="A1026" s="163">
        <v>44383.603963142654</v>
      </c>
      <c r="B1026" s="11">
        <v>44383.603963142654</v>
      </c>
    </row>
    <row r="1027" spans="1:2" x14ac:dyDescent="0.25">
      <c r="A1027" s="9" t="s">
        <v>2137</v>
      </c>
      <c r="B1027" s="11">
        <v>45000</v>
      </c>
    </row>
    <row r="1028" spans="1:2" x14ac:dyDescent="0.25">
      <c r="A1028" s="4" t="s">
        <v>15</v>
      </c>
      <c r="B1028" s="11">
        <v>45000</v>
      </c>
    </row>
    <row r="1029" spans="1:2" x14ac:dyDescent="0.25">
      <c r="A1029" s="10" t="s">
        <v>20</v>
      </c>
      <c r="B1029" s="11">
        <v>45000</v>
      </c>
    </row>
    <row r="1030" spans="1:2" x14ac:dyDescent="0.25">
      <c r="A1030" s="12" t="s">
        <v>6</v>
      </c>
      <c r="B1030" s="11">
        <v>45000</v>
      </c>
    </row>
    <row r="1031" spans="1:2" x14ac:dyDescent="0.25">
      <c r="A1031" s="13" t="s">
        <v>4030</v>
      </c>
      <c r="B1031" s="11">
        <v>45000</v>
      </c>
    </row>
    <row r="1032" spans="1:2" x14ac:dyDescent="0.25">
      <c r="A1032" s="14" t="s">
        <v>4016</v>
      </c>
      <c r="B1032" s="11">
        <v>45000</v>
      </c>
    </row>
    <row r="1033" spans="1:2" x14ac:dyDescent="0.25">
      <c r="A1033" s="20" t="s">
        <v>9</v>
      </c>
      <c r="B1033" s="11">
        <v>45000</v>
      </c>
    </row>
    <row r="1034" spans="1:2" x14ac:dyDescent="0.25">
      <c r="A1034" s="163">
        <v>45000</v>
      </c>
      <c r="B1034" s="11">
        <v>45000</v>
      </c>
    </row>
    <row r="1035" spans="1:2" x14ac:dyDescent="0.25">
      <c r="A1035" s="9" t="s">
        <v>2138</v>
      </c>
      <c r="B1035" s="11">
        <v>54000</v>
      </c>
    </row>
    <row r="1036" spans="1:2" x14ac:dyDescent="0.25">
      <c r="A1036" s="4" t="s">
        <v>15</v>
      </c>
      <c r="B1036" s="11">
        <v>54000</v>
      </c>
    </row>
    <row r="1037" spans="1:2" x14ac:dyDescent="0.25">
      <c r="A1037" s="10" t="s">
        <v>20</v>
      </c>
      <c r="B1037" s="11">
        <v>54000</v>
      </c>
    </row>
    <row r="1038" spans="1:2" x14ac:dyDescent="0.25">
      <c r="A1038" s="12" t="s">
        <v>6</v>
      </c>
      <c r="B1038" s="11">
        <v>54000</v>
      </c>
    </row>
    <row r="1039" spans="1:2" x14ac:dyDescent="0.25">
      <c r="A1039" s="13" t="s">
        <v>4029</v>
      </c>
      <c r="B1039" s="11">
        <v>54000</v>
      </c>
    </row>
    <row r="1040" spans="1:2" x14ac:dyDescent="0.25">
      <c r="A1040" s="14" t="s">
        <v>4016</v>
      </c>
      <c r="B1040" s="11">
        <v>54000</v>
      </c>
    </row>
    <row r="1041" spans="1:2" x14ac:dyDescent="0.25">
      <c r="A1041" s="20" t="s">
        <v>18</v>
      </c>
      <c r="B1041" s="11">
        <v>54000</v>
      </c>
    </row>
    <row r="1042" spans="1:2" x14ac:dyDescent="0.25">
      <c r="A1042" s="163">
        <v>54000</v>
      </c>
      <c r="B1042" s="11">
        <v>54000</v>
      </c>
    </row>
    <row r="1043" spans="1:2" x14ac:dyDescent="0.25">
      <c r="A1043" s="9" t="s">
        <v>2139</v>
      </c>
      <c r="B1043" s="11">
        <v>110332.47904470989</v>
      </c>
    </row>
    <row r="1044" spans="1:2" x14ac:dyDescent="0.25">
      <c r="A1044" s="4" t="s">
        <v>71</v>
      </c>
      <c r="B1044" s="11">
        <v>110332.47904470989</v>
      </c>
    </row>
    <row r="1045" spans="1:2" x14ac:dyDescent="0.25">
      <c r="A1045" s="10" t="s">
        <v>52</v>
      </c>
      <c r="B1045" s="11">
        <v>110332.47904470989</v>
      </c>
    </row>
    <row r="1046" spans="1:2" x14ac:dyDescent="0.25">
      <c r="A1046" s="12" t="s">
        <v>69</v>
      </c>
      <c r="B1046" s="11">
        <v>110332.47904470989</v>
      </c>
    </row>
    <row r="1047" spans="1:2" x14ac:dyDescent="0.25">
      <c r="A1047" s="13" t="s">
        <v>4031</v>
      </c>
      <c r="B1047" s="11">
        <v>110332.47904470989</v>
      </c>
    </row>
    <row r="1048" spans="1:2" x14ac:dyDescent="0.25">
      <c r="A1048" s="14" t="s">
        <v>4016</v>
      </c>
      <c r="B1048" s="11">
        <v>110332.47904470989</v>
      </c>
    </row>
    <row r="1049" spans="1:2" x14ac:dyDescent="0.25">
      <c r="A1049" s="20" t="s">
        <v>18</v>
      </c>
      <c r="B1049" s="11">
        <v>110332.47904470989</v>
      </c>
    </row>
    <row r="1050" spans="1:2" x14ac:dyDescent="0.25">
      <c r="A1050" s="163">
        <v>110332.47904470989</v>
      </c>
      <c r="B1050" s="11">
        <v>110332.47904470989</v>
      </c>
    </row>
    <row r="1051" spans="1:2" x14ac:dyDescent="0.25">
      <c r="A1051" s="9" t="s">
        <v>2140</v>
      </c>
      <c r="B1051" s="11">
        <v>71000</v>
      </c>
    </row>
    <row r="1052" spans="1:2" x14ac:dyDescent="0.25">
      <c r="A1052" s="4" t="s">
        <v>15</v>
      </c>
      <c r="B1052" s="11">
        <v>71000</v>
      </c>
    </row>
    <row r="1053" spans="1:2" x14ac:dyDescent="0.25">
      <c r="A1053" s="10" t="s">
        <v>20</v>
      </c>
      <c r="B1053" s="11">
        <v>71000</v>
      </c>
    </row>
    <row r="1054" spans="1:2" x14ac:dyDescent="0.25">
      <c r="A1054" s="12" t="s">
        <v>6</v>
      </c>
      <c r="B1054" s="11">
        <v>71000</v>
      </c>
    </row>
    <row r="1055" spans="1:2" x14ac:dyDescent="0.25">
      <c r="A1055" s="13" t="s">
        <v>4100</v>
      </c>
      <c r="B1055" s="11">
        <v>71000</v>
      </c>
    </row>
    <row r="1056" spans="1:2" x14ac:dyDescent="0.25">
      <c r="A1056" s="14" t="s">
        <v>4016</v>
      </c>
      <c r="B1056" s="11">
        <v>71000</v>
      </c>
    </row>
    <row r="1057" spans="1:2" x14ac:dyDescent="0.25">
      <c r="A1057" s="20" t="s">
        <v>9</v>
      </c>
      <c r="B1057" s="11">
        <v>71000</v>
      </c>
    </row>
    <row r="1058" spans="1:2" x14ac:dyDescent="0.25">
      <c r="A1058" s="163">
        <v>71000</v>
      </c>
      <c r="B1058" s="11">
        <v>71000</v>
      </c>
    </row>
    <row r="1059" spans="1:2" x14ac:dyDescent="0.25">
      <c r="A1059" s="9" t="s">
        <v>2141</v>
      </c>
      <c r="B1059" s="11">
        <v>14246.333349954055</v>
      </c>
    </row>
    <row r="1060" spans="1:2" x14ac:dyDescent="0.25">
      <c r="A1060" s="4" t="s">
        <v>8</v>
      </c>
      <c r="B1060" s="11">
        <v>14246.333349954055</v>
      </c>
    </row>
    <row r="1061" spans="1:2" x14ac:dyDescent="0.25">
      <c r="A1061" s="10" t="s">
        <v>52</v>
      </c>
      <c r="B1061" s="11">
        <v>14246.333349954055</v>
      </c>
    </row>
    <row r="1062" spans="1:2" x14ac:dyDescent="0.25">
      <c r="A1062" s="12" t="s">
        <v>40</v>
      </c>
      <c r="B1062" s="11">
        <v>14246.333349954055</v>
      </c>
    </row>
    <row r="1063" spans="1:2" x14ac:dyDescent="0.25">
      <c r="A1063" s="13" t="s">
        <v>4054</v>
      </c>
      <c r="B1063" s="11">
        <v>14246.333349954055</v>
      </c>
    </row>
    <row r="1064" spans="1:2" x14ac:dyDescent="0.25">
      <c r="A1064" s="14" t="s">
        <v>4016</v>
      </c>
      <c r="B1064" s="11">
        <v>14246.333349954055</v>
      </c>
    </row>
    <row r="1065" spans="1:2" x14ac:dyDescent="0.25">
      <c r="A1065" s="20" t="s">
        <v>18</v>
      </c>
      <c r="B1065" s="11">
        <v>14246.333349954055</v>
      </c>
    </row>
    <row r="1066" spans="1:2" x14ac:dyDescent="0.25">
      <c r="A1066" s="163">
        <v>14246.333349954055</v>
      </c>
      <c r="B1066" s="11">
        <v>14246.333349954055</v>
      </c>
    </row>
    <row r="1067" spans="1:2" x14ac:dyDescent="0.25">
      <c r="A1067" s="9" t="s">
        <v>2142</v>
      </c>
      <c r="B1067" s="11">
        <v>68835.306612122877</v>
      </c>
    </row>
    <row r="1068" spans="1:2" x14ac:dyDescent="0.25">
      <c r="A1068" s="4" t="s">
        <v>88</v>
      </c>
      <c r="B1068" s="11">
        <v>68835.306612122877</v>
      </c>
    </row>
    <row r="1069" spans="1:2" x14ac:dyDescent="0.25">
      <c r="A1069" s="10" t="s">
        <v>52</v>
      </c>
      <c r="B1069" s="11">
        <v>68835.306612122877</v>
      </c>
    </row>
    <row r="1070" spans="1:2" x14ac:dyDescent="0.25">
      <c r="A1070" s="12" t="s">
        <v>86</v>
      </c>
      <c r="B1070" s="11">
        <v>68835.306612122877</v>
      </c>
    </row>
    <row r="1071" spans="1:2" x14ac:dyDescent="0.25">
      <c r="A1071" s="13" t="s">
        <v>4100</v>
      </c>
      <c r="B1071" s="11">
        <v>68835.306612122877</v>
      </c>
    </row>
    <row r="1072" spans="1:2" x14ac:dyDescent="0.25">
      <c r="A1072" s="14" t="s">
        <v>4016</v>
      </c>
      <c r="B1072" s="11">
        <v>68835.306612122877</v>
      </c>
    </row>
    <row r="1073" spans="1:2" x14ac:dyDescent="0.25">
      <c r="A1073" s="20" t="s">
        <v>9</v>
      </c>
      <c r="B1073" s="11">
        <v>68835.306612122877</v>
      </c>
    </row>
    <row r="1074" spans="1:2" x14ac:dyDescent="0.25">
      <c r="A1074" s="163">
        <v>68835.306612122877</v>
      </c>
      <c r="B1074" s="11">
        <v>68835.306612122877</v>
      </c>
    </row>
    <row r="1075" spans="1:2" x14ac:dyDescent="0.25">
      <c r="A1075" s="9" t="s">
        <v>2143</v>
      </c>
      <c r="B1075" s="11">
        <v>49168.076151516347</v>
      </c>
    </row>
    <row r="1076" spans="1:2" x14ac:dyDescent="0.25">
      <c r="A1076" s="4" t="s">
        <v>88</v>
      </c>
      <c r="B1076" s="11">
        <v>49168.076151516347</v>
      </c>
    </row>
    <row r="1077" spans="1:2" x14ac:dyDescent="0.25">
      <c r="A1077" s="10" t="s">
        <v>52</v>
      </c>
      <c r="B1077" s="11">
        <v>49168.076151516347</v>
      </c>
    </row>
    <row r="1078" spans="1:2" x14ac:dyDescent="0.25">
      <c r="A1078" s="12" t="s">
        <v>86</v>
      </c>
      <c r="B1078" s="11">
        <v>49168.076151516347</v>
      </c>
    </row>
    <row r="1079" spans="1:2" x14ac:dyDescent="0.25">
      <c r="A1079" s="13" t="s">
        <v>4030</v>
      </c>
      <c r="B1079" s="11">
        <v>49168.076151516347</v>
      </c>
    </row>
    <row r="1080" spans="1:2" x14ac:dyDescent="0.25">
      <c r="A1080" s="14" t="s">
        <v>4016</v>
      </c>
      <c r="B1080" s="11">
        <v>49168.076151516347</v>
      </c>
    </row>
    <row r="1081" spans="1:2" x14ac:dyDescent="0.25">
      <c r="A1081" s="20" t="s">
        <v>9</v>
      </c>
      <c r="B1081" s="11">
        <v>49168.076151516347</v>
      </c>
    </row>
    <row r="1082" spans="1:2" x14ac:dyDescent="0.25">
      <c r="A1082" s="163">
        <v>49168.076151516347</v>
      </c>
      <c r="B1082" s="11">
        <v>49168.076151516347</v>
      </c>
    </row>
    <row r="1083" spans="1:2" x14ac:dyDescent="0.25">
      <c r="A1083" s="9" t="s">
        <v>2144</v>
      </c>
      <c r="B1083" s="11">
        <v>40000</v>
      </c>
    </row>
    <row r="1084" spans="1:2" x14ac:dyDescent="0.25">
      <c r="A1084" s="4" t="s">
        <v>15</v>
      </c>
      <c r="B1084" s="11">
        <v>40000</v>
      </c>
    </row>
    <row r="1085" spans="1:2" x14ac:dyDescent="0.25">
      <c r="A1085" s="10" t="s">
        <v>20</v>
      </c>
      <c r="B1085" s="11">
        <v>40000</v>
      </c>
    </row>
    <row r="1086" spans="1:2" x14ac:dyDescent="0.25">
      <c r="A1086" s="12" t="s">
        <v>6</v>
      </c>
      <c r="B1086" s="11">
        <v>40000</v>
      </c>
    </row>
    <row r="1087" spans="1:2" x14ac:dyDescent="0.25">
      <c r="A1087" s="13" t="s">
        <v>4030</v>
      </c>
      <c r="B1087" s="11">
        <v>40000</v>
      </c>
    </row>
    <row r="1088" spans="1:2" x14ac:dyDescent="0.25">
      <c r="A1088" s="14" t="s">
        <v>4016</v>
      </c>
      <c r="B1088" s="11">
        <v>40000</v>
      </c>
    </row>
    <row r="1089" spans="1:2" x14ac:dyDescent="0.25">
      <c r="A1089" s="20" t="s">
        <v>9</v>
      </c>
      <c r="B1089" s="11">
        <v>40000</v>
      </c>
    </row>
    <row r="1090" spans="1:2" x14ac:dyDescent="0.25">
      <c r="A1090" s="163">
        <v>40000</v>
      </c>
      <c r="B1090" s="11">
        <v>40000</v>
      </c>
    </row>
    <row r="1091" spans="1:2" x14ac:dyDescent="0.25">
      <c r="A1091" s="9" t="s">
        <v>2145</v>
      </c>
      <c r="B1091" s="11">
        <v>60968.414427880263</v>
      </c>
    </row>
    <row r="1092" spans="1:2" x14ac:dyDescent="0.25">
      <c r="A1092" s="4" t="s">
        <v>88</v>
      </c>
      <c r="B1092" s="11">
        <v>60968.414427880263</v>
      </c>
    </row>
    <row r="1093" spans="1:2" x14ac:dyDescent="0.25">
      <c r="A1093" s="10" t="s">
        <v>20</v>
      </c>
      <c r="B1093" s="11">
        <v>60968.414427880263</v>
      </c>
    </row>
    <row r="1094" spans="1:2" x14ac:dyDescent="0.25">
      <c r="A1094" s="12" t="s">
        <v>86</v>
      </c>
      <c r="B1094" s="11">
        <v>60968.414427880263</v>
      </c>
    </row>
    <row r="1095" spans="1:2" x14ac:dyDescent="0.25">
      <c r="A1095" s="13" t="s">
        <v>4029</v>
      </c>
      <c r="B1095" s="11">
        <v>60968.414427880263</v>
      </c>
    </row>
    <row r="1096" spans="1:2" x14ac:dyDescent="0.25">
      <c r="A1096" s="14" t="s">
        <v>4016</v>
      </c>
      <c r="B1096" s="11">
        <v>60968.414427880263</v>
      </c>
    </row>
    <row r="1097" spans="1:2" x14ac:dyDescent="0.25">
      <c r="A1097" s="20" t="s">
        <v>18</v>
      </c>
      <c r="B1097" s="11">
        <v>60968.414427880263</v>
      </c>
    </row>
    <row r="1098" spans="1:2" x14ac:dyDescent="0.25">
      <c r="A1098" s="163">
        <v>60968.414427880263</v>
      </c>
      <c r="B1098" s="11">
        <v>60968.414427880263</v>
      </c>
    </row>
    <row r="1099" spans="1:2" x14ac:dyDescent="0.25">
      <c r="A1099" s="9" t="s">
        <v>2146</v>
      </c>
      <c r="B1099" s="11">
        <v>5983.4600069807029</v>
      </c>
    </row>
    <row r="1100" spans="1:2" x14ac:dyDescent="0.25">
      <c r="A1100" s="4" t="s">
        <v>8</v>
      </c>
      <c r="B1100" s="11">
        <v>5983.4600069807029</v>
      </c>
    </row>
    <row r="1101" spans="1:2" x14ac:dyDescent="0.25">
      <c r="A1101" s="10" t="s">
        <v>3999</v>
      </c>
      <c r="B1101" s="11">
        <v>5983.4600069807029</v>
      </c>
    </row>
    <row r="1102" spans="1:2" x14ac:dyDescent="0.25">
      <c r="A1102" s="12" t="s">
        <v>40</v>
      </c>
      <c r="B1102" s="11">
        <v>5983.4600069807029</v>
      </c>
    </row>
    <row r="1103" spans="1:2" x14ac:dyDescent="0.25">
      <c r="A1103" s="13" t="s">
        <v>4053</v>
      </c>
      <c r="B1103" s="11">
        <v>5983.4600069807029</v>
      </c>
    </row>
    <row r="1104" spans="1:2" x14ac:dyDescent="0.25">
      <c r="A1104" s="14" t="s">
        <v>4016</v>
      </c>
      <c r="B1104" s="11">
        <v>5983.4600069807029</v>
      </c>
    </row>
    <row r="1105" spans="1:2" x14ac:dyDescent="0.25">
      <c r="A1105" s="20" t="s">
        <v>9</v>
      </c>
      <c r="B1105" s="11">
        <v>5983.4600069807029</v>
      </c>
    </row>
    <row r="1106" spans="1:2" x14ac:dyDescent="0.25">
      <c r="A1106" s="163">
        <v>5983.4600069807029</v>
      </c>
      <c r="B1106" s="11">
        <v>5983.4600069807029</v>
      </c>
    </row>
    <row r="1107" spans="1:2" x14ac:dyDescent="0.25">
      <c r="A1107" s="9" t="s">
        <v>2147</v>
      </c>
      <c r="B1107" s="11">
        <v>53000</v>
      </c>
    </row>
    <row r="1108" spans="1:2" x14ac:dyDescent="0.25">
      <c r="A1108" s="4" t="s">
        <v>15</v>
      </c>
      <c r="B1108" s="11">
        <v>53000</v>
      </c>
    </row>
    <row r="1109" spans="1:2" x14ac:dyDescent="0.25">
      <c r="A1109" s="10" t="s">
        <v>20</v>
      </c>
      <c r="B1109" s="11">
        <v>53000</v>
      </c>
    </row>
    <row r="1110" spans="1:2" x14ac:dyDescent="0.25">
      <c r="A1110" s="12" t="s">
        <v>6</v>
      </c>
      <c r="B1110" s="11">
        <v>53000</v>
      </c>
    </row>
    <row r="1111" spans="1:2" x14ac:dyDescent="0.25">
      <c r="A1111" s="13" t="s">
        <v>4029</v>
      </c>
      <c r="B1111" s="11">
        <v>53000</v>
      </c>
    </row>
    <row r="1112" spans="1:2" x14ac:dyDescent="0.25">
      <c r="A1112" s="14" t="s">
        <v>4016</v>
      </c>
      <c r="B1112" s="11">
        <v>53000</v>
      </c>
    </row>
    <row r="1113" spans="1:2" x14ac:dyDescent="0.25">
      <c r="A1113" s="20" t="s">
        <v>9</v>
      </c>
      <c r="B1113" s="11">
        <v>53000</v>
      </c>
    </row>
    <row r="1114" spans="1:2" x14ac:dyDescent="0.25">
      <c r="A1114" s="163">
        <v>53000</v>
      </c>
      <c r="B1114" s="11">
        <v>53000</v>
      </c>
    </row>
    <row r="1115" spans="1:2" x14ac:dyDescent="0.25">
      <c r="A1115" s="9" t="s">
        <v>2148</v>
      </c>
      <c r="B1115" s="11">
        <v>104000</v>
      </c>
    </row>
    <row r="1116" spans="1:2" x14ac:dyDescent="0.25">
      <c r="A1116" s="4" t="s">
        <v>15</v>
      </c>
      <c r="B1116" s="11">
        <v>104000</v>
      </c>
    </row>
    <row r="1117" spans="1:2" x14ac:dyDescent="0.25">
      <c r="A1117" s="10" t="s">
        <v>4001</v>
      </c>
      <c r="B1117" s="11">
        <v>104000</v>
      </c>
    </row>
    <row r="1118" spans="1:2" x14ac:dyDescent="0.25">
      <c r="A1118" s="12" t="s">
        <v>6</v>
      </c>
      <c r="B1118" s="11">
        <v>104000</v>
      </c>
    </row>
    <row r="1119" spans="1:2" x14ac:dyDescent="0.25">
      <c r="A1119" s="13" t="s">
        <v>4031</v>
      </c>
      <c r="B1119" s="11">
        <v>104000</v>
      </c>
    </row>
    <row r="1120" spans="1:2" x14ac:dyDescent="0.25">
      <c r="A1120" s="14" t="s">
        <v>4016</v>
      </c>
      <c r="B1120" s="11">
        <v>104000</v>
      </c>
    </row>
    <row r="1121" spans="1:2" x14ac:dyDescent="0.25">
      <c r="A1121" s="20" t="s">
        <v>18</v>
      </c>
      <c r="B1121" s="11">
        <v>104000</v>
      </c>
    </row>
    <row r="1122" spans="1:2" x14ac:dyDescent="0.25">
      <c r="A1122" s="163">
        <v>104000</v>
      </c>
      <c r="B1122" s="11">
        <v>104000</v>
      </c>
    </row>
    <row r="1123" spans="1:2" x14ac:dyDescent="0.25">
      <c r="A1123" s="9" t="s">
        <v>2149</v>
      </c>
      <c r="B1123" s="11">
        <v>57000</v>
      </c>
    </row>
    <row r="1124" spans="1:2" x14ac:dyDescent="0.25">
      <c r="A1124" s="4" t="s">
        <v>15</v>
      </c>
      <c r="B1124" s="11">
        <v>57000</v>
      </c>
    </row>
    <row r="1125" spans="1:2" x14ac:dyDescent="0.25">
      <c r="A1125" s="10" t="s">
        <v>279</v>
      </c>
      <c r="B1125" s="11">
        <v>57000</v>
      </c>
    </row>
    <row r="1126" spans="1:2" x14ac:dyDescent="0.25">
      <c r="A1126" s="12" t="s">
        <v>6</v>
      </c>
      <c r="B1126" s="11">
        <v>57000</v>
      </c>
    </row>
    <row r="1127" spans="1:2" x14ac:dyDescent="0.25">
      <c r="A1127" s="13" t="s">
        <v>4029</v>
      </c>
      <c r="B1127" s="11">
        <v>57000</v>
      </c>
    </row>
    <row r="1128" spans="1:2" x14ac:dyDescent="0.25">
      <c r="A1128" s="14" t="s">
        <v>4016</v>
      </c>
      <c r="B1128" s="11">
        <v>57000</v>
      </c>
    </row>
    <row r="1129" spans="1:2" x14ac:dyDescent="0.25">
      <c r="A1129" s="20" t="s">
        <v>9</v>
      </c>
      <c r="B1129" s="11">
        <v>57000</v>
      </c>
    </row>
    <row r="1130" spans="1:2" x14ac:dyDescent="0.25">
      <c r="A1130" s="163">
        <v>57000</v>
      </c>
      <c r="B1130" s="11">
        <v>57000</v>
      </c>
    </row>
    <row r="1131" spans="1:2" x14ac:dyDescent="0.25">
      <c r="A1131" s="9" t="s">
        <v>2150</v>
      </c>
      <c r="B1131" s="11">
        <v>45000</v>
      </c>
    </row>
    <row r="1132" spans="1:2" x14ac:dyDescent="0.25">
      <c r="A1132" s="4" t="s">
        <v>15</v>
      </c>
      <c r="B1132" s="11">
        <v>45000</v>
      </c>
    </row>
    <row r="1133" spans="1:2" x14ac:dyDescent="0.25">
      <c r="A1133" s="10" t="s">
        <v>20</v>
      </c>
      <c r="B1133" s="11">
        <v>45000</v>
      </c>
    </row>
    <row r="1134" spans="1:2" x14ac:dyDescent="0.25">
      <c r="A1134" s="12" t="s">
        <v>6</v>
      </c>
      <c r="B1134" s="11">
        <v>45000</v>
      </c>
    </row>
    <row r="1135" spans="1:2" x14ac:dyDescent="0.25">
      <c r="A1135" s="13" t="s">
        <v>4030</v>
      </c>
      <c r="B1135" s="11">
        <v>45000</v>
      </c>
    </row>
    <row r="1136" spans="1:2" x14ac:dyDescent="0.25">
      <c r="A1136" s="14" t="s">
        <v>4016</v>
      </c>
      <c r="B1136" s="11">
        <v>45000</v>
      </c>
    </row>
    <row r="1137" spans="1:2" x14ac:dyDescent="0.25">
      <c r="A1137" s="20" t="s">
        <v>18</v>
      </c>
      <c r="B1137" s="11">
        <v>45000</v>
      </c>
    </row>
    <row r="1138" spans="1:2" x14ac:dyDescent="0.25">
      <c r="A1138" s="163">
        <v>45000</v>
      </c>
      <c r="B1138" s="11">
        <v>45000</v>
      </c>
    </row>
    <row r="1139" spans="1:2" x14ac:dyDescent="0.25">
      <c r="A1139" s="9" t="s">
        <v>2151</v>
      </c>
      <c r="B1139" s="11">
        <v>92000</v>
      </c>
    </row>
    <row r="1140" spans="1:2" x14ac:dyDescent="0.25">
      <c r="A1140" s="4" t="s">
        <v>15</v>
      </c>
      <c r="B1140" s="11">
        <v>92000</v>
      </c>
    </row>
    <row r="1141" spans="1:2" x14ac:dyDescent="0.25">
      <c r="A1141" s="10" t="s">
        <v>20</v>
      </c>
      <c r="B1141" s="11">
        <v>92000</v>
      </c>
    </row>
    <row r="1142" spans="1:2" x14ac:dyDescent="0.25">
      <c r="A1142" s="12" t="s">
        <v>6</v>
      </c>
      <c r="B1142" s="11">
        <v>92000</v>
      </c>
    </row>
    <row r="1143" spans="1:2" x14ac:dyDescent="0.25">
      <c r="A1143" s="13" t="s">
        <v>4102</v>
      </c>
      <c r="B1143" s="11">
        <v>92000</v>
      </c>
    </row>
    <row r="1144" spans="1:2" x14ac:dyDescent="0.25">
      <c r="A1144" s="14" t="s">
        <v>4016</v>
      </c>
      <c r="B1144" s="11">
        <v>92000</v>
      </c>
    </row>
    <row r="1145" spans="1:2" x14ac:dyDescent="0.25">
      <c r="A1145" s="20" t="s">
        <v>9</v>
      </c>
      <c r="B1145" s="11">
        <v>92000</v>
      </c>
    </row>
    <row r="1146" spans="1:2" x14ac:dyDescent="0.25">
      <c r="A1146" s="163">
        <v>92000</v>
      </c>
      <c r="B1146" s="11">
        <v>92000</v>
      </c>
    </row>
    <row r="1147" spans="1:2" x14ac:dyDescent="0.25">
      <c r="A1147" s="9" t="s">
        <v>2152</v>
      </c>
      <c r="B1147" s="11">
        <v>88000</v>
      </c>
    </row>
    <row r="1148" spans="1:2" x14ac:dyDescent="0.25">
      <c r="A1148" s="4" t="s">
        <v>15</v>
      </c>
      <c r="B1148" s="11">
        <v>88000</v>
      </c>
    </row>
    <row r="1149" spans="1:2" x14ac:dyDescent="0.25">
      <c r="A1149" s="10" t="s">
        <v>52</v>
      </c>
      <c r="B1149" s="11">
        <v>88000</v>
      </c>
    </row>
    <row r="1150" spans="1:2" x14ac:dyDescent="0.25">
      <c r="A1150" s="12" t="s">
        <v>6</v>
      </c>
      <c r="B1150" s="11">
        <v>88000</v>
      </c>
    </row>
    <row r="1151" spans="1:2" x14ac:dyDescent="0.25">
      <c r="A1151" s="13" t="s">
        <v>4102</v>
      </c>
      <c r="B1151" s="11">
        <v>88000</v>
      </c>
    </row>
    <row r="1152" spans="1:2" x14ac:dyDescent="0.25">
      <c r="A1152" s="14" t="s">
        <v>4016</v>
      </c>
      <c r="B1152" s="11">
        <v>88000</v>
      </c>
    </row>
    <row r="1153" spans="1:2" x14ac:dyDescent="0.25">
      <c r="A1153" s="20" t="s">
        <v>9</v>
      </c>
      <c r="B1153" s="11">
        <v>88000</v>
      </c>
    </row>
    <row r="1154" spans="1:2" x14ac:dyDescent="0.25">
      <c r="A1154" s="163">
        <v>88000</v>
      </c>
      <c r="B1154" s="11">
        <v>88000</v>
      </c>
    </row>
    <row r="1155" spans="1:2" x14ac:dyDescent="0.25">
      <c r="A1155" s="9" t="s">
        <v>2153</v>
      </c>
      <c r="B1155" s="11">
        <v>80000</v>
      </c>
    </row>
    <row r="1156" spans="1:2" x14ac:dyDescent="0.25">
      <c r="A1156" s="4" t="s">
        <v>15</v>
      </c>
      <c r="B1156" s="11">
        <v>80000</v>
      </c>
    </row>
    <row r="1157" spans="1:2" x14ac:dyDescent="0.25">
      <c r="A1157" s="10" t="s">
        <v>20</v>
      </c>
      <c r="B1157" s="11">
        <v>80000</v>
      </c>
    </row>
    <row r="1158" spans="1:2" x14ac:dyDescent="0.25">
      <c r="A1158" s="12" t="s">
        <v>6</v>
      </c>
      <c r="B1158" s="11">
        <v>80000</v>
      </c>
    </row>
    <row r="1159" spans="1:2" x14ac:dyDescent="0.25">
      <c r="A1159" s="13" t="s">
        <v>4101</v>
      </c>
      <c r="B1159" s="11">
        <v>80000</v>
      </c>
    </row>
    <row r="1160" spans="1:2" x14ac:dyDescent="0.25">
      <c r="A1160" s="14" t="s">
        <v>4016</v>
      </c>
      <c r="B1160" s="11">
        <v>80000</v>
      </c>
    </row>
    <row r="1161" spans="1:2" x14ac:dyDescent="0.25">
      <c r="A1161" s="20" t="s">
        <v>18</v>
      </c>
      <c r="B1161" s="11">
        <v>80000</v>
      </c>
    </row>
    <row r="1162" spans="1:2" x14ac:dyDescent="0.25">
      <c r="A1162" s="163">
        <v>80000</v>
      </c>
      <c r="B1162" s="11">
        <v>80000</v>
      </c>
    </row>
    <row r="1163" spans="1:2" x14ac:dyDescent="0.25">
      <c r="A1163" s="9" t="s">
        <v>2154</v>
      </c>
      <c r="B1163" s="11">
        <v>69000</v>
      </c>
    </row>
    <row r="1164" spans="1:2" x14ac:dyDescent="0.25">
      <c r="A1164" s="4" t="s">
        <v>15</v>
      </c>
      <c r="B1164" s="11">
        <v>69000</v>
      </c>
    </row>
    <row r="1165" spans="1:2" x14ac:dyDescent="0.25">
      <c r="A1165" s="10" t="s">
        <v>356</v>
      </c>
      <c r="B1165" s="11">
        <v>69000</v>
      </c>
    </row>
    <row r="1166" spans="1:2" x14ac:dyDescent="0.25">
      <c r="A1166" s="12" t="s">
        <v>6</v>
      </c>
      <c r="B1166" s="11">
        <v>69000</v>
      </c>
    </row>
    <row r="1167" spans="1:2" x14ac:dyDescent="0.25">
      <c r="A1167" s="13" t="s">
        <v>4100</v>
      </c>
      <c r="B1167" s="11">
        <v>69000</v>
      </c>
    </row>
    <row r="1168" spans="1:2" x14ac:dyDescent="0.25">
      <c r="A1168" s="14" t="s">
        <v>4016</v>
      </c>
      <c r="B1168" s="11">
        <v>69000</v>
      </c>
    </row>
    <row r="1169" spans="1:2" x14ac:dyDescent="0.25">
      <c r="A1169" s="20" t="s">
        <v>9</v>
      </c>
      <c r="B1169" s="11">
        <v>69000</v>
      </c>
    </row>
    <row r="1170" spans="1:2" x14ac:dyDescent="0.25">
      <c r="A1170" s="163">
        <v>69000</v>
      </c>
      <c r="B1170" s="11">
        <v>69000</v>
      </c>
    </row>
    <row r="1171" spans="1:2" x14ac:dyDescent="0.25">
      <c r="A1171" s="9" t="s">
        <v>2155</v>
      </c>
      <c r="B1171" s="11">
        <v>50000</v>
      </c>
    </row>
    <row r="1172" spans="1:2" x14ac:dyDescent="0.25">
      <c r="A1172" s="4" t="s">
        <v>166</v>
      </c>
      <c r="B1172" s="11">
        <v>50000</v>
      </c>
    </row>
    <row r="1173" spans="1:2" x14ac:dyDescent="0.25">
      <c r="A1173" s="10" t="s">
        <v>20</v>
      </c>
      <c r="B1173" s="11">
        <v>50000</v>
      </c>
    </row>
    <row r="1174" spans="1:2" x14ac:dyDescent="0.25">
      <c r="A1174" s="12" t="s">
        <v>6</v>
      </c>
      <c r="B1174" s="11">
        <v>50000</v>
      </c>
    </row>
    <row r="1175" spans="1:2" x14ac:dyDescent="0.25">
      <c r="A1175" s="13" t="s">
        <v>4029</v>
      </c>
      <c r="B1175" s="11">
        <v>50000</v>
      </c>
    </row>
    <row r="1176" spans="1:2" x14ac:dyDescent="0.25">
      <c r="A1176" s="14" t="s">
        <v>4016</v>
      </c>
      <c r="B1176" s="11">
        <v>50000</v>
      </c>
    </row>
    <row r="1177" spans="1:2" x14ac:dyDescent="0.25">
      <c r="A1177" s="20" t="s">
        <v>13</v>
      </c>
      <c r="B1177" s="11">
        <v>50000</v>
      </c>
    </row>
    <row r="1178" spans="1:2" x14ac:dyDescent="0.25">
      <c r="A1178" s="163">
        <v>50000</v>
      </c>
      <c r="B1178" s="11">
        <v>50000</v>
      </c>
    </row>
    <row r="1179" spans="1:2" x14ac:dyDescent="0.25">
      <c r="A1179" s="9" t="s">
        <v>2156</v>
      </c>
      <c r="B1179" s="11">
        <v>35000</v>
      </c>
    </row>
    <row r="1180" spans="1:2" x14ac:dyDescent="0.25">
      <c r="A1180" s="4" t="s">
        <v>15</v>
      </c>
      <c r="B1180" s="11">
        <v>35000</v>
      </c>
    </row>
    <row r="1181" spans="1:2" x14ac:dyDescent="0.25">
      <c r="A1181" s="10" t="s">
        <v>52</v>
      </c>
      <c r="B1181" s="11">
        <v>35000</v>
      </c>
    </row>
    <row r="1182" spans="1:2" x14ac:dyDescent="0.25">
      <c r="A1182" s="12" t="s">
        <v>6</v>
      </c>
      <c r="B1182" s="11">
        <v>35000</v>
      </c>
    </row>
    <row r="1183" spans="1:2" x14ac:dyDescent="0.25">
      <c r="A1183" s="13" t="s">
        <v>4032</v>
      </c>
      <c r="B1183" s="11">
        <v>35000</v>
      </c>
    </row>
    <row r="1184" spans="1:2" x14ac:dyDescent="0.25">
      <c r="A1184" s="14" t="s">
        <v>4016</v>
      </c>
      <c r="B1184" s="11">
        <v>35000</v>
      </c>
    </row>
    <row r="1185" spans="1:2" x14ac:dyDescent="0.25">
      <c r="A1185" s="20" t="s">
        <v>18</v>
      </c>
      <c r="B1185" s="11">
        <v>35000</v>
      </c>
    </row>
    <row r="1186" spans="1:2" x14ac:dyDescent="0.25">
      <c r="A1186" s="163">
        <v>35000</v>
      </c>
      <c r="B1186" s="11">
        <v>35000</v>
      </c>
    </row>
    <row r="1187" spans="1:2" x14ac:dyDescent="0.25">
      <c r="A1187" s="9" t="s">
        <v>2157</v>
      </c>
      <c r="B1187" s="11">
        <v>96000</v>
      </c>
    </row>
    <row r="1188" spans="1:2" x14ac:dyDescent="0.25">
      <c r="A1188" s="4" t="s">
        <v>15</v>
      </c>
      <c r="B1188" s="11">
        <v>96000</v>
      </c>
    </row>
    <row r="1189" spans="1:2" x14ac:dyDescent="0.25">
      <c r="A1189" s="10" t="s">
        <v>20</v>
      </c>
      <c r="B1189" s="11">
        <v>96000</v>
      </c>
    </row>
    <row r="1190" spans="1:2" x14ac:dyDescent="0.25">
      <c r="A1190" s="12" t="s">
        <v>6</v>
      </c>
      <c r="B1190" s="11">
        <v>96000</v>
      </c>
    </row>
    <row r="1191" spans="1:2" x14ac:dyDescent="0.25">
      <c r="A1191" s="13" t="s">
        <v>4102</v>
      </c>
      <c r="B1191" s="11">
        <v>96000</v>
      </c>
    </row>
    <row r="1192" spans="1:2" x14ac:dyDescent="0.25">
      <c r="A1192" s="14" t="s">
        <v>4016</v>
      </c>
      <c r="B1192" s="11">
        <v>96000</v>
      </c>
    </row>
    <row r="1193" spans="1:2" x14ac:dyDescent="0.25">
      <c r="A1193" s="20" t="s">
        <v>9</v>
      </c>
      <c r="B1193" s="11">
        <v>96000</v>
      </c>
    </row>
    <row r="1194" spans="1:2" x14ac:dyDescent="0.25">
      <c r="A1194" s="163">
        <v>96000</v>
      </c>
      <c r="B1194" s="11">
        <v>96000</v>
      </c>
    </row>
    <row r="1195" spans="1:2" x14ac:dyDescent="0.25">
      <c r="A1195" s="9" t="s">
        <v>2158</v>
      </c>
      <c r="B1195" s="11">
        <v>65000</v>
      </c>
    </row>
    <row r="1196" spans="1:2" x14ac:dyDescent="0.25">
      <c r="A1196" s="4" t="s">
        <v>15</v>
      </c>
      <c r="B1196" s="11">
        <v>65000</v>
      </c>
    </row>
    <row r="1197" spans="1:2" x14ac:dyDescent="0.25">
      <c r="A1197" s="10" t="s">
        <v>310</v>
      </c>
      <c r="B1197" s="11">
        <v>65000</v>
      </c>
    </row>
    <row r="1198" spans="1:2" x14ac:dyDescent="0.25">
      <c r="A1198" s="12" t="s">
        <v>6</v>
      </c>
      <c r="B1198" s="11">
        <v>65000</v>
      </c>
    </row>
    <row r="1199" spans="1:2" x14ac:dyDescent="0.25">
      <c r="A1199" s="13" t="s">
        <v>4100</v>
      </c>
      <c r="B1199" s="11">
        <v>65000</v>
      </c>
    </row>
    <row r="1200" spans="1:2" x14ac:dyDescent="0.25">
      <c r="A1200" s="14" t="s">
        <v>4016</v>
      </c>
      <c r="B1200" s="11">
        <v>65000</v>
      </c>
    </row>
    <row r="1201" spans="1:2" x14ac:dyDescent="0.25">
      <c r="A1201" s="20" t="s">
        <v>13</v>
      </c>
      <c r="B1201" s="11">
        <v>65000</v>
      </c>
    </row>
    <row r="1202" spans="1:2" x14ac:dyDescent="0.25">
      <c r="A1202" s="163">
        <v>65000</v>
      </c>
      <c r="B1202" s="11">
        <v>65000</v>
      </c>
    </row>
    <row r="1203" spans="1:2" x14ac:dyDescent="0.25">
      <c r="A1203" s="9" t="s">
        <v>2159</v>
      </c>
      <c r="B1203" s="11">
        <v>37440</v>
      </c>
    </row>
    <row r="1204" spans="1:2" x14ac:dyDescent="0.25">
      <c r="A1204" s="4" t="s">
        <v>15</v>
      </c>
      <c r="B1204" s="11">
        <v>37440</v>
      </c>
    </row>
    <row r="1205" spans="1:2" x14ac:dyDescent="0.25">
      <c r="A1205" s="10" t="s">
        <v>20</v>
      </c>
      <c r="B1205" s="11">
        <v>37440</v>
      </c>
    </row>
    <row r="1206" spans="1:2" x14ac:dyDescent="0.25">
      <c r="A1206" s="12" t="s">
        <v>6</v>
      </c>
      <c r="B1206" s="11">
        <v>37440</v>
      </c>
    </row>
    <row r="1207" spans="1:2" x14ac:dyDescent="0.25">
      <c r="A1207" s="13" t="s">
        <v>4032</v>
      </c>
      <c r="B1207" s="11">
        <v>37440</v>
      </c>
    </row>
    <row r="1208" spans="1:2" x14ac:dyDescent="0.25">
      <c r="A1208" s="14" t="s">
        <v>4016</v>
      </c>
      <c r="B1208" s="11">
        <v>37440</v>
      </c>
    </row>
    <row r="1209" spans="1:2" x14ac:dyDescent="0.25">
      <c r="A1209" s="20" t="s">
        <v>13</v>
      </c>
      <c r="B1209" s="11">
        <v>37440</v>
      </c>
    </row>
    <row r="1210" spans="1:2" x14ac:dyDescent="0.25">
      <c r="A1210" s="163">
        <v>37440</v>
      </c>
      <c r="B1210" s="11">
        <v>37440</v>
      </c>
    </row>
    <row r="1211" spans="1:2" x14ac:dyDescent="0.25">
      <c r="A1211" s="9" t="s">
        <v>2160</v>
      </c>
      <c r="B1211" s="11">
        <v>15500</v>
      </c>
    </row>
    <row r="1212" spans="1:2" x14ac:dyDescent="0.25">
      <c r="A1212" s="4" t="s">
        <v>166</v>
      </c>
      <c r="B1212" s="11">
        <v>15500</v>
      </c>
    </row>
    <row r="1213" spans="1:2" x14ac:dyDescent="0.25">
      <c r="A1213" s="10" t="s">
        <v>310</v>
      </c>
      <c r="B1213" s="11">
        <v>15500</v>
      </c>
    </row>
    <row r="1214" spans="1:2" x14ac:dyDescent="0.25">
      <c r="A1214" s="12" t="s">
        <v>6</v>
      </c>
      <c r="B1214" s="11">
        <v>15500</v>
      </c>
    </row>
    <row r="1215" spans="1:2" x14ac:dyDescent="0.25">
      <c r="A1215" s="13" t="s">
        <v>4054</v>
      </c>
      <c r="B1215" s="11">
        <v>15500</v>
      </c>
    </row>
    <row r="1216" spans="1:2" x14ac:dyDescent="0.25">
      <c r="A1216" s="14" t="s">
        <v>4016</v>
      </c>
      <c r="B1216" s="11">
        <v>15500</v>
      </c>
    </row>
    <row r="1217" spans="1:2" x14ac:dyDescent="0.25">
      <c r="A1217" s="20" t="s">
        <v>13</v>
      </c>
      <c r="B1217" s="11">
        <v>15500</v>
      </c>
    </row>
    <row r="1218" spans="1:2" x14ac:dyDescent="0.25">
      <c r="A1218" s="163">
        <v>15500</v>
      </c>
      <c r="B1218" s="11">
        <v>15500</v>
      </c>
    </row>
    <row r="1219" spans="1:2" x14ac:dyDescent="0.25">
      <c r="A1219" s="9" t="s">
        <v>2161</v>
      </c>
      <c r="B1219" s="11">
        <v>90000</v>
      </c>
    </row>
    <row r="1220" spans="1:2" x14ac:dyDescent="0.25">
      <c r="A1220" s="4" t="s">
        <v>15</v>
      </c>
      <c r="B1220" s="11">
        <v>90000</v>
      </c>
    </row>
    <row r="1221" spans="1:2" x14ac:dyDescent="0.25">
      <c r="A1221" s="10" t="s">
        <v>20</v>
      </c>
      <c r="B1221" s="11">
        <v>90000</v>
      </c>
    </row>
    <row r="1222" spans="1:2" x14ac:dyDescent="0.25">
      <c r="A1222" s="12" t="s">
        <v>6</v>
      </c>
      <c r="B1222" s="11">
        <v>90000</v>
      </c>
    </row>
    <row r="1223" spans="1:2" x14ac:dyDescent="0.25">
      <c r="A1223" s="13" t="s">
        <v>4102</v>
      </c>
      <c r="B1223" s="11">
        <v>90000</v>
      </c>
    </row>
    <row r="1224" spans="1:2" x14ac:dyDescent="0.25">
      <c r="A1224" s="14" t="s">
        <v>4016</v>
      </c>
      <c r="B1224" s="11">
        <v>90000</v>
      </c>
    </row>
    <row r="1225" spans="1:2" x14ac:dyDescent="0.25">
      <c r="A1225" s="20" t="s">
        <v>18</v>
      </c>
      <c r="B1225" s="11">
        <v>90000</v>
      </c>
    </row>
    <row r="1226" spans="1:2" x14ac:dyDescent="0.25">
      <c r="A1226" s="163">
        <v>90000</v>
      </c>
      <c r="B1226" s="11">
        <v>90000</v>
      </c>
    </row>
    <row r="1227" spans="1:2" x14ac:dyDescent="0.25">
      <c r="A1227" s="9" t="s">
        <v>2162</v>
      </c>
      <c r="B1227" s="11">
        <v>66500</v>
      </c>
    </row>
    <row r="1228" spans="1:2" x14ac:dyDescent="0.25">
      <c r="A1228" s="4" t="s">
        <v>15</v>
      </c>
      <c r="B1228" s="11">
        <v>66500</v>
      </c>
    </row>
    <row r="1229" spans="1:2" x14ac:dyDescent="0.25">
      <c r="A1229" s="10" t="s">
        <v>20</v>
      </c>
      <c r="B1229" s="11">
        <v>66500</v>
      </c>
    </row>
    <row r="1230" spans="1:2" x14ac:dyDescent="0.25">
      <c r="A1230" s="12" t="s">
        <v>6</v>
      </c>
      <c r="B1230" s="11">
        <v>66500</v>
      </c>
    </row>
    <row r="1231" spans="1:2" x14ac:dyDescent="0.25">
      <c r="A1231" s="13" t="s">
        <v>4100</v>
      </c>
      <c r="B1231" s="11">
        <v>66500</v>
      </c>
    </row>
    <row r="1232" spans="1:2" x14ac:dyDescent="0.25">
      <c r="A1232" s="14" t="s">
        <v>4016</v>
      </c>
      <c r="B1232" s="11">
        <v>66500</v>
      </c>
    </row>
    <row r="1233" spans="1:2" x14ac:dyDescent="0.25">
      <c r="A1233" s="20" t="s">
        <v>13</v>
      </c>
      <c r="B1233" s="11">
        <v>66500</v>
      </c>
    </row>
    <row r="1234" spans="1:2" x14ac:dyDescent="0.25">
      <c r="A1234" s="163">
        <v>66500</v>
      </c>
      <c r="B1234" s="11">
        <v>66500</v>
      </c>
    </row>
    <row r="1235" spans="1:2" x14ac:dyDescent="0.25">
      <c r="A1235" s="9" t="s">
        <v>2163</v>
      </c>
      <c r="B1235" s="11">
        <v>100000</v>
      </c>
    </row>
    <row r="1236" spans="1:2" x14ac:dyDescent="0.25">
      <c r="A1236" s="4" t="s">
        <v>15</v>
      </c>
      <c r="B1236" s="11">
        <v>100000</v>
      </c>
    </row>
    <row r="1237" spans="1:2" x14ac:dyDescent="0.25">
      <c r="A1237" s="10" t="s">
        <v>310</v>
      </c>
      <c r="B1237" s="11">
        <v>100000</v>
      </c>
    </row>
    <row r="1238" spans="1:2" x14ac:dyDescent="0.25">
      <c r="A1238" s="12" t="s">
        <v>6</v>
      </c>
      <c r="B1238" s="11">
        <v>100000</v>
      </c>
    </row>
    <row r="1239" spans="1:2" x14ac:dyDescent="0.25">
      <c r="A1239" s="13" t="s">
        <v>4031</v>
      </c>
      <c r="B1239" s="11">
        <v>100000</v>
      </c>
    </row>
    <row r="1240" spans="1:2" x14ac:dyDescent="0.25">
      <c r="A1240" s="14" t="s">
        <v>4016</v>
      </c>
      <c r="B1240" s="11">
        <v>100000</v>
      </c>
    </row>
    <row r="1241" spans="1:2" x14ac:dyDescent="0.25">
      <c r="A1241" s="20" t="s">
        <v>13</v>
      </c>
      <c r="B1241" s="11">
        <v>100000</v>
      </c>
    </row>
    <row r="1242" spans="1:2" x14ac:dyDescent="0.25">
      <c r="A1242" s="163">
        <v>100000</v>
      </c>
      <c r="B1242" s="11">
        <v>100000</v>
      </c>
    </row>
    <row r="1243" spans="1:2" x14ac:dyDescent="0.25">
      <c r="A1243" s="9" t="s">
        <v>2164</v>
      </c>
      <c r="B1243" s="11">
        <v>50831.74927416991</v>
      </c>
    </row>
    <row r="1244" spans="1:2" x14ac:dyDescent="0.25">
      <c r="A1244" s="4" t="s">
        <v>71</v>
      </c>
      <c r="B1244" s="11">
        <v>50831.74927416991</v>
      </c>
    </row>
    <row r="1245" spans="1:2" x14ac:dyDescent="0.25">
      <c r="A1245" s="10" t="s">
        <v>52</v>
      </c>
      <c r="B1245" s="11">
        <v>50831.74927416991</v>
      </c>
    </row>
    <row r="1246" spans="1:2" x14ac:dyDescent="0.25">
      <c r="A1246" s="12" t="s">
        <v>69</v>
      </c>
      <c r="B1246" s="11">
        <v>50831.74927416991</v>
      </c>
    </row>
    <row r="1247" spans="1:2" x14ac:dyDescent="0.25">
      <c r="A1247" s="13" t="s">
        <v>4029</v>
      </c>
      <c r="B1247" s="11">
        <v>50831.74927416991</v>
      </c>
    </row>
    <row r="1248" spans="1:2" x14ac:dyDescent="0.25">
      <c r="A1248" s="14" t="s">
        <v>4016</v>
      </c>
      <c r="B1248" s="11">
        <v>50831.74927416991</v>
      </c>
    </row>
    <row r="1249" spans="1:2" x14ac:dyDescent="0.25">
      <c r="A1249" s="20" t="s">
        <v>9</v>
      </c>
      <c r="B1249" s="11">
        <v>50831.74927416991</v>
      </c>
    </row>
    <row r="1250" spans="1:2" x14ac:dyDescent="0.25">
      <c r="A1250" s="163">
        <v>50831.74927416991</v>
      </c>
      <c r="B1250" s="11">
        <v>50831.74927416991</v>
      </c>
    </row>
    <row r="1251" spans="1:2" x14ac:dyDescent="0.25">
      <c r="A1251" s="9" t="s">
        <v>2165</v>
      </c>
      <c r="B1251" s="11">
        <v>7479.3250087258784</v>
      </c>
    </row>
    <row r="1252" spans="1:2" x14ac:dyDescent="0.25">
      <c r="A1252" s="4" t="s">
        <v>8</v>
      </c>
      <c r="B1252" s="11">
        <v>7479.3250087258784</v>
      </c>
    </row>
    <row r="1253" spans="1:2" x14ac:dyDescent="0.25">
      <c r="A1253" s="10" t="s">
        <v>52</v>
      </c>
      <c r="B1253" s="11">
        <v>7479.3250087258784</v>
      </c>
    </row>
    <row r="1254" spans="1:2" x14ac:dyDescent="0.25">
      <c r="A1254" s="12" t="s">
        <v>40</v>
      </c>
      <c r="B1254" s="11">
        <v>7479.3250087258784</v>
      </c>
    </row>
    <row r="1255" spans="1:2" x14ac:dyDescent="0.25">
      <c r="A1255" s="13" t="s">
        <v>4053</v>
      </c>
      <c r="B1255" s="11">
        <v>7479.3250087258784</v>
      </c>
    </row>
    <row r="1256" spans="1:2" x14ac:dyDescent="0.25">
      <c r="A1256" s="14" t="s">
        <v>4016</v>
      </c>
      <c r="B1256" s="11">
        <v>7479.3250087258784</v>
      </c>
    </row>
    <row r="1257" spans="1:2" x14ac:dyDescent="0.25">
      <c r="A1257" s="20" t="s">
        <v>25</v>
      </c>
      <c r="B1257" s="11">
        <v>7479.3250087258784</v>
      </c>
    </row>
    <row r="1258" spans="1:2" x14ac:dyDescent="0.25">
      <c r="A1258" s="163">
        <v>7479.3250087258784</v>
      </c>
      <c r="B1258" s="11">
        <v>7479.3250087258784</v>
      </c>
    </row>
    <row r="1259" spans="1:2" x14ac:dyDescent="0.25">
      <c r="A1259" s="9" t="s">
        <v>2166</v>
      </c>
      <c r="B1259" s="11">
        <v>75000</v>
      </c>
    </row>
    <row r="1260" spans="1:2" x14ac:dyDescent="0.25">
      <c r="A1260" s="4" t="s">
        <v>15</v>
      </c>
      <c r="B1260" s="11">
        <v>75000</v>
      </c>
    </row>
    <row r="1261" spans="1:2" x14ac:dyDescent="0.25">
      <c r="A1261" s="10" t="s">
        <v>20</v>
      </c>
      <c r="B1261" s="11">
        <v>75000</v>
      </c>
    </row>
    <row r="1262" spans="1:2" x14ac:dyDescent="0.25">
      <c r="A1262" s="12" t="s">
        <v>6</v>
      </c>
      <c r="B1262" s="11">
        <v>75000</v>
      </c>
    </row>
    <row r="1263" spans="1:2" x14ac:dyDescent="0.25">
      <c r="A1263" s="13" t="s">
        <v>4101</v>
      </c>
      <c r="B1263" s="11">
        <v>75000</v>
      </c>
    </row>
    <row r="1264" spans="1:2" x14ac:dyDescent="0.25">
      <c r="A1264" s="14" t="s">
        <v>4016</v>
      </c>
      <c r="B1264" s="11">
        <v>75000</v>
      </c>
    </row>
    <row r="1265" spans="1:2" x14ac:dyDescent="0.25">
      <c r="A1265" s="20" t="s">
        <v>25</v>
      </c>
      <c r="B1265" s="11">
        <v>75000</v>
      </c>
    </row>
    <row r="1266" spans="1:2" x14ac:dyDescent="0.25">
      <c r="A1266" s="163">
        <v>75000</v>
      </c>
      <c r="B1266" s="11">
        <v>75000</v>
      </c>
    </row>
    <row r="1267" spans="1:2" x14ac:dyDescent="0.25">
      <c r="A1267" s="9" t="s">
        <v>2167</v>
      </c>
      <c r="B1267" s="11">
        <v>58000</v>
      </c>
    </row>
    <row r="1268" spans="1:2" x14ac:dyDescent="0.25">
      <c r="A1268" s="4" t="s">
        <v>88</v>
      </c>
      <c r="B1268" s="11">
        <v>58000</v>
      </c>
    </row>
    <row r="1269" spans="1:2" x14ac:dyDescent="0.25">
      <c r="A1269" s="10" t="s">
        <v>52</v>
      </c>
      <c r="B1269" s="11">
        <v>58000</v>
      </c>
    </row>
    <row r="1270" spans="1:2" x14ac:dyDescent="0.25">
      <c r="A1270" s="12" t="s">
        <v>6</v>
      </c>
      <c r="B1270" s="11">
        <v>58000</v>
      </c>
    </row>
    <row r="1271" spans="1:2" x14ac:dyDescent="0.25">
      <c r="A1271" s="13" t="s">
        <v>4029</v>
      </c>
      <c r="B1271" s="11">
        <v>58000</v>
      </c>
    </row>
    <row r="1272" spans="1:2" x14ac:dyDescent="0.25">
      <c r="A1272" s="14" t="s">
        <v>4016</v>
      </c>
      <c r="B1272" s="11">
        <v>58000</v>
      </c>
    </row>
    <row r="1273" spans="1:2" x14ac:dyDescent="0.25">
      <c r="A1273" s="20" t="s">
        <v>25</v>
      </c>
      <c r="B1273" s="11">
        <v>58000</v>
      </c>
    </row>
    <row r="1274" spans="1:2" x14ac:dyDescent="0.25">
      <c r="A1274" s="163">
        <v>58000</v>
      </c>
      <c r="B1274" s="11">
        <v>58000</v>
      </c>
    </row>
    <row r="1275" spans="1:2" x14ac:dyDescent="0.25">
      <c r="A1275" s="9" t="s">
        <v>2168</v>
      </c>
      <c r="B1275" s="11">
        <v>55000</v>
      </c>
    </row>
    <row r="1276" spans="1:2" x14ac:dyDescent="0.25">
      <c r="A1276" s="4" t="s">
        <v>15</v>
      </c>
      <c r="B1276" s="11">
        <v>55000</v>
      </c>
    </row>
    <row r="1277" spans="1:2" x14ac:dyDescent="0.25">
      <c r="A1277" s="10" t="s">
        <v>52</v>
      </c>
      <c r="B1277" s="11">
        <v>55000</v>
      </c>
    </row>
    <row r="1278" spans="1:2" x14ac:dyDescent="0.25">
      <c r="A1278" s="12" t="s">
        <v>6</v>
      </c>
      <c r="B1278" s="11">
        <v>55000</v>
      </c>
    </row>
    <row r="1279" spans="1:2" x14ac:dyDescent="0.25">
      <c r="A1279" s="13" t="s">
        <v>4029</v>
      </c>
      <c r="B1279" s="11">
        <v>55000</v>
      </c>
    </row>
    <row r="1280" spans="1:2" x14ac:dyDescent="0.25">
      <c r="A1280" s="14" t="s">
        <v>4016</v>
      </c>
      <c r="B1280" s="11">
        <v>55000</v>
      </c>
    </row>
    <row r="1281" spans="1:2" x14ac:dyDescent="0.25">
      <c r="A1281" s="20" t="s">
        <v>18</v>
      </c>
      <c r="B1281" s="11">
        <v>55000</v>
      </c>
    </row>
    <row r="1282" spans="1:2" x14ac:dyDescent="0.25">
      <c r="A1282" s="163">
        <v>55000</v>
      </c>
      <c r="B1282" s="11">
        <v>55000</v>
      </c>
    </row>
    <row r="1283" spans="1:2" x14ac:dyDescent="0.25">
      <c r="A1283" s="9" t="s">
        <v>2169</v>
      </c>
      <c r="B1283" s="11">
        <v>60000</v>
      </c>
    </row>
    <row r="1284" spans="1:2" x14ac:dyDescent="0.25">
      <c r="A1284" s="4" t="s">
        <v>15</v>
      </c>
      <c r="B1284" s="11">
        <v>60000</v>
      </c>
    </row>
    <row r="1285" spans="1:2" x14ac:dyDescent="0.25">
      <c r="A1285" s="10" t="s">
        <v>20</v>
      </c>
      <c r="B1285" s="11">
        <v>60000</v>
      </c>
    </row>
    <row r="1286" spans="1:2" x14ac:dyDescent="0.25">
      <c r="A1286" s="12" t="s">
        <v>6</v>
      </c>
      <c r="B1286" s="11">
        <v>60000</v>
      </c>
    </row>
    <row r="1287" spans="1:2" x14ac:dyDescent="0.25">
      <c r="A1287" s="13" t="s">
        <v>4029</v>
      </c>
      <c r="B1287" s="11">
        <v>60000</v>
      </c>
    </row>
    <row r="1288" spans="1:2" x14ac:dyDescent="0.25">
      <c r="A1288" s="14" t="s">
        <v>4016</v>
      </c>
      <c r="B1288" s="11">
        <v>60000</v>
      </c>
    </row>
    <row r="1289" spans="1:2" x14ac:dyDescent="0.25">
      <c r="A1289" s="20" t="s">
        <v>9</v>
      </c>
      <c r="B1289" s="11">
        <v>60000</v>
      </c>
    </row>
    <row r="1290" spans="1:2" x14ac:dyDescent="0.25">
      <c r="A1290" s="163">
        <v>60000</v>
      </c>
      <c r="B1290" s="11">
        <v>60000</v>
      </c>
    </row>
    <row r="1291" spans="1:2" x14ac:dyDescent="0.25">
      <c r="A1291" s="9" t="s">
        <v>2170</v>
      </c>
      <c r="B1291" s="11">
        <v>23150.291693675339</v>
      </c>
    </row>
    <row r="1292" spans="1:2" x14ac:dyDescent="0.25">
      <c r="A1292" s="4" t="s">
        <v>8</v>
      </c>
      <c r="B1292" s="11">
        <v>23150.291693675339</v>
      </c>
    </row>
    <row r="1293" spans="1:2" x14ac:dyDescent="0.25">
      <c r="A1293" s="10" t="s">
        <v>52</v>
      </c>
      <c r="B1293" s="11">
        <v>23150.291693675339</v>
      </c>
    </row>
    <row r="1294" spans="1:2" x14ac:dyDescent="0.25">
      <c r="A1294" s="12" t="s">
        <v>40</v>
      </c>
      <c r="B1294" s="11">
        <v>23150.291693675339</v>
      </c>
    </row>
    <row r="1295" spans="1:2" x14ac:dyDescent="0.25">
      <c r="A1295" s="13" t="s">
        <v>4054</v>
      </c>
      <c r="B1295" s="11">
        <v>23150.291693675339</v>
      </c>
    </row>
    <row r="1296" spans="1:2" x14ac:dyDescent="0.25">
      <c r="A1296" s="14" t="s">
        <v>4016</v>
      </c>
      <c r="B1296" s="11">
        <v>23150.291693675339</v>
      </c>
    </row>
    <row r="1297" spans="1:2" x14ac:dyDescent="0.25">
      <c r="A1297" s="20" t="s">
        <v>9</v>
      </c>
      <c r="B1297" s="11">
        <v>23150.291693675339</v>
      </c>
    </row>
    <row r="1298" spans="1:2" x14ac:dyDescent="0.25">
      <c r="A1298" s="163">
        <v>23150.291693675339</v>
      </c>
      <c r="B1298" s="11">
        <v>23150.291693675339</v>
      </c>
    </row>
    <row r="1299" spans="1:2" x14ac:dyDescent="0.25">
      <c r="A1299" s="9" t="s">
        <v>2171</v>
      </c>
      <c r="B1299" s="11">
        <v>105219.68296424497</v>
      </c>
    </row>
    <row r="1300" spans="1:2" x14ac:dyDescent="0.25">
      <c r="A1300" s="4" t="s">
        <v>88</v>
      </c>
      <c r="B1300" s="11">
        <v>105219.68296424497</v>
      </c>
    </row>
    <row r="1301" spans="1:2" x14ac:dyDescent="0.25">
      <c r="A1301" s="10" t="s">
        <v>52</v>
      </c>
      <c r="B1301" s="11">
        <v>105219.68296424497</v>
      </c>
    </row>
    <row r="1302" spans="1:2" x14ac:dyDescent="0.25">
      <c r="A1302" s="12" t="s">
        <v>86</v>
      </c>
      <c r="B1302" s="11">
        <v>105219.68296424497</v>
      </c>
    </row>
    <row r="1303" spans="1:2" x14ac:dyDescent="0.25">
      <c r="A1303" s="13" t="s">
        <v>4031</v>
      </c>
      <c r="B1303" s="11">
        <v>105219.68296424497</v>
      </c>
    </row>
    <row r="1304" spans="1:2" x14ac:dyDescent="0.25">
      <c r="A1304" s="14" t="s">
        <v>4016</v>
      </c>
      <c r="B1304" s="11">
        <v>105219.68296424497</v>
      </c>
    </row>
    <row r="1305" spans="1:2" x14ac:dyDescent="0.25">
      <c r="A1305" s="20" t="s">
        <v>18</v>
      </c>
      <c r="B1305" s="11">
        <v>105219.68296424497</v>
      </c>
    </row>
    <row r="1306" spans="1:2" x14ac:dyDescent="0.25">
      <c r="A1306" s="163">
        <v>105219.68296424497</v>
      </c>
      <c r="B1306" s="11">
        <v>105219.68296424497</v>
      </c>
    </row>
    <row r="1307" spans="1:2" x14ac:dyDescent="0.25">
      <c r="A1307" s="9" t="s">
        <v>2172</v>
      </c>
      <c r="B1307" s="11">
        <v>145000</v>
      </c>
    </row>
    <row r="1308" spans="1:2" x14ac:dyDescent="0.25">
      <c r="A1308" s="4" t="s">
        <v>46</v>
      </c>
      <c r="B1308" s="11">
        <v>145000</v>
      </c>
    </row>
    <row r="1309" spans="1:2" x14ac:dyDescent="0.25">
      <c r="A1309" s="10" t="s">
        <v>488</v>
      </c>
      <c r="B1309" s="11">
        <v>145000</v>
      </c>
    </row>
    <row r="1310" spans="1:2" x14ac:dyDescent="0.25">
      <c r="A1310" s="12" t="s">
        <v>6</v>
      </c>
      <c r="B1310" s="11">
        <v>145000</v>
      </c>
    </row>
    <row r="1311" spans="1:2" x14ac:dyDescent="0.25">
      <c r="A1311" s="13" t="s">
        <v>4106</v>
      </c>
      <c r="B1311" s="11">
        <v>145000</v>
      </c>
    </row>
    <row r="1312" spans="1:2" x14ac:dyDescent="0.25">
      <c r="A1312" s="14" t="s">
        <v>4016</v>
      </c>
      <c r="B1312" s="11">
        <v>145000</v>
      </c>
    </row>
    <row r="1313" spans="1:2" x14ac:dyDescent="0.25">
      <c r="A1313" s="20" t="s">
        <v>13</v>
      </c>
      <c r="B1313" s="11">
        <v>145000</v>
      </c>
    </row>
    <row r="1314" spans="1:2" x14ac:dyDescent="0.25">
      <c r="A1314" s="163">
        <v>145000</v>
      </c>
      <c r="B1314" s="11">
        <v>145000</v>
      </c>
    </row>
    <row r="1315" spans="1:2" x14ac:dyDescent="0.25">
      <c r="A1315" s="9" t="s">
        <v>2173</v>
      </c>
      <c r="B1315" s="11">
        <v>22880</v>
      </c>
    </row>
    <row r="1316" spans="1:2" x14ac:dyDescent="0.25">
      <c r="A1316" s="4" t="s">
        <v>15</v>
      </c>
      <c r="B1316" s="11">
        <v>22880</v>
      </c>
    </row>
    <row r="1317" spans="1:2" x14ac:dyDescent="0.25">
      <c r="A1317" s="10" t="s">
        <v>310</v>
      </c>
      <c r="B1317" s="11">
        <v>22880</v>
      </c>
    </row>
    <row r="1318" spans="1:2" x14ac:dyDescent="0.25">
      <c r="A1318" s="12" t="s">
        <v>6</v>
      </c>
      <c r="B1318" s="11">
        <v>22880</v>
      </c>
    </row>
    <row r="1319" spans="1:2" x14ac:dyDescent="0.25">
      <c r="A1319" s="13" t="s">
        <v>4054</v>
      </c>
      <c r="B1319" s="11">
        <v>22880</v>
      </c>
    </row>
    <row r="1320" spans="1:2" x14ac:dyDescent="0.25">
      <c r="A1320" s="14" t="s">
        <v>4016</v>
      </c>
      <c r="B1320" s="11">
        <v>22880</v>
      </c>
    </row>
    <row r="1321" spans="1:2" x14ac:dyDescent="0.25">
      <c r="A1321" s="20" t="s">
        <v>9</v>
      </c>
      <c r="B1321" s="11">
        <v>22880</v>
      </c>
    </row>
    <row r="1322" spans="1:2" x14ac:dyDescent="0.25">
      <c r="A1322" s="163">
        <v>22880</v>
      </c>
      <c r="B1322" s="11">
        <v>22880</v>
      </c>
    </row>
    <row r="1323" spans="1:2" x14ac:dyDescent="0.25">
      <c r="A1323" s="9" t="s">
        <v>2174</v>
      </c>
      <c r="B1323" s="11">
        <v>80000</v>
      </c>
    </row>
    <row r="1324" spans="1:2" x14ac:dyDescent="0.25">
      <c r="A1324" s="4" t="s">
        <v>15</v>
      </c>
      <c r="B1324" s="11">
        <v>80000</v>
      </c>
    </row>
    <row r="1325" spans="1:2" x14ac:dyDescent="0.25">
      <c r="A1325" s="10" t="s">
        <v>356</v>
      </c>
      <c r="B1325" s="11">
        <v>80000</v>
      </c>
    </row>
    <row r="1326" spans="1:2" x14ac:dyDescent="0.25">
      <c r="A1326" s="12" t="s">
        <v>6</v>
      </c>
      <c r="B1326" s="11">
        <v>80000</v>
      </c>
    </row>
    <row r="1327" spans="1:2" x14ac:dyDescent="0.25">
      <c r="A1327" s="13" t="s">
        <v>4101</v>
      </c>
      <c r="B1327" s="11">
        <v>80000</v>
      </c>
    </row>
    <row r="1328" spans="1:2" x14ac:dyDescent="0.25">
      <c r="A1328" s="14" t="s">
        <v>4016</v>
      </c>
      <c r="B1328" s="11">
        <v>80000</v>
      </c>
    </row>
    <row r="1329" spans="1:2" x14ac:dyDescent="0.25">
      <c r="A1329" s="20" t="s">
        <v>9</v>
      </c>
      <c r="B1329" s="11">
        <v>80000</v>
      </c>
    </row>
    <row r="1330" spans="1:2" x14ac:dyDescent="0.25">
      <c r="A1330" s="163">
        <v>80000</v>
      </c>
      <c r="B1330" s="11">
        <v>80000</v>
      </c>
    </row>
    <row r="1331" spans="1:2" x14ac:dyDescent="0.25">
      <c r="A1331" s="9" t="s">
        <v>2175</v>
      </c>
      <c r="B1331" s="11">
        <v>8903.9583437212841</v>
      </c>
    </row>
    <row r="1332" spans="1:2" x14ac:dyDescent="0.25">
      <c r="A1332" s="4" t="s">
        <v>8</v>
      </c>
      <c r="B1332" s="11">
        <v>8903.9583437212841</v>
      </c>
    </row>
    <row r="1333" spans="1:2" x14ac:dyDescent="0.25">
      <c r="A1333" s="10" t="s">
        <v>20</v>
      </c>
      <c r="B1333" s="11">
        <v>8903.9583437212841</v>
      </c>
    </row>
    <row r="1334" spans="1:2" x14ac:dyDescent="0.25">
      <c r="A1334" s="12" t="s">
        <v>40</v>
      </c>
      <c r="B1334" s="11">
        <v>8903.9583437212841</v>
      </c>
    </row>
    <row r="1335" spans="1:2" x14ac:dyDescent="0.25">
      <c r="A1335" s="13" t="s">
        <v>4053</v>
      </c>
      <c r="B1335" s="11">
        <v>8903.9583437212841</v>
      </c>
    </row>
    <row r="1336" spans="1:2" x14ac:dyDescent="0.25">
      <c r="A1336" s="14" t="s">
        <v>4016</v>
      </c>
      <c r="B1336" s="11">
        <v>8903.9583437212841</v>
      </c>
    </row>
    <row r="1337" spans="1:2" x14ac:dyDescent="0.25">
      <c r="A1337" s="20" t="s">
        <v>18</v>
      </c>
      <c r="B1337" s="11">
        <v>8903.9583437212841</v>
      </c>
    </row>
    <row r="1338" spans="1:2" x14ac:dyDescent="0.25">
      <c r="A1338" s="163">
        <v>8903.9583437212841</v>
      </c>
      <c r="B1338" s="11">
        <v>8903.9583437212841</v>
      </c>
    </row>
    <row r="1339" spans="1:2" x14ac:dyDescent="0.25">
      <c r="A1339" s="9" t="s">
        <v>2176</v>
      </c>
      <c r="B1339" s="11">
        <v>88502.537072729421</v>
      </c>
    </row>
    <row r="1340" spans="1:2" x14ac:dyDescent="0.25">
      <c r="A1340" s="4" t="s">
        <v>88</v>
      </c>
      <c r="B1340" s="11">
        <v>88502.537072729421</v>
      </c>
    </row>
    <row r="1341" spans="1:2" x14ac:dyDescent="0.25">
      <c r="A1341" s="10" t="s">
        <v>20</v>
      </c>
      <c r="B1341" s="11">
        <v>88502.537072729421</v>
      </c>
    </row>
    <row r="1342" spans="1:2" x14ac:dyDescent="0.25">
      <c r="A1342" s="12" t="s">
        <v>86</v>
      </c>
      <c r="B1342" s="11">
        <v>88502.537072729421</v>
      </c>
    </row>
    <row r="1343" spans="1:2" x14ac:dyDescent="0.25">
      <c r="A1343" s="13" t="s">
        <v>4102</v>
      </c>
      <c r="B1343" s="11">
        <v>88502.537072729421</v>
      </c>
    </row>
    <row r="1344" spans="1:2" x14ac:dyDescent="0.25">
      <c r="A1344" s="14" t="s">
        <v>4016</v>
      </c>
      <c r="B1344" s="11">
        <v>88502.537072729421</v>
      </c>
    </row>
    <row r="1345" spans="1:2" x14ac:dyDescent="0.25">
      <c r="A1345" s="20" t="s">
        <v>9</v>
      </c>
      <c r="B1345" s="11">
        <v>88502.537072729421</v>
      </c>
    </row>
    <row r="1346" spans="1:2" x14ac:dyDescent="0.25">
      <c r="A1346" s="163">
        <v>88502.537072729421</v>
      </c>
      <c r="B1346" s="11">
        <v>88502.537072729421</v>
      </c>
    </row>
    <row r="1347" spans="1:2" x14ac:dyDescent="0.25">
      <c r="A1347" s="9" t="s">
        <v>2177</v>
      </c>
      <c r="B1347" s="11">
        <v>3205.4250037396623</v>
      </c>
    </row>
    <row r="1348" spans="1:2" x14ac:dyDescent="0.25">
      <c r="A1348" s="4" t="s">
        <v>8</v>
      </c>
      <c r="B1348" s="11">
        <v>3205.4250037396623</v>
      </c>
    </row>
    <row r="1349" spans="1:2" x14ac:dyDescent="0.25">
      <c r="A1349" s="10" t="s">
        <v>20</v>
      </c>
      <c r="B1349" s="11">
        <v>3205.4250037396623</v>
      </c>
    </row>
    <row r="1350" spans="1:2" x14ac:dyDescent="0.25">
      <c r="A1350" s="12" t="s">
        <v>40</v>
      </c>
      <c r="B1350" s="11">
        <v>3205.4250037396623</v>
      </c>
    </row>
    <row r="1351" spans="1:2" x14ac:dyDescent="0.25">
      <c r="A1351" s="13" t="s">
        <v>4053</v>
      </c>
      <c r="B1351" s="11">
        <v>3205.4250037396623</v>
      </c>
    </row>
    <row r="1352" spans="1:2" x14ac:dyDescent="0.25">
      <c r="A1352" s="14" t="s">
        <v>4016</v>
      </c>
      <c r="B1352" s="11">
        <v>3205.4250037396623</v>
      </c>
    </row>
    <row r="1353" spans="1:2" x14ac:dyDescent="0.25">
      <c r="A1353" s="20" t="s">
        <v>9</v>
      </c>
      <c r="B1353" s="11">
        <v>3205.4250037396623</v>
      </c>
    </row>
    <row r="1354" spans="1:2" x14ac:dyDescent="0.25">
      <c r="A1354" s="163">
        <v>3205.4250037396623</v>
      </c>
      <c r="B1354" s="11">
        <v>3205.4250037396623</v>
      </c>
    </row>
    <row r="1355" spans="1:2" x14ac:dyDescent="0.25">
      <c r="A1355" s="9" t="s">
        <v>2178</v>
      </c>
      <c r="B1355" s="11">
        <v>46584</v>
      </c>
    </row>
    <row r="1356" spans="1:2" x14ac:dyDescent="0.25">
      <c r="A1356" s="4" t="s">
        <v>15</v>
      </c>
      <c r="B1356" s="11">
        <v>46584</v>
      </c>
    </row>
    <row r="1357" spans="1:2" x14ac:dyDescent="0.25">
      <c r="A1357" s="10" t="s">
        <v>20</v>
      </c>
      <c r="B1357" s="11">
        <v>46584</v>
      </c>
    </row>
    <row r="1358" spans="1:2" x14ac:dyDescent="0.25">
      <c r="A1358" s="12" t="s">
        <v>6</v>
      </c>
      <c r="B1358" s="11">
        <v>46584</v>
      </c>
    </row>
    <row r="1359" spans="1:2" x14ac:dyDescent="0.25">
      <c r="A1359" s="13" t="s">
        <v>4030</v>
      </c>
      <c r="B1359" s="11">
        <v>46584</v>
      </c>
    </row>
    <row r="1360" spans="1:2" x14ac:dyDescent="0.25">
      <c r="A1360" s="14" t="s">
        <v>4016</v>
      </c>
      <c r="B1360" s="11">
        <v>46584</v>
      </c>
    </row>
    <row r="1361" spans="1:2" x14ac:dyDescent="0.25">
      <c r="A1361" s="20" t="s">
        <v>9</v>
      </c>
      <c r="B1361" s="11">
        <v>46584</v>
      </c>
    </row>
    <row r="1362" spans="1:2" x14ac:dyDescent="0.25">
      <c r="A1362" s="163">
        <v>46584</v>
      </c>
      <c r="B1362" s="11">
        <v>46584</v>
      </c>
    </row>
    <row r="1363" spans="1:2" x14ac:dyDescent="0.25">
      <c r="A1363" s="9" t="s">
        <v>2179</v>
      </c>
      <c r="B1363" s="11">
        <v>67000</v>
      </c>
    </row>
    <row r="1364" spans="1:2" x14ac:dyDescent="0.25">
      <c r="A1364" s="4" t="s">
        <v>15</v>
      </c>
      <c r="B1364" s="11">
        <v>67000</v>
      </c>
    </row>
    <row r="1365" spans="1:2" x14ac:dyDescent="0.25">
      <c r="A1365" s="10" t="s">
        <v>20</v>
      </c>
      <c r="B1365" s="11">
        <v>67000</v>
      </c>
    </row>
    <row r="1366" spans="1:2" x14ac:dyDescent="0.25">
      <c r="A1366" s="12" t="s">
        <v>6</v>
      </c>
      <c r="B1366" s="11">
        <v>67000</v>
      </c>
    </row>
    <row r="1367" spans="1:2" x14ac:dyDescent="0.25">
      <c r="A1367" s="13" t="s">
        <v>4100</v>
      </c>
      <c r="B1367" s="11">
        <v>67000</v>
      </c>
    </row>
    <row r="1368" spans="1:2" x14ac:dyDescent="0.25">
      <c r="A1368" s="14" t="s">
        <v>4016</v>
      </c>
      <c r="B1368" s="11">
        <v>67000</v>
      </c>
    </row>
    <row r="1369" spans="1:2" x14ac:dyDescent="0.25">
      <c r="A1369" s="20" t="s">
        <v>9</v>
      </c>
      <c r="B1369" s="11">
        <v>67000</v>
      </c>
    </row>
    <row r="1370" spans="1:2" x14ac:dyDescent="0.25">
      <c r="A1370" s="163">
        <v>67000</v>
      </c>
      <c r="B1370" s="11">
        <v>67000</v>
      </c>
    </row>
    <row r="1371" spans="1:2" x14ac:dyDescent="0.25">
      <c r="A1371" s="9" t="s">
        <v>2180</v>
      </c>
      <c r="B1371" s="11">
        <v>19588.708356186824</v>
      </c>
    </row>
    <row r="1372" spans="1:2" x14ac:dyDescent="0.25">
      <c r="A1372" s="4" t="s">
        <v>8</v>
      </c>
      <c r="B1372" s="11">
        <v>19588.708356186824</v>
      </c>
    </row>
    <row r="1373" spans="1:2" x14ac:dyDescent="0.25">
      <c r="A1373" s="10" t="s">
        <v>52</v>
      </c>
      <c r="B1373" s="11">
        <v>19588.708356186824</v>
      </c>
    </row>
    <row r="1374" spans="1:2" x14ac:dyDescent="0.25">
      <c r="A1374" s="12" t="s">
        <v>40</v>
      </c>
      <c r="B1374" s="11">
        <v>19588.708356186824</v>
      </c>
    </row>
    <row r="1375" spans="1:2" x14ac:dyDescent="0.25">
      <c r="A1375" s="13" t="s">
        <v>4054</v>
      </c>
      <c r="B1375" s="11">
        <v>19588.708356186824</v>
      </c>
    </row>
    <row r="1376" spans="1:2" x14ac:dyDescent="0.25">
      <c r="A1376" s="14" t="s">
        <v>4016</v>
      </c>
      <c r="B1376" s="11">
        <v>19588.708356186824</v>
      </c>
    </row>
    <row r="1377" spans="1:2" x14ac:dyDescent="0.25">
      <c r="A1377" s="20" t="s">
        <v>9</v>
      </c>
      <c r="B1377" s="11">
        <v>19588.708356186824</v>
      </c>
    </row>
    <row r="1378" spans="1:2" x14ac:dyDescent="0.25">
      <c r="A1378" s="163">
        <v>19588.708356186824</v>
      </c>
      <c r="B1378" s="11">
        <v>19588.708356186824</v>
      </c>
    </row>
    <row r="1379" spans="1:2" x14ac:dyDescent="0.25">
      <c r="A1379" s="9" t="s">
        <v>2181</v>
      </c>
      <c r="B1379" s="11">
        <v>92000</v>
      </c>
    </row>
    <row r="1380" spans="1:2" x14ac:dyDescent="0.25">
      <c r="A1380" s="4" t="s">
        <v>15</v>
      </c>
      <c r="B1380" s="11">
        <v>92000</v>
      </c>
    </row>
    <row r="1381" spans="1:2" x14ac:dyDescent="0.25">
      <c r="A1381" s="10" t="s">
        <v>279</v>
      </c>
      <c r="B1381" s="11">
        <v>92000</v>
      </c>
    </row>
    <row r="1382" spans="1:2" x14ac:dyDescent="0.25">
      <c r="A1382" s="12" t="s">
        <v>6</v>
      </c>
      <c r="B1382" s="11">
        <v>92000</v>
      </c>
    </row>
    <row r="1383" spans="1:2" x14ac:dyDescent="0.25">
      <c r="A1383" s="13" t="s">
        <v>4102</v>
      </c>
      <c r="B1383" s="11">
        <v>92000</v>
      </c>
    </row>
    <row r="1384" spans="1:2" x14ac:dyDescent="0.25">
      <c r="A1384" s="14" t="s">
        <v>4016</v>
      </c>
      <c r="B1384" s="11">
        <v>92000</v>
      </c>
    </row>
    <row r="1385" spans="1:2" x14ac:dyDescent="0.25">
      <c r="A1385" s="20" t="s">
        <v>9</v>
      </c>
      <c r="B1385" s="11">
        <v>92000</v>
      </c>
    </row>
    <row r="1386" spans="1:2" x14ac:dyDescent="0.25">
      <c r="A1386" s="163">
        <v>92000</v>
      </c>
      <c r="B1386" s="11">
        <v>92000</v>
      </c>
    </row>
    <row r="1387" spans="1:2" x14ac:dyDescent="0.25">
      <c r="A1387" s="9" t="s">
        <v>2182</v>
      </c>
      <c r="B1387" s="11">
        <v>75000</v>
      </c>
    </row>
    <row r="1388" spans="1:2" x14ac:dyDescent="0.25">
      <c r="A1388" s="4" t="s">
        <v>15</v>
      </c>
      <c r="B1388" s="11">
        <v>75000</v>
      </c>
    </row>
    <row r="1389" spans="1:2" x14ac:dyDescent="0.25">
      <c r="A1389" s="10" t="s">
        <v>67</v>
      </c>
      <c r="B1389" s="11">
        <v>75000</v>
      </c>
    </row>
    <row r="1390" spans="1:2" x14ac:dyDescent="0.25">
      <c r="A1390" s="12" t="s">
        <v>6</v>
      </c>
      <c r="B1390" s="11">
        <v>75000</v>
      </c>
    </row>
    <row r="1391" spans="1:2" x14ac:dyDescent="0.25">
      <c r="A1391" s="13" t="s">
        <v>4101</v>
      </c>
      <c r="B1391" s="11">
        <v>75000</v>
      </c>
    </row>
    <row r="1392" spans="1:2" x14ac:dyDescent="0.25">
      <c r="A1392" s="14" t="s">
        <v>4016</v>
      </c>
      <c r="B1392" s="11">
        <v>75000</v>
      </c>
    </row>
    <row r="1393" spans="1:2" x14ac:dyDescent="0.25">
      <c r="A1393" s="20" t="s">
        <v>13</v>
      </c>
      <c r="B1393" s="11">
        <v>75000</v>
      </c>
    </row>
    <row r="1394" spans="1:2" x14ac:dyDescent="0.25">
      <c r="A1394" s="163">
        <v>75000</v>
      </c>
      <c r="B1394" s="11">
        <v>75000</v>
      </c>
    </row>
    <row r="1395" spans="1:2" x14ac:dyDescent="0.25">
      <c r="A1395" s="9" t="s">
        <v>2183</v>
      </c>
      <c r="B1395" s="11">
        <v>3205.4250037396623</v>
      </c>
    </row>
    <row r="1396" spans="1:2" x14ac:dyDescent="0.25">
      <c r="A1396" s="4" t="s">
        <v>8</v>
      </c>
      <c r="B1396" s="11">
        <v>3205.4250037396623</v>
      </c>
    </row>
    <row r="1397" spans="1:2" x14ac:dyDescent="0.25">
      <c r="A1397" s="10" t="s">
        <v>20</v>
      </c>
      <c r="B1397" s="11">
        <v>3205.4250037396623</v>
      </c>
    </row>
    <row r="1398" spans="1:2" x14ac:dyDescent="0.25">
      <c r="A1398" s="12" t="s">
        <v>40</v>
      </c>
      <c r="B1398" s="11">
        <v>3205.4250037396623</v>
      </c>
    </row>
    <row r="1399" spans="1:2" x14ac:dyDescent="0.25">
      <c r="A1399" s="13" t="s">
        <v>4053</v>
      </c>
      <c r="B1399" s="11">
        <v>3205.4250037396623</v>
      </c>
    </row>
    <row r="1400" spans="1:2" x14ac:dyDescent="0.25">
      <c r="A1400" s="14" t="s">
        <v>4016</v>
      </c>
      <c r="B1400" s="11">
        <v>3205.4250037396623</v>
      </c>
    </row>
    <row r="1401" spans="1:2" x14ac:dyDescent="0.25">
      <c r="A1401" s="20" t="s">
        <v>9</v>
      </c>
      <c r="B1401" s="11">
        <v>3205.4250037396623</v>
      </c>
    </row>
    <row r="1402" spans="1:2" x14ac:dyDescent="0.25">
      <c r="A1402" s="163">
        <v>3205.4250037396623</v>
      </c>
      <c r="B1402" s="11">
        <v>3205.4250037396623</v>
      </c>
    </row>
    <row r="1403" spans="1:2" x14ac:dyDescent="0.25">
      <c r="A1403" s="9" t="s">
        <v>2184</v>
      </c>
      <c r="B1403" s="11">
        <v>29159.298033244755</v>
      </c>
    </row>
    <row r="1404" spans="1:2" x14ac:dyDescent="0.25">
      <c r="A1404" s="4" t="s">
        <v>71</v>
      </c>
      <c r="B1404" s="11">
        <v>29159.298033244755</v>
      </c>
    </row>
    <row r="1405" spans="1:2" x14ac:dyDescent="0.25">
      <c r="A1405" s="10" t="s">
        <v>52</v>
      </c>
      <c r="B1405" s="11">
        <v>29159.298033244755</v>
      </c>
    </row>
    <row r="1406" spans="1:2" x14ac:dyDescent="0.25">
      <c r="A1406" s="12" t="s">
        <v>69</v>
      </c>
      <c r="B1406" s="11">
        <v>29159.298033244755</v>
      </c>
    </row>
    <row r="1407" spans="1:2" x14ac:dyDescent="0.25">
      <c r="A1407" s="13" t="s">
        <v>4032</v>
      </c>
      <c r="B1407" s="11">
        <v>29159.298033244755</v>
      </c>
    </row>
    <row r="1408" spans="1:2" x14ac:dyDescent="0.25">
      <c r="A1408" s="14" t="s">
        <v>4016</v>
      </c>
      <c r="B1408" s="11">
        <v>29159.298033244755</v>
      </c>
    </row>
    <row r="1409" spans="1:2" x14ac:dyDescent="0.25">
      <c r="A1409" s="20" t="s">
        <v>13</v>
      </c>
      <c r="B1409" s="11">
        <v>29159.298033244755</v>
      </c>
    </row>
    <row r="1410" spans="1:2" x14ac:dyDescent="0.25">
      <c r="A1410" s="163">
        <v>29159.298033244755</v>
      </c>
      <c r="B1410" s="11">
        <v>29159.298033244755</v>
      </c>
    </row>
    <row r="1411" spans="1:2" x14ac:dyDescent="0.25">
      <c r="A1411" s="9" t="s">
        <v>2185</v>
      </c>
      <c r="B1411" s="11">
        <v>40000</v>
      </c>
    </row>
    <row r="1412" spans="1:2" x14ac:dyDescent="0.25">
      <c r="A1412" s="4" t="s">
        <v>15</v>
      </c>
      <c r="B1412" s="11">
        <v>40000</v>
      </c>
    </row>
    <row r="1413" spans="1:2" x14ac:dyDescent="0.25">
      <c r="A1413" s="10" t="s">
        <v>20</v>
      </c>
      <c r="B1413" s="11">
        <v>40000</v>
      </c>
    </row>
    <row r="1414" spans="1:2" x14ac:dyDescent="0.25">
      <c r="A1414" s="12" t="s">
        <v>6</v>
      </c>
      <c r="B1414" s="11">
        <v>40000</v>
      </c>
    </row>
    <row r="1415" spans="1:2" x14ac:dyDescent="0.25">
      <c r="A1415" s="13" t="s">
        <v>4030</v>
      </c>
      <c r="B1415" s="11">
        <v>40000</v>
      </c>
    </row>
    <row r="1416" spans="1:2" x14ac:dyDescent="0.25">
      <c r="A1416" s="14" t="s">
        <v>4016</v>
      </c>
      <c r="B1416" s="11">
        <v>40000</v>
      </c>
    </row>
    <row r="1417" spans="1:2" x14ac:dyDescent="0.25">
      <c r="A1417" s="20" t="s">
        <v>13</v>
      </c>
      <c r="B1417" s="11">
        <v>40000</v>
      </c>
    </row>
    <row r="1418" spans="1:2" x14ac:dyDescent="0.25">
      <c r="A1418" s="163">
        <v>40000</v>
      </c>
      <c r="B1418" s="11">
        <v>40000</v>
      </c>
    </row>
    <row r="1419" spans="1:2" x14ac:dyDescent="0.25">
      <c r="A1419" s="9" t="s">
        <v>2186</v>
      </c>
      <c r="B1419" s="11">
        <v>111680</v>
      </c>
    </row>
    <row r="1420" spans="1:2" x14ac:dyDescent="0.25">
      <c r="A1420" s="4" t="s">
        <v>15</v>
      </c>
      <c r="B1420" s="11">
        <v>111680</v>
      </c>
    </row>
    <row r="1421" spans="1:2" x14ac:dyDescent="0.25">
      <c r="A1421" s="10" t="s">
        <v>20</v>
      </c>
      <c r="B1421" s="11">
        <v>111680</v>
      </c>
    </row>
    <row r="1422" spans="1:2" x14ac:dyDescent="0.25">
      <c r="A1422" s="12" t="s">
        <v>6</v>
      </c>
      <c r="B1422" s="11">
        <v>111680</v>
      </c>
    </row>
    <row r="1423" spans="1:2" x14ac:dyDescent="0.25">
      <c r="A1423" s="13" t="s">
        <v>4031</v>
      </c>
      <c r="B1423" s="11">
        <v>111680</v>
      </c>
    </row>
    <row r="1424" spans="1:2" x14ac:dyDescent="0.25">
      <c r="A1424" s="14" t="s">
        <v>4016</v>
      </c>
      <c r="B1424" s="11">
        <v>111680</v>
      </c>
    </row>
    <row r="1425" spans="1:2" x14ac:dyDescent="0.25">
      <c r="A1425" s="20" t="s">
        <v>18</v>
      </c>
      <c r="B1425" s="11">
        <v>111680</v>
      </c>
    </row>
    <row r="1426" spans="1:2" x14ac:dyDescent="0.25">
      <c r="A1426" s="163">
        <v>111680</v>
      </c>
      <c r="B1426" s="11">
        <v>111680</v>
      </c>
    </row>
    <row r="1427" spans="1:2" x14ac:dyDescent="0.25">
      <c r="A1427" s="9" t="s">
        <v>2187</v>
      </c>
      <c r="B1427" s="11">
        <v>41406</v>
      </c>
    </row>
    <row r="1428" spans="1:2" x14ac:dyDescent="0.25">
      <c r="A1428" s="4" t="s">
        <v>88</v>
      </c>
      <c r="B1428" s="11">
        <v>41406</v>
      </c>
    </row>
    <row r="1429" spans="1:2" x14ac:dyDescent="0.25">
      <c r="A1429" s="10" t="s">
        <v>20</v>
      </c>
      <c r="B1429" s="11">
        <v>41406</v>
      </c>
    </row>
    <row r="1430" spans="1:2" x14ac:dyDescent="0.25">
      <c r="A1430" s="12" t="s">
        <v>6</v>
      </c>
      <c r="B1430" s="11">
        <v>41406</v>
      </c>
    </row>
    <row r="1431" spans="1:2" x14ac:dyDescent="0.25">
      <c r="A1431" s="13" t="s">
        <v>4030</v>
      </c>
      <c r="B1431" s="11">
        <v>41406</v>
      </c>
    </row>
    <row r="1432" spans="1:2" x14ac:dyDescent="0.25">
      <c r="A1432" s="14" t="s">
        <v>4016</v>
      </c>
      <c r="B1432" s="11">
        <v>41406</v>
      </c>
    </row>
    <row r="1433" spans="1:2" x14ac:dyDescent="0.25">
      <c r="A1433" s="20" t="s">
        <v>25</v>
      </c>
      <c r="B1433" s="11">
        <v>41406</v>
      </c>
    </row>
    <row r="1434" spans="1:2" x14ac:dyDescent="0.25">
      <c r="A1434" s="163">
        <v>41406</v>
      </c>
      <c r="B1434" s="11">
        <v>41406</v>
      </c>
    </row>
    <row r="1435" spans="1:2" x14ac:dyDescent="0.25">
      <c r="A1435" s="9" t="s">
        <v>2188</v>
      </c>
      <c r="B1435" s="11">
        <v>70000</v>
      </c>
    </row>
    <row r="1436" spans="1:2" x14ac:dyDescent="0.25">
      <c r="A1436" s="4" t="s">
        <v>15</v>
      </c>
      <c r="B1436" s="11">
        <v>70000</v>
      </c>
    </row>
    <row r="1437" spans="1:2" x14ac:dyDescent="0.25">
      <c r="A1437" s="10" t="s">
        <v>52</v>
      </c>
      <c r="B1437" s="11">
        <v>70000</v>
      </c>
    </row>
    <row r="1438" spans="1:2" x14ac:dyDescent="0.25">
      <c r="A1438" s="12" t="s">
        <v>6</v>
      </c>
      <c r="B1438" s="11">
        <v>70000</v>
      </c>
    </row>
    <row r="1439" spans="1:2" x14ac:dyDescent="0.25">
      <c r="A1439" s="13" t="s">
        <v>4100</v>
      </c>
      <c r="B1439" s="11">
        <v>70000</v>
      </c>
    </row>
    <row r="1440" spans="1:2" x14ac:dyDescent="0.25">
      <c r="A1440" s="14" t="s">
        <v>4016</v>
      </c>
      <c r="B1440" s="11">
        <v>70000</v>
      </c>
    </row>
    <row r="1441" spans="1:2" x14ac:dyDescent="0.25">
      <c r="A1441" s="20" t="s">
        <v>9</v>
      </c>
      <c r="B1441" s="11">
        <v>70000</v>
      </c>
    </row>
    <row r="1442" spans="1:2" x14ac:dyDescent="0.25">
      <c r="A1442" s="163">
        <v>70000</v>
      </c>
      <c r="B1442" s="11">
        <v>70000</v>
      </c>
    </row>
    <row r="1443" spans="1:2" x14ac:dyDescent="0.25">
      <c r="A1443" s="9" t="s">
        <v>2189</v>
      </c>
      <c r="B1443" s="11">
        <v>40700</v>
      </c>
    </row>
    <row r="1444" spans="1:2" x14ac:dyDescent="0.25">
      <c r="A1444" s="4" t="s">
        <v>15</v>
      </c>
      <c r="B1444" s="11">
        <v>40700</v>
      </c>
    </row>
    <row r="1445" spans="1:2" x14ac:dyDescent="0.25">
      <c r="A1445" s="10" t="s">
        <v>20</v>
      </c>
      <c r="B1445" s="11">
        <v>40700</v>
      </c>
    </row>
    <row r="1446" spans="1:2" x14ac:dyDescent="0.25">
      <c r="A1446" s="12" t="s">
        <v>6</v>
      </c>
      <c r="B1446" s="11">
        <v>40700</v>
      </c>
    </row>
    <row r="1447" spans="1:2" x14ac:dyDescent="0.25">
      <c r="A1447" s="13" t="s">
        <v>4030</v>
      </c>
      <c r="B1447" s="11">
        <v>40700</v>
      </c>
    </row>
    <row r="1448" spans="1:2" x14ac:dyDescent="0.25">
      <c r="A1448" s="14" t="s">
        <v>4016</v>
      </c>
      <c r="B1448" s="11">
        <v>40700</v>
      </c>
    </row>
    <row r="1449" spans="1:2" x14ac:dyDescent="0.25">
      <c r="A1449" s="20" t="s">
        <v>25</v>
      </c>
      <c r="B1449" s="11">
        <v>40700</v>
      </c>
    </row>
    <row r="1450" spans="1:2" x14ac:dyDescent="0.25">
      <c r="A1450" s="163">
        <v>40700</v>
      </c>
      <c r="B1450" s="11">
        <v>40700</v>
      </c>
    </row>
    <row r="1451" spans="1:2" x14ac:dyDescent="0.25">
      <c r="A1451" s="9" t="s">
        <v>2190</v>
      </c>
      <c r="B1451" s="11">
        <v>40000</v>
      </c>
    </row>
    <row r="1452" spans="1:2" x14ac:dyDescent="0.25">
      <c r="A1452" s="4" t="s">
        <v>15</v>
      </c>
      <c r="B1452" s="11">
        <v>40000</v>
      </c>
    </row>
    <row r="1453" spans="1:2" x14ac:dyDescent="0.25">
      <c r="A1453" s="10" t="s">
        <v>20</v>
      </c>
      <c r="B1453" s="11">
        <v>40000</v>
      </c>
    </row>
    <row r="1454" spans="1:2" x14ac:dyDescent="0.25">
      <c r="A1454" s="12" t="s">
        <v>6</v>
      </c>
      <c r="B1454" s="11">
        <v>40000</v>
      </c>
    </row>
    <row r="1455" spans="1:2" x14ac:dyDescent="0.25">
      <c r="A1455" s="13" t="s">
        <v>4030</v>
      </c>
      <c r="B1455" s="11">
        <v>40000</v>
      </c>
    </row>
    <row r="1456" spans="1:2" x14ac:dyDescent="0.25">
      <c r="A1456" s="14" t="s">
        <v>4016</v>
      </c>
      <c r="B1456" s="11">
        <v>40000</v>
      </c>
    </row>
    <row r="1457" spans="1:2" x14ac:dyDescent="0.25">
      <c r="A1457" s="20" t="s">
        <v>9</v>
      </c>
      <c r="B1457" s="11">
        <v>40000</v>
      </c>
    </row>
    <row r="1458" spans="1:2" x14ac:dyDescent="0.25">
      <c r="A1458" s="163">
        <v>40000</v>
      </c>
      <c r="B1458" s="11">
        <v>40000</v>
      </c>
    </row>
    <row r="1459" spans="1:2" x14ac:dyDescent="0.25">
      <c r="A1459" s="9" t="s">
        <v>2191</v>
      </c>
      <c r="B1459" s="11">
        <v>60000</v>
      </c>
    </row>
    <row r="1460" spans="1:2" x14ac:dyDescent="0.25">
      <c r="A1460" s="4" t="s">
        <v>15</v>
      </c>
      <c r="B1460" s="11">
        <v>60000</v>
      </c>
    </row>
    <row r="1461" spans="1:2" x14ac:dyDescent="0.25">
      <c r="A1461" s="10" t="s">
        <v>310</v>
      </c>
      <c r="B1461" s="11">
        <v>60000</v>
      </c>
    </row>
    <row r="1462" spans="1:2" x14ac:dyDescent="0.25">
      <c r="A1462" s="12" t="s">
        <v>6</v>
      </c>
      <c r="B1462" s="11">
        <v>60000</v>
      </c>
    </row>
    <row r="1463" spans="1:2" x14ac:dyDescent="0.25">
      <c r="A1463" s="13" t="s">
        <v>4029</v>
      </c>
      <c r="B1463" s="11">
        <v>60000</v>
      </c>
    </row>
    <row r="1464" spans="1:2" x14ac:dyDescent="0.25">
      <c r="A1464" s="14" t="s">
        <v>4016</v>
      </c>
      <c r="B1464" s="11">
        <v>60000</v>
      </c>
    </row>
    <row r="1465" spans="1:2" x14ac:dyDescent="0.25">
      <c r="A1465" s="20" t="s">
        <v>9</v>
      </c>
      <c r="B1465" s="11">
        <v>60000</v>
      </c>
    </row>
    <row r="1466" spans="1:2" x14ac:dyDescent="0.25">
      <c r="A1466" s="163">
        <v>60000</v>
      </c>
      <c r="B1466" s="11">
        <v>60000</v>
      </c>
    </row>
    <row r="1467" spans="1:2" x14ac:dyDescent="0.25">
      <c r="A1467" s="9" t="s">
        <v>2192</v>
      </c>
      <c r="B1467" s="11">
        <v>90469.260118790073</v>
      </c>
    </row>
    <row r="1468" spans="1:2" x14ac:dyDescent="0.25">
      <c r="A1468" s="4" t="s">
        <v>88</v>
      </c>
      <c r="B1468" s="11">
        <v>90469.260118790073</v>
      </c>
    </row>
    <row r="1469" spans="1:2" x14ac:dyDescent="0.25">
      <c r="A1469" s="10" t="s">
        <v>356</v>
      </c>
      <c r="B1469" s="11">
        <v>90469.260118790073</v>
      </c>
    </row>
    <row r="1470" spans="1:2" x14ac:dyDescent="0.25">
      <c r="A1470" s="12" t="s">
        <v>86</v>
      </c>
      <c r="B1470" s="11">
        <v>90469.260118790073</v>
      </c>
    </row>
    <row r="1471" spans="1:2" x14ac:dyDescent="0.25">
      <c r="A1471" s="13" t="s">
        <v>4102</v>
      </c>
      <c r="B1471" s="11">
        <v>90469.260118790073</v>
      </c>
    </row>
    <row r="1472" spans="1:2" x14ac:dyDescent="0.25">
      <c r="A1472" s="14" t="s">
        <v>4016</v>
      </c>
      <c r="B1472" s="11">
        <v>90469.260118790073</v>
      </c>
    </row>
    <row r="1473" spans="1:2" x14ac:dyDescent="0.25">
      <c r="A1473" s="20" t="s">
        <v>13</v>
      </c>
      <c r="B1473" s="11">
        <v>90469.260118790073</v>
      </c>
    </row>
    <row r="1474" spans="1:2" x14ac:dyDescent="0.25">
      <c r="A1474" s="163">
        <v>90469.260118790073</v>
      </c>
      <c r="B1474" s="11">
        <v>90469.260118790073</v>
      </c>
    </row>
    <row r="1475" spans="1:2" x14ac:dyDescent="0.25">
      <c r="A1475" s="9" t="s">
        <v>2193</v>
      </c>
      <c r="B1475" s="11">
        <v>13636</v>
      </c>
    </row>
    <row r="1476" spans="1:2" x14ac:dyDescent="0.25">
      <c r="A1476" s="4" t="s">
        <v>8</v>
      </c>
      <c r="B1476" s="11">
        <v>13636</v>
      </c>
    </row>
    <row r="1477" spans="1:2" x14ac:dyDescent="0.25">
      <c r="A1477" s="10" t="s">
        <v>52</v>
      </c>
      <c r="B1477" s="11">
        <v>13636</v>
      </c>
    </row>
    <row r="1478" spans="1:2" x14ac:dyDescent="0.25">
      <c r="A1478" s="12" t="s">
        <v>6</v>
      </c>
      <c r="B1478" s="11">
        <v>13636</v>
      </c>
    </row>
    <row r="1479" spans="1:2" x14ac:dyDescent="0.25">
      <c r="A1479" s="13" t="s">
        <v>4054</v>
      </c>
      <c r="B1479" s="11">
        <v>13636</v>
      </c>
    </row>
    <row r="1480" spans="1:2" x14ac:dyDescent="0.25">
      <c r="A1480" s="14" t="s">
        <v>4016</v>
      </c>
      <c r="B1480" s="11">
        <v>13636</v>
      </c>
    </row>
    <row r="1481" spans="1:2" x14ac:dyDescent="0.25">
      <c r="A1481" s="20" t="s">
        <v>13</v>
      </c>
      <c r="B1481" s="11">
        <v>13636</v>
      </c>
    </row>
    <row r="1482" spans="1:2" x14ac:dyDescent="0.25">
      <c r="A1482" s="163">
        <v>13636</v>
      </c>
      <c r="B1482" s="11">
        <v>13636</v>
      </c>
    </row>
    <row r="1483" spans="1:2" x14ac:dyDescent="0.25">
      <c r="A1483" s="9" t="s">
        <v>2194</v>
      </c>
      <c r="B1483" s="11">
        <v>80000</v>
      </c>
    </row>
    <row r="1484" spans="1:2" x14ac:dyDescent="0.25">
      <c r="A1484" s="4" t="s">
        <v>15</v>
      </c>
      <c r="B1484" s="11">
        <v>80000</v>
      </c>
    </row>
    <row r="1485" spans="1:2" x14ac:dyDescent="0.25">
      <c r="A1485" s="10" t="s">
        <v>52</v>
      </c>
      <c r="B1485" s="11">
        <v>80000</v>
      </c>
    </row>
    <row r="1486" spans="1:2" x14ac:dyDescent="0.25">
      <c r="A1486" s="12" t="s">
        <v>6</v>
      </c>
      <c r="B1486" s="11">
        <v>80000</v>
      </c>
    </row>
    <row r="1487" spans="1:2" x14ac:dyDescent="0.25">
      <c r="A1487" s="13" t="s">
        <v>4101</v>
      </c>
      <c r="B1487" s="11">
        <v>80000</v>
      </c>
    </row>
    <row r="1488" spans="1:2" x14ac:dyDescent="0.25">
      <c r="A1488" s="14" t="s">
        <v>4016</v>
      </c>
      <c r="B1488" s="11">
        <v>80000</v>
      </c>
    </row>
    <row r="1489" spans="1:2" x14ac:dyDescent="0.25">
      <c r="A1489" s="20" t="s">
        <v>18</v>
      </c>
      <c r="B1489" s="11">
        <v>80000</v>
      </c>
    </row>
    <row r="1490" spans="1:2" x14ac:dyDescent="0.25">
      <c r="A1490" s="163">
        <v>80000</v>
      </c>
      <c r="B1490" s="11">
        <v>80000</v>
      </c>
    </row>
    <row r="1491" spans="1:2" x14ac:dyDescent="0.25">
      <c r="A1491" s="9" t="s">
        <v>2195</v>
      </c>
      <c r="B1491" s="11">
        <v>59001.691381819612</v>
      </c>
    </row>
    <row r="1492" spans="1:2" x14ac:dyDescent="0.25">
      <c r="A1492" s="4" t="s">
        <v>88</v>
      </c>
      <c r="B1492" s="11">
        <v>59001.691381819612</v>
      </c>
    </row>
    <row r="1493" spans="1:2" x14ac:dyDescent="0.25">
      <c r="A1493" s="10" t="s">
        <v>20</v>
      </c>
      <c r="B1493" s="11">
        <v>59001.691381819612</v>
      </c>
    </row>
    <row r="1494" spans="1:2" x14ac:dyDescent="0.25">
      <c r="A1494" s="12" t="s">
        <v>86</v>
      </c>
      <c r="B1494" s="11">
        <v>59001.691381819612</v>
      </c>
    </row>
    <row r="1495" spans="1:2" x14ac:dyDescent="0.25">
      <c r="A1495" s="13" t="s">
        <v>4029</v>
      </c>
      <c r="B1495" s="11">
        <v>59001.691381819612</v>
      </c>
    </row>
    <row r="1496" spans="1:2" x14ac:dyDescent="0.25">
      <c r="A1496" s="14" t="s">
        <v>4016</v>
      </c>
      <c r="B1496" s="11">
        <v>59001.691381819612</v>
      </c>
    </row>
    <row r="1497" spans="1:2" x14ac:dyDescent="0.25">
      <c r="A1497" s="20" t="s">
        <v>18</v>
      </c>
      <c r="B1497" s="11">
        <v>59001.691381819612</v>
      </c>
    </row>
    <row r="1498" spans="1:2" x14ac:dyDescent="0.25">
      <c r="A1498" s="163">
        <v>59001.691381819612</v>
      </c>
      <c r="B1498" s="11">
        <v>59001.691381819612</v>
      </c>
    </row>
    <row r="1499" spans="1:2" x14ac:dyDescent="0.25">
      <c r="A1499" s="9" t="s">
        <v>2196</v>
      </c>
      <c r="B1499" s="11">
        <v>28000</v>
      </c>
    </row>
    <row r="1500" spans="1:2" x14ac:dyDescent="0.25">
      <c r="A1500" s="4" t="s">
        <v>15</v>
      </c>
      <c r="B1500" s="11">
        <v>28000</v>
      </c>
    </row>
    <row r="1501" spans="1:2" x14ac:dyDescent="0.25">
      <c r="A1501" s="10" t="s">
        <v>20</v>
      </c>
      <c r="B1501" s="11">
        <v>28000</v>
      </c>
    </row>
    <row r="1502" spans="1:2" x14ac:dyDescent="0.25">
      <c r="A1502" s="12" t="s">
        <v>6</v>
      </c>
      <c r="B1502" s="11">
        <v>28000</v>
      </c>
    </row>
    <row r="1503" spans="1:2" x14ac:dyDescent="0.25">
      <c r="A1503" s="13" t="s">
        <v>4032</v>
      </c>
      <c r="B1503" s="11">
        <v>28000</v>
      </c>
    </row>
    <row r="1504" spans="1:2" x14ac:dyDescent="0.25">
      <c r="A1504" s="14" t="s">
        <v>4016</v>
      </c>
      <c r="B1504" s="11">
        <v>28000</v>
      </c>
    </row>
    <row r="1505" spans="1:2" x14ac:dyDescent="0.25">
      <c r="A1505" s="20" t="s">
        <v>9</v>
      </c>
      <c r="B1505" s="11">
        <v>28000</v>
      </c>
    </row>
    <row r="1506" spans="1:2" x14ac:dyDescent="0.25">
      <c r="A1506" s="163">
        <v>28000</v>
      </c>
      <c r="B1506" s="11">
        <v>28000</v>
      </c>
    </row>
    <row r="1507" spans="1:2" x14ac:dyDescent="0.25">
      <c r="A1507" s="9" t="s">
        <v>2197</v>
      </c>
      <c r="B1507" s="11">
        <v>60000</v>
      </c>
    </row>
    <row r="1508" spans="1:2" x14ac:dyDescent="0.25">
      <c r="A1508" s="4" t="s">
        <v>15</v>
      </c>
      <c r="B1508" s="11">
        <v>60000</v>
      </c>
    </row>
    <row r="1509" spans="1:2" x14ac:dyDescent="0.25">
      <c r="A1509" s="10" t="s">
        <v>20</v>
      </c>
      <c r="B1509" s="11">
        <v>60000</v>
      </c>
    </row>
    <row r="1510" spans="1:2" x14ac:dyDescent="0.25">
      <c r="A1510" s="12" t="s">
        <v>6</v>
      </c>
      <c r="B1510" s="11">
        <v>60000</v>
      </c>
    </row>
    <row r="1511" spans="1:2" x14ac:dyDescent="0.25">
      <c r="A1511" s="13" t="s">
        <v>4029</v>
      </c>
      <c r="B1511" s="11">
        <v>60000</v>
      </c>
    </row>
    <row r="1512" spans="1:2" x14ac:dyDescent="0.25">
      <c r="A1512" s="14" t="s">
        <v>4016</v>
      </c>
      <c r="B1512" s="11">
        <v>60000</v>
      </c>
    </row>
    <row r="1513" spans="1:2" x14ac:dyDescent="0.25">
      <c r="A1513" s="20" t="s">
        <v>9</v>
      </c>
      <c r="B1513" s="11">
        <v>60000</v>
      </c>
    </row>
    <row r="1514" spans="1:2" x14ac:dyDescent="0.25">
      <c r="A1514" s="163">
        <v>60000</v>
      </c>
      <c r="B1514" s="11">
        <v>60000</v>
      </c>
    </row>
    <row r="1515" spans="1:2" x14ac:dyDescent="0.25">
      <c r="A1515" s="9" t="s">
        <v>2198</v>
      </c>
      <c r="B1515" s="11">
        <v>96000</v>
      </c>
    </row>
    <row r="1516" spans="1:2" x14ac:dyDescent="0.25">
      <c r="A1516" s="4" t="s">
        <v>15</v>
      </c>
      <c r="B1516" s="11">
        <v>96000</v>
      </c>
    </row>
    <row r="1517" spans="1:2" x14ac:dyDescent="0.25">
      <c r="A1517" s="10" t="s">
        <v>67</v>
      </c>
      <c r="B1517" s="11">
        <v>96000</v>
      </c>
    </row>
    <row r="1518" spans="1:2" x14ac:dyDescent="0.25">
      <c r="A1518" s="12" t="s">
        <v>6</v>
      </c>
      <c r="B1518" s="11">
        <v>96000</v>
      </c>
    </row>
    <row r="1519" spans="1:2" x14ac:dyDescent="0.25">
      <c r="A1519" s="13" t="s">
        <v>4102</v>
      </c>
      <c r="B1519" s="11">
        <v>96000</v>
      </c>
    </row>
    <row r="1520" spans="1:2" x14ac:dyDescent="0.25">
      <c r="A1520" s="14" t="s">
        <v>4016</v>
      </c>
      <c r="B1520" s="11">
        <v>96000</v>
      </c>
    </row>
    <row r="1521" spans="1:2" x14ac:dyDescent="0.25">
      <c r="A1521" s="20" t="s">
        <v>18</v>
      </c>
      <c r="B1521" s="11">
        <v>96000</v>
      </c>
    </row>
    <row r="1522" spans="1:2" x14ac:dyDescent="0.25">
      <c r="A1522" s="163">
        <v>96000</v>
      </c>
      <c r="B1522" s="11">
        <v>96000</v>
      </c>
    </row>
    <row r="1523" spans="1:2" x14ac:dyDescent="0.25">
      <c r="A1523" s="9" t="s">
        <v>2199</v>
      </c>
      <c r="B1523" s="11">
        <v>67000</v>
      </c>
    </row>
    <row r="1524" spans="1:2" x14ac:dyDescent="0.25">
      <c r="A1524" s="4" t="s">
        <v>15</v>
      </c>
      <c r="B1524" s="11">
        <v>67000</v>
      </c>
    </row>
    <row r="1525" spans="1:2" x14ac:dyDescent="0.25">
      <c r="A1525" s="10" t="s">
        <v>20</v>
      </c>
      <c r="B1525" s="11">
        <v>67000</v>
      </c>
    </row>
    <row r="1526" spans="1:2" x14ac:dyDescent="0.25">
      <c r="A1526" s="12" t="s">
        <v>6</v>
      </c>
      <c r="B1526" s="11">
        <v>67000</v>
      </c>
    </row>
    <row r="1527" spans="1:2" x14ac:dyDescent="0.25">
      <c r="A1527" s="13" t="s">
        <v>4100</v>
      </c>
      <c r="B1527" s="11">
        <v>67000</v>
      </c>
    </row>
    <row r="1528" spans="1:2" x14ac:dyDescent="0.25">
      <c r="A1528" s="14" t="s">
        <v>4016</v>
      </c>
      <c r="B1528" s="11">
        <v>67000</v>
      </c>
    </row>
    <row r="1529" spans="1:2" x14ac:dyDescent="0.25">
      <c r="A1529" s="20" t="s">
        <v>9</v>
      </c>
      <c r="B1529" s="11">
        <v>67000</v>
      </c>
    </row>
    <row r="1530" spans="1:2" x14ac:dyDescent="0.25">
      <c r="A1530" s="163">
        <v>67000</v>
      </c>
      <c r="B1530" s="11">
        <v>67000</v>
      </c>
    </row>
    <row r="1531" spans="1:2" x14ac:dyDescent="0.25">
      <c r="A1531" s="9" t="s">
        <v>2200</v>
      </c>
      <c r="B1531" s="11">
        <v>70000</v>
      </c>
    </row>
    <row r="1532" spans="1:2" x14ac:dyDescent="0.25">
      <c r="A1532" s="4" t="s">
        <v>15</v>
      </c>
      <c r="B1532" s="11">
        <v>70000</v>
      </c>
    </row>
    <row r="1533" spans="1:2" x14ac:dyDescent="0.25">
      <c r="A1533" s="10" t="s">
        <v>20</v>
      </c>
      <c r="B1533" s="11">
        <v>70000</v>
      </c>
    </row>
    <row r="1534" spans="1:2" x14ac:dyDescent="0.25">
      <c r="A1534" s="12" t="s">
        <v>6</v>
      </c>
      <c r="B1534" s="11">
        <v>70000</v>
      </c>
    </row>
    <row r="1535" spans="1:2" x14ac:dyDescent="0.25">
      <c r="A1535" s="13" t="s">
        <v>4100</v>
      </c>
      <c r="B1535" s="11">
        <v>70000</v>
      </c>
    </row>
    <row r="1536" spans="1:2" x14ac:dyDescent="0.25">
      <c r="A1536" s="14" t="s">
        <v>4016</v>
      </c>
      <c r="B1536" s="11">
        <v>70000</v>
      </c>
    </row>
    <row r="1537" spans="1:2" x14ac:dyDescent="0.25">
      <c r="A1537" s="20" t="s">
        <v>9</v>
      </c>
      <c r="B1537" s="11">
        <v>70000</v>
      </c>
    </row>
    <row r="1538" spans="1:2" x14ac:dyDescent="0.25">
      <c r="A1538" s="163">
        <v>70000</v>
      </c>
      <c r="B1538" s="11">
        <v>70000</v>
      </c>
    </row>
    <row r="1539" spans="1:2" x14ac:dyDescent="0.25">
      <c r="A1539" s="9" t="s">
        <v>2201</v>
      </c>
      <c r="B1539" s="11">
        <v>4149.2445881741187</v>
      </c>
    </row>
    <row r="1540" spans="1:2" x14ac:dyDescent="0.25">
      <c r="A1540" s="4" t="s">
        <v>8</v>
      </c>
      <c r="B1540" s="11">
        <v>4149.2445881741187</v>
      </c>
    </row>
    <row r="1541" spans="1:2" x14ac:dyDescent="0.25">
      <c r="A1541" s="10" t="s">
        <v>52</v>
      </c>
      <c r="B1541" s="11">
        <v>4149.2445881741187</v>
      </c>
    </row>
    <row r="1542" spans="1:2" x14ac:dyDescent="0.25">
      <c r="A1542" s="12" t="s">
        <v>40</v>
      </c>
      <c r="B1542" s="11">
        <v>4149.2445881741187</v>
      </c>
    </row>
    <row r="1543" spans="1:2" x14ac:dyDescent="0.25">
      <c r="A1543" s="13" t="s">
        <v>4053</v>
      </c>
      <c r="B1543" s="11">
        <v>4149.2445881741187</v>
      </c>
    </row>
    <row r="1544" spans="1:2" x14ac:dyDescent="0.25">
      <c r="A1544" s="14" t="s">
        <v>4016</v>
      </c>
      <c r="B1544" s="11">
        <v>4149.2445881741187</v>
      </c>
    </row>
    <row r="1545" spans="1:2" x14ac:dyDescent="0.25">
      <c r="A1545" s="20" t="s">
        <v>13</v>
      </c>
      <c r="B1545" s="11">
        <v>4149.2445881741187</v>
      </c>
    </row>
    <row r="1546" spans="1:2" x14ac:dyDescent="0.25">
      <c r="A1546" s="163">
        <v>4149.2445881741187</v>
      </c>
      <c r="B1546" s="11">
        <v>4149.2445881741187</v>
      </c>
    </row>
    <row r="1547" spans="1:2" x14ac:dyDescent="0.25">
      <c r="A1547" s="9" t="s">
        <v>2202</v>
      </c>
      <c r="B1547" s="11">
        <v>99000</v>
      </c>
    </row>
    <row r="1548" spans="1:2" x14ac:dyDescent="0.25">
      <c r="A1548" s="4" t="s">
        <v>15</v>
      </c>
      <c r="B1548" s="11">
        <v>99000</v>
      </c>
    </row>
    <row r="1549" spans="1:2" x14ac:dyDescent="0.25">
      <c r="A1549" s="10" t="s">
        <v>488</v>
      </c>
      <c r="B1549" s="11">
        <v>99000</v>
      </c>
    </row>
    <row r="1550" spans="1:2" x14ac:dyDescent="0.25">
      <c r="A1550" s="12" t="s">
        <v>6</v>
      </c>
      <c r="B1550" s="11">
        <v>99000</v>
      </c>
    </row>
    <row r="1551" spans="1:2" x14ac:dyDescent="0.25">
      <c r="A1551" s="13" t="s">
        <v>4102</v>
      </c>
      <c r="B1551" s="11">
        <v>99000</v>
      </c>
    </row>
    <row r="1552" spans="1:2" x14ac:dyDescent="0.25">
      <c r="A1552" s="14" t="s">
        <v>4016</v>
      </c>
      <c r="B1552" s="11">
        <v>99000</v>
      </c>
    </row>
    <row r="1553" spans="1:2" x14ac:dyDescent="0.25">
      <c r="A1553" s="20" t="s">
        <v>9</v>
      </c>
      <c r="B1553" s="11">
        <v>99000</v>
      </c>
    </row>
    <row r="1554" spans="1:2" x14ac:dyDescent="0.25">
      <c r="A1554" s="163">
        <v>99000</v>
      </c>
      <c r="B1554" s="11">
        <v>99000</v>
      </c>
    </row>
    <row r="1555" spans="1:2" x14ac:dyDescent="0.25">
      <c r="A1555" s="9" t="s">
        <v>2203</v>
      </c>
      <c r="B1555" s="11">
        <v>90000</v>
      </c>
    </row>
    <row r="1556" spans="1:2" x14ac:dyDescent="0.25">
      <c r="A1556" s="4" t="s">
        <v>15</v>
      </c>
      <c r="B1556" s="11">
        <v>90000</v>
      </c>
    </row>
    <row r="1557" spans="1:2" x14ac:dyDescent="0.25">
      <c r="A1557" s="10" t="s">
        <v>52</v>
      </c>
      <c r="B1557" s="11">
        <v>90000</v>
      </c>
    </row>
    <row r="1558" spans="1:2" x14ac:dyDescent="0.25">
      <c r="A1558" s="12" t="s">
        <v>6</v>
      </c>
      <c r="B1558" s="11">
        <v>90000</v>
      </c>
    </row>
    <row r="1559" spans="1:2" x14ac:dyDescent="0.25">
      <c r="A1559" s="13" t="s">
        <v>4102</v>
      </c>
      <c r="B1559" s="11">
        <v>90000</v>
      </c>
    </row>
    <row r="1560" spans="1:2" x14ac:dyDescent="0.25">
      <c r="A1560" s="14" t="s">
        <v>4016</v>
      </c>
      <c r="B1560" s="11">
        <v>90000</v>
      </c>
    </row>
    <row r="1561" spans="1:2" x14ac:dyDescent="0.25">
      <c r="A1561" s="20" t="s">
        <v>18</v>
      </c>
      <c r="B1561" s="11">
        <v>90000</v>
      </c>
    </row>
    <row r="1562" spans="1:2" x14ac:dyDescent="0.25">
      <c r="A1562" s="163">
        <v>90000</v>
      </c>
      <c r="B1562" s="11">
        <v>90000</v>
      </c>
    </row>
    <row r="1563" spans="1:2" x14ac:dyDescent="0.25">
      <c r="A1563" s="9" t="s">
        <v>2204</v>
      </c>
      <c r="B1563" s="11">
        <v>4897.177089046706</v>
      </c>
    </row>
    <row r="1564" spans="1:2" x14ac:dyDescent="0.25">
      <c r="A1564" s="4" t="s">
        <v>8</v>
      </c>
      <c r="B1564" s="11">
        <v>4897.177089046706</v>
      </c>
    </row>
    <row r="1565" spans="1:2" x14ac:dyDescent="0.25">
      <c r="A1565" s="10" t="s">
        <v>20</v>
      </c>
      <c r="B1565" s="11">
        <v>4897.177089046706</v>
      </c>
    </row>
    <row r="1566" spans="1:2" x14ac:dyDescent="0.25">
      <c r="A1566" s="12" t="s">
        <v>40</v>
      </c>
      <c r="B1566" s="11">
        <v>4897.177089046706</v>
      </c>
    </row>
    <row r="1567" spans="1:2" x14ac:dyDescent="0.25">
      <c r="A1567" s="13" t="s">
        <v>4053</v>
      </c>
      <c r="B1567" s="11">
        <v>4897.177089046706</v>
      </c>
    </row>
    <row r="1568" spans="1:2" x14ac:dyDescent="0.25">
      <c r="A1568" s="14" t="s">
        <v>4016</v>
      </c>
      <c r="B1568" s="11">
        <v>4897.177089046706</v>
      </c>
    </row>
    <row r="1569" spans="1:2" x14ac:dyDescent="0.25">
      <c r="A1569" s="20" t="s">
        <v>18</v>
      </c>
      <c r="B1569" s="11">
        <v>4897.177089046706</v>
      </c>
    </row>
    <row r="1570" spans="1:2" x14ac:dyDescent="0.25">
      <c r="A1570" s="163">
        <v>4897.177089046706</v>
      </c>
      <c r="B1570" s="11">
        <v>4897.177089046706</v>
      </c>
    </row>
    <row r="1571" spans="1:2" x14ac:dyDescent="0.25">
      <c r="A1571" s="9" t="s">
        <v>2205</v>
      </c>
      <c r="B1571" s="11">
        <v>3419.1200039889732</v>
      </c>
    </row>
    <row r="1572" spans="1:2" x14ac:dyDescent="0.25">
      <c r="A1572" s="4" t="s">
        <v>8</v>
      </c>
      <c r="B1572" s="11">
        <v>3419.1200039889732</v>
      </c>
    </row>
    <row r="1573" spans="1:2" x14ac:dyDescent="0.25">
      <c r="A1573" s="10" t="s">
        <v>20</v>
      </c>
      <c r="B1573" s="11">
        <v>3419.1200039889732</v>
      </c>
    </row>
    <row r="1574" spans="1:2" x14ac:dyDescent="0.25">
      <c r="A1574" s="12" t="s">
        <v>40</v>
      </c>
      <c r="B1574" s="11">
        <v>3419.1200039889732</v>
      </c>
    </row>
    <row r="1575" spans="1:2" x14ac:dyDescent="0.25">
      <c r="A1575" s="13" t="s">
        <v>4053</v>
      </c>
      <c r="B1575" s="11">
        <v>3419.1200039889732</v>
      </c>
    </row>
    <row r="1576" spans="1:2" x14ac:dyDescent="0.25">
      <c r="A1576" s="14" t="s">
        <v>4016</v>
      </c>
      <c r="B1576" s="11">
        <v>3419.1200039889732</v>
      </c>
    </row>
    <row r="1577" spans="1:2" x14ac:dyDescent="0.25">
      <c r="A1577" s="20" t="s">
        <v>13</v>
      </c>
      <c r="B1577" s="11">
        <v>3419.1200039889732</v>
      </c>
    </row>
    <row r="1578" spans="1:2" x14ac:dyDescent="0.25">
      <c r="A1578" s="163">
        <v>3419.1200039889732</v>
      </c>
      <c r="B1578" s="11">
        <v>3419.1200039889732</v>
      </c>
    </row>
    <row r="1579" spans="1:2" x14ac:dyDescent="0.25">
      <c r="A1579" s="9" t="s">
        <v>2206</v>
      </c>
      <c r="B1579" s="11">
        <v>51000</v>
      </c>
    </row>
    <row r="1580" spans="1:2" x14ac:dyDescent="0.25">
      <c r="A1580" s="4" t="s">
        <v>15</v>
      </c>
      <c r="B1580" s="11">
        <v>51000</v>
      </c>
    </row>
    <row r="1581" spans="1:2" x14ac:dyDescent="0.25">
      <c r="A1581" s="10" t="s">
        <v>52</v>
      </c>
      <c r="B1581" s="11">
        <v>51000</v>
      </c>
    </row>
    <row r="1582" spans="1:2" x14ac:dyDescent="0.25">
      <c r="A1582" s="12" t="s">
        <v>6</v>
      </c>
      <c r="B1582" s="11">
        <v>51000</v>
      </c>
    </row>
    <row r="1583" spans="1:2" x14ac:dyDescent="0.25">
      <c r="A1583" s="13" t="s">
        <v>4029</v>
      </c>
      <c r="B1583" s="11">
        <v>51000</v>
      </c>
    </row>
    <row r="1584" spans="1:2" x14ac:dyDescent="0.25">
      <c r="A1584" s="14" t="s">
        <v>4016</v>
      </c>
      <c r="B1584" s="11">
        <v>51000</v>
      </c>
    </row>
    <row r="1585" spans="1:2" x14ac:dyDescent="0.25">
      <c r="A1585" s="20" t="s">
        <v>9</v>
      </c>
      <c r="B1585" s="11">
        <v>51000</v>
      </c>
    </row>
    <row r="1586" spans="1:2" x14ac:dyDescent="0.25">
      <c r="A1586" s="163">
        <v>51000</v>
      </c>
      <c r="B1586" s="11">
        <v>51000</v>
      </c>
    </row>
    <row r="1587" spans="1:2" x14ac:dyDescent="0.25">
      <c r="A1587" s="9" t="s">
        <v>2207</v>
      </c>
      <c r="B1587" s="11">
        <v>100000</v>
      </c>
    </row>
    <row r="1588" spans="1:2" x14ac:dyDescent="0.25">
      <c r="A1588" s="4" t="s">
        <v>15</v>
      </c>
      <c r="B1588" s="11">
        <v>100000</v>
      </c>
    </row>
    <row r="1589" spans="1:2" x14ac:dyDescent="0.25">
      <c r="A1589" s="10" t="s">
        <v>52</v>
      </c>
      <c r="B1589" s="11">
        <v>100000</v>
      </c>
    </row>
    <row r="1590" spans="1:2" x14ac:dyDescent="0.25">
      <c r="A1590" s="12" t="s">
        <v>6</v>
      </c>
      <c r="B1590" s="11">
        <v>100000</v>
      </c>
    </row>
    <row r="1591" spans="1:2" x14ac:dyDescent="0.25">
      <c r="A1591" s="13" t="s">
        <v>4031</v>
      </c>
      <c r="B1591" s="11">
        <v>100000</v>
      </c>
    </row>
    <row r="1592" spans="1:2" x14ac:dyDescent="0.25">
      <c r="A1592" s="14" t="s">
        <v>4016</v>
      </c>
      <c r="B1592" s="11">
        <v>100000</v>
      </c>
    </row>
    <row r="1593" spans="1:2" x14ac:dyDescent="0.25">
      <c r="A1593" s="20" t="s">
        <v>13</v>
      </c>
      <c r="B1593" s="11">
        <v>100000</v>
      </c>
    </row>
    <row r="1594" spans="1:2" x14ac:dyDescent="0.25">
      <c r="A1594" s="163">
        <v>100000</v>
      </c>
      <c r="B1594" s="11">
        <v>100000</v>
      </c>
    </row>
    <row r="1595" spans="1:2" x14ac:dyDescent="0.25">
      <c r="A1595" s="9" t="s">
        <v>2208</v>
      </c>
      <c r="B1595" s="11">
        <v>32054.250037396621</v>
      </c>
    </row>
    <row r="1596" spans="1:2" x14ac:dyDescent="0.25">
      <c r="A1596" s="4" t="s">
        <v>8</v>
      </c>
      <c r="B1596" s="11">
        <v>32054.250037396621</v>
      </c>
    </row>
    <row r="1597" spans="1:2" x14ac:dyDescent="0.25">
      <c r="A1597" s="10" t="s">
        <v>52</v>
      </c>
      <c r="B1597" s="11">
        <v>32054.250037396621</v>
      </c>
    </row>
    <row r="1598" spans="1:2" x14ac:dyDescent="0.25">
      <c r="A1598" s="12" t="s">
        <v>40</v>
      </c>
      <c r="B1598" s="11">
        <v>32054.250037396621</v>
      </c>
    </row>
    <row r="1599" spans="1:2" x14ac:dyDescent="0.25">
      <c r="A1599" s="13" t="s">
        <v>4032</v>
      </c>
      <c r="B1599" s="11">
        <v>32054.250037396621</v>
      </c>
    </row>
    <row r="1600" spans="1:2" x14ac:dyDescent="0.25">
      <c r="A1600" s="14" t="s">
        <v>4016</v>
      </c>
      <c r="B1600" s="11">
        <v>32054.250037396621</v>
      </c>
    </row>
    <row r="1601" spans="1:2" x14ac:dyDescent="0.25">
      <c r="A1601" s="20" t="s">
        <v>25</v>
      </c>
      <c r="B1601" s="11">
        <v>32054.250037396621</v>
      </c>
    </row>
    <row r="1602" spans="1:2" x14ac:dyDescent="0.25">
      <c r="A1602" s="163">
        <v>32054.250037396621</v>
      </c>
      <c r="B1602" s="11">
        <v>32054.250037396621</v>
      </c>
    </row>
    <row r="1603" spans="1:2" x14ac:dyDescent="0.25">
      <c r="A1603" s="9" t="s">
        <v>2209</v>
      </c>
      <c r="B1603" s="11">
        <v>47285.348162018527</v>
      </c>
    </row>
    <row r="1604" spans="1:2" x14ac:dyDescent="0.25">
      <c r="A1604" s="4" t="s">
        <v>71</v>
      </c>
      <c r="B1604" s="11">
        <v>47285.348162018527</v>
      </c>
    </row>
    <row r="1605" spans="1:2" x14ac:dyDescent="0.25">
      <c r="A1605" s="10" t="s">
        <v>20</v>
      </c>
      <c r="B1605" s="11">
        <v>47285.348162018527</v>
      </c>
    </row>
    <row r="1606" spans="1:2" x14ac:dyDescent="0.25">
      <c r="A1606" s="12" t="s">
        <v>69</v>
      </c>
      <c r="B1606" s="11">
        <v>47285.348162018527</v>
      </c>
    </row>
    <row r="1607" spans="1:2" x14ac:dyDescent="0.25">
      <c r="A1607" s="13" t="s">
        <v>4030</v>
      </c>
      <c r="B1607" s="11">
        <v>47285.348162018527</v>
      </c>
    </row>
    <row r="1608" spans="1:2" x14ac:dyDescent="0.25">
      <c r="A1608" s="14" t="s">
        <v>4016</v>
      </c>
      <c r="B1608" s="11">
        <v>47285.348162018527</v>
      </c>
    </row>
    <row r="1609" spans="1:2" x14ac:dyDescent="0.25">
      <c r="A1609" s="20" t="s">
        <v>18</v>
      </c>
      <c r="B1609" s="11">
        <v>47285.348162018527</v>
      </c>
    </row>
    <row r="1610" spans="1:2" x14ac:dyDescent="0.25">
      <c r="A1610" s="163">
        <v>47285.348162018527</v>
      </c>
      <c r="B1610" s="11">
        <v>47285.348162018527</v>
      </c>
    </row>
    <row r="1611" spans="1:2" x14ac:dyDescent="0.25">
      <c r="A1611" s="9" t="s">
        <v>2210</v>
      </c>
      <c r="B1611" s="11">
        <v>63519.971949580387</v>
      </c>
    </row>
    <row r="1612" spans="1:2" x14ac:dyDescent="0.25">
      <c r="A1612" s="4" t="s">
        <v>36</v>
      </c>
      <c r="B1612" s="11">
        <v>63519.971949580387</v>
      </c>
    </row>
    <row r="1613" spans="1:2" x14ac:dyDescent="0.25">
      <c r="A1613" s="10" t="s">
        <v>20</v>
      </c>
      <c r="B1613" s="11">
        <v>63519.971949580387</v>
      </c>
    </row>
    <row r="1614" spans="1:2" x14ac:dyDescent="0.25">
      <c r="A1614" s="12" t="s">
        <v>22</v>
      </c>
      <c r="B1614" s="11">
        <v>63519.971949580387</v>
      </c>
    </row>
    <row r="1615" spans="1:2" x14ac:dyDescent="0.25">
      <c r="A1615" s="13" t="s">
        <v>4100</v>
      </c>
      <c r="B1615" s="11">
        <v>63519.971949580387</v>
      </c>
    </row>
    <row r="1616" spans="1:2" x14ac:dyDescent="0.25">
      <c r="A1616" s="14" t="s">
        <v>4016</v>
      </c>
      <c r="B1616" s="11">
        <v>63519.971949580387</v>
      </c>
    </row>
    <row r="1617" spans="1:2" x14ac:dyDescent="0.25">
      <c r="A1617" s="20" t="s">
        <v>9</v>
      </c>
      <c r="B1617" s="11">
        <v>63519.971949580387</v>
      </c>
    </row>
    <row r="1618" spans="1:2" x14ac:dyDescent="0.25">
      <c r="A1618" s="163">
        <v>63519.971949580387</v>
      </c>
      <c r="B1618" s="11">
        <v>63519.971949580387</v>
      </c>
    </row>
    <row r="1619" spans="1:2" x14ac:dyDescent="0.25">
      <c r="A1619" s="9" t="s">
        <v>2211</v>
      </c>
      <c r="B1619" s="11">
        <v>108160</v>
      </c>
    </row>
    <row r="1620" spans="1:2" x14ac:dyDescent="0.25">
      <c r="A1620" s="4" t="s">
        <v>15</v>
      </c>
      <c r="B1620" s="11">
        <v>108160</v>
      </c>
    </row>
    <row r="1621" spans="1:2" x14ac:dyDescent="0.25">
      <c r="A1621" s="10" t="s">
        <v>20</v>
      </c>
      <c r="B1621" s="11">
        <v>108160</v>
      </c>
    </row>
    <row r="1622" spans="1:2" x14ac:dyDescent="0.25">
      <c r="A1622" s="12" t="s">
        <v>6</v>
      </c>
      <c r="B1622" s="11">
        <v>108160</v>
      </c>
    </row>
    <row r="1623" spans="1:2" x14ac:dyDescent="0.25">
      <c r="A1623" s="13" t="s">
        <v>4031</v>
      </c>
      <c r="B1623" s="11">
        <v>108160</v>
      </c>
    </row>
    <row r="1624" spans="1:2" x14ac:dyDescent="0.25">
      <c r="A1624" s="14" t="s">
        <v>4016</v>
      </c>
      <c r="B1624" s="11">
        <v>108160</v>
      </c>
    </row>
    <row r="1625" spans="1:2" x14ac:dyDescent="0.25">
      <c r="A1625" s="20" t="s">
        <v>9</v>
      </c>
      <c r="B1625" s="11">
        <v>108160</v>
      </c>
    </row>
    <row r="1626" spans="1:2" x14ac:dyDescent="0.25">
      <c r="A1626" s="163">
        <v>108160</v>
      </c>
      <c r="B1626" s="11">
        <v>108160</v>
      </c>
    </row>
    <row r="1627" spans="1:2" x14ac:dyDescent="0.25">
      <c r="A1627" s="9" t="s">
        <v>2212</v>
      </c>
      <c r="B1627" s="11">
        <v>50000</v>
      </c>
    </row>
    <row r="1628" spans="1:2" x14ac:dyDescent="0.25">
      <c r="A1628" s="4" t="s">
        <v>15</v>
      </c>
      <c r="B1628" s="11">
        <v>50000</v>
      </c>
    </row>
    <row r="1629" spans="1:2" x14ac:dyDescent="0.25">
      <c r="A1629" s="10" t="s">
        <v>52</v>
      </c>
      <c r="B1629" s="11">
        <v>50000</v>
      </c>
    </row>
    <row r="1630" spans="1:2" x14ac:dyDescent="0.25">
      <c r="A1630" s="12" t="s">
        <v>6</v>
      </c>
      <c r="B1630" s="11">
        <v>50000</v>
      </c>
    </row>
    <row r="1631" spans="1:2" x14ac:dyDescent="0.25">
      <c r="A1631" s="13" t="s">
        <v>4029</v>
      </c>
      <c r="B1631" s="11">
        <v>50000</v>
      </c>
    </row>
    <row r="1632" spans="1:2" x14ac:dyDescent="0.25">
      <c r="A1632" s="14" t="s">
        <v>4016</v>
      </c>
      <c r="B1632" s="11">
        <v>50000</v>
      </c>
    </row>
    <row r="1633" spans="1:2" x14ac:dyDescent="0.25">
      <c r="A1633" s="20" t="s">
        <v>9</v>
      </c>
      <c r="B1633" s="11">
        <v>50000</v>
      </c>
    </row>
    <row r="1634" spans="1:2" x14ac:dyDescent="0.25">
      <c r="A1634" s="163">
        <v>50000</v>
      </c>
      <c r="B1634" s="11">
        <v>50000</v>
      </c>
    </row>
    <row r="1635" spans="1:2" x14ac:dyDescent="0.25">
      <c r="A1635" s="9" t="s">
        <v>2214</v>
      </c>
      <c r="B1635" s="11">
        <v>43000</v>
      </c>
    </row>
    <row r="1636" spans="1:2" x14ac:dyDescent="0.25">
      <c r="A1636" s="4" t="s">
        <v>15</v>
      </c>
      <c r="B1636" s="11">
        <v>43000</v>
      </c>
    </row>
    <row r="1637" spans="1:2" x14ac:dyDescent="0.25">
      <c r="A1637" s="10" t="s">
        <v>20</v>
      </c>
      <c r="B1637" s="11">
        <v>43000</v>
      </c>
    </row>
    <row r="1638" spans="1:2" x14ac:dyDescent="0.25">
      <c r="A1638" s="12" t="s">
        <v>6</v>
      </c>
      <c r="B1638" s="11">
        <v>43000</v>
      </c>
    </row>
    <row r="1639" spans="1:2" x14ac:dyDescent="0.25">
      <c r="A1639" s="13" t="s">
        <v>4030</v>
      </c>
      <c r="B1639" s="11">
        <v>43000</v>
      </c>
    </row>
    <row r="1640" spans="1:2" x14ac:dyDescent="0.25">
      <c r="A1640" s="14" t="s">
        <v>4016</v>
      </c>
      <c r="B1640" s="11">
        <v>43000</v>
      </c>
    </row>
    <row r="1641" spans="1:2" x14ac:dyDescent="0.25">
      <c r="A1641" s="20" t="s">
        <v>13</v>
      </c>
      <c r="B1641" s="11">
        <v>43000</v>
      </c>
    </row>
    <row r="1642" spans="1:2" x14ac:dyDescent="0.25">
      <c r="A1642" s="163">
        <v>43000</v>
      </c>
      <c r="B1642" s="11">
        <v>43000</v>
      </c>
    </row>
    <row r="1643" spans="1:2" x14ac:dyDescent="0.25">
      <c r="A1643" s="9" t="s">
        <v>2215</v>
      </c>
      <c r="B1643" s="11">
        <v>27000</v>
      </c>
    </row>
    <row r="1644" spans="1:2" x14ac:dyDescent="0.25">
      <c r="A1644" s="4" t="s">
        <v>171</v>
      </c>
      <c r="B1644" s="11">
        <v>27000</v>
      </c>
    </row>
    <row r="1645" spans="1:2" x14ac:dyDescent="0.25">
      <c r="A1645" s="10" t="s">
        <v>20</v>
      </c>
      <c r="B1645" s="11">
        <v>27000</v>
      </c>
    </row>
    <row r="1646" spans="1:2" x14ac:dyDescent="0.25">
      <c r="A1646" s="12" t="s">
        <v>6</v>
      </c>
      <c r="B1646" s="11">
        <v>27000</v>
      </c>
    </row>
    <row r="1647" spans="1:2" x14ac:dyDescent="0.25">
      <c r="A1647" s="13" t="s">
        <v>4032</v>
      </c>
      <c r="B1647" s="11">
        <v>27000</v>
      </c>
    </row>
    <row r="1648" spans="1:2" x14ac:dyDescent="0.25">
      <c r="A1648" s="14" t="s">
        <v>4016</v>
      </c>
      <c r="B1648" s="11">
        <v>27000</v>
      </c>
    </row>
    <row r="1649" spans="1:2" x14ac:dyDescent="0.25">
      <c r="A1649" s="20" t="s">
        <v>13</v>
      </c>
      <c r="B1649" s="11">
        <v>27000</v>
      </c>
    </row>
    <row r="1650" spans="1:2" x14ac:dyDescent="0.25">
      <c r="A1650" s="163">
        <v>27000</v>
      </c>
      <c r="B1650" s="11">
        <v>27000</v>
      </c>
    </row>
    <row r="1651" spans="1:2" x14ac:dyDescent="0.25">
      <c r="A1651" s="9" t="s">
        <v>2216</v>
      </c>
      <c r="B1651" s="11">
        <v>41000</v>
      </c>
    </row>
    <row r="1652" spans="1:2" x14ac:dyDescent="0.25">
      <c r="A1652" s="4" t="s">
        <v>15</v>
      </c>
      <c r="B1652" s="11">
        <v>41000</v>
      </c>
    </row>
    <row r="1653" spans="1:2" x14ac:dyDescent="0.25">
      <c r="A1653" s="10" t="s">
        <v>52</v>
      </c>
      <c r="B1653" s="11">
        <v>41000</v>
      </c>
    </row>
    <row r="1654" spans="1:2" x14ac:dyDescent="0.25">
      <c r="A1654" s="12" t="s">
        <v>6</v>
      </c>
      <c r="B1654" s="11">
        <v>41000</v>
      </c>
    </row>
    <row r="1655" spans="1:2" x14ac:dyDescent="0.25">
      <c r="A1655" s="13" t="s">
        <v>4030</v>
      </c>
      <c r="B1655" s="11">
        <v>41000</v>
      </c>
    </row>
    <row r="1656" spans="1:2" x14ac:dyDescent="0.25">
      <c r="A1656" s="14" t="s">
        <v>4016</v>
      </c>
      <c r="B1656" s="11">
        <v>41000</v>
      </c>
    </row>
    <row r="1657" spans="1:2" x14ac:dyDescent="0.25">
      <c r="A1657" s="20" t="s">
        <v>13</v>
      </c>
      <c r="B1657" s="11">
        <v>41000</v>
      </c>
    </row>
    <row r="1658" spans="1:2" x14ac:dyDescent="0.25">
      <c r="A1658" s="163">
        <v>41000</v>
      </c>
      <c r="B1658" s="11">
        <v>41000</v>
      </c>
    </row>
    <row r="1659" spans="1:2" x14ac:dyDescent="0.25">
      <c r="A1659" s="9" t="s">
        <v>2217</v>
      </c>
      <c r="B1659" s="11">
        <v>100000</v>
      </c>
    </row>
    <row r="1660" spans="1:2" x14ac:dyDescent="0.25">
      <c r="A1660" s="4" t="s">
        <v>15</v>
      </c>
      <c r="B1660" s="11">
        <v>100000</v>
      </c>
    </row>
    <row r="1661" spans="1:2" x14ac:dyDescent="0.25">
      <c r="A1661" s="10" t="s">
        <v>4001</v>
      </c>
      <c r="B1661" s="11">
        <v>100000</v>
      </c>
    </row>
    <row r="1662" spans="1:2" x14ac:dyDescent="0.25">
      <c r="A1662" s="12" t="s">
        <v>6</v>
      </c>
      <c r="B1662" s="11">
        <v>100000</v>
      </c>
    </row>
    <row r="1663" spans="1:2" x14ac:dyDescent="0.25">
      <c r="A1663" s="13" t="s">
        <v>4031</v>
      </c>
      <c r="B1663" s="11">
        <v>100000</v>
      </c>
    </row>
    <row r="1664" spans="1:2" x14ac:dyDescent="0.25">
      <c r="A1664" s="14" t="s">
        <v>4016</v>
      </c>
      <c r="B1664" s="11">
        <v>100000</v>
      </c>
    </row>
    <row r="1665" spans="1:2" x14ac:dyDescent="0.25">
      <c r="A1665" s="20" t="s">
        <v>9</v>
      </c>
      <c r="B1665" s="11">
        <v>100000</v>
      </c>
    </row>
    <row r="1666" spans="1:2" x14ac:dyDescent="0.25">
      <c r="A1666" s="163">
        <v>100000</v>
      </c>
      <c r="B1666" s="11">
        <v>100000</v>
      </c>
    </row>
    <row r="1667" spans="1:2" x14ac:dyDescent="0.25">
      <c r="A1667" s="9" t="s">
        <v>2218</v>
      </c>
      <c r="B1667" s="11">
        <v>42140</v>
      </c>
    </row>
    <row r="1668" spans="1:2" x14ac:dyDescent="0.25">
      <c r="A1668" s="4" t="s">
        <v>15</v>
      </c>
      <c r="B1668" s="11">
        <v>42140</v>
      </c>
    </row>
    <row r="1669" spans="1:2" x14ac:dyDescent="0.25">
      <c r="A1669" s="10" t="s">
        <v>20</v>
      </c>
      <c r="B1669" s="11">
        <v>42140</v>
      </c>
    </row>
    <row r="1670" spans="1:2" x14ac:dyDescent="0.25">
      <c r="A1670" s="12" t="s">
        <v>6</v>
      </c>
      <c r="B1670" s="11">
        <v>42140</v>
      </c>
    </row>
    <row r="1671" spans="1:2" x14ac:dyDescent="0.25">
      <c r="A1671" s="13" t="s">
        <v>4030</v>
      </c>
      <c r="B1671" s="11">
        <v>42140</v>
      </c>
    </row>
    <row r="1672" spans="1:2" x14ac:dyDescent="0.25">
      <c r="A1672" s="14" t="s">
        <v>4016</v>
      </c>
      <c r="B1672" s="11">
        <v>42140</v>
      </c>
    </row>
    <row r="1673" spans="1:2" x14ac:dyDescent="0.25">
      <c r="A1673" s="20" t="s">
        <v>9</v>
      </c>
      <c r="B1673" s="11">
        <v>42140</v>
      </c>
    </row>
    <row r="1674" spans="1:2" x14ac:dyDescent="0.25">
      <c r="A1674" s="163">
        <v>42140</v>
      </c>
      <c r="B1674" s="11">
        <v>42140</v>
      </c>
    </row>
    <row r="1675" spans="1:2" x14ac:dyDescent="0.25">
      <c r="A1675" s="9" t="s">
        <v>2219</v>
      </c>
      <c r="B1675" s="11">
        <v>80000</v>
      </c>
    </row>
    <row r="1676" spans="1:2" x14ac:dyDescent="0.25">
      <c r="A1676" s="4" t="s">
        <v>15</v>
      </c>
      <c r="B1676" s="11">
        <v>80000</v>
      </c>
    </row>
    <row r="1677" spans="1:2" x14ac:dyDescent="0.25">
      <c r="A1677" s="10" t="s">
        <v>20</v>
      </c>
      <c r="B1677" s="11">
        <v>80000</v>
      </c>
    </row>
    <row r="1678" spans="1:2" x14ac:dyDescent="0.25">
      <c r="A1678" s="12" t="s">
        <v>6</v>
      </c>
      <c r="B1678" s="11">
        <v>80000</v>
      </c>
    </row>
    <row r="1679" spans="1:2" x14ac:dyDescent="0.25">
      <c r="A1679" s="13" t="s">
        <v>4101</v>
      </c>
      <c r="B1679" s="11">
        <v>80000</v>
      </c>
    </row>
    <row r="1680" spans="1:2" x14ac:dyDescent="0.25">
      <c r="A1680" s="14" t="s">
        <v>4016</v>
      </c>
      <c r="B1680" s="11">
        <v>80000</v>
      </c>
    </row>
    <row r="1681" spans="1:2" x14ac:dyDescent="0.25">
      <c r="A1681" s="20" t="s">
        <v>9</v>
      </c>
      <c r="B1681" s="11">
        <v>80000</v>
      </c>
    </row>
    <row r="1682" spans="1:2" x14ac:dyDescent="0.25">
      <c r="A1682" s="163">
        <v>80000</v>
      </c>
      <c r="B1682" s="11">
        <v>80000</v>
      </c>
    </row>
    <row r="1683" spans="1:2" x14ac:dyDescent="0.25">
      <c r="A1683" s="9" t="s">
        <v>2220</v>
      </c>
      <c r="B1683" s="11">
        <v>41600</v>
      </c>
    </row>
    <row r="1684" spans="1:2" x14ac:dyDescent="0.25">
      <c r="A1684" s="4" t="s">
        <v>15</v>
      </c>
      <c r="B1684" s="11">
        <v>41600</v>
      </c>
    </row>
    <row r="1685" spans="1:2" x14ac:dyDescent="0.25">
      <c r="A1685" s="10" t="s">
        <v>52</v>
      </c>
      <c r="B1685" s="11">
        <v>41600</v>
      </c>
    </row>
    <row r="1686" spans="1:2" x14ac:dyDescent="0.25">
      <c r="A1686" s="12" t="s">
        <v>6</v>
      </c>
      <c r="B1686" s="11">
        <v>41600</v>
      </c>
    </row>
    <row r="1687" spans="1:2" x14ac:dyDescent="0.25">
      <c r="A1687" s="13" t="s">
        <v>4030</v>
      </c>
      <c r="B1687" s="11">
        <v>41600</v>
      </c>
    </row>
    <row r="1688" spans="1:2" x14ac:dyDescent="0.25">
      <c r="A1688" s="14" t="s">
        <v>4016</v>
      </c>
      <c r="B1688" s="11">
        <v>41600</v>
      </c>
    </row>
    <row r="1689" spans="1:2" x14ac:dyDescent="0.25">
      <c r="A1689" s="20" t="s">
        <v>9</v>
      </c>
      <c r="B1689" s="11">
        <v>41600</v>
      </c>
    </row>
    <row r="1690" spans="1:2" x14ac:dyDescent="0.25">
      <c r="A1690" s="163">
        <v>41600</v>
      </c>
      <c r="B1690" s="11">
        <v>41600</v>
      </c>
    </row>
    <row r="1691" spans="1:2" x14ac:dyDescent="0.25">
      <c r="A1691" s="9" t="s">
        <v>2221</v>
      </c>
      <c r="B1691" s="11">
        <v>45000</v>
      </c>
    </row>
    <row r="1692" spans="1:2" x14ac:dyDescent="0.25">
      <c r="A1692" s="4" t="s">
        <v>15</v>
      </c>
      <c r="B1692" s="11">
        <v>45000</v>
      </c>
    </row>
    <row r="1693" spans="1:2" x14ac:dyDescent="0.25">
      <c r="A1693" s="10" t="s">
        <v>310</v>
      </c>
      <c r="B1693" s="11">
        <v>45000</v>
      </c>
    </row>
    <row r="1694" spans="1:2" x14ac:dyDescent="0.25">
      <c r="A1694" s="12" t="s">
        <v>6</v>
      </c>
      <c r="B1694" s="11">
        <v>45000</v>
      </c>
    </row>
    <row r="1695" spans="1:2" x14ac:dyDescent="0.25">
      <c r="A1695" s="13" t="s">
        <v>4030</v>
      </c>
      <c r="B1695" s="11">
        <v>45000</v>
      </c>
    </row>
    <row r="1696" spans="1:2" x14ac:dyDescent="0.25">
      <c r="A1696" s="14" t="s">
        <v>4016</v>
      </c>
      <c r="B1696" s="11">
        <v>45000</v>
      </c>
    </row>
    <row r="1697" spans="1:2" x14ac:dyDescent="0.25">
      <c r="A1697" s="20" t="s">
        <v>18</v>
      </c>
      <c r="B1697" s="11">
        <v>45000</v>
      </c>
    </row>
    <row r="1698" spans="1:2" x14ac:dyDescent="0.25">
      <c r="A1698" s="163">
        <v>45000</v>
      </c>
      <c r="B1698" s="11">
        <v>45000</v>
      </c>
    </row>
    <row r="1699" spans="1:2" x14ac:dyDescent="0.25">
      <c r="A1699" s="9" t="s">
        <v>2222</v>
      </c>
      <c r="B1699" s="11">
        <v>78000</v>
      </c>
    </row>
    <row r="1700" spans="1:2" x14ac:dyDescent="0.25">
      <c r="A1700" s="4" t="s">
        <v>292</v>
      </c>
      <c r="B1700" s="11">
        <v>78000</v>
      </c>
    </row>
    <row r="1701" spans="1:2" x14ac:dyDescent="0.25">
      <c r="A1701" s="10" t="s">
        <v>310</v>
      </c>
      <c r="B1701" s="11">
        <v>78000</v>
      </c>
    </row>
    <row r="1702" spans="1:2" x14ac:dyDescent="0.25">
      <c r="A1702" s="12" t="s">
        <v>6</v>
      </c>
      <c r="B1702" s="11">
        <v>78000</v>
      </c>
    </row>
    <row r="1703" spans="1:2" x14ac:dyDescent="0.25">
      <c r="A1703" s="13" t="s">
        <v>4101</v>
      </c>
      <c r="B1703" s="11">
        <v>78000</v>
      </c>
    </row>
    <row r="1704" spans="1:2" x14ac:dyDescent="0.25">
      <c r="A1704" s="14" t="s">
        <v>4016</v>
      </c>
      <c r="B1704" s="11">
        <v>78000</v>
      </c>
    </row>
    <row r="1705" spans="1:2" x14ac:dyDescent="0.25">
      <c r="A1705" s="20" t="s">
        <v>9</v>
      </c>
      <c r="B1705" s="11">
        <v>78000</v>
      </c>
    </row>
    <row r="1706" spans="1:2" x14ac:dyDescent="0.25">
      <c r="A1706" s="163">
        <v>78000</v>
      </c>
      <c r="B1706" s="11">
        <v>78000</v>
      </c>
    </row>
    <row r="1707" spans="1:2" x14ac:dyDescent="0.25">
      <c r="A1707" s="9" t="s">
        <v>2223</v>
      </c>
      <c r="B1707" s="11">
        <v>8903.9583437212841</v>
      </c>
    </row>
    <row r="1708" spans="1:2" x14ac:dyDescent="0.25">
      <c r="A1708" s="4" t="s">
        <v>8</v>
      </c>
      <c r="B1708" s="11">
        <v>8903.9583437212841</v>
      </c>
    </row>
    <row r="1709" spans="1:2" x14ac:dyDescent="0.25">
      <c r="A1709" s="10" t="s">
        <v>52</v>
      </c>
      <c r="B1709" s="11">
        <v>8903.9583437212841</v>
      </c>
    </row>
    <row r="1710" spans="1:2" x14ac:dyDescent="0.25">
      <c r="A1710" s="12" t="s">
        <v>40</v>
      </c>
      <c r="B1710" s="11">
        <v>8903.9583437212841</v>
      </c>
    </row>
    <row r="1711" spans="1:2" x14ac:dyDescent="0.25">
      <c r="A1711" s="13" t="s">
        <v>4053</v>
      </c>
      <c r="B1711" s="11">
        <v>8903.9583437212841</v>
      </c>
    </row>
    <row r="1712" spans="1:2" x14ac:dyDescent="0.25">
      <c r="A1712" s="14" t="s">
        <v>4016</v>
      </c>
      <c r="B1712" s="11">
        <v>8903.9583437212841</v>
      </c>
    </row>
    <row r="1713" spans="1:2" x14ac:dyDescent="0.25">
      <c r="A1713" s="20" t="s">
        <v>9</v>
      </c>
      <c r="B1713" s="11">
        <v>8903.9583437212841</v>
      </c>
    </row>
    <row r="1714" spans="1:2" x14ac:dyDescent="0.25">
      <c r="A1714" s="163">
        <v>8903.9583437212841</v>
      </c>
      <c r="B1714" s="11">
        <v>8903.9583437212841</v>
      </c>
    </row>
    <row r="1715" spans="1:2" x14ac:dyDescent="0.25">
      <c r="A1715" s="9" t="s">
        <v>2224</v>
      </c>
      <c r="B1715" s="11">
        <v>6232.7708406048987</v>
      </c>
    </row>
    <row r="1716" spans="1:2" x14ac:dyDescent="0.25">
      <c r="A1716" s="4" t="s">
        <v>8</v>
      </c>
      <c r="B1716" s="11">
        <v>6232.7708406048987</v>
      </c>
    </row>
    <row r="1717" spans="1:2" x14ac:dyDescent="0.25">
      <c r="A1717" s="10" t="s">
        <v>310</v>
      </c>
      <c r="B1717" s="11">
        <v>6232.7708406048987</v>
      </c>
    </row>
    <row r="1718" spans="1:2" x14ac:dyDescent="0.25">
      <c r="A1718" s="12" t="s">
        <v>40</v>
      </c>
      <c r="B1718" s="11">
        <v>6232.7708406048987</v>
      </c>
    </row>
    <row r="1719" spans="1:2" x14ac:dyDescent="0.25">
      <c r="A1719" s="13" t="s">
        <v>4053</v>
      </c>
      <c r="B1719" s="11">
        <v>6232.7708406048987</v>
      </c>
    </row>
    <row r="1720" spans="1:2" x14ac:dyDescent="0.25">
      <c r="A1720" s="14" t="s">
        <v>4016</v>
      </c>
      <c r="B1720" s="11">
        <v>6232.7708406048987</v>
      </c>
    </row>
    <row r="1721" spans="1:2" x14ac:dyDescent="0.25">
      <c r="A1721" s="20" t="s">
        <v>9</v>
      </c>
      <c r="B1721" s="11">
        <v>6232.7708406048987</v>
      </c>
    </row>
    <row r="1722" spans="1:2" x14ac:dyDescent="0.25">
      <c r="A1722" s="163">
        <v>6232.7708406048987</v>
      </c>
      <c r="B1722" s="11">
        <v>6232.7708406048987</v>
      </c>
    </row>
    <row r="1723" spans="1:2" x14ac:dyDescent="0.25">
      <c r="A1723" s="9" t="s">
        <v>2225</v>
      </c>
      <c r="B1723" s="11">
        <v>72500</v>
      </c>
    </row>
    <row r="1724" spans="1:2" x14ac:dyDescent="0.25">
      <c r="A1724" s="4" t="s">
        <v>15</v>
      </c>
      <c r="B1724" s="11">
        <v>72500</v>
      </c>
    </row>
    <row r="1725" spans="1:2" x14ac:dyDescent="0.25">
      <c r="A1725" s="10" t="s">
        <v>488</v>
      </c>
      <c r="B1725" s="11">
        <v>72500</v>
      </c>
    </row>
    <row r="1726" spans="1:2" x14ac:dyDescent="0.25">
      <c r="A1726" s="12" t="s">
        <v>6</v>
      </c>
      <c r="B1726" s="11">
        <v>72500</v>
      </c>
    </row>
    <row r="1727" spans="1:2" x14ac:dyDescent="0.25">
      <c r="A1727" s="13" t="s">
        <v>4100</v>
      </c>
      <c r="B1727" s="11">
        <v>72500</v>
      </c>
    </row>
    <row r="1728" spans="1:2" x14ac:dyDescent="0.25">
      <c r="A1728" s="14" t="s">
        <v>4016</v>
      </c>
      <c r="B1728" s="11">
        <v>72500</v>
      </c>
    </row>
    <row r="1729" spans="1:2" x14ac:dyDescent="0.25">
      <c r="A1729" s="20" t="s">
        <v>9</v>
      </c>
      <c r="B1729" s="11">
        <v>72500</v>
      </c>
    </row>
    <row r="1730" spans="1:2" x14ac:dyDescent="0.25">
      <c r="A1730" s="163">
        <v>72500</v>
      </c>
      <c r="B1730" s="11">
        <v>72500</v>
      </c>
    </row>
    <row r="1731" spans="1:2" x14ac:dyDescent="0.25">
      <c r="A1731" s="9" t="s">
        <v>2226</v>
      </c>
      <c r="B1731" s="11">
        <v>138000</v>
      </c>
    </row>
    <row r="1732" spans="1:2" x14ac:dyDescent="0.25">
      <c r="A1732" s="4" t="s">
        <v>299</v>
      </c>
      <c r="B1732" s="11">
        <v>138000</v>
      </c>
    </row>
    <row r="1733" spans="1:2" x14ac:dyDescent="0.25">
      <c r="A1733" s="10" t="s">
        <v>279</v>
      </c>
      <c r="B1733" s="11">
        <v>138000</v>
      </c>
    </row>
    <row r="1734" spans="1:2" x14ac:dyDescent="0.25">
      <c r="A1734" s="12" t="s">
        <v>6</v>
      </c>
      <c r="B1734" s="11">
        <v>138000</v>
      </c>
    </row>
    <row r="1735" spans="1:2" x14ac:dyDescent="0.25">
      <c r="A1735" s="13" t="s">
        <v>4106</v>
      </c>
      <c r="B1735" s="11">
        <v>138000</v>
      </c>
    </row>
    <row r="1736" spans="1:2" x14ac:dyDescent="0.25">
      <c r="A1736" s="14" t="s">
        <v>4016</v>
      </c>
      <c r="B1736" s="11">
        <v>138000</v>
      </c>
    </row>
    <row r="1737" spans="1:2" x14ac:dyDescent="0.25">
      <c r="A1737" s="20" t="s">
        <v>9</v>
      </c>
      <c r="B1737" s="11">
        <v>138000</v>
      </c>
    </row>
    <row r="1738" spans="1:2" x14ac:dyDescent="0.25">
      <c r="A1738" s="163">
        <v>138000</v>
      </c>
      <c r="B1738" s="11">
        <v>138000</v>
      </c>
    </row>
    <row r="1739" spans="1:2" x14ac:dyDescent="0.25">
      <c r="A1739" s="9" t="s">
        <v>2227</v>
      </c>
      <c r="B1739" s="11">
        <v>8547.8000099724322</v>
      </c>
    </row>
    <row r="1740" spans="1:2" x14ac:dyDescent="0.25">
      <c r="A1740" s="4" t="s">
        <v>8</v>
      </c>
      <c r="B1740" s="11">
        <v>8547.8000099724322</v>
      </c>
    </row>
    <row r="1741" spans="1:2" x14ac:dyDescent="0.25">
      <c r="A1741" s="10" t="s">
        <v>52</v>
      </c>
      <c r="B1741" s="11">
        <v>8547.8000099724322</v>
      </c>
    </row>
    <row r="1742" spans="1:2" x14ac:dyDescent="0.25">
      <c r="A1742" s="12" t="s">
        <v>40</v>
      </c>
      <c r="B1742" s="11">
        <v>8547.8000099724322</v>
      </c>
    </row>
    <row r="1743" spans="1:2" x14ac:dyDescent="0.25">
      <c r="A1743" s="13" t="s">
        <v>4053</v>
      </c>
      <c r="B1743" s="11">
        <v>8547.8000099724322</v>
      </c>
    </row>
    <row r="1744" spans="1:2" x14ac:dyDescent="0.25">
      <c r="A1744" s="14" t="s">
        <v>4016</v>
      </c>
      <c r="B1744" s="11">
        <v>8547.8000099724322</v>
      </c>
    </row>
    <row r="1745" spans="1:2" x14ac:dyDescent="0.25">
      <c r="A1745" s="20" t="s">
        <v>9</v>
      </c>
      <c r="B1745" s="11">
        <v>8547.8000099724322</v>
      </c>
    </row>
    <row r="1746" spans="1:2" x14ac:dyDescent="0.25">
      <c r="A1746" s="163">
        <v>8547.8000099724322</v>
      </c>
      <c r="B1746" s="11">
        <v>8547.8000099724322</v>
      </c>
    </row>
    <row r="1747" spans="1:2" x14ac:dyDescent="0.25">
      <c r="A1747" s="9" t="s">
        <v>2228</v>
      </c>
      <c r="B1747" s="11">
        <v>80000</v>
      </c>
    </row>
    <row r="1748" spans="1:2" x14ac:dyDescent="0.25">
      <c r="A1748" s="4" t="s">
        <v>15</v>
      </c>
      <c r="B1748" s="11">
        <v>80000</v>
      </c>
    </row>
    <row r="1749" spans="1:2" x14ac:dyDescent="0.25">
      <c r="A1749" s="10" t="s">
        <v>20</v>
      </c>
      <c r="B1749" s="11">
        <v>80000</v>
      </c>
    </row>
    <row r="1750" spans="1:2" x14ac:dyDescent="0.25">
      <c r="A1750" s="12" t="s">
        <v>6</v>
      </c>
      <c r="B1750" s="11">
        <v>80000</v>
      </c>
    </row>
    <row r="1751" spans="1:2" x14ac:dyDescent="0.25">
      <c r="A1751" s="13" t="s">
        <v>4101</v>
      </c>
      <c r="B1751" s="11">
        <v>80000</v>
      </c>
    </row>
    <row r="1752" spans="1:2" x14ac:dyDescent="0.25">
      <c r="A1752" s="14" t="s">
        <v>4016</v>
      </c>
      <c r="B1752" s="11">
        <v>80000</v>
      </c>
    </row>
    <row r="1753" spans="1:2" x14ac:dyDescent="0.25">
      <c r="A1753" s="20" t="s">
        <v>9</v>
      </c>
      <c r="B1753" s="11">
        <v>80000</v>
      </c>
    </row>
    <row r="1754" spans="1:2" x14ac:dyDescent="0.25">
      <c r="A1754" s="163">
        <v>80000</v>
      </c>
      <c r="B1754" s="11">
        <v>80000</v>
      </c>
    </row>
    <row r="1755" spans="1:2" x14ac:dyDescent="0.25">
      <c r="A1755" s="9" t="s">
        <v>2229</v>
      </c>
      <c r="B1755" s="11">
        <v>50000</v>
      </c>
    </row>
    <row r="1756" spans="1:2" x14ac:dyDescent="0.25">
      <c r="A1756" s="4" t="s">
        <v>15</v>
      </c>
      <c r="B1756" s="11">
        <v>50000</v>
      </c>
    </row>
    <row r="1757" spans="1:2" x14ac:dyDescent="0.25">
      <c r="A1757" s="10" t="s">
        <v>52</v>
      </c>
      <c r="B1757" s="11">
        <v>50000</v>
      </c>
    </row>
    <row r="1758" spans="1:2" x14ac:dyDescent="0.25">
      <c r="A1758" s="12" t="s">
        <v>6</v>
      </c>
      <c r="B1758" s="11">
        <v>50000</v>
      </c>
    </row>
    <row r="1759" spans="1:2" x14ac:dyDescent="0.25">
      <c r="A1759" s="13" t="s">
        <v>4029</v>
      </c>
      <c r="B1759" s="11">
        <v>50000</v>
      </c>
    </row>
    <row r="1760" spans="1:2" x14ac:dyDescent="0.25">
      <c r="A1760" s="14" t="s">
        <v>4016</v>
      </c>
      <c r="B1760" s="11">
        <v>50000</v>
      </c>
    </row>
    <row r="1761" spans="1:2" x14ac:dyDescent="0.25">
      <c r="A1761" s="20" t="s">
        <v>9</v>
      </c>
      <c r="B1761" s="11">
        <v>50000</v>
      </c>
    </row>
    <row r="1762" spans="1:2" x14ac:dyDescent="0.25">
      <c r="A1762" s="163">
        <v>50000</v>
      </c>
      <c r="B1762" s="11">
        <v>50000</v>
      </c>
    </row>
    <row r="1763" spans="1:2" x14ac:dyDescent="0.25">
      <c r="A1763" s="9" t="s">
        <v>2230</v>
      </c>
      <c r="B1763" s="11">
        <v>44251.268536364711</v>
      </c>
    </row>
    <row r="1764" spans="1:2" x14ac:dyDescent="0.25">
      <c r="A1764" s="4" t="s">
        <v>88</v>
      </c>
      <c r="B1764" s="11">
        <v>44251.268536364711</v>
      </c>
    </row>
    <row r="1765" spans="1:2" x14ac:dyDescent="0.25">
      <c r="A1765" s="10" t="s">
        <v>67</v>
      </c>
      <c r="B1765" s="11">
        <v>44251.268536364711</v>
      </c>
    </row>
    <row r="1766" spans="1:2" x14ac:dyDescent="0.25">
      <c r="A1766" s="12" t="s">
        <v>86</v>
      </c>
      <c r="B1766" s="11">
        <v>44251.268536364711</v>
      </c>
    </row>
    <row r="1767" spans="1:2" x14ac:dyDescent="0.25">
      <c r="A1767" s="13" t="s">
        <v>4030</v>
      </c>
      <c r="B1767" s="11">
        <v>44251.268536364711</v>
      </c>
    </row>
    <row r="1768" spans="1:2" x14ac:dyDescent="0.25">
      <c r="A1768" s="14" t="s">
        <v>4016</v>
      </c>
      <c r="B1768" s="11">
        <v>44251.268536364711</v>
      </c>
    </row>
    <row r="1769" spans="1:2" x14ac:dyDescent="0.25">
      <c r="A1769" s="20" t="s">
        <v>25</v>
      </c>
      <c r="B1769" s="11">
        <v>44251.268536364711</v>
      </c>
    </row>
    <row r="1770" spans="1:2" x14ac:dyDescent="0.25">
      <c r="A1770" s="163">
        <v>44251.268536364711</v>
      </c>
      <c r="B1770" s="11">
        <v>44251.268536364711</v>
      </c>
    </row>
    <row r="1771" spans="1:2" x14ac:dyDescent="0.25">
      <c r="A1771" s="9" t="s">
        <v>2231</v>
      </c>
      <c r="B1771" s="11">
        <v>67775.665698893223</v>
      </c>
    </row>
    <row r="1772" spans="1:2" x14ac:dyDescent="0.25">
      <c r="A1772" s="4" t="s">
        <v>71</v>
      </c>
      <c r="B1772" s="11">
        <v>67775.665698893223</v>
      </c>
    </row>
    <row r="1773" spans="1:2" x14ac:dyDescent="0.25">
      <c r="A1773" s="10" t="s">
        <v>52</v>
      </c>
      <c r="B1773" s="11">
        <v>67775.665698893223</v>
      </c>
    </row>
    <row r="1774" spans="1:2" x14ac:dyDescent="0.25">
      <c r="A1774" s="12" t="s">
        <v>69</v>
      </c>
      <c r="B1774" s="11">
        <v>67775.665698893223</v>
      </c>
    </row>
    <row r="1775" spans="1:2" x14ac:dyDescent="0.25">
      <c r="A1775" s="13" t="s">
        <v>4100</v>
      </c>
      <c r="B1775" s="11">
        <v>67775.665698893223</v>
      </c>
    </row>
    <row r="1776" spans="1:2" x14ac:dyDescent="0.25">
      <c r="A1776" s="14" t="s">
        <v>4016</v>
      </c>
      <c r="B1776" s="11">
        <v>67775.665698893223</v>
      </c>
    </row>
    <row r="1777" spans="1:2" x14ac:dyDescent="0.25">
      <c r="A1777" s="20" t="s">
        <v>18</v>
      </c>
      <c r="B1777" s="11">
        <v>67775.665698893223</v>
      </c>
    </row>
    <row r="1778" spans="1:2" x14ac:dyDescent="0.25">
      <c r="A1778" s="163">
        <v>67775.665698893223</v>
      </c>
      <c r="B1778" s="11">
        <v>67775.665698893223</v>
      </c>
    </row>
    <row r="1779" spans="1:2" x14ac:dyDescent="0.25">
      <c r="A1779" s="9" t="s">
        <v>2232</v>
      </c>
      <c r="B1779" s="11">
        <v>3561.5833374885137</v>
      </c>
    </row>
    <row r="1780" spans="1:2" x14ac:dyDescent="0.25">
      <c r="A1780" s="4" t="s">
        <v>8</v>
      </c>
      <c r="B1780" s="11">
        <v>3561.5833374885137</v>
      </c>
    </row>
    <row r="1781" spans="1:2" x14ac:dyDescent="0.25">
      <c r="A1781" s="10" t="s">
        <v>20</v>
      </c>
      <c r="B1781" s="11">
        <v>3561.5833374885137</v>
      </c>
    </row>
    <row r="1782" spans="1:2" x14ac:dyDescent="0.25">
      <c r="A1782" s="12" t="s">
        <v>40</v>
      </c>
      <c r="B1782" s="11">
        <v>3561.5833374885137</v>
      </c>
    </row>
    <row r="1783" spans="1:2" x14ac:dyDescent="0.25">
      <c r="A1783" s="13" t="s">
        <v>4053</v>
      </c>
      <c r="B1783" s="11">
        <v>3561.5833374885137</v>
      </c>
    </row>
    <row r="1784" spans="1:2" x14ac:dyDescent="0.25">
      <c r="A1784" s="14" t="s">
        <v>4016</v>
      </c>
      <c r="B1784" s="11">
        <v>3561.5833374885137</v>
      </c>
    </row>
    <row r="1785" spans="1:2" x14ac:dyDescent="0.25">
      <c r="A1785" s="20" t="s">
        <v>25</v>
      </c>
      <c r="B1785" s="11">
        <v>3561.5833374885137</v>
      </c>
    </row>
    <row r="1786" spans="1:2" x14ac:dyDescent="0.25">
      <c r="A1786" s="163">
        <v>3561.5833374885137</v>
      </c>
      <c r="B1786" s="11">
        <v>3561.5833374885137</v>
      </c>
    </row>
    <row r="1787" spans="1:2" x14ac:dyDescent="0.25">
      <c r="A1787" s="9" t="s">
        <v>2233</v>
      </c>
      <c r="B1787" s="11">
        <v>65000</v>
      </c>
    </row>
    <row r="1788" spans="1:2" x14ac:dyDescent="0.25">
      <c r="A1788" s="4" t="s">
        <v>15</v>
      </c>
      <c r="B1788" s="11">
        <v>65000</v>
      </c>
    </row>
    <row r="1789" spans="1:2" x14ac:dyDescent="0.25">
      <c r="A1789" s="10" t="s">
        <v>67</v>
      </c>
      <c r="B1789" s="11">
        <v>65000</v>
      </c>
    </row>
    <row r="1790" spans="1:2" x14ac:dyDescent="0.25">
      <c r="A1790" s="12" t="s">
        <v>6</v>
      </c>
      <c r="B1790" s="11">
        <v>65000</v>
      </c>
    </row>
    <row r="1791" spans="1:2" x14ac:dyDescent="0.25">
      <c r="A1791" s="13" t="s">
        <v>4100</v>
      </c>
      <c r="B1791" s="11">
        <v>65000</v>
      </c>
    </row>
    <row r="1792" spans="1:2" x14ac:dyDescent="0.25">
      <c r="A1792" s="14" t="s">
        <v>4016</v>
      </c>
      <c r="B1792" s="11">
        <v>65000</v>
      </c>
    </row>
    <row r="1793" spans="1:2" x14ac:dyDescent="0.25">
      <c r="A1793" s="20" t="s">
        <v>18</v>
      </c>
      <c r="B1793" s="11">
        <v>65000</v>
      </c>
    </row>
    <row r="1794" spans="1:2" x14ac:dyDescent="0.25">
      <c r="A1794" s="163">
        <v>65000</v>
      </c>
      <c r="B1794" s="11">
        <v>65000</v>
      </c>
    </row>
    <row r="1795" spans="1:2" x14ac:dyDescent="0.25">
      <c r="A1795" s="9" t="s">
        <v>2234</v>
      </c>
      <c r="B1795" s="11">
        <v>114000</v>
      </c>
    </row>
    <row r="1796" spans="1:2" x14ac:dyDescent="0.25">
      <c r="A1796" s="4" t="s">
        <v>15</v>
      </c>
      <c r="B1796" s="11">
        <v>114000</v>
      </c>
    </row>
    <row r="1797" spans="1:2" x14ac:dyDescent="0.25">
      <c r="A1797" s="10" t="s">
        <v>4001</v>
      </c>
      <c r="B1797" s="11">
        <v>114000</v>
      </c>
    </row>
    <row r="1798" spans="1:2" x14ac:dyDescent="0.25">
      <c r="A1798" s="12" t="s">
        <v>6</v>
      </c>
      <c r="B1798" s="11">
        <v>114000</v>
      </c>
    </row>
    <row r="1799" spans="1:2" x14ac:dyDescent="0.25">
      <c r="A1799" s="13" t="s">
        <v>4104</v>
      </c>
      <c r="B1799" s="11">
        <v>114000</v>
      </c>
    </row>
    <row r="1800" spans="1:2" x14ac:dyDescent="0.25">
      <c r="A1800" s="14" t="s">
        <v>4016</v>
      </c>
      <c r="B1800" s="11">
        <v>114000</v>
      </c>
    </row>
    <row r="1801" spans="1:2" x14ac:dyDescent="0.25">
      <c r="A1801" s="20" t="s">
        <v>18</v>
      </c>
      <c r="B1801" s="11">
        <v>114000</v>
      </c>
    </row>
    <row r="1802" spans="1:2" x14ac:dyDescent="0.25">
      <c r="A1802" s="163">
        <v>114000</v>
      </c>
      <c r="B1802" s="11">
        <v>114000</v>
      </c>
    </row>
    <row r="1803" spans="1:2" x14ac:dyDescent="0.25">
      <c r="A1803" s="9" t="s">
        <v>2235</v>
      </c>
      <c r="B1803" s="11">
        <v>95000</v>
      </c>
    </row>
    <row r="1804" spans="1:2" x14ac:dyDescent="0.25">
      <c r="A1804" s="4" t="s">
        <v>15</v>
      </c>
      <c r="B1804" s="11">
        <v>95000</v>
      </c>
    </row>
    <row r="1805" spans="1:2" x14ac:dyDescent="0.25">
      <c r="A1805" s="10" t="s">
        <v>4001</v>
      </c>
      <c r="B1805" s="11">
        <v>95000</v>
      </c>
    </row>
    <row r="1806" spans="1:2" x14ac:dyDescent="0.25">
      <c r="A1806" s="12" t="s">
        <v>6</v>
      </c>
      <c r="B1806" s="11">
        <v>95000</v>
      </c>
    </row>
    <row r="1807" spans="1:2" x14ac:dyDescent="0.25">
      <c r="A1807" s="13" t="s">
        <v>4102</v>
      </c>
      <c r="B1807" s="11">
        <v>95000</v>
      </c>
    </row>
    <row r="1808" spans="1:2" x14ac:dyDescent="0.25">
      <c r="A1808" s="14" t="s">
        <v>4016</v>
      </c>
      <c r="B1808" s="11">
        <v>95000</v>
      </c>
    </row>
    <row r="1809" spans="1:2" x14ac:dyDescent="0.25">
      <c r="A1809" s="20" t="s">
        <v>9</v>
      </c>
      <c r="B1809" s="11">
        <v>95000</v>
      </c>
    </row>
    <row r="1810" spans="1:2" x14ac:dyDescent="0.25">
      <c r="A1810" s="163">
        <v>95000</v>
      </c>
      <c r="B1810" s="11">
        <v>95000</v>
      </c>
    </row>
    <row r="1811" spans="1:2" x14ac:dyDescent="0.25">
      <c r="A1811" s="9" t="s">
        <v>2236</v>
      </c>
      <c r="B1811" s="11">
        <v>52500</v>
      </c>
    </row>
    <row r="1812" spans="1:2" x14ac:dyDescent="0.25">
      <c r="A1812" s="4" t="s">
        <v>15</v>
      </c>
      <c r="B1812" s="11">
        <v>52500</v>
      </c>
    </row>
    <row r="1813" spans="1:2" x14ac:dyDescent="0.25">
      <c r="A1813" s="10" t="s">
        <v>20</v>
      </c>
      <c r="B1813" s="11">
        <v>52500</v>
      </c>
    </row>
    <row r="1814" spans="1:2" x14ac:dyDescent="0.25">
      <c r="A1814" s="12" t="s">
        <v>6</v>
      </c>
      <c r="B1814" s="11">
        <v>52500</v>
      </c>
    </row>
    <row r="1815" spans="1:2" x14ac:dyDescent="0.25">
      <c r="A1815" s="13" t="s">
        <v>4029</v>
      </c>
      <c r="B1815" s="11">
        <v>52500</v>
      </c>
    </row>
    <row r="1816" spans="1:2" x14ac:dyDescent="0.25">
      <c r="A1816" s="14" t="s">
        <v>4016</v>
      </c>
      <c r="B1816" s="11">
        <v>52500</v>
      </c>
    </row>
    <row r="1817" spans="1:2" x14ac:dyDescent="0.25">
      <c r="A1817" s="20" t="s">
        <v>9</v>
      </c>
      <c r="B1817" s="11">
        <v>52500</v>
      </c>
    </row>
    <row r="1818" spans="1:2" x14ac:dyDescent="0.25">
      <c r="A1818" s="163">
        <v>52500</v>
      </c>
      <c r="B1818" s="11">
        <v>52500</v>
      </c>
    </row>
    <row r="1819" spans="1:2" x14ac:dyDescent="0.25">
      <c r="A1819" s="9" t="s">
        <v>2237</v>
      </c>
      <c r="B1819" s="11">
        <v>70928.022243027779</v>
      </c>
    </row>
    <row r="1820" spans="1:2" x14ac:dyDescent="0.25">
      <c r="A1820" s="4" t="s">
        <v>71</v>
      </c>
      <c r="B1820" s="11">
        <v>70928.022243027779</v>
      </c>
    </row>
    <row r="1821" spans="1:2" x14ac:dyDescent="0.25">
      <c r="A1821" s="10" t="s">
        <v>52</v>
      </c>
      <c r="B1821" s="11">
        <v>70928.022243027779</v>
      </c>
    </row>
    <row r="1822" spans="1:2" x14ac:dyDescent="0.25">
      <c r="A1822" s="12" t="s">
        <v>69</v>
      </c>
      <c r="B1822" s="11">
        <v>70928.022243027779</v>
      </c>
    </row>
    <row r="1823" spans="1:2" x14ac:dyDescent="0.25">
      <c r="A1823" s="13" t="s">
        <v>4100</v>
      </c>
      <c r="B1823" s="11">
        <v>70928.022243027779</v>
      </c>
    </row>
    <row r="1824" spans="1:2" x14ac:dyDescent="0.25">
      <c r="A1824" s="14" t="s">
        <v>4016</v>
      </c>
      <c r="B1824" s="11">
        <v>70928.022243027779</v>
      </c>
    </row>
    <row r="1825" spans="1:2" x14ac:dyDescent="0.25">
      <c r="A1825" s="20" t="s">
        <v>18</v>
      </c>
      <c r="B1825" s="11">
        <v>70928.022243027779</v>
      </c>
    </row>
    <row r="1826" spans="1:2" x14ac:dyDescent="0.25">
      <c r="A1826" s="163">
        <v>70928.022243027779</v>
      </c>
      <c r="B1826" s="11">
        <v>70928.022243027779</v>
      </c>
    </row>
    <row r="1827" spans="1:2" x14ac:dyDescent="0.25">
      <c r="A1827" s="9" t="s">
        <v>2238</v>
      </c>
      <c r="B1827" s="11">
        <v>60000</v>
      </c>
    </row>
    <row r="1828" spans="1:2" x14ac:dyDescent="0.25">
      <c r="A1828" s="4" t="s">
        <v>15</v>
      </c>
      <c r="B1828" s="11">
        <v>60000</v>
      </c>
    </row>
    <row r="1829" spans="1:2" x14ac:dyDescent="0.25">
      <c r="A1829" s="10" t="s">
        <v>20</v>
      </c>
      <c r="B1829" s="11">
        <v>60000</v>
      </c>
    </row>
    <row r="1830" spans="1:2" x14ac:dyDescent="0.25">
      <c r="A1830" s="12" t="s">
        <v>6</v>
      </c>
      <c r="B1830" s="11">
        <v>60000</v>
      </c>
    </row>
    <row r="1831" spans="1:2" x14ac:dyDescent="0.25">
      <c r="A1831" s="13" t="s">
        <v>4029</v>
      </c>
      <c r="B1831" s="11">
        <v>60000</v>
      </c>
    </row>
    <row r="1832" spans="1:2" x14ac:dyDescent="0.25">
      <c r="A1832" s="14" t="s">
        <v>4016</v>
      </c>
      <c r="B1832" s="11">
        <v>60000</v>
      </c>
    </row>
    <row r="1833" spans="1:2" x14ac:dyDescent="0.25">
      <c r="A1833" s="20" t="s">
        <v>9</v>
      </c>
      <c r="B1833" s="11">
        <v>60000</v>
      </c>
    </row>
    <row r="1834" spans="1:2" x14ac:dyDescent="0.25">
      <c r="A1834" s="163">
        <v>60000</v>
      </c>
      <c r="B1834" s="11">
        <v>60000</v>
      </c>
    </row>
    <row r="1835" spans="1:2" x14ac:dyDescent="0.25">
      <c r="A1835" s="9" t="s">
        <v>2239</v>
      </c>
      <c r="B1835" s="11">
        <v>65250</v>
      </c>
    </row>
    <row r="1836" spans="1:2" x14ac:dyDescent="0.25">
      <c r="A1836" s="4" t="s">
        <v>15</v>
      </c>
      <c r="B1836" s="11">
        <v>65250</v>
      </c>
    </row>
    <row r="1837" spans="1:2" x14ac:dyDescent="0.25">
      <c r="A1837" s="10" t="s">
        <v>310</v>
      </c>
      <c r="B1837" s="11">
        <v>65250</v>
      </c>
    </row>
    <row r="1838" spans="1:2" x14ac:dyDescent="0.25">
      <c r="A1838" s="12" t="s">
        <v>6</v>
      </c>
      <c r="B1838" s="11">
        <v>65250</v>
      </c>
    </row>
    <row r="1839" spans="1:2" x14ac:dyDescent="0.25">
      <c r="A1839" s="13" t="s">
        <v>4100</v>
      </c>
      <c r="B1839" s="11">
        <v>65250</v>
      </c>
    </row>
    <row r="1840" spans="1:2" x14ac:dyDescent="0.25">
      <c r="A1840" s="14" t="s">
        <v>4016</v>
      </c>
      <c r="B1840" s="11">
        <v>65250</v>
      </c>
    </row>
    <row r="1841" spans="1:2" x14ac:dyDescent="0.25">
      <c r="A1841" s="20" t="s">
        <v>9</v>
      </c>
      <c r="B1841" s="11">
        <v>65250</v>
      </c>
    </row>
    <row r="1842" spans="1:2" x14ac:dyDescent="0.25">
      <c r="A1842" s="163">
        <v>65250</v>
      </c>
      <c r="B1842" s="11">
        <v>65250</v>
      </c>
    </row>
    <row r="1843" spans="1:2" x14ac:dyDescent="0.25">
      <c r="A1843" s="9" t="s">
        <v>2240</v>
      </c>
      <c r="B1843" s="11">
        <v>21369.500024931083</v>
      </c>
    </row>
    <row r="1844" spans="1:2" x14ac:dyDescent="0.25">
      <c r="A1844" s="4" t="s">
        <v>8</v>
      </c>
      <c r="B1844" s="11">
        <v>21369.500024931083</v>
      </c>
    </row>
    <row r="1845" spans="1:2" x14ac:dyDescent="0.25">
      <c r="A1845" s="10" t="s">
        <v>52</v>
      </c>
      <c r="B1845" s="11">
        <v>21369.500024931083</v>
      </c>
    </row>
    <row r="1846" spans="1:2" x14ac:dyDescent="0.25">
      <c r="A1846" s="12" t="s">
        <v>40</v>
      </c>
      <c r="B1846" s="11">
        <v>21369.500024931083</v>
      </c>
    </row>
    <row r="1847" spans="1:2" x14ac:dyDescent="0.25">
      <c r="A1847" s="13" t="s">
        <v>4054</v>
      </c>
      <c r="B1847" s="11">
        <v>21369.500024931083</v>
      </c>
    </row>
    <row r="1848" spans="1:2" x14ac:dyDescent="0.25">
      <c r="A1848" s="14" t="s">
        <v>4016</v>
      </c>
      <c r="B1848" s="11">
        <v>21369.500024931083</v>
      </c>
    </row>
    <row r="1849" spans="1:2" x14ac:dyDescent="0.25">
      <c r="A1849" s="20" t="s">
        <v>18</v>
      </c>
      <c r="B1849" s="11">
        <v>21369.500024931083</v>
      </c>
    </row>
    <row r="1850" spans="1:2" x14ac:dyDescent="0.25">
      <c r="A1850" s="163">
        <v>21369.500024931083</v>
      </c>
      <c r="B1850" s="11">
        <v>21369.500024931083</v>
      </c>
    </row>
    <row r="1851" spans="1:2" x14ac:dyDescent="0.25">
      <c r="A1851" s="9" t="s">
        <v>2241</v>
      </c>
      <c r="B1851" s="11">
        <v>98336.152303032693</v>
      </c>
    </row>
    <row r="1852" spans="1:2" x14ac:dyDescent="0.25">
      <c r="A1852" s="4" t="s">
        <v>88</v>
      </c>
      <c r="B1852" s="11">
        <v>98336.152303032693</v>
      </c>
    </row>
    <row r="1853" spans="1:2" x14ac:dyDescent="0.25">
      <c r="A1853" s="10" t="s">
        <v>52</v>
      </c>
      <c r="B1853" s="11">
        <v>98336.152303032693</v>
      </c>
    </row>
    <row r="1854" spans="1:2" x14ac:dyDescent="0.25">
      <c r="A1854" s="12" t="s">
        <v>86</v>
      </c>
      <c r="B1854" s="11">
        <v>98336.152303032693</v>
      </c>
    </row>
    <row r="1855" spans="1:2" x14ac:dyDescent="0.25">
      <c r="A1855" s="13" t="s">
        <v>4102</v>
      </c>
      <c r="B1855" s="11">
        <v>98336.152303032693</v>
      </c>
    </row>
    <row r="1856" spans="1:2" x14ac:dyDescent="0.25">
      <c r="A1856" s="14" t="s">
        <v>4016</v>
      </c>
      <c r="B1856" s="11">
        <v>98336.152303032693</v>
      </c>
    </row>
    <row r="1857" spans="1:2" x14ac:dyDescent="0.25">
      <c r="A1857" s="20" t="s">
        <v>18</v>
      </c>
      <c r="B1857" s="11">
        <v>98336.152303032693</v>
      </c>
    </row>
    <row r="1858" spans="1:2" x14ac:dyDescent="0.25">
      <c r="A1858" s="163">
        <v>98336.152303032693</v>
      </c>
      <c r="B1858" s="11">
        <v>98336.152303032693</v>
      </c>
    </row>
    <row r="1859" spans="1:2" x14ac:dyDescent="0.25">
      <c r="A1859" s="9" t="s">
        <v>2242</v>
      </c>
      <c r="B1859" s="11">
        <v>15244.793267899293</v>
      </c>
    </row>
    <row r="1860" spans="1:2" x14ac:dyDescent="0.25">
      <c r="A1860" s="4" t="s">
        <v>30</v>
      </c>
      <c r="B1860" s="11">
        <v>15244.793267899293</v>
      </c>
    </row>
    <row r="1861" spans="1:2" x14ac:dyDescent="0.25">
      <c r="A1861" s="10" t="s">
        <v>67</v>
      </c>
      <c r="B1861" s="11">
        <v>15244.793267899293</v>
      </c>
    </row>
    <row r="1862" spans="1:2" x14ac:dyDescent="0.25">
      <c r="A1862" s="12" t="s">
        <v>22</v>
      </c>
      <c r="B1862" s="11">
        <v>15244.793267899293</v>
      </c>
    </row>
    <row r="1863" spans="1:2" x14ac:dyDescent="0.25">
      <c r="A1863" s="13" t="s">
        <v>4054</v>
      </c>
      <c r="B1863" s="11">
        <v>15244.793267899293</v>
      </c>
    </row>
    <row r="1864" spans="1:2" x14ac:dyDescent="0.25">
      <c r="A1864" s="14" t="s">
        <v>4016</v>
      </c>
      <c r="B1864" s="11">
        <v>15244.793267899293</v>
      </c>
    </row>
    <row r="1865" spans="1:2" x14ac:dyDescent="0.25">
      <c r="A1865" s="20" t="s">
        <v>13</v>
      </c>
      <c r="B1865" s="11">
        <v>15244.793267899293</v>
      </c>
    </row>
    <row r="1866" spans="1:2" x14ac:dyDescent="0.25">
      <c r="A1866" s="163">
        <v>15244.793267899293</v>
      </c>
      <c r="B1866" s="11">
        <v>15244.793267899293</v>
      </c>
    </row>
    <row r="1867" spans="1:2" x14ac:dyDescent="0.25">
      <c r="A1867" s="9" t="s">
        <v>2243</v>
      </c>
      <c r="B1867" s="11">
        <v>73000</v>
      </c>
    </row>
    <row r="1868" spans="1:2" x14ac:dyDescent="0.25">
      <c r="A1868" s="4" t="s">
        <v>15</v>
      </c>
      <c r="B1868" s="11">
        <v>73000</v>
      </c>
    </row>
    <row r="1869" spans="1:2" x14ac:dyDescent="0.25">
      <c r="A1869" s="10" t="s">
        <v>20</v>
      </c>
      <c r="B1869" s="11">
        <v>73000</v>
      </c>
    </row>
    <row r="1870" spans="1:2" x14ac:dyDescent="0.25">
      <c r="A1870" s="12" t="s">
        <v>6</v>
      </c>
      <c r="B1870" s="11">
        <v>73000</v>
      </c>
    </row>
    <row r="1871" spans="1:2" x14ac:dyDescent="0.25">
      <c r="A1871" s="13" t="s">
        <v>4100</v>
      </c>
      <c r="B1871" s="11">
        <v>73000</v>
      </c>
    </row>
    <row r="1872" spans="1:2" x14ac:dyDescent="0.25">
      <c r="A1872" s="14" t="s">
        <v>4016</v>
      </c>
      <c r="B1872" s="11">
        <v>73000</v>
      </c>
    </row>
    <row r="1873" spans="1:2" x14ac:dyDescent="0.25">
      <c r="A1873" s="20" t="s">
        <v>9</v>
      </c>
      <c r="B1873" s="11">
        <v>73000</v>
      </c>
    </row>
    <row r="1874" spans="1:2" x14ac:dyDescent="0.25">
      <c r="A1874" s="163">
        <v>73000</v>
      </c>
      <c r="B1874" s="11">
        <v>73000</v>
      </c>
    </row>
    <row r="1875" spans="1:2" x14ac:dyDescent="0.25">
      <c r="A1875" s="9" t="s">
        <v>2244</v>
      </c>
      <c r="B1875" s="11">
        <v>50000</v>
      </c>
    </row>
    <row r="1876" spans="1:2" x14ac:dyDescent="0.25">
      <c r="A1876" s="4" t="s">
        <v>15</v>
      </c>
      <c r="B1876" s="11">
        <v>50000</v>
      </c>
    </row>
    <row r="1877" spans="1:2" x14ac:dyDescent="0.25">
      <c r="A1877" s="10" t="s">
        <v>20</v>
      </c>
      <c r="B1877" s="11">
        <v>50000</v>
      </c>
    </row>
    <row r="1878" spans="1:2" x14ac:dyDescent="0.25">
      <c r="A1878" s="12" t="s">
        <v>6</v>
      </c>
      <c r="B1878" s="11">
        <v>50000</v>
      </c>
    </row>
    <row r="1879" spans="1:2" x14ac:dyDescent="0.25">
      <c r="A1879" s="13" t="s">
        <v>4029</v>
      </c>
      <c r="B1879" s="11">
        <v>50000</v>
      </c>
    </row>
    <row r="1880" spans="1:2" x14ac:dyDescent="0.25">
      <c r="A1880" s="14" t="s">
        <v>4016</v>
      </c>
      <c r="B1880" s="11">
        <v>50000</v>
      </c>
    </row>
    <row r="1881" spans="1:2" x14ac:dyDescent="0.25">
      <c r="A1881" s="20" t="s">
        <v>13</v>
      </c>
      <c r="B1881" s="11">
        <v>50000</v>
      </c>
    </row>
    <row r="1882" spans="1:2" x14ac:dyDescent="0.25">
      <c r="A1882" s="163">
        <v>50000</v>
      </c>
      <c r="B1882" s="11">
        <v>50000</v>
      </c>
    </row>
    <row r="1883" spans="1:2" x14ac:dyDescent="0.25">
      <c r="A1883" s="9" t="s">
        <v>2245</v>
      </c>
      <c r="B1883" s="11">
        <v>79000</v>
      </c>
    </row>
    <row r="1884" spans="1:2" x14ac:dyDescent="0.25">
      <c r="A1884" s="4" t="s">
        <v>15</v>
      </c>
      <c r="B1884" s="11">
        <v>79000</v>
      </c>
    </row>
    <row r="1885" spans="1:2" x14ac:dyDescent="0.25">
      <c r="A1885" s="10" t="s">
        <v>310</v>
      </c>
      <c r="B1885" s="11">
        <v>79000</v>
      </c>
    </row>
    <row r="1886" spans="1:2" x14ac:dyDescent="0.25">
      <c r="A1886" s="12" t="s">
        <v>6</v>
      </c>
      <c r="B1886" s="11">
        <v>79000</v>
      </c>
    </row>
    <row r="1887" spans="1:2" x14ac:dyDescent="0.25">
      <c r="A1887" s="13" t="s">
        <v>4101</v>
      </c>
      <c r="B1887" s="11">
        <v>79000</v>
      </c>
    </row>
    <row r="1888" spans="1:2" x14ac:dyDescent="0.25">
      <c r="A1888" s="14" t="s">
        <v>4016</v>
      </c>
      <c r="B1888" s="11">
        <v>79000</v>
      </c>
    </row>
    <row r="1889" spans="1:2" x14ac:dyDescent="0.25">
      <c r="A1889" s="20" t="s">
        <v>18</v>
      </c>
      <c r="B1889" s="11">
        <v>79000</v>
      </c>
    </row>
    <row r="1890" spans="1:2" x14ac:dyDescent="0.25">
      <c r="A1890" s="163">
        <v>79000</v>
      </c>
      <c r="B1890" s="11">
        <v>79000</v>
      </c>
    </row>
    <row r="1891" spans="1:2" x14ac:dyDescent="0.25">
      <c r="A1891" s="9" t="s">
        <v>2246</v>
      </c>
      <c r="B1891" s="11">
        <v>90000</v>
      </c>
    </row>
    <row r="1892" spans="1:2" x14ac:dyDescent="0.25">
      <c r="A1892" s="4" t="s">
        <v>15</v>
      </c>
      <c r="B1892" s="11">
        <v>90000</v>
      </c>
    </row>
    <row r="1893" spans="1:2" x14ac:dyDescent="0.25">
      <c r="A1893" s="10" t="s">
        <v>52</v>
      </c>
      <c r="B1893" s="11">
        <v>90000</v>
      </c>
    </row>
    <row r="1894" spans="1:2" x14ac:dyDescent="0.25">
      <c r="A1894" s="12" t="s">
        <v>6</v>
      </c>
      <c r="B1894" s="11">
        <v>90000</v>
      </c>
    </row>
    <row r="1895" spans="1:2" x14ac:dyDescent="0.25">
      <c r="A1895" s="13" t="s">
        <v>4102</v>
      </c>
      <c r="B1895" s="11">
        <v>90000</v>
      </c>
    </row>
    <row r="1896" spans="1:2" x14ac:dyDescent="0.25">
      <c r="A1896" s="14" t="s">
        <v>4016</v>
      </c>
      <c r="B1896" s="11">
        <v>90000</v>
      </c>
    </row>
    <row r="1897" spans="1:2" x14ac:dyDescent="0.25">
      <c r="A1897" s="20" t="s">
        <v>9</v>
      </c>
      <c r="B1897" s="11">
        <v>90000</v>
      </c>
    </row>
    <row r="1898" spans="1:2" x14ac:dyDescent="0.25">
      <c r="A1898" s="163">
        <v>90000</v>
      </c>
      <c r="B1898" s="11">
        <v>90000</v>
      </c>
    </row>
    <row r="1899" spans="1:2" x14ac:dyDescent="0.25">
      <c r="A1899" s="9" t="s">
        <v>2247</v>
      </c>
      <c r="B1899" s="11">
        <v>70000</v>
      </c>
    </row>
    <row r="1900" spans="1:2" x14ac:dyDescent="0.25">
      <c r="A1900" s="4" t="s">
        <v>15</v>
      </c>
      <c r="B1900" s="11">
        <v>70000</v>
      </c>
    </row>
    <row r="1901" spans="1:2" x14ac:dyDescent="0.25">
      <c r="A1901" s="10" t="s">
        <v>52</v>
      </c>
      <c r="B1901" s="11">
        <v>70000</v>
      </c>
    </row>
    <row r="1902" spans="1:2" x14ac:dyDescent="0.25">
      <c r="A1902" s="12" t="s">
        <v>6</v>
      </c>
      <c r="B1902" s="11">
        <v>70000</v>
      </c>
    </row>
    <row r="1903" spans="1:2" x14ac:dyDescent="0.25">
      <c r="A1903" s="13" t="s">
        <v>4100</v>
      </c>
      <c r="B1903" s="11">
        <v>70000</v>
      </c>
    </row>
    <row r="1904" spans="1:2" x14ac:dyDescent="0.25">
      <c r="A1904" s="14" t="s">
        <v>4016</v>
      </c>
      <c r="B1904" s="11">
        <v>70000</v>
      </c>
    </row>
    <row r="1905" spans="1:2" x14ac:dyDescent="0.25">
      <c r="A1905" s="20" t="s">
        <v>18</v>
      </c>
      <c r="B1905" s="11">
        <v>70000</v>
      </c>
    </row>
    <row r="1906" spans="1:2" x14ac:dyDescent="0.25">
      <c r="A1906" s="163">
        <v>70000</v>
      </c>
      <c r="B1906" s="11">
        <v>70000</v>
      </c>
    </row>
    <row r="1907" spans="1:2" x14ac:dyDescent="0.25">
      <c r="A1907" s="9" t="s">
        <v>2248</v>
      </c>
      <c r="B1907" s="11">
        <v>63918.498996971248</v>
      </c>
    </row>
    <row r="1908" spans="1:2" x14ac:dyDescent="0.25">
      <c r="A1908" s="4" t="s">
        <v>88</v>
      </c>
      <c r="B1908" s="11">
        <v>63918.498996971248</v>
      </c>
    </row>
    <row r="1909" spans="1:2" x14ac:dyDescent="0.25">
      <c r="A1909" s="10" t="s">
        <v>52</v>
      </c>
      <c r="B1909" s="11">
        <v>63918.498996971248</v>
      </c>
    </row>
    <row r="1910" spans="1:2" x14ac:dyDescent="0.25">
      <c r="A1910" s="12" t="s">
        <v>86</v>
      </c>
      <c r="B1910" s="11">
        <v>63918.498996971248</v>
      </c>
    </row>
    <row r="1911" spans="1:2" x14ac:dyDescent="0.25">
      <c r="A1911" s="13" t="s">
        <v>4100</v>
      </c>
      <c r="B1911" s="11">
        <v>63918.498996971248</v>
      </c>
    </row>
    <row r="1912" spans="1:2" x14ac:dyDescent="0.25">
      <c r="A1912" s="14" t="s">
        <v>4016</v>
      </c>
      <c r="B1912" s="11">
        <v>63918.498996971248</v>
      </c>
    </row>
    <row r="1913" spans="1:2" x14ac:dyDescent="0.25">
      <c r="A1913" s="20" t="s">
        <v>9</v>
      </c>
      <c r="B1913" s="11">
        <v>63918.498996971248</v>
      </c>
    </row>
    <row r="1914" spans="1:2" x14ac:dyDescent="0.25">
      <c r="A1914" s="163">
        <v>63918.498996971248</v>
      </c>
      <c r="B1914" s="11">
        <v>63918.498996971248</v>
      </c>
    </row>
    <row r="1915" spans="1:2" x14ac:dyDescent="0.25">
      <c r="A1915" s="9" t="s">
        <v>2249</v>
      </c>
      <c r="B1915" s="11">
        <v>80000</v>
      </c>
    </row>
    <row r="1916" spans="1:2" x14ac:dyDescent="0.25">
      <c r="A1916" s="4" t="s">
        <v>15</v>
      </c>
      <c r="B1916" s="11">
        <v>80000</v>
      </c>
    </row>
    <row r="1917" spans="1:2" x14ac:dyDescent="0.25">
      <c r="A1917" s="10" t="s">
        <v>20</v>
      </c>
      <c r="B1917" s="11">
        <v>80000</v>
      </c>
    </row>
    <row r="1918" spans="1:2" x14ac:dyDescent="0.25">
      <c r="A1918" s="12" t="s">
        <v>6</v>
      </c>
      <c r="B1918" s="11">
        <v>80000</v>
      </c>
    </row>
    <row r="1919" spans="1:2" x14ac:dyDescent="0.25">
      <c r="A1919" s="13" t="s">
        <v>4101</v>
      </c>
      <c r="B1919" s="11">
        <v>80000</v>
      </c>
    </row>
    <row r="1920" spans="1:2" x14ac:dyDescent="0.25">
      <c r="A1920" s="14" t="s">
        <v>4016</v>
      </c>
      <c r="B1920" s="11">
        <v>80000</v>
      </c>
    </row>
    <row r="1921" spans="1:2" x14ac:dyDescent="0.25">
      <c r="A1921" s="20" t="s">
        <v>9</v>
      </c>
      <c r="B1921" s="11">
        <v>80000</v>
      </c>
    </row>
    <row r="1922" spans="1:2" x14ac:dyDescent="0.25">
      <c r="A1922" s="163">
        <v>80000</v>
      </c>
      <c r="B1922" s="11">
        <v>80000</v>
      </c>
    </row>
    <row r="1923" spans="1:2" x14ac:dyDescent="0.25">
      <c r="A1923" s="9" t="s">
        <v>2250</v>
      </c>
      <c r="B1923" s="11">
        <v>140000</v>
      </c>
    </row>
    <row r="1924" spans="1:2" x14ac:dyDescent="0.25">
      <c r="A1924" s="4" t="s">
        <v>15</v>
      </c>
      <c r="B1924" s="11">
        <v>140000</v>
      </c>
    </row>
    <row r="1925" spans="1:2" x14ac:dyDescent="0.25">
      <c r="A1925" s="10" t="s">
        <v>52</v>
      </c>
      <c r="B1925" s="11">
        <v>140000</v>
      </c>
    </row>
    <row r="1926" spans="1:2" x14ac:dyDescent="0.25">
      <c r="A1926" s="12" t="s">
        <v>6</v>
      </c>
      <c r="B1926" s="11">
        <v>140000</v>
      </c>
    </row>
    <row r="1927" spans="1:2" x14ac:dyDescent="0.25">
      <c r="A1927" s="13" t="s">
        <v>4106</v>
      </c>
      <c r="B1927" s="11">
        <v>140000</v>
      </c>
    </row>
    <row r="1928" spans="1:2" x14ac:dyDescent="0.25">
      <c r="A1928" s="14" t="s">
        <v>4016</v>
      </c>
      <c r="B1928" s="11">
        <v>140000</v>
      </c>
    </row>
    <row r="1929" spans="1:2" x14ac:dyDescent="0.25">
      <c r="A1929" s="20" t="s">
        <v>9</v>
      </c>
      <c r="B1929" s="11">
        <v>140000</v>
      </c>
    </row>
    <row r="1930" spans="1:2" x14ac:dyDescent="0.25">
      <c r="A1930" s="163">
        <v>140000</v>
      </c>
      <c r="B1930" s="11">
        <v>140000</v>
      </c>
    </row>
    <row r="1931" spans="1:2" x14ac:dyDescent="0.25">
      <c r="A1931" s="9" t="s">
        <v>2251</v>
      </c>
      <c r="B1931" s="11">
        <v>96000</v>
      </c>
    </row>
    <row r="1932" spans="1:2" x14ac:dyDescent="0.25">
      <c r="A1932" s="4" t="s">
        <v>75</v>
      </c>
      <c r="B1932" s="11">
        <v>96000</v>
      </c>
    </row>
    <row r="1933" spans="1:2" x14ac:dyDescent="0.25">
      <c r="A1933" s="10" t="s">
        <v>356</v>
      </c>
      <c r="B1933" s="11">
        <v>96000</v>
      </c>
    </row>
    <row r="1934" spans="1:2" x14ac:dyDescent="0.25">
      <c r="A1934" s="12" t="s">
        <v>6</v>
      </c>
      <c r="B1934" s="11">
        <v>96000</v>
      </c>
    </row>
    <row r="1935" spans="1:2" x14ac:dyDescent="0.25">
      <c r="A1935" s="13" t="s">
        <v>4102</v>
      </c>
      <c r="B1935" s="11">
        <v>96000</v>
      </c>
    </row>
    <row r="1936" spans="1:2" x14ac:dyDescent="0.25">
      <c r="A1936" s="14" t="s">
        <v>4016</v>
      </c>
      <c r="B1936" s="11">
        <v>96000</v>
      </c>
    </row>
    <row r="1937" spans="1:2" x14ac:dyDescent="0.25">
      <c r="A1937" s="20" t="s">
        <v>18</v>
      </c>
      <c r="B1937" s="11">
        <v>96000</v>
      </c>
    </row>
    <row r="1938" spans="1:2" x14ac:dyDescent="0.25">
      <c r="A1938" s="163">
        <v>96000</v>
      </c>
      <c r="B1938" s="11">
        <v>96000</v>
      </c>
    </row>
    <row r="1939" spans="1:2" x14ac:dyDescent="0.25">
      <c r="A1939" s="9" t="s">
        <v>2252</v>
      </c>
      <c r="B1939" s="11">
        <v>20000</v>
      </c>
    </row>
    <row r="1940" spans="1:2" x14ac:dyDescent="0.25">
      <c r="A1940" s="4" t="s">
        <v>8</v>
      </c>
      <c r="B1940" s="11">
        <v>20000</v>
      </c>
    </row>
    <row r="1941" spans="1:2" x14ac:dyDescent="0.25">
      <c r="A1941" s="10" t="s">
        <v>52</v>
      </c>
      <c r="B1941" s="11">
        <v>20000</v>
      </c>
    </row>
    <row r="1942" spans="1:2" x14ac:dyDescent="0.25">
      <c r="A1942" s="12" t="s">
        <v>6</v>
      </c>
      <c r="B1942" s="11">
        <v>20000</v>
      </c>
    </row>
    <row r="1943" spans="1:2" x14ac:dyDescent="0.25">
      <c r="A1943" s="13" t="s">
        <v>4054</v>
      </c>
      <c r="B1943" s="11">
        <v>20000</v>
      </c>
    </row>
    <row r="1944" spans="1:2" x14ac:dyDescent="0.25">
      <c r="A1944" s="14" t="s">
        <v>4016</v>
      </c>
      <c r="B1944" s="11">
        <v>20000</v>
      </c>
    </row>
    <row r="1945" spans="1:2" x14ac:dyDescent="0.25">
      <c r="A1945" s="20" t="s">
        <v>9</v>
      </c>
      <c r="B1945" s="11">
        <v>20000</v>
      </c>
    </row>
    <row r="1946" spans="1:2" x14ac:dyDescent="0.25">
      <c r="A1946" s="163">
        <v>20000</v>
      </c>
      <c r="B1946" s="11">
        <v>20000</v>
      </c>
    </row>
    <row r="1947" spans="1:2" x14ac:dyDescent="0.25">
      <c r="A1947" s="9" t="s">
        <v>2253</v>
      </c>
      <c r="B1947" s="11">
        <v>47700</v>
      </c>
    </row>
    <row r="1948" spans="1:2" x14ac:dyDescent="0.25">
      <c r="A1948" s="4" t="s">
        <v>15</v>
      </c>
      <c r="B1948" s="11">
        <v>47700</v>
      </c>
    </row>
    <row r="1949" spans="1:2" x14ac:dyDescent="0.25">
      <c r="A1949" s="10" t="s">
        <v>20</v>
      </c>
      <c r="B1949" s="11">
        <v>47700</v>
      </c>
    </row>
    <row r="1950" spans="1:2" x14ac:dyDescent="0.25">
      <c r="A1950" s="12" t="s">
        <v>6</v>
      </c>
      <c r="B1950" s="11">
        <v>47700</v>
      </c>
    </row>
    <row r="1951" spans="1:2" x14ac:dyDescent="0.25">
      <c r="A1951" s="13" t="s">
        <v>4030</v>
      </c>
      <c r="B1951" s="11">
        <v>47700</v>
      </c>
    </row>
    <row r="1952" spans="1:2" x14ac:dyDescent="0.25">
      <c r="A1952" s="14" t="s">
        <v>4016</v>
      </c>
      <c r="B1952" s="11">
        <v>47700</v>
      </c>
    </row>
    <row r="1953" spans="1:2" x14ac:dyDescent="0.25">
      <c r="A1953" s="20" t="s">
        <v>9</v>
      </c>
      <c r="B1953" s="11">
        <v>47700</v>
      </c>
    </row>
    <row r="1954" spans="1:2" x14ac:dyDescent="0.25">
      <c r="A1954" s="163">
        <v>47700</v>
      </c>
      <c r="B1954" s="11">
        <v>47700</v>
      </c>
    </row>
    <row r="1955" spans="1:2" x14ac:dyDescent="0.25">
      <c r="A1955" s="9" t="s">
        <v>2254</v>
      </c>
      <c r="B1955" s="11">
        <v>25000</v>
      </c>
    </row>
    <row r="1956" spans="1:2" x14ac:dyDescent="0.25">
      <c r="A1956" s="4" t="s">
        <v>8</v>
      </c>
      <c r="B1956" s="11">
        <v>25000</v>
      </c>
    </row>
    <row r="1957" spans="1:2" x14ac:dyDescent="0.25">
      <c r="A1957" s="10" t="s">
        <v>52</v>
      </c>
      <c r="B1957" s="11">
        <v>25000</v>
      </c>
    </row>
    <row r="1958" spans="1:2" x14ac:dyDescent="0.25">
      <c r="A1958" s="12" t="s">
        <v>6</v>
      </c>
      <c r="B1958" s="11">
        <v>25000</v>
      </c>
    </row>
    <row r="1959" spans="1:2" x14ac:dyDescent="0.25">
      <c r="A1959" s="13" t="s">
        <v>4032</v>
      </c>
      <c r="B1959" s="11">
        <v>25000</v>
      </c>
    </row>
    <row r="1960" spans="1:2" x14ac:dyDescent="0.25">
      <c r="A1960" s="14" t="s">
        <v>4016</v>
      </c>
      <c r="B1960" s="11">
        <v>25000</v>
      </c>
    </row>
    <row r="1961" spans="1:2" x14ac:dyDescent="0.25">
      <c r="A1961" s="20" t="s">
        <v>25</v>
      </c>
      <c r="B1961" s="11">
        <v>25000</v>
      </c>
    </row>
    <row r="1962" spans="1:2" x14ac:dyDescent="0.25">
      <c r="A1962" s="163">
        <v>25000</v>
      </c>
      <c r="B1962" s="11">
        <v>25000</v>
      </c>
    </row>
    <row r="1963" spans="1:2" x14ac:dyDescent="0.25">
      <c r="A1963" s="9" t="s">
        <v>2255</v>
      </c>
      <c r="B1963" s="11">
        <v>52500</v>
      </c>
    </row>
    <row r="1964" spans="1:2" x14ac:dyDescent="0.25">
      <c r="A1964" s="4" t="s">
        <v>15</v>
      </c>
      <c r="B1964" s="11">
        <v>52500</v>
      </c>
    </row>
    <row r="1965" spans="1:2" x14ac:dyDescent="0.25">
      <c r="A1965" s="10" t="s">
        <v>20</v>
      </c>
      <c r="B1965" s="11">
        <v>52500</v>
      </c>
    </row>
    <row r="1966" spans="1:2" x14ac:dyDescent="0.25">
      <c r="A1966" s="12" t="s">
        <v>6</v>
      </c>
      <c r="B1966" s="11">
        <v>52500</v>
      </c>
    </row>
    <row r="1967" spans="1:2" x14ac:dyDescent="0.25">
      <c r="A1967" s="13" t="s">
        <v>4029</v>
      </c>
      <c r="B1967" s="11">
        <v>52500</v>
      </c>
    </row>
    <row r="1968" spans="1:2" x14ac:dyDescent="0.25">
      <c r="A1968" s="14" t="s">
        <v>4016</v>
      </c>
      <c r="B1968" s="11">
        <v>52500</v>
      </c>
    </row>
    <row r="1969" spans="1:2" x14ac:dyDescent="0.25">
      <c r="A1969" s="20" t="s">
        <v>9</v>
      </c>
      <c r="B1969" s="11">
        <v>52500</v>
      </c>
    </row>
    <row r="1970" spans="1:2" x14ac:dyDescent="0.25">
      <c r="A1970" s="163">
        <v>52500</v>
      </c>
      <c r="B1970" s="11">
        <v>52500</v>
      </c>
    </row>
    <row r="1971" spans="1:2" x14ac:dyDescent="0.25">
      <c r="A1971" s="9" t="s">
        <v>2256</v>
      </c>
      <c r="B1971" s="11">
        <v>40000</v>
      </c>
    </row>
    <row r="1972" spans="1:2" x14ac:dyDescent="0.25">
      <c r="A1972" s="4" t="s">
        <v>15</v>
      </c>
      <c r="B1972" s="11">
        <v>40000</v>
      </c>
    </row>
    <row r="1973" spans="1:2" x14ac:dyDescent="0.25">
      <c r="A1973" s="10" t="s">
        <v>20</v>
      </c>
      <c r="B1973" s="11">
        <v>40000</v>
      </c>
    </row>
    <row r="1974" spans="1:2" x14ac:dyDescent="0.25">
      <c r="A1974" s="12" t="s">
        <v>6</v>
      </c>
      <c r="B1974" s="11">
        <v>40000</v>
      </c>
    </row>
    <row r="1975" spans="1:2" x14ac:dyDescent="0.25">
      <c r="A1975" s="13" t="s">
        <v>4030</v>
      </c>
      <c r="B1975" s="11">
        <v>40000</v>
      </c>
    </row>
    <row r="1976" spans="1:2" x14ac:dyDescent="0.25">
      <c r="A1976" s="14" t="s">
        <v>4016</v>
      </c>
      <c r="B1976" s="11">
        <v>40000</v>
      </c>
    </row>
    <row r="1977" spans="1:2" x14ac:dyDescent="0.25">
      <c r="A1977" s="20" t="s">
        <v>13</v>
      </c>
      <c r="B1977" s="11">
        <v>40000</v>
      </c>
    </row>
    <row r="1978" spans="1:2" x14ac:dyDescent="0.25">
      <c r="A1978" s="163">
        <v>40000</v>
      </c>
      <c r="B1978" s="11">
        <v>40000</v>
      </c>
    </row>
    <row r="1979" spans="1:2" x14ac:dyDescent="0.25">
      <c r="A1979" s="9" t="s">
        <v>2257</v>
      </c>
      <c r="B1979" s="11">
        <v>31000</v>
      </c>
    </row>
    <row r="1980" spans="1:2" x14ac:dyDescent="0.25">
      <c r="A1980" s="4" t="s">
        <v>15</v>
      </c>
      <c r="B1980" s="11">
        <v>31000</v>
      </c>
    </row>
    <row r="1981" spans="1:2" x14ac:dyDescent="0.25">
      <c r="A1981" s="10" t="s">
        <v>20</v>
      </c>
      <c r="B1981" s="11">
        <v>31000</v>
      </c>
    </row>
    <row r="1982" spans="1:2" x14ac:dyDescent="0.25">
      <c r="A1982" s="12" t="s">
        <v>6</v>
      </c>
      <c r="B1982" s="11">
        <v>31000</v>
      </c>
    </row>
    <row r="1983" spans="1:2" x14ac:dyDescent="0.25">
      <c r="A1983" s="13" t="s">
        <v>4032</v>
      </c>
      <c r="B1983" s="11">
        <v>31000</v>
      </c>
    </row>
    <row r="1984" spans="1:2" x14ac:dyDescent="0.25">
      <c r="A1984" s="14" t="s">
        <v>4016</v>
      </c>
      <c r="B1984" s="11">
        <v>31000</v>
      </c>
    </row>
    <row r="1985" spans="1:2" x14ac:dyDescent="0.25">
      <c r="A1985" s="20" t="s">
        <v>9</v>
      </c>
      <c r="B1985" s="11">
        <v>31000</v>
      </c>
    </row>
    <row r="1986" spans="1:2" x14ac:dyDescent="0.25">
      <c r="A1986" s="163">
        <v>31000</v>
      </c>
      <c r="B1986" s="11">
        <v>31000</v>
      </c>
    </row>
    <row r="1987" spans="1:2" x14ac:dyDescent="0.25">
      <c r="A1987" s="9" t="s">
        <v>2258</v>
      </c>
      <c r="B1987" s="11">
        <v>83033.071372504521</v>
      </c>
    </row>
    <row r="1988" spans="1:2" x14ac:dyDescent="0.25">
      <c r="A1988" s="4" t="s">
        <v>71</v>
      </c>
      <c r="B1988" s="11">
        <v>83033.071372504521</v>
      </c>
    </row>
    <row r="1989" spans="1:2" x14ac:dyDescent="0.25">
      <c r="A1989" s="10" t="s">
        <v>356</v>
      </c>
      <c r="B1989" s="11">
        <v>83033.071372504521</v>
      </c>
    </row>
    <row r="1990" spans="1:2" x14ac:dyDescent="0.25">
      <c r="A1990" s="12" t="s">
        <v>69</v>
      </c>
      <c r="B1990" s="11">
        <v>83033.071372504521</v>
      </c>
    </row>
    <row r="1991" spans="1:2" x14ac:dyDescent="0.25">
      <c r="A1991" s="13" t="s">
        <v>4101</v>
      </c>
      <c r="B1991" s="11">
        <v>83033.071372504521</v>
      </c>
    </row>
    <row r="1992" spans="1:2" x14ac:dyDescent="0.25">
      <c r="A1992" s="14" t="s">
        <v>4016</v>
      </c>
      <c r="B1992" s="11">
        <v>83033.071372504521</v>
      </c>
    </row>
    <row r="1993" spans="1:2" x14ac:dyDescent="0.25">
      <c r="A1993" s="20" t="s">
        <v>13</v>
      </c>
      <c r="B1993" s="11">
        <v>83033.071372504521</v>
      </c>
    </row>
    <row r="1994" spans="1:2" x14ac:dyDescent="0.25">
      <c r="A1994" s="163">
        <v>83033.071372504521</v>
      </c>
      <c r="B1994" s="11">
        <v>83033.071372504521</v>
      </c>
    </row>
    <row r="1995" spans="1:2" x14ac:dyDescent="0.25">
      <c r="A1995" s="9" t="s">
        <v>2259</v>
      </c>
      <c r="B1995" s="11">
        <v>130000</v>
      </c>
    </row>
    <row r="1996" spans="1:2" x14ac:dyDescent="0.25">
      <c r="A1996" s="4" t="s">
        <v>15</v>
      </c>
      <c r="B1996" s="11">
        <v>130000</v>
      </c>
    </row>
    <row r="1997" spans="1:2" x14ac:dyDescent="0.25">
      <c r="A1997" s="10" t="s">
        <v>52</v>
      </c>
      <c r="B1997" s="11">
        <v>130000</v>
      </c>
    </row>
    <row r="1998" spans="1:2" x14ac:dyDescent="0.25">
      <c r="A1998" s="12" t="s">
        <v>6</v>
      </c>
      <c r="B1998" s="11">
        <v>130000</v>
      </c>
    </row>
    <row r="1999" spans="1:2" x14ac:dyDescent="0.25">
      <c r="A1999" s="13" t="s">
        <v>4105</v>
      </c>
      <c r="B1999" s="11">
        <v>130000</v>
      </c>
    </row>
    <row r="2000" spans="1:2" x14ac:dyDescent="0.25">
      <c r="A2000" s="14" t="s">
        <v>4016</v>
      </c>
      <c r="B2000" s="11">
        <v>130000</v>
      </c>
    </row>
    <row r="2001" spans="1:2" x14ac:dyDescent="0.25">
      <c r="A2001" s="20" t="s">
        <v>9</v>
      </c>
      <c r="B2001" s="11">
        <v>130000</v>
      </c>
    </row>
    <row r="2002" spans="1:2" x14ac:dyDescent="0.25">
      <c r="A2002" s="163">
        <v>130000</v>
      </c>
      <c r="B2002" s="11">
        <v>130000</v>
      </c>
    </row>
    <row r="2003" spans="1:2" x14ac:dyDescent="0.25">
      <c r="A2003" s="9" t="s">
        <v>2260</v>
      </c>
      <c r="B2003" s="11">
        <v>8369.7208430980063</v>
      </c>
    </row>
    <row r="2004" spans="1:2" x14ac:dyDescent="0.25">
      <c r="A2004" s="4" t="s">
        <v>8</v>
      </c>
      <c r="B2004" s="11">
        <v>8369.7208430980063</v>
      </c>
    </row>
    <row r="2005" spans="1:2" x14ac:dyDescent="0.25">
      <c r="A2005" s="10" t="s">
        <v>20</v>
      </c>
      <c r="B2005" s="11">
        <v>8369.7208430980063</v>
      </c>
    </row>
    <row r="2006" spans="1:2" x14ac:dyDescent="0.25">
      <c r="A2006" s="12" t="s">
        <v>40</v>
      </c>
      <c r="B2006" s="11">
        <v>8369.7208430980063</v>
      </c>
    </row>
    <row r="2007" spans="1:2" x14ac:dyDescent="0.25">
      <c r="A2007" s="13" t="s">
        <v>4053</v>
      </c>
      <c r="B2007" s="11">
        <v>8369.7208430980063</v>
      </c>
    </row>
    <row r="2008" spans="1:2" x14ac:dyDescent="0.25">
      <c r="A2008" s="14" t="s">
        <v>4016</v>
      </c>
      <c r="B2008" s="11">
        <v>8369.7208430980063</v>
      </c>
    </row>
    <row r="2009" spans="1:2" x14ac:dyDescent="0.25">
      <c r="A2009" s="20" t="s">
        <v>13</v>
      </c>
      <c r="B2009" s="11">
        <v>8369.7208430980063</v>
      </c>
    </row>
    <row r="2010" spans="1:2" x14ac:dyDescent="0.25">
      <c r="A2010" s="163">
        <v>8369.7208430980063</v>
      </c>
      <c r="B2010" s="11">
        <v>8369.7208430980063</v>
      </c>
    </row>
    <row r="2011" spans="1:2" x14ac:dyDescent="0.25">
      <c r="A2011" s="9" t="s">
        <v>2261</v>
      </c>
      <c r="B2011" s="11">
        <v>51000</v>
      </c>
    </row>
    <row r="2012" spans="1:2" x14ac:dyDescent="0.25">
      <c r="A2012" s="4" t="s">
        <v>15</v>
      </c>
      <c r="B2012" s="11">
        <v>51000</v>
      </c>
    </row>
    <row r="2013" spans="1:2" x14ac:dyDescent="0.25">
      <c r="A2013" s="10" t="s">
        <v>20</v>
      </c>
      <c r="B2013" s="11">
        <v>51000</v>
      </c>
    </row>
    <row r="2014" spans="1:2" x14ac:dyDescent="0.25">
      <c r="A2014" s="12" t="s">
        <v>6</v>
      </c>
      <c r="B2014" s="11">
        <v>51000</v>
      </c>
    </row>
    <row r="2015" spans="1:2" x14ac:dyDescent="0.25">
      <c r="A2015" s="13" t="s">
        <v>4029</v>
      </c>
      <c r="B2015" s="11">
        <v>51000</v>
      </c>
    </row>
    <row r="2016" spans="1:2" x14ac:dyDescent="0.25">
      <c r="A2016" s="14" t="s">
        <v>4016</v>
      </c>
      <c r="B2016" s="11">
        <v>51000</v>
      </c>
    </row>
    <row r="2017" spans="1:2" x14ac:dyDescent="0.25">
      <c r="A2017" s="20" t="s">
        <v>18</v>
      </c>
      <c r="B2017" s="11">
        <v>51000</v>
      </c>
    </row>
    <row r="2018" spans="1:2" x14ac:dyDescent="0.25">
      <c r="A2018" s="163">
        <v>51000</v>
      </c>
      <c r="B2018" s="11">
        <v>51000</v>
      </c>
    </row>
    <row r="2019" spans="1:2" x14ac:dyDescent="0.25">
      <c r="A2019" s="9" t="s">
        <v>2262</v>
      </c>
      <c r="B2019" s="11">
        <v>94570.696324037053</v>
      </c>
    </row>
    <row r="2020" spans="1:2" x14ac:dyDescent="0.25">
      <c r="A2020" s="4" t="s">
        <v>71</v>
      </c>
      <c r="B2020" s="11">
        <v>94570.696324037053</v>
      </c>
    </row>
    <row r="2021" spans="1:2" x14ac:dyDescent="0.25">
      <c r="A2021" s="10" t="s">
        <v>20</v>
      </c>
      <c r="B2021" s="11">
        <v>94570.696324037053</v>
      </c>
    </row>
    <row r="2022" spans="1:2" x14ac:dyDescent="0.25">
      <c r="A2022" s="12" t="s">
        <v>69</v>
      </c>
      <c r="B2022" s="11">
        <v>94570.696324037053</v>
      </c>
    </row>
    <row r="2023" spans="1:2" x14ac:dyDescent="0.25">
      <c r="A2023" s="13" t="s">
        <v>4102</v>
      </c>
      <c r="B2023" s="11">
        <v>94570.696324037053</v>
      </c>
    </row>
    <row r="2024" spans="1:2" x14ac:dyDescent="0.25">
      <c r="A2024" s="14" t="s">
        <v>4016</v>
      </c>
      <c r="B2024" s="11">
        <v>94570.696324037053</v>
      </c>
    </row>
    <row r="2025" spans="1:2" x14ac:dyDescent="0.25">
      <c r="A2025" s="20" t="s">
        <v>13</v>
      </c>
      <c r="B2025" s="11">
        <v>94570.696324037053</v>
      </c>
    </row>
    <row r="2026" spans="1:2" x14ac:dyDescent="0.25">
      <c r="A2026" s="163">
        <v>94570.696324037053</v>
      </c>
      <c r="B2026" s="11">
        <v>94570.696324037053</v>
      </c>
    </row>
    <row r="2027" spans="1:2" x14ac:dyDescent="0.25">
      <c r="A2027" s="9" t="s">
        <v>2263</v>
      </c>
      <c r="B2027" s="11">
        <v>34191.200039889729</v>
      </c>
    </row>
    <row r="2028" spans="1:2" x14ac:dyDescent="0.25">
      <c r="A2028" s="4" t="s">
        <v>8</v>
      </c>
      <c r="B2028" s="11">
        <v>34191.200039889729</v>
      </c>
    </row>
    <row r="2029" spans="1:2" x14ac:dyDescent="0.25">
      <c r="A2029" s="10" t="s">
        <v>52</v>
      </c>
      <c r="B2029" s="11">
        <v>34191.200039889729</v>
      </c>
    </row>
    <row r="2030" spans="1:2" x14ac:dyDescent="0.25">
      <c r="A2030" s="12" t="s">
        <v>40</v>
      </c>
      <c r="B2030" s="11">
        <v>34191.200039889729</v>
      </c>
    </row>
    <row r="2031" spans="1:2" x14ac:dyDescent="0.25">
      <c r="A2031" s="13" t="s">
        <v>4032</v>
      </c>
      <c r="B2031" s="11">
        <v>34191.200039889729</v>
      </c>
    </row>
    <row r="2032" spans="1:2" x14ac:dyDescent="0.25">
      <c r="A2032" s="14" t="s">
        <v>4016</v>
      </c>
      <c r="B2032" s="11">
        <v>34191.200039889729</v>
      </c>
    </row>
    <row r="2033" spans="1:2" x14ac:dyDescent="0.25">
      <c r="A2033" s="20" t="s">
        <v>18</v>
      </c>
      <c r="B2033" s="11">
        <v>34191.200039889729</v>
      </c>
    </row>
    <row r="2034" spans="1:2" x14ac:dyDescent="0.25">
      <c r="A2034" s="163">
        <v>34191.200039889729</v>
      </c>
      <c r="B2034" s="11">
        <v>34191.200039889729</v>
      </c>
    </row>
    <row r="2035" spans="1:2" x14ac:dyDescent="0.25">
      <c r="A2035" s="9" t="s">
        <v>2264</v>
      </c>
      <c r="B2035" s="11">
        <v>44132.991617883956</v>
      </c>
    </row>
    <row r="2036" spans="1:2" x14ac:dyDescent="0.25">
      <c r="A2036" s="4" t="s">
        <v>71</v>
      </c>
      <c r="B2036" s="11">
        <v>44132.991617883956</v>
      </c>
    </row>
    <row r="2037" spans="1:2" x14ac:dyDescent="0.25">
      <c r="A2037" s="10" t="s">
        <v>20</v>
      </c>
      <c r="B2037" s="11">
        <v>44132.991617883956</v>
      </c>
    </row>
    <row r="2038" spans="1:2" x14ac:dyDescent="0.25">
      <c r="A2038" s="12" t="s">
        <v>69</v>
      </c>
      <c r="B2038" s="11">
        <v>44132.991617883956</v>
      </c>
    </row>
    <row r="2039" spans="1:2" x14ac:dyDescent="0.25">
      <c r="A2039" s="13" t="s">
        <v>4030</v>
      </c>
      <c r="B2039" s="11">
        <v>44132.991617883956</v>
      </c>
    </row>
    <row r="2040" spans="1:2" x14ac:dyDescent="0.25">
      <c r="A2040" s="14" t="s">
        <v>4016</v>
      </c>
      <c r="B2040" s="11">
        <v>44132.991617883956</v>
      </c>
    </row>
    <row r="2041" spans="1:2" x14ac:dyDescent="0.25">
      <c r="A2041" s="20" t="s">
        <v>13</v>
      </c>
      <c r="B2041" s="11">
        <v>44132.991617883956</v>
      </c>
    </row>
    <row r="2042" spans="1:2" x14ac:dyDescent="0.25">
      <c r="A2042" s="163">
        <v>44132.991617883956</v>
      </c>
      <c r="B2042" s="11">
        <v>44132.991617883956</v>
      </c>
    </row>
    <row r="2043" spans="1:2" x14ac:dyDescent="0.25">
      <c r="A2043" s="9" t="s">
        <v>2265</v>
      </c>
      <c r="B2043" s="11">
        <v>73000</v>
      </c>
    </row>
    <row r="2044" spans="1:2" x14ac:dyDescent="0.25">
      <c r="A2044" s="4" t="s">
        <v>15</v>
      </c>
      <c r="B2044" s="11">
        <v>73000</v>
      </c>
    </row>
    <row r="2045" spans="1:2" x14ac:dyDescent="0.25">
      <c r="A2045" s="10" t="s">
        <v>67</v>
      </c>
      <c r="B2045" s="11">
        <v>73000</v>
      </c>
    </row>
    <row r="2046" spans="1:2" x14ac:dyDescent="0.25">
      <c r="A2046" s="12" t="s">
        <v>6</v>
      </c>
      <c r="B2046" s="11">
        <v>73000</v>
      </c>
    </row>
    <row r="2047" spans="1:2" x14ac:dyDescent="0.25">
      <c r="A2047" s="13" t="s">
        <v>4100</v>
      </c>
      <c r="B2047" s="11">
        <v>73000</v>
      </c>
    </row>
    <row r="2048" spans="1:2" x14ac:dyDescent="0.25">
      <c r="A2048" s="14" t="s">
        <v>4016</v>
      </c>
      <c r="B2048" s="11">
        <v>73000</v>
      </c>
    </row>
    <row r="2049" spans="1:2" x14ac:dyDescent="0.25">
      <c r="A2049" s="20" t="s">
        <v>9</v>
      </c>
      <c r="B2049" s="11">
        <v>73000</v>
      </c>
    </row>
    <row r="2050" spans="1:2" x14ac:dyDescent="0.25">
      <c r="A2050" s="163">
        <v>73000</v>
      </c>
      <c r="B2050" s="11">
        <v>73000</v>
      </c>
    </row>
    <row r="2051" spans="1:2" x14ac:dyDescent="0.25">
      <c r="A2051" s="9" t="s">
        <v>2266</v>
      </c>
      <c r="B2051" s="11">
        <v>62400</v>
      </c>
    </row>
    <row r="2052" spans="1:2" x14ac:dyDescent="0.25">
      <c r="A2052" s="4" t="s">
        <v>15</v>
      </c>
      <c r="B2052" s="11">
        <v>62400</v>
      </c>
    </row>
    <row r="2053" spans="1:2" x14ac:dyDescent="0.25">
      <c r="A2053" s="10" t="s">
        <v>310</v>
      </c>
      <c r="B2053" s="11">
        <v>62400</v>
      </c>
    </row>
    <row r="2054" spans="1:2" x14ac:dyDescent="0.25">
      <c r="A2054" s="12" t="s">
        <v>6</v>
      </c>
      <c r="B2054" s="11">
        <v>62400</v>
      </c>
    </row>
    <row r="2055" spans="1:2" x14ac:dyDescent="0.25">
      <c r="A2055" s="13" t="s">
        <v>4029</v>
      </c>
      <c r="B2055" s="11">
        <v>62400</v>
      </c>
    </row>
    <row r="2056" spans="1:2" x14ac:dyDescent="0.25">
      <c r="A2056" s="14" t="s">
        <v>4016</v>
      </c>
      <c r="B2056" s="11">
        <v>62400</v>
      </c>
    </row>
    <row r="2057" spans="1:2" x14ac:dyDescent="0.25">
      <c r="A2057" s="20" t="s">
        <v>13</v>
      </c>
      <c r="B2057" s="11">
        <v>62400</v>
      </c>
    </row>
    <row r="2058" spans="1:2" x14ac:dyDescent="0.25">
      <c r="A2058" s="163">
        <v>62400</v>
      </c>
      <c r="B2058" s="11">
        <v>62400</v>
      </c>
    </row>
    <row r="2059" spans="1:2" x14ac:dyDescent="0.25">
      <c r="A2059" s="9" t="s">
        <v>2267</v>
      </c>
      <c r="B2059" s="11">
        <v>27600</v>
      </c>
    </row>
    <row r="2060" spans="1:2" x14ac:dyDescent="0.25">
      <c r="A2060" s="4" t="s">
        <v>171</v>
      </c>
      <c r="B2060" s="11">
        <v>27600</v>
      </c>
    </row>
    <row r="2061" spans="1:2" x14ac:dyDescent="0.25">
      <c r="A2061" s="10" t="s">
        <v>356</v>
      </c>
      <c r="B2061" s="11">
        <v>27600</v>
      </c>
    </row>
    <row r="2062" spans="1:2" x14ac:dyDescent="0.25">
      <c r="A2062" s="12" t="s">
        <v>6</v>
      </c>
      <c r="B2062" s="11">
        <v>27600</v>
      </c>
    </row>
    <row r="2063" spans="1:2" x14ac:dyDescent="0.25">
      <c r="A2063" s="13" t="s">
        <v>4032</v>
      </c>
      <c r="B2063" s="11">
        <v>27600</v>
      </c>
    </row>
    <row r="2064" spans="1:2" x14ac:dyDescent="0.25">
      <c r="A2064" s="14" t="s">
        <v>4016</v>
      </c>
      <c r="B2064" s="11">
        <v>27600</v>
      </c>
    </row>
    <row r="2065" spans="1:2" x14ac:dyDescent="0.25">
      <c r="A2065" s="20" t="s">
        <v>13</v>
      </c>
      <c r="B2065" s="11">
        <v>27600</v>
      </c>
    </row>
    <row r="2066" spans="1:2" x14ac:dyDescent="0.25">
      <c r="A2066" s="163">
        <v>27600</v>
      </c>
      <c r="B2066" s="11">
        <v>27600</v>
      </c>
    </row>
    <row r="2067" spans="1:2" x14ac:dyDescent="0.25">
      <c r="A2067" s="9" t="s">
        <v>2268</v>
      </c>
      <c r="B2067" s="11">
        <v>54000</v>
      </c>
    </row>
    <row r="2068" spans="1:2" x14ac:dyDescent="0.25">
      <c r="A2068" s="4" t="s">
        <v>15</v>
      </c>
      <c r="B2068" s="11">
        <v>54000</v>
      </c>
    </row>
    <row r="2069" spans="1:2" x14ac:dyDescent="0.25">
      <c r="A2069" s="10" t="s">
        <v>52</v>
      </c>
      <c r="B2069" s="11">
        <v>54000</v>
      </c>
    </row>
    <row r="2070" spans="1:2" x14ac:dyDescent="0.25">
      <c r="A2070" s="12" t="s">
        <v>6</v>
      </c>
      <c r="B2070" s="11">
        <v>54000</v>
      </c>
    </row>
    <row r="2071" spans="1:2" x14ac:dyDescent="0.25">
      <c r="A2071" s="13" t="s">
        <v>4029</v>
      </c>
      <c r="B2071" s="11">
        <v>54000</v>
      </c>
    </row>
    <row r="2072" spans="1:2" x14ac:dyDescent="0.25">
      <c r="A2072" s="14" t="s">
        <v>4016</v>
      </c>
      <c r="B2072" s="11">
        <v>54000</v>
      </c>
    </row>
    <row r="2073" spans="1:2" x14ac:dyDescent="0.25">
      <c r="A2073" s="20" t="s">
        <v>13</v>
      </c>
      <c r="B2073" s="11">
        <v>54000</v>
      </c>
    </row>
    <row r="2074" spans="1:2" x14ac:dyDescent="0.25">
      <c r="A2074" s="163">
        <v>54000</v>
      </c>
      <c r="B2074" s="11">
        <v>54000</v>
      </c>
    </row>
    <row r="2075" spans="1:2" x14ac:dyDescent="0.25">
      <c r="A2075" s="9" t="s">
        <v>2269</v>
      </c>
      <c r="B2075" s="11">
        <v>4914.9850057341491</v>
      </c>
    </row>
    <row r="2076" spans="1:2" x14ac:dyDescent="0.25">
      <c r="A2076" s="4" t="s">
        <v>8</v>
      </c>
      <c r="B2076" s="11">
        <v>4914.9850057341491</v>
      </c>
    </row>
    <row r="2077" spans="1:2" x14ac:dyDescent="0.25">
      <c r="A2077" s="10" t="s">
        <v>20</v>
      </c>
      <c r="B2077" s="11">
        <v>4914.9850057341491</v>
      </c>
    </row>
    <row r="2078" spans="1:2" x14ac:dyDescent="0.25">
      <c r="A2078" s="12" t="s">
        <v>40</v>
      </c>
      <c r="B2078" s="11">
        <v>4914.9850057341491</v>
      </c>
    </row>
    <row r="2079" spans="1:2" x14ac:dyDescent="0.25">
      <c r="A2079" s="13" t="s">
        <v>4053</v>
      </c>
      <c r="B2079" s="11">
        <v>4914.9850057341491</v>
      </c>
    </row>
    <row r="2080" spans="1:2" x14ac:dyDescent="0.25">
      <c r="A2080" s="14" t="s">
        <v>4016</v>
      </c>
      <c r="B2080" s="11">
        <v>4914.9850057341491</v>
      </c>
    </row>
    <row r="2081" spans="1:2" x14ac:dyDescent="0.25">
      <c r="A2081" s="20" t="s">
        <v>13</v>
      </c>
      <c r="B2081" s="11">
        <v>4914.9850057341491</v>
      </c>
    </row>
    <row r="2082" spans="1:2" x14ac:dyDescent="0.25">
      <c r="A2082" s="163">
        <v>4914.9850057341491</v>
      </c>
      <c r="B2082" s="11">
        <v>4914.9850057341491</v>
      </c>
    </row>
    <row r="2083" spans="1:2" x14ac:dyDescent="0.25">
      <c r="A2083" s="9" t="s">
        <v>2270</v>
      </c>
      <c r="B2083" s="11">
        <v>77000</v>
      </c>
    </row>
    <row r="2084" spans="1:2" x14ac:dyDescent="0.25">
      <c r="A2084" s="4" t="s">
        <v>15</v>
      </c>
      <c r="B2084" s="11">
        <v>77000</v>
      </c>
    </row>
    <row r="2085" spans="1:2" x14ac:dyDescent="0.25">
      <c r="A2085" s="10" t="s">
        <v>310</v>
      </c>
      <c r="B2085" s="11">
        <v>77000</v>
      </c>
    </row>
    <row r="2086" spans="1:2" x14ac:dyDescent="0.25">
      <c r="A2086" s="12" t="s">
        <v>6</v>
      </c>
      <c r="B2086" s="11">
        <v>77000</v>
      </c>
    </row>
    <row r="2087" spans="1:2" x14ac:dyDescent="0.25">
      <c r="A2087" s="13" t="s">
        <v>4101</v>
      </c>
      <c r="B2087" s="11">
        <v>77000</v>
      </c>
    </row>
    <row r="2088" spans="1:2" x14ac:dyDescent="0.25">
      <c r="A2088" s="14" t="s">
        <v>4016</v>
      </c>
      <c r="B2088" s="11">
        <v>77000</v>
      </c>
    </row>
    <row r="2089" spans="1:2" x14ac:dyDescent="0.25">
      <c r="A2089" s="20" t="s">
        <v>9</v>
      </c>
      <c r="B2089" s="11">
        <v>77000</v>
      </c>
    </row>
    <row r="2090" spans="1:2" x14ac:dyDescent="0.25">
      <c r="A2090" s="163">
        <v>77000</v>
      </c>
      <c r="B2090" s="11">
        <v>77000</v>
      </c>
    </row>
    <row r="2091" spans="1:2" x14ac:dyDescent="0.25">
      <c r="A2091" s="9" t="s">
        <v>2271</v>
      </c>
      <c r="B2091" s="11">
        <v>76000</v>
      </c>
    </row>
    <row r="2092" spans="1:2" x14ac:dyDescent="0.25">
      <c r="A2092" s="4" t="s">
        <v>15</v>
      </c>
      <c r="B2092" s="11">
        <v>76000</v>
      </c>
    </row>
    <row r="2093" spans="1:2" x14ac:dyDescent="0.25">
      <c r="A2093" s="10" t="s">
        <v>52</v>
      </c>
      <c r="B2093" s="11">
        <v>76000</v>
      </c>
    </row>
    <row r="2094" spans="1:2" x14ac:dyDescent="0.25">
      <c r="A2094" s="12" t="s">
        <v>6</v>
      </c>
      <c r="B2094" s="11">
        <v>76000</v>
      </c>
    </row>
    <row r="2095" spans="1:2" x14ac:dyDescent="0.25">
      <c r="A2095" s="13" t="s">
        <v>4101</v>
      </c>
      <c r="B2095" s="11">
        <v>76000</v>
      </c>
    </row>
    <row r="2096" spans="1:2" x14ac:dyDescent="0.25">
      <c r="A2096" s="14" t="s">
        <v>4016</v>
      </c>
      <c r="B2096" s="11">
        <v>76000</v>
      </c>
    </row>
    <row r="2097" spans="1:2" x14ac:dyDescent="0.25">
      <c r="A2097" s="20" t="s">
        <v>13</v>
      </c>
      <c r="B2097" s="11">
        <v>76000</v>
      </c>
    </row>
    <row r="2098" spans="1:2" x14ac:dyDescent="0.25">
      <c r="A2098" s="163">
        <v>76000</v>
      </c>
      <c r="B2098" s="11">
        <v>76000</v>
      </c>
    </row>
    <row r="2099" spans="1:2" x14ac:dyDescent="0.25">
      <c r="A2099" s="9" t="s">
        <v>2272</v>
      </c>
      <c r="B2099" s="11">
        <v>103000</v>
      </c>
    </row>
    <row r="2100" spans="1:2" x14ac:dyDescent="0.25">
      <c r="A2100" s="4" t="s">
        <v>15</v>
      </c>
      <c r="B2100" s="11">
        <v>103000</v>
      </c>
    </row>
    <row r="2101" spans="1:2" x14ac:dyDescent="0.25">
      <c r="A2101" s="10" t="s">
        <v>4001</v>
      </c>
      <c r="B2101" s="11">
        <v>103000</v>
      </c>
    </row>
    <row r="2102" spans="1:2" x14ac:dyDescent="0.25">
      <c r="A2102" s="12" t="s">
        <v>6</v>
      </c>
      <c r="B2102" s="11">
        <v>103000</v>
      </c>
    </row>
    <row r="2103" spans="1:2" x14ac:dyDescent="0.25">
      <c r="A2103" s="13" t="s">
        <v>4031</v>
      </c>
      <c r="B2103" s="11">
        <v>103000</v>
      </c>
    </row>
    <row r="2104" spans="1:2" x14ac:dyDescent="0.25">
      <c r="A2104" s="14" t="s">
        <v>4016</v>
      </c>
      <c r="B2104" s="11">
        <v>103000</v>
      </c>
    </row>
    <row r="2105" spans="1:2" x14ac:dyDescent="0.25">
      <c r="A2105" s="20" t="s">
        <v>18</v>
      </c>
      <c r="B2105" s="11">
        <v>103000</v>
      </c>
    </row>
    <row r="2106" spans="1:2" x14ac:dyDescent="0.25">
      <c r="A2106" s="163">
        <v>103000</v>
      </c>
      <c r="B2106" s="11">
        <v>103000</v>
      </c>
    </row>
    <row r="2107" spans="1:2" x14ac:dyDescent="0.25">
      <c r="A2107" s="9" t="s">
        <v>2273</v>
      </c>
      <c r="B2107" s="11">
        <v>7600</v>
      </c>
    </row>
    <row r="2108" spans="1:2" x14ac:dyDescent="0.25">
      <c r="A2108" s="4" t="s">
        <v>27</v>
      </c>
      <c r="B2108" s="11">
        <v>7600</v>
      </c>
    </row>
    <row r="2109" spans="1:2" x14ac:dyDescent="0.25">
      <c r="A2109" s="10" t="s">
        <v>67</v>
      </c>
      <c r="B2109" s="11">
        <v>7600</v>
      </c>
    </row>
    <row r="2110" spans="1:2" x14ac:dyDescent="0.25">
      <c r="A2110" s="12" t="s">
        <v>6</v>
      </c>
      <c r="B2110" s="11">
        <v>7600</v>
      </c>
    </row>
    <row r="2111" spans="1:2" x14ac:dyDescent="0.25">
      <c r="A2111" s="13" t="s">
        <v>4053</v>
      </c>
      <c r="B2111" s="11">
        <v>7600</v>
      </c>
    </row>
    <row r="2112" spans="1:2" x14ac:dyDescent="0.25">
      <c r="A2112" s="14" t="s">
        <v>4016</v>
      </c>
      <c r="B2112" s="11">
        <v>7600</v>
      </c>
    </row>
    <row r="2113" spans="1:2" x14ac:dyDescent="0.25">
      <c r="A2113" s="20" t="s">
        <v>25</v>
      </c>
      <c r="B2113" s="11">
        <v>7600</v>
      </c>
    </row>
    <row r="2114" spans="1:2" x14ac:dyDescent="0.25">
      <c r="A2114" s="163">
        <v>7600</v>
      </c>
      <c r="B2114" s="11">
        <v>7600</v>
      </c>
    </row>
    <row r="2115" spans="1:2" x14ac:dyDescent="0.25">
      <c r="A2115" s="9" t="s">
        <v>2274</v>
      </c>
      <c r="B2115" s="11">
        <v>40000</v>
      </c>
    </row>
    <row r="2116" spans="1:2" x14ac:dyDescent="0.25">
      <c r="A2116" s="4" t="s">
        <v>15</v>
      </c>
      <c r="B2116" s="11">
        <v>40000</v>
      </c>
    </row>
    <row r="2117" spans="1:2" x14ac:dyDescent="0.25">
      <c r="A2117" s="10" t="s">
        <v>20</v>
      </c>
      <c r="B2117" s="11">
        <v>40000</v>
      </c>
    </row>
    <row r="2118" spans="1:2" x14ac:dyDescent="0.25">
      <c r="A2118" s="12" t="s">
        <v>6</v>
      </c>
      <c r="B2118" s="11">
        <v>40000</v>
      </c>
    </row>
    <row r="2119" spans="1:2" x14ac:dyDescent="0.25">
      <c r="A2119" s="13" t="s">
        <v>4030</v>
      </c>
      <c r="B2119" s="11">
        <v>40000</v>
      </c>
    </row>
    <row r="2120" spans="1:2" x14ac:dyDescent="0.25">
      <c r="A2120" s="14" t="s">
        <v>4016</v>
      </c>
      <c r="B2120" s="11">
        <v>40000</v>
      </c>
    </row>
    <row r="2121" spans="1:2" x14ac:dyDescent="0.25">
      <c r="A2121" s="20" t="s">
        <v>9</v>
      </c>
      <c r="B2121" s="11">
        <v>40000</v>
      </c>
    </row>
    <row r="2122" spans="1:2" x14ac:dyDescent="0.25">
      <c r="A2122" s="163">
        <v>40000</v>
      </c>
      <c r="B2122" s="11">
        <v>40000</v>
      </c>
    </row>
    <row r="2123" spans="1:2" x14ac:dyDescent="0.25">
      <c r="A2123" s="9" t="s">
        <v>2275</v>
      </c>
      <c r="B2123" s="11">
        <v>80000</v>
      </c>
    </row>
    <row r="2124" spans="1:2" x14ac:dyDescent="0.25">
      <c r="A2124" s="4" t="s">
        <v>15</v>
      </c>
      <c r="B2124" s="11">
        <v>80000</v>
      </c>
    </row>
    <row r="2125" spans="1:2" x14ac:dyDescent="0.25">
      <c r="A2125" s="10" t="s">
        <v>4001</v>
      </c>
      <c r="B2125" s="11">
        <v>80000</v>
      </c>
    </row>
    <row r="2126" spans="1:2" x14ac:dyDescent="0.25">
      <c r="A2126" s="12" t="s">
        <v>6</v>
      </c>
      <c r="B2126" s="11">
        <v>80000</v>
      </c>
    </row>
    <row r="2127" spans="1:2" x14ac:dyDescent="0.25">
      <c r="A2127" s="13" t="s">
        <v>4101</v>
      </c>
      <c r="B2127" s="11">
        <v>80000</v>
      </c>
    </row>
    <row r="2128" spans="1:2" x14ac:dyDescent="0.25">
      <c r="A2128" s="14" t="s">
        <v>4016</v>
      </c>
      <c r="B2128" s="11">
        <v>80000</v>
      </c>
    </row>
    <row r="2129" spans="1:2" x14ac:dyDescent="0.25">
      <c r="A2129" s="20" t="s">
        <v>18</v>
      </c>
      <c r="B2129" s="11">
        <v>80000</v>
      </c>
    </row>
    <row r="2130" spans="1:2" x14ac:dyDescent="0.25">
      <c r="A2130" s="163">
        <v>80000</v>
      </c>
      <c r="B2130" s="11">
        <v>80000</v>
      </c>
    </row>
    <row r="2131" spans="1:2" x14ac:dyDescent="0.25">
      <c r="A2131" s="9" t="s">
        <v>2276</v>
      </c>
      <c r="B2131" s="11">
        <v>55000</v>
      </c>
    </row>
    <row r="2132" spans="1:2" x14ac:dyDescent="0.25">
      <c r="A2132" s="4" t="s">
        <v>15</v>
      </c>
      <c r="B2132" s="11">
        <v>55000</v>
      </c>
    </row>
    <row r="2133" spans="1:2" x14ac:dyDescent="0.25">
      <c r="A2133" s="10" t="s">
        <v>20</v>
      </c>
      <c r="B2133" s="11">
        <v>55000</v>
      </c>
    </row>
    <row r="2134" spans="1:2" x14ac:dyDescent="0.25">
      <c r="A2134" s="12" t="s">
        <v>6</v>
      </c>
      <c r="B2134" s="11">
        <v>55000</v>
      </c>
    </row>
    <row r="2135" spans="1:2" x14ac:dyDescent="0.25">
      <c r="A2135" s="13" t="s">
        <v>4029</v>
      </c>
      <c r="B2135" s="11">
        <v>55000</v>
      </c>
    </row>
    <row r="2136" spans="1:2" x14ac:dyDescent="0.25">
      <c r="A2136" s="14" t="s">
        <v>4016</v>
      </c>
      <c r="B2136" s="11">
        <v>55000</v>
      </c>
    </row>
    <row r="2137" spans="1:2" x14ac:dyDescent="0.25">
      <c r="A2137" s="20" t="s">
        <v>13</v>
      </c>
      <c r="B2137" s="11">
        <v>55000</v>
      </c>
    </row>
    <row r="2138" spans="1:2" x14ac:dyDescent="0.25">
      <c r="A2138" s="163">
        <v>55000</v>
      </c>
      <c r="B2138" s="11">
        <v>55000</v>
      </c>
    </row>
    <row r="2139" spans="1:2" x14ac:dyDescent="0.25">
      <c r="A2139" s="9" t="s">
        <v>2277</v>
      </c>
      <c r="B2139" s="11">
        <v>99000</v>
      </c>
    </row>
    <row r="2140" spans="1:2" x14ac:dyDescent="0.25">
      <c r="A2140" s="4" t="s">
        <v>15</v>
      </c>
      <c r="B2140" s="11">
        <v>99000</v>
      </c>
    </row>
    <row r="2141" spans="1:2" x14ac:dyDescent="0.25">
      <c r="A2141" s="10" t="s">
        <v>20</v>
      </c>
      <c r="B2141" s="11">
        <v>99000</v>
      </c>
    </row>
    <row r="2142" spans="1:2" x14ac:dyDescent="0.25">
      <c r="A2142" s="12" t="s">
        <v>6</v>
      </c>
      <c r="B2142" s="11">
        <v>99000</v>
      </c>
    </row>
    <row r="2143" spans="1:2" x14ac:dyDescent="0.25">
      <c r="A2143" s="13" t="s">
        <v>4102</v>
      </c>
      <c r="B2143" s="11">
        <v>99000</v>
      </c>
    </row>
    <row r="2144" spans="1:2" x14ac:dyDescent="0.25">
      <c r="A2144" s="14" t="s">
        <v>4016</v>
      </c>
      <c r="B2144" s="11">
        <v>99000</v>
      </c>
    </row>
    <row r="2145" spans="1:2" x14ac:dyDescent="0.25">
      <c r="A2145" s="20" t="s">
        <v>18</v>
      </c>
      <c r="B2145" s="11">
        <v>99000</v>
      </c>
    </row>
    <row r="2146" spans="1:2" x14ac:dyDescent="0.25">
      <c r="A2146" s="163">
        <v>99000</v>
      </c>
      <c r="B2146" s="11">
        <v>99000</v>
      </c>
    </row>
    <row r="2147" spans="1:2" x14ac:dyDescent="0.25">
      <c r="A2147" s="9" t="s">
        <v>2278</v>
      </c>
      <c r="B2147" s="11">
        <v>9956.1219482708348</v>
      </c>
    </row>
    <row r="2148" spans="1:2" x14ac:dyDescent="0.25">
      <c r="A2148" s="4" t="s">
        <v>347</v>
      </c>
      <c r="B2148" s="11">
        <v>9956.1219482708348</v>
      </c>
    </row>
    <row r="2149" spans="1:2" x14ac:dyDescent="0.25">
      <c r="A2149" s="10" t="s">
        <v>52</v>
      </c>
      <c r="B2149" s="11">
        <v>9956.1219482708348</v>
      </c>
    </row>
    <row r="2150" spans="1:2" x14ac:dyDescent="0.25">
      <c r="A2150" s="12" t="s">
        <v>3951</v>
      </c>
      <c r="B2150" s="11">
        <v>9956.1219482708348</v>
      </c>
    </row>
    <row r="2151" spans="1:2" x14ac:dyDescent="0.25">
      <c r="A2151" s="13" t="s">
        <v>4053</v>
      </c>
      <c r="B2151" s="11">
        <v>9956.1219482708348</v>
      </c>
    </row>
    <row r="2152" spans="1:2" x14ac:dyDescent="0.25">
      <c r="A2152" s="14" t="s">
        <v>4016</v>
      </c>
      <c r="B2152" s="11">
        <v>9956.1219482708348</v>
      </c>
    </row>
    <row r="2153" spans="1:2" x14ac:dyDescent="0.25">
      <c r="A2153" s="20" t="s">
        <v>9</v>
      </c>
      <c r="B2153" s="11">
        <v>9956.1219482708348</v>
      </c>
    </row>
    <row r="2154" spans="1:2" x14ac:dyDescent="0.25">
      <c r="A2154" s="163">
        <v>9956.1219482708348</v>
      </c>
      <c r="B2154" s="11">
        <v>9956.1219482708348</v>
      </c>
    </row>
    <row r="2155" spans="1:2" x14ac:dyDescent="0.25">
      <c r="A2155" s="9" t="s">
        <v>2279</v>
      </c>
      <c r="B2155" s="11">
        <v>75000</v>
      </c>
    </row>
    <row r="2156" spans="1:2" x14ac:dyDescent="0.25">
      <c r="A2156" s="4" t="s">
        <v>15</v>
      </c>
      <c r="B2156" s="11">
        <v>75000</v>
      </c>
    </row>
    <row r="2157" spans="1:2" x14ac:dyDescent="0.25">
      <c r="A2157" s="10" t="s">
        <v>20</v>
      </c>
      <c r="B2157" s="11">
        <v>75000</v>
      </c>
    </row>
    <row r="2158" spans="1:2" x14ac:dyDescent="0.25">
      <c r="A2158" s="12" t="s">
        <v>6</v>
      </c>
      <c r="B2158" s="11">
        <v>75000</v>
      </c>
    </row>
    <row r="2159" spans="1:2" x14ac:dyDescent="0.25">
      <c r="A2159" s="13" t="s">
        <v>4101</v>
      </c>
      <c r="B2159" s="11">
        <v>75000</v>
      </c>
    </row>
    <row r="2160" spans="1:2" x14ac:dyDescent="0.25">
      <c r="A2160" s="14" t="s">
        <v>4016</v>
      </c>
      <c r="B2160" s="11">
        <v>75000</v>
      </c>
    </row>
    <row r="2161" spans="1:2" x14ac:dyDescent="0.25">
      <c r="A2161" s="20" t="s">
        <v>9</v>
      </c>
      <c r="B2161" s="11">
        <v>75000</v>
      </c>
    </row>
    <row r="2162" spans="1:2" x14ac:dyDescent="0.25">
      <c r="A2162" s="163">
        <v>75000</v>
      </c>
      <c r="B2162" s="11">
        <v>75000</v>
      </c>
    </row>
    <row r="2163" spans="1:2" x14ac:dyDescent="0.25">
      <c r="A2163" s="9" t="s">
        <v>2280</v>
      </c>
      <c r="B2163" s="11">
        <v>80000</v>
      </c>
    </row>
    <row r="2164" spans="1:2" x14ac:dyDescent="0.25">
      <c r="A2164" s="4" t="s">
        <v>15</v>
      </c>
      <c r="B2164" s="11">
        <v>80000</v>
      </c>
    </row>
    <row r="2165" spans="1:2" x14ac:dyDescent="0.25">
      <c r="A2165" s="10" t="s">
        <v>52</v>
      </c>
      <c r="B2165" s="11">
        <v>80000</v>
      </c>
    </row>
    <row r="2166" spans="1:2" x14ac:dyDescent="0.25">
      <c r="A2166" s="12" t="s">
        <v>6</v>
      </c>
      <c r="B2166" s="11">
        <v>80000</v>
      </c>
    </row>
    <row r="2167" spans="1:2" x14ac:dyDescent="0.25">
      <c r="A2167" s="13" t="s">
        <v>4101</v>
      </c>
      <c r="B2167" s="11">
        <v>80000</v>
      </c>
    </row>
    <row r="2168" spans="1:2" x14ac:dyDescent="0.25">
      <c r="A2168" s="14" t="s">
        <v>4016</v>
      </c>
      <c r="B2168" s="11">
        <v>80000</v>
      </c>
    </row>
    <row r="2169" spans="1:2" x14ac:dyDescent="0.25">
      <c r="A2169" s="20" t="s">
        <v>18</v>
      </c>
      <c r="B2169" s="11">
        <v>80000</v>
      </c>
    </row>
    <row r="2170" spans="1:2" x14ac:dyDescent="0.25">
      <c r="A2170" s="163">
        <v>80000</v>
      </c>
      <c r="B2170" s="11">
        <v>80000</v>
      </c>
    </row>
    <row r="2171" spans="1:2" x14ac:dyDescent="0.25">
      <c r="A2171" s="9" t="s">
        <v>2281</v>
      </c>
      <c r="B2171" s="11">
        <v>20000</v>
      </c>
    </row>
    <row r="2172" spans="1:2" x14ac:dyDescent="0.25">
      <c r="A2172" s="4" t="s">
        <v>8</v>
      </c>
      <c r="B2172" s="11">
        <v>20000</v>
      </c>
    </row>
    <row r="2173" spans="1:2" x14ac:dyDescent="0.25">
      <c r="A2173" s="10" t="s">
        <v>20</v>
      </c>
      <c r="B2173" s="11">
        <v>20000</v>
      </c>
    </row>
    <row r="2174" spans="1:2" x14ac:dyDescent="0.25">
      <c r="A2174" s="12" t="s">
        <v>6</v>
      </c>
      <c r="B2174" s="11">
        <v>20000</v>
      </c>
    </row>
    <row r="2175" spans="1:2" x14ac:dyDescent="0.25">
      <c r="A2175" s="13" t="s">
        <v>4054</v>
      </c>
      <c r="B2175" s="11">
        <v>20000</v>
      </c>
    </row>
    <row r="2176" spans="1:2" x14ac:dyDescent="0.25">
      <c r="A2176" s="14" t="s">
        <v>4016</v>
      </c>
      <c r="B2176" s="11">
        <v>20000</v>
      </c>
    </row>
    <row r="2177" spans="1:2" x14ac:dyDescent="0.25">
      <c r="A2177" s="20" t="s">
        <v>13</v>
      </c>
      <c r="B2177" s="11">
        <v>20000</v>
      </c>
    </row>
    <row r="2178" spans="1:2" x14ac:dyDescent="0.25">
      <c r="A2178" s="163">
        <v>20000</v>
      </c>
      <c r="B2178" s="11">
        <v>20000</v>
      </c>
    </row>
    <row r="2179" spans="1:2" x14ac:dyDescent="0.25">
      <c r="A2179" s="9" t="s">
        <v>2282</v>
      </c>
      <c r="B2179" s="11">
        <v>40000</v>
      </c>
    </row>
    <row r="2180" spans="1:2" x14ac:dyDescent="0.25">
      <c r="A2180" s="4" t="s">
        <v>15</v>
      </c>
      <c r="B2180" s="11">
        <v>40000</v>
      </c>
    </row>
    <row r="2181" spans="1:2" x14ac:dyDescent="0.25">
      <c r="A2181" s="10" t="s">
        <v>20</v>
      </c>
      <c r="B2181" s="11">
        <v>40000</v>
      </c>
    </row>
    <row r="2182" spans="1:2" x14ac:dyDescent="0.25">
      <c r="A2182" s="12" t="s">
        <v>6</v>
      </c>
      <c r="B2182" s="11">
        <v>40000</v>
      </c>
    </row>
    <row r="2183" spans="1:2" x14ac:dyDescent="0.25">
      <c r="A2183" s="13" t="s">
        <v>4030</v>
      </c>
      <c r="B2183" s="11">
        <v>40000</v>
      </c>
    </row>
    <row r="2184" spans="1:2" x14ac:dyDescent="0.25">
      <c r="A2184" s="14" t="s">
        <v>4016</v>
      </c>
      <c r="B2184" s="11">
        <v>40000</v>
      </c>
    </row>
    <row r="2185" spans="1:2" x14ac:dyDescent="0.25">
      <c r="A2185" s="20" t="s">
        <v>13</v>
      </c>
      <c r="B2185" s="11">
        <v>40000</v>
      </c>
    </row>
    <row r="2186" spans="1:2" x14ac:dyDescent="0.25">
      <c r="A2186" s="163">
        <v>40000</v>
      </c>
      <c r="B2186" s="11">
        <v>40000</v>
      </c>
    </row>
    <row r="2187" spans="1:2" x14ac:dyDescent="0.25">
      <c r="A2187" s="9" t="s">
        <v>2283</v>
      </c>
      <c r="B2187" s="11">
        <v>46000</v>
      </c>
    </row>
    <row r="2188" spans="1:2" x14ac:dyDescent="0.25">
      <c r="A2188" s="4" t="s">
        <v>15</v>
      </c>
      <c r="B2188" s="11">
        <v>46000</v>
      </c>
    </row>
    <row r="2189" spans="1:2" x14ac:dyDescent="0.25">
      <c r="A2189" s="10" t="s">
        <v>20</v>
      </c>
      <c r="B2189" s="11">
        <v>46000</v>
      </c>
    </row>
    <row r="2190" spans="1:2" x14ac:dyDescent="0.25">
      <c r="A2190" s="12" t="s">
        <v>6</v>
      </c>
      <c r="B2190" s="11">
        <v>46000</v>
      </c>
    </row>
    <row r="2191" spans="1:2" x14ac:dyDescent="0.25">
      <c r="A2191" s="13" t="s">
        <v>4030</v>
      </c>
      <c r="B2191" s="11">
        <v>46000</v>
      </c>
    </row>
    <row r="2192" spans="1:2" x14ac:dyDescent="0.25">
      <c r="A2192" s="14" t="s">
        <v>4016</v>
      </c>
      <c r="B2192" s="11">
        <v>46000</v>
      </c>
    </row>
    <row r="2193" spans="1:2" x14ac:dyDescent="0.25">
      <c r="A2193" s="20" t="s">
        <v>13</v>
      </c>
      <c r="B2193" s="11">
        <v>46000</v>
      </c>
    </row>
    <row r="2194" spans="1:2" x14ac:dyDescent="0.25">
      <c r="A2194" s="163">
        <v>46000</v>
      </c>
      <c r="B2194" s="11">
        <v>46000</v>
      </c>
    </row>
    <row r="2195" spans="1:2" x14ac:dyDescent="0.25">
      <c r="A2195" s="9" t="s">
        <v>2284</v>
      </c>
      <c r="B2195" s="11">
        <v>14000</v>
      </c>
    </row>
    <row r="2196" spans="1:2" x14ac:dyDescent="0.25">
      <c r="A2196" s="4" t="s">
        <v>143</v>
      </c>
      <c r="B2196" s="11">
        <v>14000</v>
      </c>
    </row>
    <row r="2197" spans="1:2" x14ac:dyDescent="0.25">
      <c r="A2197" s="10" t="s">
        <v>20</v>
      </c>
      <c r="B2197" s="11">
        <v>14000</v>
      </c>
    </row>
    <row r="2198" spans="1:2" x14ac:dyDescent="0.25">
      <c r="A2198" s="12" t="s">
        <v>6</v>
      </c>
      <c r="B2198" s="11">
        <v>14000</v>
      </c>
    </row>
    <row r="2199" spans="1:2" x14ac:dyDescent="0.25">
      <c r="A2199" s="13" t="s">
        <v>4054</v>
      </c>
      <c r="B2199" s="11">
        <v>14000</v>
      </c>
    </row>
    <row r="2200" spans="1:2" x14ac:dyDescent="0.25">
      <c r="A2200" s="14" t="s">
        <v>4016</v>
      </c>
      <c r="B2200" s="11">
        <v>14000</v>
      </c>
    </row>
    <row r="2201" spans="1:2" x14ac:dyDescent="0.25">
      <c r="A2201" s="20" t="s">
        <v>25</v>
      </c>
      <c r="B2201" s="11">
        <v>14000</v>
      </c>
    </row>
    <row r="2202" spans="1:2" x14ac:dyDescent="0.25">
      <c r="A2202" s="163">
        <v>14000</v>
      </c>
      <c r="B2202" s="11">
        <v>14000</v>
      </c>
    </row>
    <row r="2203" spans="1:2" x14ac:dyDescent="0.25">
      <c r="A2203" s="9" t="s">
        <v>2285</v>
      </c>
      <c r="B2203" s="11">
        <v>70000</v>
      </c>
    </row>
    <row r="2204" spans="1:2" x14ac:dyDescent="0.25">
      <c r="A2204" s="4" t="s">
        <v>15</v>
      </c>
      <c r="B2204" s="11">
        <v>70000</v>
      </c>
    </row>
    <row r="2205" spans="1:2" x14ac:dyDescent="0.25">
      <c r="A2205" s="10" t="s">
        <v>279</v>
      </c>
      <c r="B2205" s="11">
        <v>70000</v>
      </c>
    </row>
    <row r="2206" spans="1:2" x14ac:dyDescent="0.25">
      <c r="A2206" s="12" t="s">
        <v>6</v>
      </c>
      <c r="B2206" s="11">
        <v>70000</v>
      </c>
    </row>
    <row r="2207" spans="1:2" x14ac:dyDescent="0.25">
      <c r="A2207" s="13" t="s">
        <v>4100</v>
      </c>
      <c r="B2207" s="11">
        <v>70000</v>
      </c>
    </row>
    <row r="2208" spans="1:2" x14ac:dyDescent="0.25">
      <c r="A2208" s="14" t="s">
        <v>4016</v>
      </c>
      <c r="B2208" s="11">
        <v>70000</v>
      </c>
    </row>
    <row r="2209" spans="1:2" x14ac:dyDescent="0.25">
      <c r="A2209" s="20" t="s">
        <v>13</v>
      </c>
      <c r="B2209" s="11">
        <v>70000</v>
      </c>
    </row>
    <row r="2210" spans="1:2" x14ac:dyDescent="0.25">
      <c r="A2210" s="163">
        <v>70000</v>
      </c>
      <c r="B2210" s="11">
        <v>70000</v>
      </c>
    </row>
    <row r="2211" spans="1:2" x14ac:dyDescent="0.25">
      <c r="A2211" s="9" t="s">
        <v>2286</v>
      </c>
      <c r="B2211" s="11">
        <v>36000</v>
      </c>
    </row>
    <row r="2212" spans="1:2" x14ac:dyDescent="0.25">
      <c r="A2212" s="4" t="s">
        <v>65</v>
      </c>
      <c r="B2212" s="11">
        <v>36000</v>
      </c>
    </row>
    <row r="2213" spans="1:2" x14ac:dyDescent="0.25">
      <c r="A2213" s="10" t="s">
        <v>67</v>
      </c>
      <c r="B2213" s="11">
        <v>36000</v>
      </c>
    </row>
    <row r="2214" spans="1:2" x14ac:dyDescent="0.25">
      <c r="A2214" s="12" t="s">
        <v>6</v>
      </c>
      <c r="B2214" s="11">
        <v>36000</v>
      </c>
    </row>
    <row r="2215" spans="1:2" x14ac:dyDescent="0.25">
      <c r="A2215" s="13" t="s">
        <v>4032</v>
      </c>
      <c r="B2215" s="11">
        <v>36000</v>
      </c>
    </row>
    <row r="2216" spans="1:2" x14ac:dyDescent="0.25">
      <c r="A2216" s="14" t="s">
        <v>4016</v>
      </c>
      <c r="B2216" s="11">
        <v>36000</v>
      </c>
    </row>
    <row r="2217" spans="1:2" x14ac:dyDescent="0.25">
      <c r="A2217" s="20" t="s">
        <v>9</v>
      </c>
      <c r="B2217" s="11">
        <v>36000</v>
      </c>
    </row>
    <row r="2218" spans="1:2" x14ac:dyDescent="0.25">
      <c r="A2218" s="163">
        <v>36000</v>
      </c>
      <c r="B2218" s="11">
        <v>36000</v>
      </c>
    </row>
    <row r="2219" spans="1:2" x14ac:dyDescent="0.25">
      <c r="A2219" s="9" t="s">
        <v>2287</v>
      </c>
      <c r="B2219" s="11">
        <v>15000</v>
      </c>
    </row>
    <row r="2220" spans="1:2" x14ac:dyDescent="0.25">
      <c r="A2220" s="4" t="s">
        <v>15</v>
      </c>
      <c r="B2220" s="11">
        <v>15000</v>
      </c>
    </row>
    <row r="2221" spans="1:2" x14ac:dyDescent="0.25">
      <c r="A2221" s="10" t="s">
        <v>52</v>
      </c>
      <c r="B2221" s="11">
        <v>15000</v>
      </c>
    </row>
    <row r="2222" spans="1:2" x14ac:dyDescent="0.25">
      <c r="A2222" s="12" t="s">
        <v>6</v>
      </c>
      <c r="B2222" s="11">
        <v>15000</v>
      </c>
    </row>
    <row r="2223" spans="1:2" x14ac:dyDescent="0.25">
      <c r="A2223" s="13" t="s">
        <v>4054</v>
      </c>
      <c r="B2223" s="11">
        <v>15000</v>
      </c>
    </row>
    <row r="2224" spans="1:2" x14ac:dyDescent="0.25">
      <c r="A2224" s="14" t="s">
        <v>4016</v>
      </c>
      <c r="B2224" s="11">
        <v>15000</v>
      </c>
    </row>
    <row r="2225" spans="1:2" x14ac:dyDescent="0.25">
      <c r="A2225" s="20" t="s">
        <v>18</v>
      </c>
      <c r="B2225" s="11">
        <v>15000</v>
      </c>
    </row>
    <row r="2226" spans="1:2" x14ac:dyDescent="0.25">
      <c r="A2226" s="163">
        <v>15000</v>
      </c>
      <c r="B2226" s="11">
        <v>15000</v>
      </c>
    </row>
    <row r="2227" spans="1:2" x14ac:dyDescent="0.25">
      <c r="A2227" s="9" t="s">
        <v>2288</v>
      </c>
      <c r="B2227" s="11">
        <v>26711.875031163851</v>
      </c>
    </row>
    <row r="2228" spans="1:2" x14ac:dyDescent="0.25">
      <c r="A2228" s="4" t="s">
        <v>8</v>
      </c>
      <c r="B2228" s="11">
        <v>26711.875031163851</v>
      </c>
    </row>
    <row r="2229" spans="1:2" x14ac:dyDescent="0.25">
      <c r="A2229" s="10" t="s">
        <v>356</v>
      </c>
      <c r="B2229" s="11">
        <v>26711.875031163851</v>
      </c>
    </row>
    <row r="2230" spans="1:2" x14ac:dyDescent="0.25">
      <c r="A2230" s="12" t="s">
        <v>40</v>
      </c>
      <c r="B2230" s="11">
        <v>26711.875031163851</v>
      </c>
    </row>
    <row r="2231" spans="1:2" x14ac:dyDescent="0.25">
      <c r="A2231" s="13" t="s">
        <v>4032</v>
      </c>
      <c r="B2231" s="11">
        <v>26711.875031163851</v>
      </c>
    </row>
    <row r="2232" spans="1:2" x14ac:dyDescent="0.25">
      <c r="A2232" s="14" t="s">
        <v>4016</v>
      </c>
      <c r="B2232" s="11">
        <v>26711.875031163851</v>
      </c>
    </row>
    <row r="2233" spans="1:2" x14ac:dyDescent="0.25">
      <c r="A2233" s="20" t="s">
        <v>13</v>
      </c>
      <c r="B2233" s="11">
        <v>26711.875031163851</v>
      </c>
    </row>
    <row r="2234" spans="1:2" x14ac:dyDescent="0.25">
      <c r="A2234" s="163">
        <v>26711.875031163851</v>
      </c>
      <c r="B2234" s="11">
        <v>26711.875031163851</v>
      </c>
    </row>
    <row r="2235" spans="1:2" x14ac:dyDescent="0.25">
      <c r="A2235" s="9" t="s">
        <v>2289</v>
      </c>
      <c r="B2235" s="11">
        <v>27221.92126875931</v>
      </c>
    </row>
    <row r="2236" spans="1:2" x14ac:dyDescent="0.25">
      <c r="A2236" s="4" t="s">
        <v>359</v>
      </c>
      <c r="B2236" s="11">
        <v>27221.92126875931</v>
      </c>
    </row>
    <row r="2237" spans="1:2" x14ac:dyDescent="0.25">
      <c r="A2237" s="10" t="s">
        <v>310</v>
      </c>
      <c r="B2237" s="11">
        <v>27221.92126875931</v>
      </c>
    </row>
    <row r="2238" spans="1:2" x14ac:dyDescent="0.25">
      <c r="A2238" s="12" t="s">
        <v>358</v>
      </c>
      <c r="B2238" s="11">
        <v>27221.92126875931</v>
      </c>
    </row>
    <row r="2239" spans="1:2" x14ac:dyDescent="0.25">
      <c r="A2239" s="13" t="s">
        <v>4032</v>
      </c>
      <c r="B2239" s="11">
        <v>27221.92126875931</v>
      </c>
    </row>
    <row r="2240" spans="1:2" x14ac:dyDescent="0.25">
      <c r="A2240" s="14" t="s">
        <v>4016</v>
      </c>
      <c r="B2240" s="11">
        <v>27221.92126875931</v>
      </c>
    </row>
    <row r="2241" spans="1:2" x14ac:dyDescent="0.25">
      <c r="A2241" s="20" t="s">
        <v>9</v>
      </c>
      <c r="B2241" s="11">
        <v>27221.92126875931</v>
      </c>
    </row>
    <row r="2242" spans="1:2" x14ac:dyDescent="0.25">
      <c r="A2242" s="163">
        <v>27221.92126875931</v>
      </c>
      <c r="B2242" s="11">
        <v>27221.92126875931</v>
      </c>
    </row>
    <row r="2243" spans="1:2" x14ac:dyDescent="0.25">
      <c r="A2243" s="9" t="s">
        <v>2290</v>
      </c>
      <c r="B2243" s="11">
        <v>22000</v>
      </c>
    </row>
    <row r="2244" spans="1:2" x14ac:dyDescent="0.25">
      <c r="A2244" s="4" t="s">
        <v>8</v>
      </c>
      <c r="B2244" s="11">
        <v>22000</v>
      </c>
    </row>
    <row r="2245" spans="1:2" x14ac:dyDescent="0.25">
      <c r="A2245" s="10" t="s">
        <v>3999</v>
      </c>
      <c r="B2245" s="11">
        <v>22000</v>
      </c>
    </row>
    <row r="2246" spans="1:2" x14ac:dyDescent="0.25">
      <c r="A2246" s="12" t="s">
        <v>6</v>
      </c>
      <c r="B2246" s="11">
        <v>22000</v>
      </c>
    </row>
    <row r="2247" spans="1:2" x14ac:dyDescent="0.25">
      <c r="A2247" s="13" t="s">
        <v>4054</v>
      </c>
      <c r="B2247" s="11">
        <v>22000</v>
      </c>
    </row>
    <row r="2248" spans="1:2" x14ac:dyDescent="0.25">
      <c r="A2248" s="14" t="s">
        <v>4016</v>
      </c>
      <c r="B2248" s="11">
        <v>22000</v>
      </c>
    </row>
    <row r="2249" spans="1:2" x14ac:dyDescent="0.25">
      <c r="A2249" s="20" t="s">
        <v>13</v>
      </c>
      <c r="B2249" s="11">
        <v>22000</v>
      </c>
    </row>
    <row r="2250" spans="1:2" x14ac:dyDescent="0.25">
      <c r="A2250" s="163">
        <v>22000</v>
      </c>
      <c r="B2250" s="11">
        <v>22000</v>
      </c>
    </row>
    <row r="2251" spans="1:2" x14ac:dyDescent="0.25">
      <c r="A2251" s="9" t="s">
        <v>2291</v>
      </c>
      <c r="B2251" s="11">
        <v>68000</v>
      </c>
    </row>
    <row r="2252" spans="1:2" x14ac:dyDescent="0.25">
      <c r="A2252" s="4" t="s">
        <v>15</v>
      </c>
      <c r="B2252" s="11">
        <v>68000</v>
      </c>
    </row>
    <row r="2253" spans="1:2" x14ac:dyDescent="0.25">
      <c r="A2253" s="10" t="s">
        <v>52</v>
      </c>
      <c r="B2253" s="11">
        <v>68000</v>
      </c>
    </row>
    <row r="2254" spans="1:2" x14ac:dyDescent="0.25">
      <c r="A2254" s="12" t="s">
        <v>6</v>
      </c>
      <c r="B2254" s="11">
        <v>68000</v>
      </c>
    </row>
    <row r="2255" spans="1:2" x14ac:dyDescent="0.25">
      <c r="A2255" s="13" t="s">
        <v>4100</v>
      </c>
      <c r="B2255" s="11">
        <v>68000</v>
      </c>
    </row>
    <row r="2256" spans="1:2" x14ac:dyDescent="0.25">
      <c r="A2256" s="14" t="s">
        <v>4016</v>
      </c>
      <c r="B2256" s="11">
        <v>68000</v>
      </c>
    </row>
    <row r="2257" spans="1:2" x14ac:dyDescent="0.25">
      <c r="A2257" s="20" t="s">
        <v>13</v>
      </c>
      <c r="B2257" s="11">
        <v>68000</v>
      </c>
    </row>
    <row r="2258" spans="1:2" x14ac:dyDescent="0.25">
      <c r="A2258" s="163">
        <v>68000</v>
      </c>
      <c r="B2258" s="11">
        <v>68000</v>
      </c>
    </row>
    <row r="2259" spans="1:2" x14ac:dyDescent="0.25">
      <c r="A2259" s="9" t="s">
        <v>2292</v>
      </c>
      <c r="B2259" s="11">
        <v>97000</v>
      </c>
    </row>
    <row r="2260" spans="1:2" x14ac:dyDescent="0.25">
      <c r="A2260" s="4" t="s">
        <v>15</v>
      </c>
      <c r="B2260" s="11">
        <v>97000</v>
      </c>
    </row>
    <row r="2261" spans="1:2" x14ac:dyDescent="0.25">
      <c r="A2261" s="10" t="s">
        <v>20</v>
      </c>
      <c r="B2261" s="11">
        <v>97000</v>
      </c>
    </row>
    <row r="2262" spans="1:2" x14ac:dyDescent="0.25">
      <c r="A2262" s="12" t="s">
        <v>6</v>
      </c>
      <c r="B2262" s="11">
        <v>97000</v>
      </c>
    </row>
    <row r="2263" spans="1:2" x14ac:dyDescent="0.25">
      <c r="A2263" s="13" t="s">
        <v>4102</v>
      </c>
      <c r="B2263" s="11">
        <v>97000</v>
      </c>
    </row>
    <row r="2264" spans="1:2" x14ac:dyDescent="0.25">
      <c r="A2264" s="14" t="s">
        <v>4016</v>
      </c>
      <c r="B2264" s="11">
        <v>97000</v>
      </c>
    </row>
    <row r="2265" spans="1:2" x14ac:dyDescent="0.25">
      <c r="A2265" s="20" t="s">
        <v>13</v>
      </c>
      <c r="B2265" s="11">
        <v>97000</v>
      </c>
    </row>
    <row r="2266" spans="1:2" x14ac:dyDescent="0.25">
      <c r="A2266" s="163">
        <v>97000</v>
      </c>
      <c r="B2266" s="11">
        <v>97000</v>
      </c>
    </row>
    <row r="2267" spans="1:2" x14ac:dyDescent="0.25">
      <c r="A2267" s="9" t="s">
        <v>2293</v>
      </c>
      <c r="B2267" s="11">
        <v>48861.526434085805</v>
      </c>
    </row>
    <row r="2268" spans="1:2" x14ac:dyDescent="0.25">
      <c r="A2268" s="4" t="s">
        <v>71</v>
      </c>
      <c r="B2268" s="11">
        <v>48861.526434085805</v>
      </c>
    </row>
    <row r="2269" spans="1:2" x14ac:dyDescent="0.25">
      <c r="A2269" s="10" t="s">
        <v>279</v>
      </c>
      <c r="B2269" s="11">
        <v>48861.526434085805</v>
      </c>
    </row>
    <row r="2270" spans="1:2" x14ac:dyDescent="0.25">
      <c r="A2270" s="12" t="s">
        <v>69</v>
      </c>
      <c r="B2270" s="11">
        <v>48861.526434085805</v>
      </c>
    </row>
    <row r="2271" spans="1:2" x14ac:dyDescent="0.25">
      <c r="A2271" s="13" t="s">
        <v>4030</v>
      </c>
      <c r="B2271" s="11">
        <v>48861.526434085805</v>
      </c>
    </row>
    <row r="2272" spans="1:2" x14ac:dyDescent="0.25">
      <c r="A2272" s="14" t="s">
        <v>4016</v>
      </c>
      <c r="B2272" s="11">
        <v>48861.526434085805</v>
      </c>
    </row>
    <row r="2273" spans="1:2" x14ac:dyDescent="0.25">
      <c r="A2273" s="20" t="s">
        <v>18</v>
      </c>
      <c r="B2273" s="11">
        <v>48861.526434085805</v>
      </c>
    </row>
    <row r="2274" spans="1:2" x14ac:dyDescent="0.25">
      <c r="A2274" s="163">
        <v>48861.526434085805</v>
      </c>
      <c r="B2274" s="11">
        <v>48861.526434085805</v>
      </c>
    </row>
    <row r="2275" spans="1:2" x14ac:dyDescent="0.25">
      <c r="A2275" s="9" t="s">
        <v>2294</v>
      </c>
      <c r="B2275" s="11">
        <v>65000</v>
      </c>
    </row>
    <row r="2276" spans="1:2" x14ac:dyDescent="0.25">
      <c r="A2276" s="4" t="s">
        <v>15</v>
      </c>
      <c r="B2276" s="11">
        <v>65000</v>
      </c>
    </row>
    <row r="2277" spans="1:2" x14ac:dyDescent="0.25">
      <c r="A2277" s="10" t="s">
        <v>20</v>
      </c>
      <c r="B2277" s="11">
        <v>65000</v>
      </c>
    </row>
    <row r="2278" spans="1:2" x14ac:dyDescent="0.25">
      <c r="A2278" s="12" t="s">
        <v>6</v>
      </c>
      <c r="B2278" s="11">
        <v>65000</v>
      </c>
    </row>
    <row r="2279" spans="1:2" x14ac:dyDescent="0.25">
      <c r="A2279" s="13" t="s">
        <v>4100</v>
      </c>
      <c r="B2279" s="11">
        <v>65000</v>
      </c>
    </row>
    <row r="2280" spans="1:2" x14ac:dyDescent="0.25">
      <c r="A2280" s="14" t="s">
        <v>4016</v>
      </c>
      <c r="B2280" s="11">
        <v>65000</v>
      </c>
    </row>
    <row r="2281" spans="1:2" x14ac:dyDescent="0.25">
      <c r="A2281" s="20" t="s">
        <v>9</v>
      </c>
      <c r="B2281" s="11">
        <v>65000</v>
      </c>
    </row>
    <row r="2282" spans="1:2" x14ac:dyDescent="0.25">
      <c r="A2282" s="163">
        <v>65000</v>
      </c>
      <c r="B2282" s="11">
        <v>65000</v>
      </c>
    </row>
    <row r="2283" spans="1:2" x14ac:dyDescent="0.25">
      <c r="A2283" s="9" t="s">
        <v>2295</v>
      </c>
      <c r="B2283" s="11">
        <v>43200</v>
      </c>
    </row>
    <row r="2284" spans="1:2" x14ac:dyDescent="0.25">
      <c r="A2284" s="4" t="s">
        <v>133</v>
      </c>
      <c r="B2284" s="11">
        <v>43200</v>
      </c>
    </row>
    <row r="2285" spans="1:2" x14ac:dyDescent="0.25">
      <c r="A2285" s="10" t="s">
        <v>52</v>
      </c>
      <c r="B2285" s="11">
        <v>43200</v>
      </c>
    </row>
    <row r="2286" spans="1:2" x14ac:dyDescent="0.25">
      <c r="A2286" s="12" t="s">
        <v>6</v>
      </c>
      <c r="B2286" s="11">
        <v>43200</v>
      </c>
    </row>
    <row r="2287" spans="1:2" x14ac:dyDescent="0.25">
      <c r="A2287" s="13" t="s">
        <v>4030</v>
      </c>
      <c r="B2287" s="11">
        <v>43200</v>
      </c>
    </row>
    <row r="2288" spans="1:2" x14ac:dyDescent="0.25">
      <c r="A2288" s="14" t="s">
        <v>4016</v>
      </c>
      <c r="B2288" s="11">
        <v>43200</v>
      </c>
    </row>
    <row r="2289" spans="1:2" x14ac:dyDescent="0.25">
      <c r="A2289" s="20" t="s">
        <v>9</v>
      </c>
      <c r="B2289" s="11">
        <v>43200</v>
      </c>
    </row>
    <row r="2290" spans="1:2" x14ac:dyDescent="0.25">
      <c r="A2290" s="163">
        <v>43200</v>
      </c>
      <c r="B2290" s="11">
        <v>43200</v>
      </c>
    </row>
    <row r="2291" spans="1:2" x14ac:dyDescent="0.25">
      <c r="A2291" s="9" t="s">
        <v>2296</v>
      </c>
      <c r="B2291" s="11">
        <v>8013.5625093491553</v>
      </c>
    </row>
    <row r="2292" spans="1:2" x14ac:dyDescent="0.25">
      <c r="A2292" s="4" t="s">
        <v>8</v>
      </c>
      <c r="B2292" s="11">
        <v>8013.5625093491553</v>
      </c>
    </row>
    <row r="2293" spans="1:2" x14ac:dyDescent="0.25">
      <c r="A2293" s="10" t="s">
        <v>20</v>
      </c>
      <c r="B2293" s="11">
        <v>8013.5625093491553</v>
      </c>
    </row>
    <row r="2294" spans="1:2" x14ac:dyDescent="0.25">
      <c r="A2294" s="12" t="s">
        <v>40</v>
      </c>
      <c r="B2294" s="11">
        <v>8013.5625093491553</v>
      </c>
    </row>
    <row r="2295" spans="1:2" x14ac:dyDescent="0.25">
      <c r="A2295" s="13" t="s">
        <v>4053</v>
      </c>
      <c r="B2295" s="11">
        <v>8013.5625093491553</v>
      </c>
    </row>
    <row r="2296" spans="1:2" x14ac:dyDescent="0.25">
      <c r="A2296" s="14" t="s">
        <v>4016</v>
      </c>
      <c r="B2296" s="11">
        <v>8013.5625093491553</v>
      </c>
    </row>
    <row r="2297" spans="1:2" x14ac:dyDescent="0.25">
      <c r="A2297" s="20" t="s">
        <v>9</v>
      </c>
      <c r="B2297" s="11">
        <v>8013.5625093491553</v>
      </c>
    </row>
    <row r="2298" spans="1:2" x14ac:dyDescent="0.25">
      <c r="A2298" s="163">
        <v>8013.5625093491553</v>
      </c>
      <c r="B2298" s="11">
        <v>8013.5625093491553</v>
      </c>
    </row>
    <row r="2299" spans="1:2" x14ac:dyDescent="0.25">
      <c r="A2299" s="9" t="s">
        <v>2297</v>
      </c>
      <c r="B2299" s="11">
        <v>50000</v>
      </c>
    </row>
    <row r="2300" spans="1:2" x14ac:dyDescent="0.25">
      <c r="A2300" s="4" t="s">
        <v>15</v>
      </c>
      <c r="B2300" s="11">
        <v>50000</v>
      </c>
    </row>
    <row r="2301" spans="1:2" x14ac:dyDescent="0.25">
      <c r="A2301" s="10" t="s">
        <v>20</v>
      </c>
      <c r="B2301" s="11">
        <v>50000</v>
      </c>
    </row>
    <row r="2302" spans="1:2" x14ac:dyDescent="0.25">
      <c r="A2302" s="12" t="s">
        <v>6</v>
      </c>
      <c r="B2302" s="11">
        <v>50000</v>
      </c>
    </row>
    <row r="2303" spans="1:2" x14ac:dyDescent="0.25">
      <c r="A2303" s="13" t="s">
        <v>4029</v>
      </c>
      <c r="B2303" s="11">
        <v>50000</v>
      </c>
    </row>
    <row r="2304" spans="1:2" x14ac:dyDescent="0.25">
      <c r="A2304" s="14" t="s">
        <v>4016</v>
      </c>
      <c r="B2304" s="11">
        <v>50000</v>
      </c>
    </row>
    <row r="2305" spans="1:2" x14ac:dyDescent="0.25">
      <c r="A2305" s="20" t="s">
        <v>13</v>
      </c>
      <c r="B2305" s="11">
        <v>50000</v>
      </c>
    </row>
    <row r="2306" spans="1:2" x14ac:dyDescent="0.25">
      <c r="A2306" s="163">
        <v>50000</v>
      </c>
      <c r="B2306" s="11">
        <v>50000</v>
      </c>
    </row>
    <row r="2307" spans="1:2" x14ac:dyDescent="0.25">
      <c r="A2307" s="9" t="s">
        <v>2298</v>
      </c>
      <c r="B2307" s="11">
        <v>45000</v>
      </c>
    </row>
    <row r="2308" spans="1:2" x14ac:dyDescent="0.25">
      <c r="A2308" s="4" t="s">
        <v>15</v>
      </c>
      <c r="B2308" s="11">
        <v>45000</v>
      </c>
    </row>
    <row r="2309" spans="1:2" x14ac:dyDescent="0.25">
      <c r="A2309" s="10" t="s">
        <v>20</v>
      </c>
      <c r="B2309" s="11">
        <v>45000</v>
      </c>
    </row>
    <row r="2310" spans="1:2" x14ac:dyDescent="0.25">
      <c r="A2310" s="12" t="s">
        <v>6</v>
      </c>
      <c r="B2310" s="11">
        <v>45000</v>
      </c>
    </row>
    <row r="2311" spans="1:2" x14ac:dyDescent="0.25">
      <c r="A2311" s="13" t="s">
        <v>4030</v>
      </c>
      <c r="B2311" s="11">
        <v>45000</v>
      </c>
    </row>
    <row r="2312" spans="1:2" x14ac:dyDescent="0.25">
      <c r="A2312" s="14" t="s">
        <v>4016</v>
      </c>
      <c r="B2312" s="11">
        <v>45000</v>
      </c>
    </row>
    <row r="2313" spans="1:2" x14ac:dyDescent="0.25">
      <c r="A2313" s="20" t="s">
        <v>9</v>
      </c>
      <c r="B2313" s="11">
        <v>45000</v>
      </c>
    </row>
    <row r="2314" spans="1:2" x14ac:dyDescent="0.25">
      <c r="A2314" s="163">
        <v>45000</v>
      </c>
      <c r="B2314" s="11">
        <v>45000</v>
      </c>
    </row>
    <row r="2315" spans="1:2" x14ac:dyDescent="0.25">
      <c r="A2315" s="9" t="s">
        <v>2299</v>
      </c>
      <c r="B2315" s="11">
        <v>3205.4250037396623</v>
      </c>
    </row>
    <row r="2316" spans="1:2" x14ac:dyDescent="0.25">
      <c r="A2316" s="4" t="s">
        <v>8</v>
      </c>
      <c r="B2316" s="11">
        <v>3205.4250037396623</v>
      </c>
    </row>
    <row r="2317" spans="1:2" x14ac:dyDescent="0.25">
      <c r="A2317" s="10" t="s">
        <v>52</v>
      </c>
      <c r="B2317" s="11">
        <v>3205.4250037396623</v>
      </c>
    </row>
    <row r="2318" spans="1:2" x14ac:dyDescent="0.25">
      <c r="A2318" s="12" t="s">
        <v>40</v>
      </c>
      <c r="B2318" s="11">
        <v>3205.4250037396623</v>
      </c>
    </row>
    <row r="2319" spans="1:2" x14ac:dyDescent="0.25">
      <c r="A2319" s="13" t="s">
        <v>4053</v>
      </c>
      <c r="B2319" s="11">
        <v>3205.4250037396623</v>
      </c>
    </row>
    <row r="2320" spans="1:2" x14ac:dyDescent="0.25">
      <c r="A2320" s="14" t="s">
        <v>4016</v>
      </c>
      <c r="B2320" s="11">
        <v>3205.4250037396623</v>
      </c>
    </row>
    <row r="2321" spans="1:2" x14ac:dyDescent="0.25">
      <c r="A2321" s="20" t="s">
        <v>9</v>
      </c>
      <c r="B2321" s="11">
        <v>3205.4250037396623</v>
      </c>
    </row>
    <row r="2322" spans="1:2" x14ac:dyDescent="0.25">
      <c r="A2322" s="163">
        <v>3205.4250037396623</v>
      </c>
      <c r="B2322" s="11">
        <v>3205.4250037396623</v>
      </c>
    </row>
    <row r="2323" spans="1:2" x14ac:dyDescent="0.25">
      <c r="A2323" s="9" t="s">
        <v>2300</v>
      </c>
      <c r="B2323" s="11">
        <v>60000</v>
      </c>
    </row>
    <row r="2324" spans="1:2" x14ac:dyDescent="0.25">
      <c r="A2324" s="4" t="s">
        <v>15</v>
      </c>
      <c r="B2324" s="11">
        <v>60000</v>
      </c>
    </row>
    <row r="2325" spans="1:2" x14ac:dyDescent="0.25">
      <c r="A2325" s="10" t="s">
        <v>52</v>
      </c>
      <c r="B2325" s="11">
        <v>60000</v>
      </c>
    </row>
    <row r="2326" spans="1:2" x14ac:dyDescent="0.25">
      <c r="A2326" s="12" t="s">
        <v>6</v>
      </c>
      <c r="B2326" s="11">
        <v>60000</v>
      </c>
    </row>
    <row r="2327" spans="1:2" x14ac:dyDescent="0.25">
      <c r="A2327" s="13" t="s">
        <v>4029</v>
      </c>
      <c r="B2327" s="11">
        <v>60000</v>
      </c>
    </row>
    <row r="2328" spans="1:2" x14ac:dyDescent="0.25">
      <c r="A2328" s="14" t="s">
        <v>4016</v>
      </c>
      <c r="B2328" s="11">
        <v>60000</v>
      </c>
    </row>
    <row r="2329" spans="1:2" x14ac:dyDescent="0.25">
      <c r="A2329" s="20" t="s">
        <v>13</v>
      </c>
      <c r="B2329" s="11">
        <v>60000</v>
      </c>
    </row>
    <row r="2330" spans="1:2" x14ac:dyDescent="0.25">
      <c r="A2330" s="163">
        <v>60000</v>
      </c>
      <c r="B2330" s="11">
        <v>60000</v>
      </c>
    </row>
    <row r="2331" spans="1:2" x14ac:dyDescent="0.25">
      <c r="A2331" s="9" t="s">
        <v>2301</v>
      </c>
      <c r="B2331" s="11">
        <v>31000</v>
      </c>
    </row>
    <row r="2332" spans="1:2" x14ac:dyDescent="0.25">
      <c r="A2332" s="4" t="s">
        <v>15</v>
      </c>
      <c r="B2332" s="11">
        <v>31000</v>
      </c>
    </row>
    <row r="2333" spans="1:2" x14ac:dyDescent="0.25">
      <c r="A2333" s="10" t="s">
        <v>67</v>
      </c>
      <c r="B2333" s="11">
        <v>31000</v>
      </c>
    </row>
    <row r="2334" spans="1:2" x14ac:dyDescent="0.25">
      <c r="A2334" s="12" t="s">
        <v>6</v>
      </c>
      <c r="B2334" s="11">
        <v>31000</v>
      </c>
    </row>
    <row r="2335" spans="1:2" x14ac:dyDescent="0.25">
      <c r="A2335" s="13" t="s">
        <v>4032</v>
      </c>
      <c r="B2335" s="11">
        <v>31000</v>
      </c>
    </row>
    <row r="2336" spans="1:2" x14ac:dyDescent="0.25">
      <c r="A2336" s="14" t="s">
        <v>4016</v>
      </c>
      <c r="B2336" s="11">
        <v>31000</v>
      </c>
    </row>
    <row r="2337" spans="1:2" x14ac:dyDescent="0.25">
      <c r="A2337" s="20" t="s">
        <v>18</v>
      </c>
      <c r="B2337" s="11">
        <v>31000</v>
      </c>
    </row>
    <row r="2338" spans="1:2" x14ac:dyDescent="0.25">
      <c r="A2338" s="163">
        <v>31000</v>
      </c>
      <c r="B2338" s="11">
        <v>31000</v>
      </c>
    </row>
    <row r="2339" spans="1:2" x14ac:dyDescent="0.25">
      <c r="A2339" s="9" t="s">
        <v>2302</v>
      </c>
      <c r="B2339" s="11">
        <v>75000</v>
      </c>
    </row>
    <row r="2340" spans="1:2" x14ac:dyDescent="0.25">
      <c r="A2340" s="4" t="s">
        <v>15</v>
      </c>
      <c r="B2340" s="11">
        <v>75000</v>
      </c>
    </row>
    <row r="2341" spans="1:2" x14ac:dyDescent="0.25">
      <c r="A2341" s="10" t="s">
        <v>20</v>
      </c>
      <c r="B2341" s="11">
        <v>75000</v>
      </c>
    </row>
    <row r="2342" spans="1:2" x14ac:dyDescent="0.25">
      <c r="A2342" s="12" t="s">
        <v>6</v>
      </c>
      <c r="B2342" s="11">
        <v>75000</v>
      </c>
    </row>
    <row r="2343" spans="1:2" x14ac:dyDescent="0.25">
      <c r="A2343" s="13" t="s">
        <v>4101</v>
      </c>
      <c r="B2343" s="11">
        <v>75000</v>
      </c>
    </row>
    <row r="2344" spans="1:2" x14ac:dyDescent="0.25">
      <c r="A2344" s="14" t="s">
        <v>4016</v>
      </c>
      <c r="B2344" s="11">
        <v>75000</v>
      </c>
    </row>
    <row r="2345" spans="1:2" x14ac:dyDescent="0.25">
      <c r="A2345" s="20" t="s">
        <v>9</v>
      </c>
      <c r="B2345" s="11">
        <v>75000</v>
      </c>
    </row>
    <row r="2346" spans="1:2" x14ac:dyDescent="0.25">
      <c r="A2346" s="163">
        <v>75000</v>
      </c>
      <c r="B2346" s="11">
        <v>75000</v>
      </c>
    </row>
    <row r="2347" spans="1:2" x14ac:dyDescent="0.25">
      <c r="A2347" s="9" t="s">
        <v>2303</v>
      </c>
      <c r="B2347" s="11">
        <v>16000</v>
      </c>
    </row>
    <row r="2348" spans="1:2" x14ac:dyDescent="0.25">
      <c r="A2348" s="4" t="s">
        <v>15</v>
      </c>
      <c r="B2348" s="11">
        <v>16000</v>
      </c>
    </row>
    <row r="2349" spans="1:2" x14ac:dyDescent="0.25">
      <c r="A2349" s="10" t="s">
        <v>4001</v>
      </c>
      <c r="B2349" s="11">
        <v>16000</v>
      </c>
    </row>
    <row r="2350" spans="1:2" x14ac:dyDescent="0.25">
      <c r="A2350" s="12" t="s">
        <v>6</v>
      </c>
      <c r="B2350" s="11">
        <v>16000</v>
      </c>
    </row>
    <row r="2351" spans="1:2" x14ac:dyDescent="0.25">
      <c r="A2351" s="13" t="s">
        <v>4054</v>
      </c>
      <c r="B2351" s="11">
        <v>16000</v>
      </c>
    </row>
    <row r="2352" spans="1:2" x14ac:dyDescent="0.25">
      <c r="A2352" s="14" t="s">
        <v>4016</v>
      </c>
      <c r="B2352" s="11">
        <v>16000</v>
      </c>
    </row>
    <row r="2353" spans="1:2" x14ac:dyDescent="0.25">
      <c r="A2353" s="20" t="s">
        <v>25</v>
      </c>
      <c r="B2353" s="11">
        <v>16000</v>
      </c>
    </row>
    <row r="2354" spans="1:2" x14ac:dyDescent="0.25">
      <c r="A2354" s="163">
        <v>16000</v>
      </c>
      <c r="B2354" s="11">
        <v>16000</v>
      </c>
    </row>
    <row r="2355" spans="1:2" x14ac:dyDescent="0.25">
      <c r="A2355" s="9" t="s">
        <v>2304</v>
      </c>
      <c r="B2355" s="11">
        <v>36000</v>
      </c>
    </row>
    <row r="2356" spans="1:2" x14ac:dyDescent="0.25">
      <c r="A2356" s="4" t="s">
        <v>15</v>
      </c>
      <c r="B2356" s="11">
        <v>36000</v>
      </c>
    </row>
    <row r="2357" spans="1:2" x14ac:dyDescent="0.25">
      <c r="A2357" s="10" t="s">
        <v>20</v>
      </c>
      <c r="B2357" s="11">
        <v>36000</v>
      </c>
    </row>
    <row r="2358" spans="1:2" x14ac:dyDescent="0.25">
      <c r="A2358" s="12" t="s">
        <v>6</v>
      </c>
      <c r="B2358" s="11">
        <v>36000</v>
      </c>
    </row>
    <row r="2359" spans="1:2" x14ac:dyDescent="0.25">
      <c r="A2359" s="13" t="s">
        <v>4032</v>
      </c>
      <c r="B2359" s="11">
        <v>36000</v>
      </c>
    </row>
    <row r="2360" spans="1:2" x14ac:dyDescent="0.25">
      <c r="A2360" s="14" t="s">
        <v>4016</v>
      </c>
      <c r="B2360" s="11">
        <v>36000</v>
      </c>
    </row>
    <row r="2361" spans="1:2" x14ac:dyDescent="0.25">
      <c r="A2361" s="20" t="s">
        <v>13</v>
      </c>
      <c r="B2361" s="11">
        <v>36000</v>
      </c>
    </row>
    <row r="2362" spans="1:2" x14ac:dyDescent="0.25">
      <c r="A2362" s="163">
        <v>36000</v>
      </c>
      <c r="B2362" s="11">
        <v>36000</v>
      </c>
    </row>
    <row r="2363" spans="1:2" x14ac:dyDescent="0.25">
      <c r="A2363" s="9" t="s">
        <v>2305</v>
      </c>
      <c r="B2363" s="11">
        <v>41301.183967273726</v>
      </c>
    </row>
    <row r="2364" spans="1:2" x14ac:dyDescent="0.25">
      <c r="A2364" s="4" t="s">
        <v>88</v>
      </c>
      <c r="B2364" s="11">
        <v>41301.183967273726</v>
      </c>
    </row>
    <row r="2365" spans="1:2" x14ac:dyDescent="0.25">
      <c r="A2365" s="10" t="s">
        <v>20</v>
      </c>
      <c r="B2365" s="11">
        <v>41301.183967273726</v>
      </c>
    </row>
    <row r="2366" spans="1:2" x14ac:dyDescent="0.25">
      <c r="A2366" s="12" t="s">
        <v>86</v>
      </c>
      <c r="B2366" s="11">
        <v>41301.183967273726</v>
      </c>
    </row>
    <row r="2367" spans="1:2" x14ac:dyDescent="0.25">
      <c r="A2367" s="13" t="s">
        <v>4030</v>
      </c>
      <c r="B2367" s="11">
        <v>41301.183967273726</v>
      </c>
    </row>
    <row r="2368" spans="1:2" x14ac:dyDescent="0.25">
      <c r="A2368" s="14" t="s">
        <v>4016</v>
      </c>
      <c r="B2368" s="11">
        <v>41301.183967273726</v>
      </c>
    </row>
    <row r="2369" spans="1:2" x14ac:dyDescent="0.25">
      <c r="A2369" s="20" t="s">
        <v>13</v>
      </c>
      <c r="B2369" s="11">
        <v>41301.183967273726</v>
      </c>
    </row>
    <row r="2370" spans="1:2" x14ac:dyDescent="0.25">
      <c r="A2370" s="163">
        <v>41301.183967273726</v>
      </c>
      <c r="B2370" s="11">
        <v>41301.183967273726</v>
      </c>
    </row>
    <row r="2371" spans="1:2" x14ac:dyDescent="0.25">
      <c r="A2371" s="9" t="s">
        <v>2306</v>
      </c>
      <c r="B2371" s="11">
        <v>53000</v>
      </c>
    </row>
    <row r="2372" spans="1:2" x14ac:dyDescent="0.25">
      <c r="A2372" s="4" t="s">
        <v>15</v>
      </c>
      <c r="B2372" s="11">
        <v>53000</v>
      </c>
    </row>
    <row r="2373" spans="1:2" x14ac:dyDescent="0.25">
      <c r="A2373" s="10" t="s">
        <v>20</v>
      </c>
      <c r="B2373" s="11">
        <v>53000</v>
      </c>
    </row>
    <row r="2374" spans="1:2" x14ac:dyDescent="0.25">
      <c r="A2374" s="12" t="s">
        <v>6</v>
      </c>
      <c r="B2374" s="11">
        <v>53000</v>
      </c>
    </row>
    <row r="2375" spans="1:2" x14ac:dyDescent="0.25">
      <c r="A2375" s="13" t="s">
        <v>4029</v>
      </c>
      <c r="B2375" s="11">
        <v>53000</v>
      </c>
    </row>
    <row r="2376" spans="1:2" x14ac:dyDescent="0.25">
      <c r="A2376" s="14" t="s">
        <v>4016</v>
      </c>
      <c r="B2376" s="11">
        <v>53000</v>
      </c>
    </row>
    <row r="2377" spans="1:2" x14ac:dyDescent="0.25">
      <c r="A2377" s="20" t="s">
        <v>9</v>
      </c>
      <c r="B2377" s="11">
        <v>53000</v>
      </c>
    </row>
    <row r="2378" spans="1:2" x14ac:dyDescent="0.25">
      <c r="A2378" s="163">
        <v>53000</v>
      </c>
      <c r="B2378" s="11">
        <v>53000</v>
      </c>
    </row>
    <row r="2379" spans="1:2" x14ac:dyDescent="0.25">
      <c r="A2379" s="9" t="s">
        <v>2307</v>
      </c>
      <c r="B2379" s="11">
        <v>82575.963534454509</v>
      </c>
    </row>
    <row r="2380" spans="1:2" x14ac:dyDescent="0.25">
      <c r="A2380" s="4" t="s">
        <v>24</v>
      </c>
      <c r="B2380" s="11">
        <v>82575.963534454509</v>
      </c>
    </row>
    <row r="2381" spans="1:2" x14ac:dyDescent="0.25">
      <c r="A2381" s="10" t="s">
        <v>488</v>
      </c>
      <c r="B2381" s="11">
        <v>82575.963534454509</v>
      </c>
    </row>
    <row r="2382" spans="1:2" x14ac:dyDescent="0.25">
      <c r="A2382" s="12" t="s">
        <v>22</v>
      </c>
      <c r="B2382" s="11">
        <v>82575.963534454509</v>
      </c>
    </row>
    <row r="2383" spans="1:2" x14ac:dyDescent="0.25">
      <c r="A2383" s="13" t="s">
        <v>4101</v>
      </c>
      <c r="B2383" s="11">
        <v>82575.963534454509</v>
      </c>
    </row>
    <row r="2384" spans="1:2" x14ac:dyDescent="0.25">
      <c r="A2384" s="14" t="s">
        <v>4016</v>
      </c>
      <c r="B2384" s="11">
        <v>82575.963534454509</v>
      </c>
    </row>
    <row r="2385" spans="1:2" x14ac:dyDescent="0.25">
      <c r="A2385" s="20" t="s">
        <v>13</v>
      </c>
      <c r="B2385" s="11">
        <v>82575.963534454509</v>
      </c>
    </row>
    <row r="2386" spans="1:2" x14ac:dyDescent="0.25">
      <c r="A2386" s="163">
        <v>82575.963534454509</v>
      </c>
      <c r="B2386" s="11">
        <v>82575.963534454509</v>
      </c>
    </row>
    <row r="2387" spans="1:2" x14ac:dyDescent="0.25">
      <c r="A2387" s="9" t="s">
        <v>2308</v>
      </c>
      <c r="B2387" s="11">
        <v>67000</v>
      </c>
    </row>
    <row r="2388" spans="1:2" x14ac:dyDescent="0.25">
      <c r="A2388" s="4" t="s">
        <v>15</v>
      </c>
      <c r="B2388" s="11">
        <v>67000</v>
      </c>
    </row>
    <row r="2389" spans="1:2" x14ac:dyDescent="0.25">
      <c r="A2389" s="10" t="s">
        <v>20</v>
      </c>
      <c r="B2389" s="11">
        <v>67000</v>
      </c>
    </row>
    <row r="2390" spans="1:2" x14ac:dyDescent="0.25">
      <c r="A2390" s="12" t="s">
        <v>6</v>
      </c>
      <c r="B2390" s="11">
        <v>67000</v>
      </c>
    </row>
    <row r="2391" spans="1:2" x14ac:dyDescent="0.25">
      <c r="A2391" s="13" t="s">
        <v>4100</v>
      </c>
      <c r="B2391" s="11">
        <v>67000</v>
      </c>
    </row>
    <row r="2392" spans="1:2" x14ac:dyDescent="0.25">
      <c r="A2392" s="14" t="s">
        <v>4016</v>
      </c>
      <c r="B2392" s="11">
        <v>67000</v>
      </c>
    </row>
    <row r="2393" spans="1:2" x14ac:dyDescent="0.25">
      <c r="A2393" s="20" t="s">
        <v>9</v>
      </c>
      <c r="B2393" s="11">
        <v>67000</v>
      </c>
    </row>
    <row r="2394" spans="1:2" x14ac:dyDescent="0.25">
      <c r="A2394" s="163">
        <v>67000</v>
      </c>
      <c r="B2394" s="11">
        <v>67000</v>
      </c>
    </row>
    <row r="2395" spans="1:2" x14ac:dyDescent="0.25">
      <c r="A2395" s="9" t="s">
        <v>2309</v>
      </c>
      <c r="B2395" s="11">
        <v>12000</v>
      </c>
    </row>
    <row r="2396" spans="1:2" x14ac:dyDescent="0.25">
      <c r="A2396" s="4" t="s">
        <v>8</v>
      </c>
      <c r="B2396" s="11">
        <v>12000</v>
      </c>
    </row>
    <row r="2397" spans="1:2" x14ac:dyDescent="0.25">
      <c r="A2397" s="10" t="s">
        <v>20</v>
      </c>
      <c r="B2397" s="11">
        <v>12000</v>
      </c>
    </row>
    <row r="2398" spans="1:2" x14ac:dyDescent="0.25">
      <c r="A2398" s="12" t="s">
        <v>6</v>
      </c>
      <c r="B2398" s="11">
        <v>12000</v>
      </c>
    </row>
    <row r="2399" spans="1:2" x14ac:dyDescent="0.25">
      <c r="A2399" s="13" t="s">
        <v>4053</v>
      </c>
      <c r="B2399" s="11">
        <v>12000</v>
      </c>
    </row>
    <row r="2400" spans="1:2" x14ac:dyDescent="0.25">
      <c r="A2400" s="14" t="s">
        <v>4016</v>
      </c>
      <c r="B2400" s="11">
        <v>12000</v>
      </c>
    </row>
    <row r="2401" spans="1:2" x14ac:dyDescent="0.25">
      <c r="A2401" s="20" t="s">
        <v>13</v>
      </c>
      <c r="B2401" s="11">
        <v>12000</v>
      </c>
    </row>
    <row r="2402" spans="1:2" x14ac:dyDescent="0.25">
      <c r="A2402" s="163">
        <v>12000</v>
      </c>
      <c r="B2402" s="11">
        <v>12000</v>
      </c>
    </row>
    <row r="2403" spans="1:2" x14ac:dyDescent="0.25">
      <c r="A2403" s="9" t="s">
        <v>2310</v>
      </c>
      <c r="B2403" s="11">
        <v>85000</v>
      </c>
    </row>
    <row r="2404" spans="1:2" x14ac:dyDescent="0.25">
      <c r="A2404" s="4" t="s">
        <v>15</v>
      </c>
      <c r="B2404" s="11">
        <v>85000</v>
      </c>
    </row>
    <row r="2405" spans="1:2" x14ac:dyDescent="0.25">
      <c r="A2405" s="10" t="s">
        <v>488</v>
      </c>
      <c r="B2405" s="11">
        <v>85000</v>
      </c>
    </row>
    <row r="2406" spans="1:2" x14ac:dyDescent="0.25">
      <c r="A2406" s="12" t="s">
        <v>6</v>
      </c>
      <c r="B2406" s="11">
        <v>85000</v>
      </c>
    </row>
    <row r="2407" spans="1:2" x14ac:dyDescent="0.25">
      <c r="A2407" s="13" t="s">
        <v>4101</v>
      </c>
      <c r="B2407" s="11">
        <v>85000</v>
      </c>
    </row>
    <row r="2408" spans="1:2" x14ac:dyDescent="0.25">
      <c r="A2408" s="14" t="s">
        <v>4016</v>
      </c>
      <c r="B2408" s="11">
        <v>85000</v>
      </c>
    </row>
    <row r="2409" spans="1:2" x14ac:dyDescent="0.25">
      <c r="A2409" s="20" t="s">
        <v>13</v>
      </c>
      <c r="B2409" s="11">
        <v>85000</v>
      </c>
    </row>
    <row r="2410" spans="1:2" x14ac:dyDescent="0.25">
      <c r="A2410" s="163">
        <v>85000</v>
      </c>
      <c r="B2410" s="11">
        <v>85000</v>
      </c>
    </row>
    <row r="2411" spans="1:2" x14ac:dyDescent="0.25">
      <c r="A2411" s="9" t="s">
        <v>2312</v>
      </c>
      <c r="B2411" s="11">
        <v>40000</v>
      </c>
    </row>
    <row r="2412" spans="1:2" x14ac:dyDescent="0.25">
      <c r="A2412" s="4" t="s">
        <v>15</v>
      </c>
      <c r="B2412" s="11">
        <v>40000</v>
      </c>
    </row>
    <row r="2413" spans="1:2" x14ac:dyDescent="0.25">
      <c r="A2413" s="10" t="s">
        <v>52</v>
      </c>
      <c r="B2413" s="11">
        <v>40000</v>
      </c>
    </row>
    <row r="2414" spans="1:2" x14ac:dyDescent="0.25">
      <c r="A2414" s="12" t="s">
        <v>6</v>
      </c>
      <c r="B2414" s="11">
        <v>40000</v>
      </c>
    </row>
    <row r="2415" spans="1:2" x14ac:dyDescent="0.25">
      <c r="A2415" s="13" t="s">
        <v>4030</v>
      </c>
      <c r="B2415" s="11">
        <v>40000</v>
      </c>
    </row>
    <row r="2416" spans="1:2" x14ac:dyDescent="0.25">
      <c r="A2416" s="14" t="s">
        <v>4016</v>
      </c>
      <c r="B2416" s="11">
        <v>40000</v>
      </c>
    </row>
    <row r="2417" spans="1:2" x14ac:dyDescent="0.25">
      <c r="A2417" s="20" t="s">
        <v>9</v>
      </c>
      <c r="B2417" s="11">
        <v>40000</v>
      </c>
    </row>
    <row r="2418" spans="1:2" x14ac:dyDescent="0.25">
      <c r="A2418" s="163">
        <v>40000</v>
      </c>
      <c r="B2418" s="11">
        <v>40000</v>
      </c>
    </row>
    <row r="2419" spans="1:2" x14ac:dyDescent="0.25">
      <c r="A2419" s="9" t="s">
        <v>2313</v>
      </c>
      <c r="B2419" s="11">
        <v>31523.565441345683</v>
      </c>
    </row>
    <row r="2420" spans="1:2" x14ac:dyDescent="0.25">
      <c r="A2420" s="4" t="s">
        <v>71</v>
      </c>
      <c r="B2420" s="11">
        <v>31523.565441345683</v>
      </c>
    </row>
    <row r="2421" spans="1:2" x14ac:dyDescent="0.25">
      <c r="A2421" s="10" t="s">
        <v>279</v>
      </c>
      <c r="B2421" s="11">
        <v>31523.565441345683</v>
      </c>
    </row>
    <row r="2422" spans="1:2" x14ac:dyDescent="0.25">
      <c r="A2422" s="12" t="s">
        <v>69</v>
      </c>
      <c r="B2422" s="11">
        <v>31523.565441345683</v>
      </c>
    </row>
    <row r="2423" spans="1:2" x14ac:dyDescent="0.25">
      <c r="A2423" s="13" t="s">
        <v>4032</v>
      </c>
      <c r="B2423" s="11">
        <v>31523.565441345683</v>
      </c>
    </row>
    <row r="2424" spans="1:2" x14ac:dyDescent="0.25">
      <c r="A2424" s="14" t="s">
        <v>4016</v>
      </c>
      <c r="B2424" s="11">
        <v>31523.565441345683</v>
      </c>
    </row>
    <row r="2425" spans="1:2" x14ac:dyDescent="0.25">
      <c r="A2425" s="20" t="s">
        <v>25</v>
      </c>
      <c r="B2425" s="11">
        <v>31523.565441345683</v>
      </c>
    </row>
    <row r="2426" spans="1:2" x14ac:dyDescent="0.25">
      <c r="A2426" s="163">
        <v>31523.565441345683</v>
      </c>
      <c r="B2426" s="11">
        <v>31523.565441345683</v>
      </c>
    </row>
    <row r="2427" spans="1:2" x14ac:dyDescent="0.25">
      <c r="A2427" s="9" t="s">
        <v>2314</v>
      </c>
      <c r="B2427" s="11">
        <v>41000</v>
      </c>
    </row>
    <row r="2428" spans="1:2" x14ac:dyDescent="0.25">
      <c r="A2428" s="4" t="s">
        <v>15</v>
      </c>
      <c r="B2428" s="11">
        <v>41000</v>
      </c>
    </row>
    <row r="2429" spans="1:2" x14ac:dyDescent="0.25">
      <c r="A2429" s="10" t="s">
        <v>20</v>
      </c>
      <c r="B2429" s="11">
        <v>41000</v>
      </c>
    </row>
    <row r="2430" spans="1:2" x14ac:dyDescent="0.25">
      <c r="A2430" s="12" t="s">
        <v>6</v>
      </c>
      <c r="B2430" s="11">
        <v>41000</v>
      </c>
    </row>
    <row r="2431" spans="1:2" x14ac:dyDescent="0.25">
      <c r="A2431" s="13" t="s">
        <v>4030</v>
      </c>
      <c r="B2431" s="11">
        <v>41000</v>
      </c>
    </row>
    <row r="2432" spans="1:2" x14ac:dyDescent="0.25">
      <c r="A2432" s="14" t="s">
        <v>4016</v>
      </c>
      <c r="B2432" s="11">
        <v>41000</v>
      </c>
    </row>
    <row r="2433" spans="1:2" x14ac:dyDescent="0.25">
      <c r="A2433" s="20" t="s">
        <v>9</v>
      </c>
      <c r="B2433" s="11">
        <v>41000</v>
      </c>
    </row>
    <row r="2434" spans="1:2" x14ac:dyDescent="0.25">
      <c r="A2434" s="163">
        <v>41000</v>
      </c>
      <c r="B2434" s="11">
        <v>41000</v>
      </c>
    </row>
    <row r="2435" spans="1:2" x14ac:dyDescent="0.25">
      <c r="A2435" s="9" t="s">
        <v>2315</v>
      </c>
      <c r="B2435" s="11">
        <v>24931.083362419595</v>
      </c>
    </row>
    <row r="2436" spans="1:2" x14ac:dyDescent="0.25">
      <c r="A2436" s="4" t="s">
        <v>8</v>
      </c>
      <c r="B2436" s="11">
        <v>24931.083362419595</v>
      </c>
    </row>
    <row r="2437" spans="1:2" x14ac:dyDescent="0.25">
      <c r="A2437" s="10" t="s">
        <v>52</v>
      </c>
      <c r="B2437" s="11">
        <v>24931.083362419595</v>
      </c>
    </row>
    <row r="2438" spans="1:2" x14ac:dyDescent="0.25">
      <c r="A2438" s="12" t="s">
        <v>40</v>
      </c>
      <c r="B2438" s="11">
        <v>24931.083362419595</v>
      </c>
    </row>
    <row r="2439" spans="1:2" x14ac:dyDescent="0.25">
      <c r="A2439" s="13" t="s">
        <v>4054</v>
      </c>
      <c r="B2439" s="11">
        <v>24931.083362419595</v>
      </c>
    </row>
    <row r="2440" spans="1:2" x14ac:dyDescent="0.25">
      <c r="A2440" s="14" t="s">
        <v>4016</v>
      </c>
      <c r="B2440" s="11">
        <v>24931.083362419595</v>
      </c>
    </row>
    <row r="2441" spans="1:2" x14ac:dyDescent="0.25">
      <c r="A2441" s="20" t="s">
        <v>25</v>
      </c>
      <c r="B2441" s="11">
        <v>24931.083362419595</v>
      </c>
    </row>
    <row r="2442" spans="1:2" x14ac:dyDescent="0.25">
      <c r="A2442" s="163">
        <v>24931.083362419595</v>
      </c>
      <c r="B2442" s="11">
        <v>24931.083362419595</v>
      </c>
    </row>
    <row r="2443" spans="1:2" x14ac:dyDescent="0.25">
      <c r="A2443" s="9" t="s">
        <v>2316</v>
      </c>
      <c r="B2443" s="11">
        <v>125000</v>
      </c>
    </row>
    <row r="2444" spans="1:2" x14ac:dyDescent="0.25">
      <c r="A2444" s="4" t="s">
        <v>15</v>
      </c>
      <c r="B2444" s="11">
        <v>125000</v>
      </c>
    </row>
    <row r="2445" spans="1:2" x14ac:dyDescent="0.25">
      <c r="A2445" s="10" t="s">
        <v>52</v>
      </c>
      <c r="B2445" s="11">
        <v>125000</v>
      </c>
    </row>
    <row r="2446" spans="1:2" x14ac:dyDescent="0.25">
      <c r="A2446" s="12" t="s">
        <v>6</v>
      </c>
      <c r="B2446" s="11">
        <v>125000</v>
      </c>
    </row>
    <row r="2447" spans="1:2" x14ac:dyDescent="0.25">
      <c r="A2447" s="13" t="s">
        <v>4105</v>
      </c>
      <c r="B2447" s="11">
        <v>125000</v>
      </c>
    </row>
    <row r="2448" spans="1:2" x14ac:dyDescent="0.25">
      <c r="A2448" s="14" t="s">
        <v>4016</v>
      </c>
      <c r="B2448" s="11">
        <v>125000</v>
      </c>
    </row>
    <row r="2449" spans="1:2" x14ac:dyDescent="0.25">
      <c r="A2449" s="20" t="s">
        <v>9</v>
      </c>
      <c r="B2449" s="11">
        <v>125000</v>
      </c>
    </row>
    <row r="2450" spans="1:2" x14ac:dyDescent="0.25">
      <c r="A2450" s="163">
        <v>125000</v>
      </c>
      <c r="B2450" s="11">
        <v>125000</v>
      </c>
    </row>
    <row r="2451" spans="1:2" x14ac:dyDescent="0.25">
      <c r="A2451" s="9" t="s">
        <v>2317</v>
      </c>
      <c r="B2451" s="11">
        <v>59001.691381819612</v>
      </c>
    </row>
    <row r="2452" spans="1:2" x14ac:dyDescent="0.25">
      <c r="A2452" s="4" t="s">
        <v>88</v>
      </c>
      <c r="B2452" s="11">
        <v>59001.691381819612</v>
      </c>
    </row>
    <row r="2453" spans="1:2" x14ac:dyDescent="0.25">
      <c r="A2453" s="10" t="s">
        <v>20</v>
      </c>
      <c r="B2453" s="11">
        <v>59001.691381819612</v>
      </c>
    </row>
    <row r="2454" spans="1:2" x14ac:dyDescent="0.25">
      <c r="A2454" s="12" t="s">
        <v>86</v>
      </c>
      <c r="B2454" s="11">
        <v>59001.691381819612</v>
      </c>
    </row>
    <row r="2455" spans="1:2" x14ac:dyDescent="0.25">
      <c r="A2455" s="13" t="s">
        <v>4029</v>
      </c>
      <c r="B2455" s="11">
        <v>59001.691381819612</v>
      </c>
    </row>
    <row r="2456" spans="1:2" x14ac:dyDescent="0.25">
      <c r="A2456" s="14" t="s">
        <v>4016</v>
      </c>
      <c r="B2456" s="11">
        <v>59001.691381819612</v>
      </c>
    </row>
    <row r="2457" spans="1:2" x14ac:dyDescent="0.25">
      <c r="A2457" s="20" t="s">
        <v>13</v>
      </c>
      <c r="B2457" s="11">
        <v>59001.691381819612</v>
      </c>
    </row>
    <row r="2458" spans="1:2" x14ac:dyDescent="0.25">
      <c r="A2458" s="163">
        <v>59001.691381819612</v>
      </c>
      <c r="B2458" s="11">
        <v>59001.691381819612</v>
      </c>
    </row>
    <row r="2459" spans="1:2" x14ac:dyDescent="0.25">
      <c r="A2459" s="9" t="s">
        <v>2318</v>
      </c>
      <c r="B2459" s="11">
        <v>10956.982885192734</v>
      </c>
    </row>
    <row r="2460" spans="1:2" x14ac:dyDescent="0.25">
      <c r="A2460" s="4" t="s">
        <v>166</v>
      </c>
      <c r="B2460" s="11">
        <v>10956.982885192734</v>
      </c>
    </row>
    <row r="2461" spans="1:2" x14ac:dyDescent="0.25">
      <c r="A2461" s="10" t="s">
        <v>20</v>
      </c>
      <c r="B2461" s="11">
        <v>10956.982885192734</v>
      </c>
    </row>
    <row r="2462" spans="1:2" x14ac:dyDescent="0.25">
      <c r="A2462" s="12" t="s">
        <v>391</v>
      </c>
      <c r="B2462" s="11">
        <v>10956.982885192734</v>
      </c>
    </row>
    <row r="2463" spans="1:2" x14ac:dyDescent="0.25">
      <c r="A2463" s="13" t="s">
        <v>4053</v>
      </c>
      <c r="B2463" s="11">
        <v>10956.982885192734</v>
      </c>
    </row>
    <row r="2464" spans="1:2" x14ac:dyDescent="0.25">
      <c r="A2464" s="14" t="s">
        <v>4016</v>
      </c>
      <c r="B2464" s="11">
        <v>10956.982885192734</v>
      </c>
    </row>
    <row r="2465" spans="1:2" x14ac:dyDescent="0.25">
      <c r="A2465" s="20" t="s">
        <v>13</v>
      </c>
      <c r="B2465" s="11">
        <v>10956.982885192734</v>
      </c>
    </row>
    <row r="2466" spans="1:2" x14ac:dyDescent="0.25">
      <c r="A2466" s="163">
        <v>10956.982885192734</v>
      </c>
      <c r="B2466" s="11">
        <v>10956.982885192734</v>
      </c>
    </row>
    <row r="2467" spans="1:2" x14ac:dyDescent="0.25">
      <c r="A2467" s="9" t="s">
        <v>2319</v>
      </c>
      <c r="B2467" s="11">
        <v>70000</v>
      </c>
    </row>
    <row r="2468" spans="1:2" x14ac:dyDescent="0.25">
      <c r="A2468" s="4" t="s">
        <v>15</v>
      </c>
      <c r="B2468" s="11">
        <v>70000</v>
      </c>
    </row>
    <row r="2469" spans="1:2" x14ac:dyDescent="0.25">
      <c r="A2469" s="10" t="s">
        <v>20</v>
      </c>
      <c r="B2469" s="11">
        <v>70000</v>
      </c>
    </row>
    <row r="2470" spans="1:2" x14ac:dyDescent="0.25">
      <c r="A2470" s="12" t="s">
        <v>6</v>
      </c>
      <c r="B2470" s="11">
        <v>70000</v>
      </c>
    </row>
    <row r="2471" spans="1:2" x14ac:dyDescent="0.25">
      <c r="A2471" s="13" t="s">
        <v>4100</v>
      </c>
      <c r="B2471" s="11">
        <v>70000</v>
      </c>
    </row>
    <row r="2472" spans="1:2" x14ac:dyDescent="0.25">
      <c r="A2472" s="14" t="s">
        <v>4016</v>
      </c>
      <c r="B2472" s="11">
        <v>70000</v>
      </c>
    </row>
    <row r="2473" spans="1:2" x14ac:dyDescent="0.25">
      <c r="A2473" s="20" t="s">
        <v>18</v>
      </c>
      <c r="B2473" s="11">
        <v>70000</v>
      </c>
    </row>
    <row r="2474" spans="1:2" x14ac:dyDescent="0.25">
      <c r="A2474" s="163">
        <v>70000</v>
      </c>
      <c r="B2474" s="11">
        <v>70000</v>
      </c>
    </row>
    <row r="2475" spans="1:2" x14ac:dyDescent="0.25">
      <c r="A2475" s="9" t="s">
        <v>2321</v>
      </c>
      <c r="B2475" s="11">
        <v>55000</v>
      </c>
    </row>
    <row r="2476" spans="1:2" x14ac:dyDescent="0.25">
      <c r="A2476" s="4" t="s">
        <v>15</v>
      </c>
      <c r="B2476" s="11">
        <v>55000</v>
      </c>
    </row>
    <row r="2477" spans="1:2" x14ac:dyDescent="0.25">
      <c r="A2477" s="10" t="s">
        <v>20</v>
      </c>
      <c r="B2477" s="11">
        <v>55000</v>
      </c>
    </row>
    <row r="2478" spans="1:2" x14ac:dyDescent="0.25">
      <c r="A2478" s="12" t="s">
        <v>6</v>
      </c>
      <c r="B2478" s="11">
        <v>55000</v>
      </c>
    </row>
    <row r="2479" spans="1:2" x14ac:dyDescent="0.25">
      <c r="A2479" s="13" t="s">
        <v>4029</v>
      </c>
      <c r="B2479" s="11">
        <v>55000</v>
      </c>
    </row>
    <row r="2480" spans="1:2" x14ac:dyDescent="0.25">
      <c r="A2480" s="14" t="s">
        <v>4016</v>
      </c>
      <c r="B2480" s="11">
        <v>55000</v>
      </c>
    </row>
    <row r="2481" spans="1:2" x14ac:dyDescent="0.25">
      <c r="A2481" s="20" t="s">
        <v>9</v>
      </c>
      <c r="B2481" s="11">
        <v>55000</v>
      </c>
    </row>
    <row r="2482" spans="1:2" x14ac:dyDescent="0.25">
      <c r="A2482" s="163">
        <v>55000</v>
      </c>
      <c r="B2482" s="11">
        <v>55000</v>
      </c>
    </row>
    <row r="2483" spans="1:2" x14ac:dyDescent="0.25">
      <c r="A2483" s="9" t="s">
        <v>2322</v>
      </c>
      <c r="B2483" s="11">
        <v>60000</v>
      </c>
    </row>
    <row r="2484" spans="1:2" x14ac:dyDescent="0.25">
      <c r="A2484" s="4" t="s">
        <v>15</v>
      </c>
      <c r="B2484" s="11">
        <v>60000</v>
      </c>
    </row>
    <row r="2485" spans="1:2" x14ac:dyDescent="0.25">
      <c r="A2485" s="10" t="s">
        <v>20</v>
      </c>
      <c r="B2485" s="11">
        <v>60000</v>
      </c>
    </row>
    <row r="2486" spans="1:2" x14ac:dyDescent="0.25">
      <c r="A2486" s="12" t="s">
        <v>6</v>
      </c>
      <c r="B2486" s="11">
        <v>60000</v>
      </c>
    </row>
    <row r="2487" spans="1:2" x14ac:dyDescent="0.25">
      <c r="A2487" s="13" t="s">
        <v>4029</v>
      </c>
      <c r="B2487" s="11">
        <v>60000</v>
      </c>
    </row>
    <row r="2488" spans="1:2" x14ac:dyDescent="0.25">
      <c r="A2488" s="14" t="s">
        <v>4016</v>
      </c>
      <c r="B2488" s="11">
        <v>60000</v>
      </c>
    </row>
    <row r="2489" spans="1:2" x14ac:dyDescent="0.25">
      <c r="A2489" s="20" t="s">
        <v>9</v>
      </c>
      <c r="B2489" s="11">
        <v>60000</v>
      </c>
    </row>
    <row r="2490" spans="1:2" x14ac:dyDescent="0.25">
      <c r="A2490" s="163">
        <v>60000</v>
      </c>
      <c r="B2490" s="11">
        <v>60000</v>
      </c>
    </row>
    <row r="2491" spans="1:2" x14ac:dyDescent="0.25">
      <c r="A2491" s="9" t="s">
        <v>2323</v>
      </c>
      <c r="B2491" s="11">
        <v>17807.916687442568</v>
      </c>
    </row>
    <row r="2492" spans="1:2" x14ac:dyDescent="0.25">
      <c r="A2492" s="4" t="s">
        <v>8</v>
      </c>
      <c r="B2492" s="11">
        <v>17807.916687442568</v>
      </c>
    </row>
    <row r="2493" spans="1:2" x14ac:dyDescent="0.25">
      <c r="A2493" s="10" t="s">
        <v>52</v>
      </c>
      <c r="B2493" s="11">
        <v>17807.916687442568</v>
      </c>
    </row>
    <row r="2494" spans="1:2" x14ac:dyDescent="0.25">
      <c r="A2494" s="12" t="s">
        <v>40</v>
      </c>
      <c r="B2494" s="11">
        <v>17807.916687442568</v>
      </c>
    </row>
    <row r="2495" spans="1:2" x14ac:dyDescent="0.25">
      <c r="A2495" s="13" t="s">
        <v>4054</v>
      </c>
      <c r="B2495" s="11">
        <v>17807.916687442568</v>
      </c>
    </row>
    <row r="2496" spans="1:2" x14ac:dyDescent="0.25">
      <c r="A2496" s="14" t="s">
        <v>4016</v>
      </c>
      <c r="B2496" s="11">
        <v>17807.916687442568</v>
      </c>
    </row>
    <row r="2497" spans="1:2" x14ac:dyDescent="0.25">
      <c r="A2497" s="20" t="s">
        <v>9</v>
      </c>
      <c r="B2497" s="11">
        <v>17807.916687442568</v>
      </c>
    </row>
    <row r="2498" spans="1:2" x14ac:dyDescent="0.25">
      <c r="A2498" s="163">
        <v>17807.916687442568</v>
      </c>
      <c r="B2498" s="11">
        <v>17807.916687442568</v>
      </c>
    </row>
    <row r="2499" spans="1:2" x14ac:dyDescent="0.25">
      <c r="A2499" s="9" t="s">
        <v>2324</v>
      </c>
      <c r="B2499" s="11">
        <v>40000</v>
      </c>
    </row>
    <row r="2500" spans="1:2" x14ac:dyDescent="0.25">
      <c r="A2500" s="4" t="s">
        <v>38</v>
      </c>
      <c r="B2500" s="11">
        <v>40000</v>
      </c>
    </row>
    <row r="2501" spans="1:2" x14ac:dyDescent="0.25">
      <c r="A2501" s="10" t="s">
        <v>52</v>
      </c>
      <c r="B2501" s="11">
        <v>40000</v>
      </c>
    </row>
    <row r="2502" spans="1:2" x14ac:dyDescent="0.25">
      <c r="A2502" s="12" t="s">
        <v>6</v>
      </c>
      <c r="B2502" s="11">
        <v>40000</v>
      </c>
    </row>
    <row r="2503" spans="1:2" x14ac:dyDescent="0.25">
      <c r="A2503" s="13" t="s">
        <v>4030</v>
      </c>
      <c r="B2503" s="11">
        <v>40000</v>
      </c>
    </row>
    <row r="2504" spans="1:2" x14ac:dyDescent="0.25">
      <c r="A2504" s="14" t="s">
        <v>4016</v>
      </c>
      <c r="B2504" s="11">
        <v>40000</v>
      </c>
    </row>
    <row r="2505" spans="1:2" x14ac:dyDescent="0.25">
      <c r="A2505" s="20" t="s">
        <v>9</v>
      </c>
      <c r="B2505" s="11">
        <v>40000</v>
      </c>
    </row>
    <row r="2506" spans="1:2" x14ac:dyDescent="0.25">
      <c r="A2506" s="163">
        <v>40000</v>
      </c>
      <c r="B2506" s="11">
        <v>40000</v>
      </c>
    </row>
    <row r="2507" spans="1:2" x14ac:dyDescent="0.25">
      <c r="A2507" s="9" t="s">
        <v>2325</v>
      </c>
      <c r="B2507" s="11">
        <v>137500</v>
      </c>
    </row>
    <row r="2508" spans="1:2" x14ac:dyDescent="0.25">
      <c r="A2508" s="4" t="s">
        <v>15</v>
      </c>
      <c r="B2508" s="11">
        <v>137500</v>
      </c>
    </row>
    <row r="2509" spans="1:2" x14ac:dyDescent="0.25">
      <c r="A2509" s="10" t="s">
        <v>20</v>
      </c>
      <c r="B2509" s="11">
        <v>137500</v>
      </c>
    </row>
    <row r="2510" spans="1:2" x14ac:dyDescent="0.25">
      <c r="A2510" s="12" t="s">
        <v>6</v>
      </c>
      <c r="B2510" s="11">
        <v>137500</v>
      </c>
    </row>
    <row r="2511" spans="1:2" x14ac:dyDescent="0.25">
      <c r="A2511" s="13" t="s">
        <v>4106</v>
      </c>
      <c r="B2511" s="11">
        <v>137500</v>
      </c>
    </row>
    <row r="2512" spans="1:2" x14ac:dyDescent="0.25">
      <c r="A2512" s="14" t="s">
        <v>4016</v>
      </c>
      <c r="B2512" s="11">
        <v>137500</v>
      </c>
    </row>
    <row r="2513" spans="1:2" x14ac:dyDescent="0.25">
      <c r="A2513" s="20" t="s">
        <v>9</v>
      </c>
      <c r="B2513" s="11">
        <v>137500</v>
      </c>
    </row>
    <row r="2514" spans="1:2" x14ac:dyDescent="0.25">
      <c r="A2514" s="163">
        <v>137500</v>
      </c>
      <c r="B2514" s="11">
        <v>137500</v>
      </c>
    </row>
    <row r="2515" spans="1:2" x14ac:dyDescent="0.25">
      <c r="A2515" s="9" t="s">
        <v>2326</v>
      </c>
      <c r="B2515" s="11">
        <v>4545</v>
      </c>
    </row>
    <row r="2516" spans="1:2" x14ac:dyDescent="0.25">
      <c r="A2516" s="4" t="s">
        <v>143</v>
      </c>
      <c r="B2516" s="11">
        <v>4545</v>
      </c>
    </row>
    <row r="2517" spans="1:2" x14ac:dyDescent="0.25">
      <c r="A2517" s="10" t="s">
        <v>20</v>
      </c>
      <c r="B2517" s="11">
        <v>4545</v>
      </c>
    </row>
    <row r="2518" spans="1:2" x14ac:dyDescent="0.25">
      <c r="A2518" s="12" t="s">
        <v>6</v>
      </c>
      <c r="B2518" s="11">
        <v>4545</v>
      </c>
    </row>
    <row r="2519" spans="1:2" x14ac:dyDescent="0.25">
      <c r="A2519" s="13" t="s">
        <v>4053</v>
      </c>
      <c r="B2519" s="11">
        <v>4545</v>
      </c>
    </row>
    <row r="2520" spans="1:2" x14ac:dyDescent="0.25">
      <c r="A2520" s="14" t="s">
        <v>4016</v>
      </c>
      <c r="B2520" s="11">
        <v>4545</v>
      </c>
    </row>
    <row r="2521" spans="1:2" x14ac:dyDescent="0.25">
      <c r="A2521" s="20" t="s">
        <v>13</v>
      </c>
      <c r="B2521" s="11">
        <v>4545</v>
      </c>
    </row>
    <row r="2522" spans="1:2" x14ac:dyDescent="0.25">
      <c r="A2522" s="163">
        <v>4545</v>
      </c>
      <c r="B2522" s="11">
        <v>4545</v>
      </c>
    </row>
    <row r="2523" spans="1:2" x14ac:dyDescent="0.25">
      <c r="A2523" s="9" t="s">
        <v>2327</v>
      </c>
      <c r="B2523" s="11">
        <v>45709.169889951241</v>
      </c>
    </row>
    <row r="2524" spans="1:2" x14ac:dyDescent="0.25">
      <c r="A2524" s="4" t="s">
        <v>71</v>
      </c>
      <c r="B2524" s="11">
        <v>45709.169889951241</v>
      </c>
    </row>
    <row r="2525" spans="1:2" x14ac:dyDescent="0.25">
      <c r="A2525" s="10" t="s">
        <v>20</v>
      </c>
      <c r="B2525" s="11">
        <v>45709.169889951241</v>
      </c>
    </row>
    <row r="2526" spans="1:2" x14ac:dyDescent="0.25">
      <c r="A2526" s="12" t="s">
        <v>69</v>
      </c>
      <c r="B2526" s="11">
        <v>45709.169889951241</v>
      </c>
    </row>
    <row r="2527" spans="1:2" x14ac:dyDescent="0.25">
      <c r="A2527" s="13" t="s">
        <v>4030</v>
      </c>
      <c r="B2527" s="11">
        <v>45709.169889951241</v>
      </c>
    </row>
    <row r="2528" spans="1:2" x14ac:dyDescent="0.25">
      <c r="A2528" s="14" t="s">
        <v>4016</v>
      </c>
      <c r="B2528" s="11">
        <v>45709.169889951241</v>
      </c>
    </row>
    <row r="2529" spans="1:2" x14ac:dyDescent="0.25">
      <c r="A2529" s="20" t="s">
        <v>9</v>
      </c>
      <c r="B2529" s="11">
        <v>45709.169889951241</v>
      </c>
    </row>
    <row r="2530" spans="1:2" x14ac:dyDescent="0.25">
      <c r="A2530" s="163">
        <v>45709.169889951241</v>
      </c>
      <c r="B2530" s="11">
        <v>45709.169889951241</v>
      </c>
    </row>
    <row r="2531" spans="1:2" x14ac:dyDescent="0.25">
      <c r="A2531" s="9" t="s">
        <v>2328</v>
      </c>
      <c r="B2531" s="11">
        <v>47000</v>
      </c>
    </row>
    <row r="2532" spans="1:2" x14ac:dyDescent="0.25">
      <c r="A2532" s="4" t="s">
        <v>15</v>
      </c>
      <c r="B2532" s="11">
        <v>47000</v>
      </c>
    </row>
    <row r="2533" spans="1:2" x14ac:dyDescent="0.25">
      <c r="A2533" s="10" t="s">
        <v>67</v>
      </c>
      <c r="B2533" s="11">
        <v>47000</v>
      </c>
    </row>
    <row r="2534" spans="1:2" x14ac:dyDescent="0.25">
      <c r="A2534" s="12" t="s">
        <v>6</v>
      </c>
      <c r="B2534" s="11">
        <v>47000</v>
      </c>
    </row>
    <row r="2535" spans="1:2" x14ac:dyDescent="0.25">
      <c r="A2535" s="13" t="s">
        <v>4030</v>
      </c>
      <c r="B2535" s="11">
        <v>47000</v>
      </c>
    </row>
    <row r="2536" spans="1:2" x14ac:dyDescent="0.25">
      <c r="A2536" s="14" t="s">
        <v>4016</v>
      </c>
      <c r="B2536" s="11">
        <v>47000</v>
      </c>
    </row>
    <row r="2537" spans="1:2" x14ac:dyDescent="0.25">
      <c r="A2537" s="20" t="s">
        <v>9</v>
      </c>
      <c r="B2537" s="11">
        <v>47000</v>
      </c>
    </row>
    <row r="2538" spans="1:2" x14ac:dyDescent="0.25">
      <c r="A2538" s="163">
        <v>47000</v>
      </c>
      <c r="B2538" s="11">
        <v>47000</v>
      </c>
    </row>
    <row r="2539" spans="1:2" x14ac:dyDescent="0.25">
      <c r="A2539" s="9" t="s">
        <v>2329</v>
      </c>
      <c r="B2539" s="11">
        <v>65000</v>
      </c>
    </row>
    <row r="2540" spans="1:2" x14ac:dyDescent="0.25">
      <c r="A2540" s="4" t="s">
        <v>15</v>
      </c>
      <c r="B2540" s="11">
        <v>65000</v>
      </c>
    </row>
    <row r="2541" spans="1:2" x14ac:dyDescent="0.25">
      <c r="A2541" s="10" t="s">
        <v>20</v>
      </c>
      <c r="B2541" s="11">
        <v>65000</v>
      </c>
    </row>
    <row r="2542" spans="1:2" x14ac:dyDescent="0.25">
      <c r="A2542" s="12" t="s">
        <v>6</v>
      </c>
      <c r="B2542" s="11">
        <v>65000</v>
      </c>
    </row>
    <row r="2543" spans="1:2" x14ac:dyDescent="0.25">
      <c r="A2543" s="13" t="s">
        <v>4100</v>
      </c>
      <c r="B2543" s="11">
        <v>65000</v>
      </c>
    </row>
    <row r="2544" spans="1:2" x14ac:dyDescent="0.25">
      <c r="A2544" s="14" t="s">
        <v>4016</v>
      </c>
      <c r="B2544" s="11">
        <v>65000</v>
      </c>
    </row>
    <row r="2545" spans="1:2" x14ac:dyDescent="0.25">
      <c r="A2545" s="20" t="s">
        <v>13</v>
      </c>
      <c r="B2545" s="11">
        <v>65000</v>
      </c>
    </row>
    <row r="2546" spans="1:2" x14ac:dyDescent="0.25">
      <c r="A2546" s="163">
        <v>65000</v>
      </c>
      <c r="B2546" s="11">
        <v>65000</v>
      </c>
    </row>
    <row r="2547" spans="1:2" x14ac:dyDescent="0.25">
      <c r="A2547" s="9" t="s">
        <v>2330</v>
      </c>
      <c r="B2547" s="11">
        <v>10809.503829551191</v>
      </c>
    </row>
    <row r="2548" spans="1:2" x14ac:dyDescent="0.25">
      <c r="A2548" s="4" t="s">
        <v>347</v>
      </c>
      <c r="B2548" s="11">
        <v>10809.503829551191</v>
      </c>
    </row>
    <row r="2549" spans="1:2" x14ac:dyDescent="0.25">
      <c r="A2549" s="10" t="s">
        <v>3999</v>
      </c>
      <c r="B2549" s="11">
        <v>10809.503829551191</v>
      </c>
    </row>
    <row r="2550" spans="1:2" x14ac:dyDescent="0.25">
      <c r="A2550" s="12" t="s">
        <v>3951</v>
      </c>
      <c r="B2550" s="11">
        <v>10809.503829551191</v>
      </c>
    </row>
    <row r="2551" spans="1:2" x14ac:dyDescent="0.25">
      <c r="A2551" s="13" t="s">
        <v>4053</v>
      </c>
      <c r="B2551" s="11">
        <v>10809.503829551191</v>
      </c>
    </row>
    <row r="2552" spans="1:2" x14ac:dyDescent="0.25">
      <c r="A2552" s="14" t="s">
        <v>4016</v>
      </c>
      <c r="B2552" s="11">
        <v>10809.503829551191</v>
      </c>
    </row>
    <row r="2553" spans="1:2" x14ac:dyDescent="0.25">
      <c r="A2553" s="20" t="s">
        <v>9</v>
      </c>
      <c r="B2553" s="11">
        <v>10809.503829551191</v>
      </c>
    </row>
    <row r="2554" spans="1:2" x14ac:dyDescent="0.25">
      <c r="A2554" s="163">
        <v>10809.503829551191</v>
      </c>
      <c r="B2554" s="11">
        <v>10809.503829551191</v>
      </c>
    </row>
    <row r="2555" spans="1:2" x14ac:dyDescent="0.25">
      <c r="A2555" s="9" t="s">
        <v>2331</v>
      </c>
      <c r="B2555" s="11">
        <v>92000</v>
      </c>
    </row>
    <row r="2556" spans="1:2" x14ac:dyDescent="0.25">
      <c r="A2556" s="4" t="s">
        <v>15</v>
      </c>
      <c r="B2556" s="11">
        <v>92000</v>
      </c>
    </row>
    <row r="2557" spans="1:2" x14ac:dyDescent="0.25">
      <c r="A2557" s="10" t="s">
        <v>52</v>
      </c>
      <c r="B2557" s="11">
        <v>92000</v>
      </c>
    </row>
    <row r="2558" spans="1:2" x14ac:dyDescent="0.25">
      <c r="A2558" s="12" t="s">
        <v>6</v>
      </c>
      <c r="B2558" s="11">
        <v>92000</v>
      </c>
    </row>
    <row r="2559" spans="1:2" x14ac:dyDescent="0.25">
      <c r="A2559" s="13" t="s">
        <v>4102</v>
      </c>
      <c r="B2559" s="11">
        <v>92000</v>
      </c>
    </row>
    <row r="2560" spans="1:2" x14ac:dyDescent="0.25">
      <c r="A2560" s="14" t="s">
        <v>4016</v>
      </c>
      <c r="B2560" s="11">
        <v>92000</v>
      </c>
    </row>
    <row r="2561" spans="1:2" x14ac:dyDescent="0.25">
      <c r="A2561" s="20" t="s">
        <v>9</v>
      </c>
      <c r="B2561" s="11">
        <v>92000</v>
      </c>
    </row>
    <row r="2562" spans="1:2" x14ac:dyDescent="0.25">
      <c r="A2562" s="163">
        <v>92000</v>
      </c>
      <c r="B2562" s="11">
        <v>92000</v>
      </c>
    </row>
    <row r="2563" spans="1:2" x14ac:dyDescent="0.25">
      <c r="A2563" s="9" t="s">
        <v>2332</v>
      </c>
      <c r="B2563" s="11">
        <v>22000</v>
      </c>
    </row>
    <row r="2564" spans="1:2" x14ac:dyDescent="0.25">
      <c r="A2564" s="4" t="s">
        <v>166</v>
      </c>
      <c r="B2564" s="11">
        <v>22000</v>
      </c>
    </row>
    <row r="2565" spans="1:2" x14ac:dyDescent="0.25">
      <c r="A2565" s="10" t="s">
        <v>52</v>
      </c>
      <c r="B2565" s="11">
        <v>22000</v>
      </c>
    </row>
    <row r="2566" spans="1:2" x14ac:dyDescent="0.25">
      <c r="A2566" s="12" t="s">
        <v>6</v>
      </c>
      <c r="B2566" s="11">
        <v>22000</v>
      </c>
    </row>
    <row r="2567" spans="1:2" x14ac:dyDescent="0.25">
      <c r="A2567" s="13" t="s">
        <v>4054</v>
      </c>
      <c r="B2567" s="11">
        <v>22000</v>
      </c>
    </row>
    <row r="2568" spans="1:2" x14ac:dyDescent="0.25">
      <c r="A2568" s="14" t="s">
        <v>4016</v>
      </c>
      <c r="B2568" s="11">
        <v>22000</v>
      </c>
    </row>
    <row r="2569" spans="1:2" x14ac:dyDescent="0.25">
      <c r="A2569" s="20" t="s">
        <v>9</v>
      </c>
      <c r="B2569" s="11">
        <v>22000</v>
      </c>
    </row>
    <row r="2570" spans="1:2" x14ac:dyDescent="0.25">
      <c r="A2570" s="163">
        <v>22000</v>
      </c>
      <c r="B2570" s="11">
        <v>22000</v>
      </c>
    </row>
    <row r="2571" spans="1:2" x14ac:dyDescent="0.25">
      <c r="A2571" s="9" t="s">
        <v>2333</v>
      </c>
      <c r="B2571" s="11">
        <v>108000</v>
      </c>
    </row>
    <row r="2572" spans="1:2" x14ac:dyDescent="0.25">
      <c r="A2572" s="4" t="s">
        <v>15</v>
      </c>
      <c r="B2572" s="11">
        <v>108000</v>
      </c>
    </row>
    <row r="2573" spans="1:2" x14ac:dyDescent="0.25">
      <c r="A2573" s="10" t="s">
        <v>52</v>
      </c>
      <c r="B2573" s="11">
        <v>108000</v>
      </c>
    </row>
    <row r="2574" spans="1:2" x14ac:dyDescent="0.25">
      <c r="A2574" s="12" t="s">
        <v>6</v>
      </c>
      <c r="B2574" s="11">
        <v>108000</v>
      </c>
    </row>
    <row r="2575" spans="1:2" x14ac:dyDescent="0.25">
      <c r="A2575" s="13" t="s">
        <v>4031</v>
      </c>
      <c r="B2575" s="11">
        <v>108000</v>
      </c>
    </row>
    <row r="2576" spans="1:2" x14ac:dyDescent="0.25">
      <c r="A2576" s="14" t="s">
        <v>4016</v>
      </c>
      <c r="B2576" s="11">
        <v>108000</v>
      </c>
    </row>
    <row r="2577" spans="1:2" x14ac:dyDescent="0.25">
      <c r="A2577" s="20" t="s">
        <v>18</v>
      </c>
      <c r="B2577" s="11">
        <v>108000</v>
      </c>
    </row>
    <row r="2578" spans="1:2" x14ac:dyDescent="0.25">
      <c r="A2578" s="163">
        <v>108000</v>
      </c>
      <c r="B2578" s="11">
        <v>108000</v>
      </c>
    </row>
    <row r="2579" spans="1:2" x14ac:dyDescent="0.25">
      <c r="A2579" s="9" t="s">
        <v>2334</v>
      </c>
      <c r="B2579" s="11">
        <v>61000</v>
      </c>
    </row>
    <row r="2580" spans="1:2" x14ac:dyDescent="0.25">
      <c r="A2580" s="4" t="s">
        <v>15</v>
      </c>
      <c r="B2580" s="11">
        <v>61000</v>
      </c>
    </row>
    <row r="2581" spans="1:2" x14ac:dyDescent="0.25">
      <c r="A2581" s="10" t="s">
        <v>20</v>
      </c>
      <c r="B2581" s="11">
        <v>61000</v>
      </c>
    </row>
    <row r="2582" spans="1:2" x14ac:dyDescent="0.25">
      <c r="A2582" s="12" t="s">
        <v>6</v>
      </c>
      <c r="B2582" s="11">
        <v>61000</v>
      </c>
    </row>
    <row r="2583" spans="1:2" x14ac:dyDescent="0.25">
      <c r="A2583" s="13" t="s">
        <v>4029</v>
      </c>
      <c r="B2583" s="11">
        <v>61000</v>
      </c>
    </row>
    <row r="2584" spans="1:2" x14ac:dyDescent="0.25">
      <c r="A2584" s="14" t="s">
        <v>4016</v>
      </c>
      <c r="B2584" s="11">
        <v>61000</v>
      </c>
    </row>
    <row r="2585" spans="1:2" x14ac:dyDescent="0.25">
      <c r="A2585" s="20" t="s">
        <v>25</v>
      </c>
      <c r="B2585" s="11">
        <v>61000</v>
      </c>
    </row>
    <row r="2586" spans="1:2" x14ac:dyDescent="0.25">
      <c r="A2586" s="163">
        <v>61000</v>
      </c>
      <c r="B2586" s="11">
        <v>61000</v>
      </c>
    </row>
    <row r="2587" spans="1:2" x14ac:dyDescent="0.25">
      <c r="A2587" s="9" t="s">
        <v>2335</v>
      </c>
      <c r="B2587" s="11">
        <v>63918.498996971248</v>
      </c>
    </row>
    <row r="2588" spans="1:2" x14ac:dyDescent="0.25">
      <c r="A2588" s="4" t="s">
        <v>88</v>
      </c>
      <c r="B2588" s="11">
        <v>63918.498996971248</v>
      </c>
    </row>
    <row r="2589" spans="1:2" x14ac:dyDescent="0.25">
      <c r="A2589" s="10" t="s">
        <v>52</v>
      </c>
      <c r="B2589" s="11">
        <v>63918.498996971248</v>
      </c>
    </row>
    <row r="2590" spans="1:2" x14ac:dyDescent="0.25">
      <c r="A2590" s="12" t="s">
        <v>86</v>
      </c>
      <c r="B2590" s="11">
        <v>63918.498996971248</v>
      </c>
    </row>
    <row r="2591" spans="1:2" x14ac:dyDescent="0.25">
      <c r="A2591" s="13" t="s">
        <v>4100</v>
      </c>
      <c r="B2591" s="11">
        <v>63918.498996971248</v>
      </c>
    </row>
    <row r="2592" spans="1:2" x14ac:dyDescent="0.25">
      <c r="A2592" s="14" t="s">
        <v>4016</v>
      </c>
      <c r="B2592" s="11">
        <v>63918.498996971248</v>
      </c>
    </row>
    <row r="2593" spans="1:2" x14ac:dyDescent="0.25">
      <c r="A2593" s="20" t="s">
        <v>18</v>
      </c>
      <c r="B2593" s="11">
        <v>63918.498996971248</v>
      </c>
    </row>
    <row r="2594" spans="1:2" x14ac:dyDescent="0.25">
      <c r="A2594" s="163">
        <v>63918.498996971248</v>
      </c>
      <c r="B2594" s="11">
        <v>63918.498996971248</v>
      </c>
    </row>
    <row r="2595" spans="1:2" x14ac:dyDescent="0.25">
      <c r="A2595" s="9" t="s">
        <v>2336</v>
      </c>
      <c r="B2595" s="11">
        <v>50000</v>
      </c>
    </row>
    <row r="2596" spans="1:2" x14ac:dyDescent="0.25">
      <c r="A2596" s="4" t="s">
        <v>15</v>
      </c>
      <c r="B2596" s="11">
        <v>50000</v>
      </c>
    </row>
    <row r="2597" spans="1:2" x14ac:dyDescent="0.25">
      <c r="A2597" s="10" t="s">
        <v>20</v>
      </c>
      <c r="B2597" s="11">
        <v>50000</v>
      </c>
    </row>
    <row r="2598" spans="1:2" x14ac:dyDescent="0.25">
      <c r="A2598" s="12" t="s">
        <v>6</v>
      </c>
      <c r="B2598" s="11">
        <v>50000</v>
      </c>
    </row>
    <row r="2599" spans="1:2" x14ac:dyDescent="0.25">
      <c r="A2599" s="13" t="s">
        <v>4029</v>
      </c>
      <c r="B2599" s="11">
        <v>50000</v>
      </c>
    </row>
    <row r="2600" spans="1:2" x14ac:dyDescent="0.25">
      <c r="A2600" s="14" t="s">
        <v>4016</v>
      </c>
      <c r="B2600" s="11">
        <v>50000</v>
      </c>
    </row>
    <row r="2601" spans="1:2" x14ac:dyDescent="0.25">
      <c r="A2601" s="20" t="s">
        <v>13</v>
      </c>
      <c r="B2601" s="11">
        <v>50000</v>
      </c>
    </row>
    <row r="2602" spans="1:2" x14ac:dyDescent="0.25">
      <c r="A2602" s="163">
        <v>50000</v>
      </c>
      <c r="B2602" s="11">
        <v>50000</v>
      </c>
    </row>
    <row r="2603" spans="1:2" x14ac:dyDescent="0.25">
      <c r="A2603" s="9" t="s">
        <v>2337</v>
      </c>
      <c r="B2603" s="11">
        <v>150000</v>
      </c>
    </row>
    <row r="2604" spans="1:2" x14ac:dyDescent="0.25">
      <c r="A2604" s="4" t="s">
        <v>15</v>
      </c>
      <c r="B2604" s="11">
        <v>150000</v>
      </c>
    </row>
    <row r="2605" spans="1:2" x14ac:dyDescent="0.25">
      <c r="A2605" s="10" t="s">
        <v>310</v>
      </c>
      <c r="B2605" s="11">
        <v>150000</v>
      </c>
    </row>
    <row r="2606" spans="1:2" x14ac:dyDescent="0.25">
      <c r="A2606" s="12" t="s">
        <v>6</v>
      </c>
      <c r="B2606" s="11">
        <v>150000</v>
      </c>
    </row>
    <row r="2607" spans="1:2" x14ac:dyDescent="0.25">
      <c r="A2607" s="13" t="s">
        <v>4103</v>
      </c>
      <c r="B2607" s="11">
        <v>150000</v>
      </c>
    </row>
    <row r="2608" spans="1:2" x14ac:dyDescent="0.25">
      <c r="A2608" s="14" t="s">
        <v>4016</v>
      </c>
      <c r="B2608" s="11">
        <v>150000</v>
      </c>
    </row>
    <row r="2609" spans="1:2" x14ac:dyDescent="0.25">
      <c r="A2609" s="20" t="s">
        <v>13</v>
      </c>
      <c r="B2609" s="11">
        <v>150000</v>
      </c>
    </row>
    <row r="2610" spans="1:2" x14ac:dyDescent="0.25">
      <c r="A2610" s="163">
        <v>150000</v>
      </c>
      <c r="B2610" s="11">
        <v>150000</v>
      </c>
    </row>
    <row r="2611" spans="1:2" x14ac:dyDescent="0.25">
      <c r="A2611" s="9" t="s">
        <v>2338</v>
      </c>
      <c r="B2611" s="11">
        <v>7123.1666749770275</v>
      </c>
    </row>
    <row r="2612" spans="1:2" x14ac:dyDescent="0.25">
      <c r="A2612" s="4" t="s">
        <v>8</v>
      </c>
      <c r="B2612" s="11">
        <v>7123.1666749770275</v>
      </c>
    </row>
    <row r="2613" spans="1:2" x14ac:dyDescent="0.25">
      <c r="A2613" s="10" t="s">
        <v>20</v>
      </c>
      <c r="B2613" s="11">
        <v>7123.1666749770275</v>
      </c>
    </row>
    <row r="2614" spans="1:2" x14ac:dyDescent="0.25">
      <c r="A2614" s="12" t="s">
        <v>40</v>
      </c>
      <c r="B2614" s="11">
        <v>7123.1666749770275</v>
      </c>
    </row>
    <row r="2615" spans="1:2" x14ac:dyDescent="0.25">
      <c r="A2615" s="13" t="s">
        <v>4053</v>
      </c>
      <c r="B2615" s="11">
        <v>7123.1666749770275</v>
      </c>
    </row>
    <row r="2616" spans="1:2" x14ac:dyDescent="0.25">
      <c r="A2616" s="14" t="s">
        <v>4016</v>
      </c>
      <c r="B2616" s="11">
        <v>7123.1666749770275</v>
      </c>
    </row>
    <row r="2617" spans="1:2" x14ac:dyDescent="0.25">
      <c r="A2617" s="20" t="s">
        <v>9</v>
      </c>
      <c r="B2617" s="11">
        <v>7123.1666749770275</v>
      </c>
    </row>
    <row r="2618" spans="1:2" x14ac:dyDescent="0.25">
      <c r="A2618" s="163">
        <v>7123.1666749770275</v>
      </c>
      <c r="B2618" s="11">
        <v>7123.1666749770275</v>
      </c>
    </row>
    <row r="2619" spans="1:2" x14ac:dyDescent="0.25">
      <c r="A2619" s="9" t="s">
        <v>2339</v>
      </c>
      <c r="B2619" s="11">
        <v>150000</v>
      </c>
    </row>
    <row r="2620" spans="1:2" x14ac:dyDescent="0.25">
      <c r="A2620" s="4" t="s">
        <v>416</v>
      </c>
      <c r="B2620" s="11">
        <v>150000</v>
      </c>
    </row>
    <row r="2621" spans="1:2" x14ac:dyDescent="0.25">
      <c r="A2621" s="10" t="s">
        <v>52</v>
      </c>
      <c r="B2621" s="11">
        <v>150000</v>
      </c>
    </row>
    <row r="2622" spans="1:2" x14ac:dyDescent="0.25">
      <c r="A2622" s="12" t="s">
        <v>6</v>
      </c>
      <c r="B2622" s="11">
        <v>150000</v>
      </c>
    </row>
    <row r="2623" spans="1:2" x14ac:dyDescent="0.25">
      <c r="A2623" s="13" t="s">
        <v>4103</v>
      </c>
      <c r="B2623" s="11">
        <v>150000</v>
      </c>
    </row>
    <row r="2624" spans="1:2" x14ac:dyDescent="0.25">
      <c r="A2624" s="14" t="s">
        <v>4016</v>
      </c>
      <c r="B2624" s="11">
        <v>150000</v>
      </c>
    </row>
    <row r="2625" spans="1:2" x14ac:dyDescent="0.25">
      <c r="A2625" s="20" t="s">
        <v>9</v>
      </c>
      <c r="B2625" s="11">
        <v>150000</v>
      </c>
    </row>
    <row r="2626" spans="1:2" x14ac:dyDescent="0.25">
      <c r="A2626" s="163">
        <v>150000</v>
      </c>
      <c r="B2626" s="11">
        <v>150000</v>
      </c>
    </row>
    <row r="2627" spans="1:2" x14ac:dyDescent="0.25">
      <c r="A2627" s="9" t="s">
        <v>2340</v>
      </c>
      <c r="B2627" s="11">
        <v>45000</v>
      </c>
    </row>
    <row r="2628" spans="1:2" x14ac:dyDescent="0.25">
      <c r="A2628" s="4" t="s">
        <v>15</v>
      </c>
      <c r="B2628" s="11">
        <v>45000</v>
      </c>
    </row>
    <row r="2629" spans="1:2" x14ac:dyDescent="0.25">
      <c r="A2629" s="10" t="s">
        <v>67</v>
      </c>
      <c r="B2629" s="11">
        <v>45000</v>
      </c>
    </row>
    <row r="2630" spans="1:2" x14ac:dyDescent="0.25">
      <c r="A2630" s="12" t="s">
        <v>6</v>
      </c>
      <c r="B2630" s="11">
        <v>45000</v>
      </c>
    </row>
    <row r="2631" spans="1:2" x14ac:dyDescent="0.25">
      <c r="A2631" s="13" t="s">
        <v>4030</v>
      </c>
      <c r="B2631" s="11">
        <v>45000</v>
      </c>
    </row>
    <row r="2632" spans="1:2" x14ac:dyDescent="0.25">
      <c r="A2632" s="14" t="s">
        <v>4016</v>
      </c>
      <c r="B2632" s="11">
        <v>45000</v>
      </c>
    </row>
    <row r="2633" spans="1:2" x14ac:dyDescent="0.25">
      <c r="A2633" s="20" t="s">
        <v>9</v>
      </c>
      <c r="B2633" s="11">
        <v>45000</v>
      </c>
    </row>
    <row r="2634" spans="1:2" x14ac:dyDescent="0.25">
      <c r="A2634" s="163">
        <v>45000</v>
      </c>
      <c r="B2634" s="11">
        <v>45000</v>
      </c>
    </row>
    <row r="2635" spans="1:2" x14ac:dyDescent="0.25">
      <c r="A2635" s="9" t="s">
        <v>2341</v>
      </c>
      <c r="B2635" s="11">
        <v>135000</v>
      </c>
    </row>
    <row r="2636" spans="1:2" x14ac:dyDescent="0.25">
      <c r="A2636" s="4" t="s">
        <v>15</v>
      </c>
      <c r="B2636" s="11">
        <v>135000</v>
      </c>
    </row>
    <row r="2637" spans="1:2" x14ac:dyDescent="0.25">
      <c r="A2637" s="10" t="s">
        <v>52</v>
      </c>
      <c r="B2637" s="11">
        <v>135000</v>
      </c>
    </row>
    <row r="2638" spans="1:2" x14ac:dyDescent="0.25">
      <c r="A2638" s="12" t="s">
        <v>6</v>
      </c>
      <c r="B2638" s="11">
        <v>135000</v>
      </c>
    </row>
    <row r="2639" spans="1:2" x14ac:dyDescent="0.25">
      <c r="A2639" s="13" t="s">
        <v>4105</v>
      </c>
      <c r="B2639" s="11">
        <v>135000</v>
      </c>
    </row>
    <row r="2640" spans="1:2" x14ac:dyDescent="0.25">
      <c r="A2640" s="14" t="s">
        <v>4016</v>
      </c>
      <c r="B2640" s="11">
        <v>135000</v>
      </c>
    </row>
    <row r="2641" spans="1:2" x14ac:dyDescent="0.25">
      <c r="A2641" s="20" t="s">
        <v>13</v>
      </c>
      <c r="B2641" s="11">
        <v>135000</v>
      </c>
    </row>
    <row r="2642" spans="1:2" x14ac:dyDescent="0.25">
      <c r="A2642" s="163">
        <v>135000</v>
      </c>
      <c r="B2642" s="11">
        <v>135000</v>
      </c>
    </row>
    <row r="2643" spans="1:2" x14ac:dyDescent="0.25">
      <c r="A2643" s="9" t="s">
        <v>2342</v>
      </c>
      <c r="B2643" s="11">
        <v>6410.8500074793246</v>
      </c>
    </row>
    <row r="2644" spans="1:2" x14ac:dyDescent="0.25">
      <c r="A2644" s="4" t="s">
        <v>8</v>
      </c>
      <c r="B2644" s="11">
        <v>6410.8500074793246</v>
      </c>
    </row>
    <row r="2645" spans="1:2" x14ac:dyDescent="0.25">
      <c r="A2645" s="10" t="s">
        <v>20</v>
      </c>
      <c r="B2645" s="11">
        <v>6410.8500074793246</v>
      </c>
    </row>
    <row r="2646" spans="1:2" x14ac:dyDescent="0.25">
      <c r="A2646" s="12" t="s">
        <v>40</v>
      </c>
      <c r="B2646" s="11">
        <v>6410.8500074793246</v>
      </c>
    </row>
    <row r="2647" spans="1:2" x14ac:dyDescent="0.25">
      <c r="A2647" s="13" t="s">
        <v>4053</v>
      </c>
      <c r="B2647" s="11">
        <v>6410.8500074793246</v>
      </c>
    </row>
    <row r="2648" spans="1:2" x14ac:dyDescent="0.25">
      <c r="A2648" s="14" t="s">
        <v>4016</v>
      </c>
      <c r="B2648" s="11">
        <v>6410.8500074793246</v>
      </c>
    </row>
    <row r="2649" spans="1:2" x14ac:dyDescent="0.25">
      <c r="A2649" s="20" t="s">
        <v>18</v>
      </c>
      <c r="B2649" s="11">
        <v>6410.8500074793246</v>
      </c>
    </row>
    <row r="2650" spans="1:2" x14ac:dyDescent="0.25">
      <c r="A2650" s="163">
        <v>6410.8500074793246</v>
      </c>
      <c r="B2650" s="11">
        <v>6410.8500074793246</v>
      </c>
    </row>
    <row r="2651" spans="1:2" x14ac:dyDescent="0.25">
      <c r="A2651" s="9" t="s">
        <v>2343</v>
      </c>
      <c r="B2651" s="11">
        <v>29000</v>
      </c>
    </row>
    <row r="2652" spans="1:2" x14ac:dyDescent="0.25">
      <c r="A2652" s="4" t="s">
        <v>15</v>
      </c>
      <c r="B2652" s="11">
        <v>29000</v>
      </c>
    </row>
    <row r="2653" spans="1:2" x14ac:dyDescent="0.25">
      <c r="A2653" s="10" t="s">
        <v>52</v>
      </c>
      <c r="B2653" s="11">
        <v>29000</v>
      </c>
    </row>
    <row r="2654" spans="1:2" x14ac:dyDescent="0.25">
      <c r="A2654" s="12" t="s">
        <v>6</v>
      </c>
      <c r="B2654" s="11">
        <v>29000</v>
      </c>
    </row>
    <row r="2655" spans="1:2" x14ac:dyDescent="0.25">
      <c r="A2655" s="13" t="s">
        <v>4032</v>
      </c>
      <c r="B2655" s="11">
        <v>29000</v>
      </c>
    </row>
    <row r="2656" spans="1:2" x14ac:dyDescent="0.25">
      <c r="A2656" s="14" t="s">
        <v>4016</v>
      </c>
      <c r="B2656" s="11">
        <v>29000</v>
      </c>
    </row>
    <row r="2657" spans="1:2" x14ac:dyDescent="0.25">
      <c r="A2657" s="20" t="s">
        <v>9</v>
      </c>
      <c r="B2657" s="11">
        <v>29000</v>
      </c>
    </row>
    <row r="2658" spans="1:2" x14ac:dyDescent="0.25">
      <c r="A2658" s="163">
        <v>29000</v>
      </c>
      <c r="B2658" s="11">
        <v>29000</v>
      </c>
    </row>
    <row r="2659" spans="1:2" x14ac:dyDescent="0.25">
      <c r="A2659" s="9" t="s">
        <v>2344</v>
      </c>
      <c r="B2659" s="11">
        <v>13000</v>
      </c>
    </row>
    <row r="2660" spans="1:2" x14ac:dyDescent="0.25">
      <c r="A2660" s="4" t="s">
        <v>8</v>
      </c>
      <c r="B2660" s="11">
        <v>13000</v>
      </c>
    </row>
    <row r="2661" spans="1:2" x14ac:dyDescent="0.25">
      <c r="A2661" s="10" t="s">
        <v>52</v>
      </c>
      <c r="B2661" s="11">
        <v>13000</v>
      </c>
    </row>
    <row r="2662" spans="1:2" x14ac:dyDescent="0.25">
      <c r="A2662" s="12" t="s">
        <v>6</v>
      </c>
      <c r="B2662" s="11">
        <v>13000</v>
      </c>
    </row>
    <row r="2663" spans="1:2" x14ac:dyDescent="0.25">
      <c r="A2663" s="13" t="s">
        <v>4054</v>
      </c>
      <c r="B2663" s="11">
        <v>13000</v>
      </c>
    </row>
    <row r="2664" spans="1:2" x14ac:dyDescent="0.25">
      <c r="A2664" s="14" t="s">
        <v>4016</v>
      </c>
      <c r="B2664" s="11">
        <v>13000</v>
      </c>
    </row>
    <row r="2665" spans="1:2" x14ac:dyDescent="0.25">
      <c r="A2665" s="20" t="s">
        <v>13</v>
      </c>
      <c r="B2665" s="11">
        <v>13000</v>
      </c>
    </row>
    <row r="2666" spans="1:2" x14ac:dyDescent="0.25">
      <c r="A2666" s="163">
        <v>13000</v>
      </c>
      <c r="B2666" s="11">
        <v>13000</v>
      </c>
    </row>
    <row r="2667" spans="1:2" x14ac:dyDescent="0.25">
      <c r="A2667" s="9" t="s">
        <v>2345</v>
      </c>
      <c r="B2667" s="11">
        <v>63000</v>
      </c>
    </row>
    <row r="2668" spans="1:2" x14ac:dyDescent="0.25">
      <c r="A2668" s="4" t="s">
        <v>15</v>
      </c>
      <c r="B2668" s="11">
        <v>63000</v>
      </c>
    </row>
    <row r="2669" spans="1:2" x14ac:dyDescent="0.25">
      <c r="A2669" s="10" t="s">
        <v>20</v>
      </c>
      <c r="B2669" s="11">
        <v>63000</v>
      </c>
    </row>
    <row r="2670" spans="1:2" x14ac:dyDescent="0.25">
      <c r="A2670" s="12" t="s">
        <v>6</v>
      </c>
      <c r="B2670" s="11">
        <v>63000</v>
      </c>
    </row>
    <row r="2671" spans="1:2" x14ac:dyDescent="0.25">
      <c r="A2671" s="13" t="s">
        <v>4100</v>
      </c>
      <c r="B2671" s="11">
        <v>63000</v>
      </c>
    </row>
    <row r="2672" spans="1:2" x14ac:dyDescent="0.25">
      <c r="A2672" s="14" t="s">
        <v>4016</v>
      </c>
      <c r="B2672" s="11">
        <v>63000</v>
      </c>
    </row>
    <row r="2673" spans="1:2" x14ac:dyDescent="0.25">
      <c r="A2673" s="20" t="s">
        <v>13</v>
      </c>
      <c r="B2673" s="11">
        <v>63000</v>
      </c>
    </row>
    <row r="2674" spans="1:2" x14ac:dyDescent="0.25">
      <c r="A2674" s="163">
        <v>63000</v>
      </c>
      <c r="B2674" s="11">
        <v>63000</v>
      </c>
    </row>
    <row r="2675" spans="1:2" x14ac:dyDescent="0.25">
      <c r="A2675" s="9" t="s">
        <v>2346</v>
      </c>
      <c r="B2675" s="11">
        <v>95000</v>
      </c>
    </row>
    <row r="2676" spans="1:2" x14ac:dyDescent="0.25">
      <c r="A2676" s="4" t="s">
        <v>15</v>
      </c>
      <c r="B2676" s="11">
        <v>95000</v>
      </c>
    </row>
    <row r="2677" spans="1:2" x14ac:dyDescent="0.25">
      <c r="A2677" s="10" t="s">
        <v>20</v>
      </c>
      <c r="B2677" s="11">
        <v>95000</v>
      </c>
    </row>
    <row r="2678" spans="1:2" x14ac:dyDescent="0.25">
      <c r="A2678" s="12" t="s">
        <v>6</v>
      </c>
      <c r="B2678" s="11">
        <v>95000</v>
      </c>
    </row>
    <row r="2679" spans="1:2" x14ac:dyDescent="0.25">
      <c r="A2679" s="13" t="s">
        <v>4102</v>
      </c>
      <c r="B2679" s="11">
        <v>95000</v>
      </c>
    </row>
    <row r="2680" spans="1:2" x14ac:dyDescent="0.25">
      <c r="A2680" s="14" t="s">
        <v>4016</v>
      </c>
      <c r="B2680" s="11">
        <v>95000</v>
      </c>
    </row>
    <row r="2681" spans="1:2" x14ac:dyDescent="0.25">
      <c r="A2681" s="20" t="s">
        <v>9</v>
      </c>
      <c r="B2681" s="11">
        <v>95000</v>
      </c>
    </row>
    <row r="2682" spans="1:2" x14ac:dyDescent="0.25">
      <c r="A2682" s="163">
        <v>95000</v>
      </c>
      <c r="B2682" s="11">
        <v>95000</v>
      </c>
    </row>
    <row r="2683" spans="1:2" x14ac:dyDescent="0.25">
      <c r="A2683" s="9" t="s">
        <v>2347</v>
      </c>
      <c r="B2683" s="11">
        <v>100000</v>
      </c>
    </row>
    <row r="2684" spans="1:2" x14ac:dyDescent="0.25">
      <c r="A2684" s="4" t="s">
        <v>71</v>
      </c>
      <c r="B2684" s="11">
        <v>100000</v>
      </c>
    </row>
    <row r="2685" spans="1:2" x14ac:dyDescent="0.25">
      <c r="A2685" s="10" t="s">
        <v>20</v>
      </c>
      <c r="B2685" s="11">
        <v>100000</v>
      </c>
    </row>
    <row r="2686" spans="1:2" x14ac:dyDescent="0.25">
      <c r="A2686" s="12" t="s">
        <v>6</v>
      </c>
      <c r="B2686" s="11">
        <v>100000</v>
      </c>
    </row>
    <row r="2687" spans="1:2" x14ac:dyDescent="0.25">
      <c r="A2687" s="13" t="s">
        <v>4031</v>
      </c>
      <c r="B2687" s="11">
        <v>100000</v>
      </c>
    </row>
    <row r="2688" spans="1:2" x14ac:dyDescent="0.25">
      <c r="A2688" s="14" t="s">
        <v>4016</v>
      </c>
      <c r="B2688" s="11">
        <v>100000</v>
      </c>
    </row>
    <row r="2689" spans="1:2" x14ac:dyDescent="0.25">
      <c r="A2689" s="20" t="s">
        <v>9</v>
      </c>
      <c r="B2689" s="11">
        <v>100000</v>
      </c>
    </row>
    <row r="2690" spans="1:2" x14ac:dyDescent="0.25">
      <c r="A2690" s="163">
        <v>100000</v>
      </c>
      <c r="B2690" s="11">
        <v>100000</v>
      </c>
    </row>
    <row r="2691" spans="1:2" x14ac:dyDescent="0.25">
      <c r="A2691" s="9" t="s">
        <v>2348</v>
      </c>
      <c r="B2691" s="11">
        <v>3800</v>
      </c>
    </row>
    <row r="2692" spans="1:2" x14ac:dyDescent="0.25">
      <c r="A2692" s="4" t="s">
        <v>8</v>
      </c>
      <c r="B2692" s="11">
        <v>3800</v>
      </c>
    </row>
    <row r="2693" spans="1:2" x14ac:dyDescent="0.25">
      <c r="A2693" s="10" t="s">
        <v>3999</v>
      </c>
      <c r="B2693" s="11">
        <v>3800</v>
      </c>
    </row>
    <row r="2694" spans="1:2" x14ac:dyDescent="0.25">
      <c r="A2694" s="12" t="s">
        <v>6</v>
      </c>
      <c r="B2694" s="11">
        <v>3800</v>
      </c>
    </row>
    <row r="2695" spans="1:2" x14ac:dyDescent="0.25">
      <c r="A2695" s="13" t="s">
        <v>4053</v>
      </c>
      <c r="B2695" s="11">
        <v>3800</v>
      </c>
    </row>
    <row r="2696" spans="1:2" x14ac:dyDescent="0.25">
      <c r="A2696" s="14" t="s">
        <v>4016</v>
      </c>
      <c r="B2696" s="11">
        <v>3800</v>
      </c>
    </row>
    <row r="2697" spans="1:2" x14ac:dyDescent="0.25">
      <c r="A2697" s="20" t="s">
        <v>9</v>
      </c>
      <c r="B2697" s="11">
        <v>3800</v>
      </c>
    </row>
    <row r="2698" spans="1:2" x14ac:dyDescent="0.25">
      <c r="A2698" s="163">
        <v>3800</v>
      </c>
      <c r="B2698" s="11">
        <v>3800</v>
      </c>
    </row>
    <row r="2699" spans="1:2" x14ac:dyDescent="0.25">
      <c r="A2699" s="9" t="s">
        <v>2349</v>
      </c>
      <c r="B2699" s="11">
        <v>11400</v>
      </c>
    </row>
    <row r="2700" spans="1:2" x14ac:dyDescent="0.25">
      <c r="A2700" s="4" t="s">
        <v>143</v>
      </c>
      <c r="B2700" s="11">
        <v>11400</v>
      </c>
    </row>
    <row r="2701" spans="1:2" x14ac:dyDescent="0.25">
      <c r="A2701" s="10" t="s">
        <v>356</v>
      </c>
      <c r="B2701" s="11">
        <v>11400</v>
      </c>
    </row>
    <row r="2702" spans="1:2" x14ac:dyDescent="0.25">
      <c r="A2702" s="12" t="s">
        <v>6</v>
      </c>
      <c r="B2702" s="11">
        <v>11400</v>
      </c>
    </row>
    <row r="2703" spans="1:2" x14ac:dyDescent="0.25">
      <c r="A2703" s="13" t="s">
        <v>4053</v>
      </c>
      <c r="B2703" s="11">
        <v>11400</v>
      </c>
    </row>
    <row r="2704" spans="1:2" x14ac:dyDescent="0.25">
      <c r="A2704" s="14" t="s">
        <v>4016</v>
      </c>
      <c r="B2704" s="11">
        <v>11400</v>
      </c>
    </row>
    <row r="2705" spans="1:2" x14ac:dyDescent="0.25">
      <c r="A2705" s="20" t="s">
        <v>9</v>
      </c>
      <c r="B2705" s="11">
        <v>11400</v>
      </c>
    </row>
    <row r="2706" spans="1:2" x14ac:dyDescent="0.25">
      <c r="A2706" s="163">
        <v>11400</v>
      </c>
      <c r="B2706" s="11">
        <v>11400</v>
      </c>
    </row>
    <row r="2707" spans="1:2" x14ac:dyDescent="0.25">
      <c r="A2707" s="9" t="s">
        <v>2350</v>
      </c>
      <c r="B2707" s="11">
        <v>55068.245289698301</v>
      </c>
    </row>
    <row r="2708" spans="1:2" x14ac:dyDescent="0.25">
      <c r="A2708" s="4" t="s">
        <v>88</v>
      </c>
      <c r="B2708" s="11">
        <v>55068.245289698301</v>
      </c>
    </row>
    <row r="2709" spans="1:2" x14ac:dyDescent="0.25">
      <c r="A2709" s="10" t="s">
        <v>20</v>
      </c>
      <c r="B2709" s="11">
        <v>55068.245289698301</v>
      </c>
    </row>
    <row r="2710" spans="1:2" x14ac:dyDescent="0.25">
      <c r="A2710" s="12" t="s">
        <v>86</v>
      </c>
      <c r="B2710" s="11">
        <v>55068.245289698301</v>
      </c>
    </row>
    <row r="2711" spans="1:2" x14ac:dyDescent="0.25">
      <c r="A2711" s="13" t="s">
        <v>4029</v>
      </c>
      <c r="B2711" s="11">
        <v>55068.245289698301</v>
      </c>
    </row>
    <row r="2712" spans="1:2" x14ac:dyDescent="0.25">
      <c r="A2712" s="14" t="s">
        <v>4016</v>
      </c>
      <c r="B2712" s="11">
        <v>55068.245289698301</v>
      </c>
    </row>
    <row r="2713" spans="1:2" x14ac:dyDescent="0.25">
      <c r="A2713" s="20" t="s">
        <v>9</v>
      </c>
      <c r="B2713" s="11">
        <v>55068.245289698301</v>
      </c>
    </row>
    <row r="2714" spans="1:2" x14ac:dyDescent="0.25">
      <c r="A2714" s="163">
        <v>55068.245289698301</v>
      </c>
      <c r="B2714" s="11">
        <v>55068.245289698301</v>
      </c>
    </row>
    <row r="2715" spans="1:2" x14ac:dyDescent="0.25">
      <c r="A2715" s="9" t="s">
        <v>2351</v>
      </c>
      <c r="B2715" s="11">
        <v>53000</v>
      </c>
    </row>
    <row r="2716" spans="1:2" x14ac:dyDescent="0.25">
      <c r="A2716" s="4" t="s">
        <v>15</v>
      </c>
      <c r="B2716" s="11">
        <v>53000</v>
      </c>
    </row>
    <row r="2717" spans="1:2" x14ac:dyDescent="0.25">
      <c r="A2717" s="10" t="s">
        <v>52</v>
      </c>
      <c r="B2717" s="11">
        <v>53000</v>
      </c>
    </row>
    <row r="2718" spans="1:2" x14ac:dyDescent="0.25">
      <c r="A2718" s="12" t="s">
        <v>6</v>
      </c>
      <c r="B2718" s="11">
        <v>53000</v>
      </c>
    </row>
    <row r="2719" spans="1:2" x14ac:dyDescent="0.25">
      <c r="A2719" s="13" t="s">
        <v>4029</v>
      </c>
      <c r="B2719" s="11">
        <v>53000</v>
      </c>
    </row>
    <row r="2720" spans="1:2" x14ac:dyDescent="0.25">
      <c r="A2720" s="14" t="s">
        <v>4016</v>
      </c>
      <c r="B2720" s="11">
        <v>53000</v>
      </c>
    </row>
    <row r="2721" spans="1:2" x14ac:dyDescent="0.25">
      <c r="A2721" s="20" t="s">
        <v>18</v>
      </c>
      <c r="B2721" s="11">
        <v>53000</v>
      </c>
    </row>
    <row r="2722" spans="1:2" x14ac:dyDescent="0.25">
      <c r="A2722" s="163">
        <v>53000</v>
      </c>
      <c r="B2722" s="11">
        <v>53000</v>
      </c>
    </row>
    <row r="2723" spans="1:2" x14ac:dyDescent="0.25">
      <c r="A2723" s="9" t="s">
        <v>2352</v>
      </c>
      <c r="B2723" s="11">
        <v>130000</v>
      </c>
    </row>
    <row r="2724" spans="1:2" x14ac:dyDescent="0.25">
      <c r="A2724" s="4" t="s">
        <v>15</v>
      </c>
      <c r="B2724" s="11">
        <v>130000</v>
      </c>
    </row>
    <row r="2725" spans="1:2" x14ac:dyDescent="0.25">
      <c r="A2725" s="10" t="s">
        <v>279</v>
      </c>
      <c r="B2725" s="11">
        <v>130000</v>
      </c>
    </row>
    <row r="2726" spans="1:2" x14ac:dyDescent="0.25">
      <c r="A2726" s="12" t="s">
        <v>6</v>
      </c>
      <c r="B2726" s="11">
        <v>130000</v>
      </c>
    </row>
    <row r="2727" spans="1:2" x14ac:dyDescent="0.25">
      <c r="A2727" s="13" t="s">
        <v>4105</v>
      </c>
      <c r="B2727" s="11">
        <v>130000</v>
      </c>
    </row>
    <row r="2728" spans="1:2" x14ac:dyDescent="0.25">
      <c r="A2728" s="14" t="s">
        <v>4016</v>
      </c>
      <c r="B2728" s="11">
        <v>130000</v>
      </c>
    </row>
    <row r="2729" spans="1:2" x14ac:dyDescent="0.25">
      <c r="A2729" s="20" t="s">
        <v>9</v>
      </c>
      <c r="B2729" s="11">
        <v>130000</v>
      </c>
    </row>
    <row r="2730" spans="1:2" x14ac:dyDescent="0.25">
      <c r="A2730" s="163">
        <v>130000</v>
      </c>
      <c r="B2730" s="11">
        <v>130000</v>
      </c>
    </row>
    <row r="2731" spans="1:2" x14ac:dyDescent="0.25">
      <c r="A2731" s="9" t="s">
        <v>2353</v>
      </c>
      <c r="B2731" s="11">
        <v>6588.9291743537506</v>
      </c>
    </row>
    <row r="2732" spans="1:2" x14ac:dyDescent="0.25">
      <c r="A2732" s="4" t="s">
        <v>8</v>
      </c>
      <c r="B2732" s="11">
        <v>6588.9291743537506</v>
      </c>
    </row>
    <row r="2733" spans="1:2" x14ac:dyDescent="0.25">
      <c r="A2733" s="10" t="s">
        <v>20</v>
      </c>
      <c r="B2733" s="11">
        <v>6588.9291743537506</v>
      </c>
    </row>
    <row r="2734" spans="1:2" x14ac:dyDescent="0.25">
      <c r="A2734" s="12" t="s">
        <v>40</v>
      </c>
      <c r="B2734" s="11">
        <v>6588.9291743537506</v>
      </c>
    </row>
    <row r="2735" spans="1:2" x14ac:dyDescent="0.25">
      <c r="A2735" s="13" t="s">
        <v>4053</v>
      </c>
      <c r="B2735" s="11">
        <v>6588.9291743537506</v>
      </c>
    </row>
    <row r="2736" spans="1:2" x14ac:dyDescent="0.25">
      <c r="A2736" s="14" t="s">
        <v>4016</v>
      </c>
      <c r="B2736" s="11">
        <v>6588.9291743537506</v>
      </c>
    </row>
    <row r="2737" spans="1:2" x14ac:dyDescent="0.25">
      <c r="A2737" s="20" t="s">
        <v>13</v>
      </c>
      <c r="B2737" s="11">
        <v>6588.9291743537506</v>
      </c>
    </row>
    <row r="2738" spans="1:2" x14ac:dyDescent="0.25">
      <c r="A2738" s="163">
        <v>6588.9291743537506</v>
      </c>
      <c r="B2738" s="11">
        <v>6588.9291743537506</v>
      </c>
    </row>
    <row r="2739" spans="1:2" x14ac:dyDescent="0.25">
      <c r="A2739" s="9" t="s">
        <v>2354</v>
      </c>
      <c r="B2739" s="11">
        <v>157337.8436848523</v>
      </c>
    </row>
    <row r="2740" spans="1:2" x14ac:dyDescent="0.25">
      <c r="A2740" s="4" t="s">
        <v>88</v>
      </c>
      <c r="B2740" s="11">
        <v>157337.8436848523</v>
      </c>
    </row>
    <row r="2741" spans="1:2" x14ac:dyDescent="0.25">
      <c r="A2741" s="10" t="s">
        <v>356</v>
      </c>
      <c r="B2741" s="11">
        <v>157337.8436848523</v>
      </c>
    </row>
    <row r="2742" spans="1:2" x14ac:dyDescent="0.25">
      <c r="A2742" s="12" t="s">
        <v>86</v>
      </c>
      <c r="B2742" s="11">
        <v>157337.8436848523</v>
      </c>
    </row>
    <row r="2743" spans="1:2" x14ac:dyDescent="0.25">
      <c r="A2743" s="13" t="s">
        <v>4103</v>
      </c>
      <c r="B2743" s="11">
        <v>157337.8436848523</v>
      </c>
    </row>
    <row r="2744" spans="1:2" x14ac:dyDescent="0.25">
      <c r="A2744" s="14" t="s">
        <v>4016</v>
      </c>
      <c r="B2744" s="11">
        <v>157337.8436848523</v>
      </c>
    </row>
    <row r="2745" spans="1:2" x14ac:dyDescent="0.25">
      <c r="A2745" s="20" t="s">
        <v>18</v>
      </c>
      <c r="B2745" s="11">
        <v>157337.8436848523</v>
      </c>
    </row>
    <row r="2746" spans="1:2" x14ac:dyDescent="0.25">
      <c r="A2746" s="163">
        <v>157337.8436848523</v>
      </c>
      <c r="B2746" s="11">
        <v>157337.8436848523</v>
      </c>
    </row>
    <row r="2747" spans="1:2" x14ac:dyDescent="0.25">
      <c r="A2747" s="9" t="s">
        <v>2355</v>
      </c>
      <c r="B2747" s="11">
        <v>44200</v>
      </c>
    </row>
    <row r="2748" spans="1:2" x14ac:dyDescent="0.25">
      <c r="A2748" s="4" t="s">
        <v>15</v>
      </c>
      <c r="B2748" s="11">
        <v>44200</v>
      </c>
    </row>
    <row r="2749" spans="1:2" x14ac:dyDescent="0.25">
      <c r="A2749" s="10" t="s">
        <v>20</v>
      </c>
      <c r="B2749" s="11">
        <v>44200</v>
      </c>
    </row>
    <row r="2750" spans="1:2" x14ac:dyDescent="0.25">
      <c r="A2750" s="12" t="s">
        <v>6</v>
      </c>
      <c r="B2750" s="11">
        <v>44200</v>
      </c>
    </row>
    <row r="2751" spans="1:2" x14ac:dyDescent="0.25">
      <c r="A2751" s="13" t="s">
        <v>4030</v>
      </c>
      <c r="B2751" s="11">
        <v>44200</v>
      </c>
    </row>
    <row r="2752" spans="1:2" x14ac:dyDescent="0.25">
      <c r="A2752" s="14" t="s">
        <v>4016</v>
      </c>
      <c r="B2752" s="11">
        <v>44200</v>
      </c>
    </row>
    <row r="2753" spans="1:2" x14ac:dyDescent="0.25">
      <c r="A2753" s="20" t="s">
        <v>13</v>
      </c>
      <c r="B2753" s="11">
        <v>44200</v>
      </c>
    </row>
    <row r="2754" spans="1:2" x14ac:dyDescent="0.25">
      <c r="A2754" s="163">
        <v>44200</v>
      </c>
      <c r="B2754" s="11">
        <v>44200</v>
      </c>
    </row>
    <row r="2755" spans="1:2" x14ac:dyDescent="0.25">
      <c r="A2755" s="9" t="s">
        <v>2356</v>
      </c>
      <c r="B2755" s="11">
        <v>56000</v>
      </c>
    </row>
    <row r="2756" spans="1:2" x14ac:dyDescent="0.25">
      <c r="A2756" s="4" t="s">
        <v>15</v>
      </c>
      <c r="B2756" s="11">
        <v>56000</v>
      </c>
    </row>
    <row r="2757" spans="1:2" x14ac:dyDescent="0.25">
      <c r="A2757" s="10" t="s">
        <v>52</v>
      </c>
      <c r="B2757" s="11">
        <v>56000</v>
      </c>
    </row>
    <row r="2758" spans="1:2" x14ac:dyDescent="0.25">
      <c r="A2758" s="12" t="s">
        <v>6</v>
      </c>
      <c r="B2758" s="11">
        <v>56000</v>
      </c>
    </row>
    <row r="2759" spans="1:2" x14ac:dyDescent="0.25">
      <c r="A2759" s="13" t="s">
        <v>4029</v>
      </c>
      <c r="B2759" s="11">
        <v>56000</v>
      </c>
    </row>
    <row r="2760" spans="1:2" x14ac:dyDescent="0.25">
      <c r="A2760" s="14" t="s">
        <v>4016</v>
      </c>
      <c r="B2760" s="11">
        <v>56000</v>
      </c>
    </row>
    <row r="2761" spans="1:2" x14ac:dyDescent="0.25">
      <c r="A2761" s="20" t="s">
        <v>18</v>
      </c>
      <c r="B2761" s="11">
        <v>56000</v>
      </c>
    </row>
    <row r="2762" spans="1:2" x14ac:dyDescent="0.25">
      <c r="A2762" s="163">
        <v>56000</v>
      </c>
      <c r="B2762" s="11">
        <v>56000</v>
      </c>
    </row>
    <row r="2763" spans="1:2" x14ac:dyDescent="0.25">
      <c r="A2763" s="9" t="s">
        <v>2357</v>
      </c>
      <c r="B2763" s="11">
        <v>72500</v>
      </c>
    </row>
    <row r="2764" spans="1:2" x14ac:dyDescent="0.25">
      <c r="A2764" s="4" t="s">
        <v>15</v>
      </c>
      <c r="B2764" s="11">
        <v>72500</v>
      </c>
    </row>
    <row r="2765" spans="1:2" x14ac:dyDescent="0.25">
      <c r="A2765" s="10" t="s">
        <v>279</v>
      </c>
      <c r="B2765" s="11">
        <v>72500</v>
      </c>
    </row>
    <row r="2766" spans="1:2" x14ac:dyDescent="0.25">
      <c r="A2766" s="12" t="s">
        <v>6</v>
      </c>
      <c r="B2766" s="11">
        <v>72500</v>
      </c>
    </row>
    <row r="2767" spans="1:2" x14ac:dyDescent="0.25">
      <c r="A2767" s="13" t="s">
        <v>4100</v>
      </c>
      <c r="B2767" s="11">
        <v>72500</v>
      </c>
    </row>
    <row r="2768" spans="1:2" x14ac:dyDescent="0.25">
      <c r="A2768" s="14" t="s">
        <v>4016</v>
      </c>
      <c r="B2768" s="11">
        <v>72500</v>
      </c>
    </row>
    <row r="2769" spans="1:2" x14ac:dyDescent="0.25">
      <c r="A2769" s="20" t="s">
        <v>18</v>
      </c>
      <c r="B2769" s="11">
        <v>72500</v>
      </c>
    </row>
    <row r="2770" spans="1:2" x14ac:dyDescent="0.25">
      <c r="A2770" s="163">
        <v>72500</v>
      </c>
      <c r="B2770" s="11">
        <v>72500</v>
      </c>
    </row>
    <row r="2771" spans="1:2" x14ac:dyDescent="0.25">
      <c r="A2771" s="9" t="s">
        <v>2358</v>
      </c>
      <c r="B2771" s="11">
        <v>73752.11422727452</v>
      </c>
    </row>
    <row r="2772" spans="1:2" x14ac:dyDescent="0.25">
      <c r="A2772" s="4" t="s">
        <v>88</v>
      </c>
      <c r="B2772" s="11">
        <v>73752.11422727452</v>
      </c>
    </row>
    <row r="2773" spans="1:2" x14ac:dyDescent="0.25">
      <c r="A2773" s="10" t="s">
        <v>20</v>
      </c>
      <c r="B2773" s="11">
        <v>73752.11422727452</v>
      </c>
    </row>
    <row r="2774" spans="1:2" x14ac:dyDescent="0.25">
      <c r="A2774" s="12" t="s">
        <v>86</v>
      </c>
      <c r="B2774" s="11">
        <v>73752.11422727452</v>
      </c>
    </row>
    <row r="2775" spans="1:2" x14ac:dyDescent="0.25">
      <c r="A2775" s="13" t="s">
        <v>4100</v>
      </c>
      <c r="B2775" s="11">
        <v>73752.11422727452</v>
      </c>
    </row>
    <row r="2776" spans="1:2" x14ac:dyDescent="0.25">
      <c r="A2776" s="14" t="s">
        <v>4016</v>
      </c>
      <c r="B2776" s="11">
        <v>73752.11422727452</v>
      </c>
    </row>
    <row r="2777" spans="1:2" x14ac:dyDescent="0.25">
      <c r="A2777" s="20" t="s">
        <v>9</v>
      </c>
      <c r="B2777" s="11">
        <v>73752.11422727452</v>
      </c>
    </row>
    <row r="2778" spans="1:2" x14ac:dyDescent="0.25">
      <c r="A2778" s="163">
        <v>73752.11422727452</v>
      </c>
      <c r="B2778" s="11">
        <v>73752.11422727452</v>
      </c>
    </row>
    <row r="2779" spans="1:2" x14ac:dyDescent="0.25">
      <c r="A2779" s="9" t="s">
        <v>2359</v>
      </c>
      <c r="B2779" s="11">
        <v>170000</v>
      </c>
    </row>
    <row r="2780" spans="1:2" x14ac:dyDescent="0.25">
      <c r="A2780" s="4" t="s">
        <v>71</v>
      </c>
      <c r="B2780" s="11">
        <v>170000</v>
      </c>
    </row>
    <row r="2781" spans="1:2" x14ac:dyDescent="0.25">
      <c r="A2781" s="10" t="s">
        <v>20</v>
      </c>
      <c r="B2781" s="11">
        <v>170000</v>
      </c>
    </row>
    <row r="2782" spans="1:2" x14ac:dyDescent="0.25">
      <c r="A2782" s="12" t="s">
        <v>6</v>
      </c>
      <c r="B2782" s="11">
        <v>170000</v>
      </c>
    </row>
    <row r="2783" spans="1:2" x14ac:dyDescent="0.25">
      <c r="A2783" s="13" t="s">
        <v>4107</v>
      </c>
      <c r="B2783" s="11">
        <v>170000</v>
      </c>
    </row>
    <row r="2784" spans="1:2" x14ac:dyDescent="0.25">
      <c r="A2784" s="14" t="s">
        <v>4016</v>
      </c>
      <c r="B2784" s="11">
        <v>170000</v>
      </c>
    </row>
    <row r="2785" spans="1:2" x14ac:dyDescent="0.25">
      <c r="A2785" s="20" t="s">
        <v>186</v>
      </c>
      <c r="B2785" s="11">
        <v>170000</v>
      </c>
    </row>
    <row r="2786" spans="1:2" x14ac:dyDescent="0.25">
      <c r="A2786" s="163">
        <v>170000</v>
      </c>
      <c r="B2786" s="11">
        <v>170000</v>
      </c>
    </row>
    <row r="2787" spans="1:2" x14ac:dyDescent="0.25">
      <c r="A2787" s="9" t="s">
        <v>2360</v>
      </c>
      <c r="B2787" s="11">
        <v>68000</v>
      </c>
    </row>
    <row r="2788" spans="1:2" x14ac:dyDescent="0.25">
      <c r="A2788" s="4" t="s">
        <v>15</v>
      </c>
      <c r="B2788" s="11">
        <v>68000</v>
      </c>
    </row>
    <row r="2789" spans="1:2" x14ac:dyDescent="0.25">
      <c r="A2789" s="10" t="s">
        <v>52</v>
      </c>
      <c r="B2789" s="11">
        <v>68000</v>
      </c>
    </row>
    <row r="2790" spans="1:2" x14ac:dyDescent="0.25">
      <c r="A2790" s="12" t="s">
        <v>6</v>
      </c>
      <c r="B2790" s="11">
        <v>68000</v>
      </c>
    </row>
    <row r="2791" spans="1:2" x14ac:dyDescent="0.25">
      <c r="A2791" s="13" t="s">
        <v>4100</v>
      </c>
      <c r="B2791" s="11">
        <v>68000</v>
      </c>
    </row>
    <row r="2792" spans="1:2" x14ac:dyDescent="0.25">
      <c r="A2792" s="14" t="s">
        <v>4016</v>
      </c>
      <c r="B2792" s="11">
        <v>68000</v>
      </c>
    </row>
    <row r="2793" spans="1:2" x14ac:dyDescent="0.25">
      <c r="A2793" s="20" t="s">
        <v>18</v>
      </c>
      <c r="B2793" s="11">
        <v>68000</v>
      </c>
    </row>
    <row r="2794" spans="1:2" x14ac:dyDescent="0.25">
      <c r="A2794" s="163">
        <v>68000</v>
      </c>
      <c r="B2794" s="11">
        <v>68000</v>
      </c>
    </row>
    <row r="2795" spans="1:2" x14ac:dyDescent="0.25">
      <c r="A2795" s="9" t="s">
        <v>2361</v>
      </c>
      <c r="B2795" s="11">
        <v>75000</v>
      </c>
    </row>
    <row r="2796" spans="1:2" x14ac:dyDescent="0.25">
      <c r="A2796" s="4" t="s">
        <v>15</v>
      </c>
      <c r="B2796" s="11">
        <v>75000</v>
      </c>
    </row>
    <row r="2797" spans="1:2" x14ac:dyDescent="0.25">
      <c r="A2797" s="10" t="s">
        <v>20</v>
      </c>
      <c r="B2797" s="11">
        <v>75000</v>
      </c>
    </row>
    <row r="2798" spans="1:2" x14ac:dyDescent="0.25">
      <c r="A2798" s="12" t="s">
        <v>6</v>
      </c>
      <c r="B2798" s="11">
        <v>75000</v>
      </c>
    </row>
    <row r="2799" spans="1:2" x14ac:dyDescent="0.25">
      <c r="A2799" s="13" t="s">
        <v>4101</v>
      </c>
      <c r="B2799" s="11">
        <v>75000</v>
      </c>
    </row>
    <row r="2800" spans="1:2" x14ac:dyDescent="0.25">
      <c r="A2800" s="14" t="s">
        <v>4016</v>
      </c>
      <c r="B2800" s="11">
        <v>75000</v>
      </c>
    </row>
    <row r="2801" spans="1:2" x14ac:dyDescent="0.25">
      <c r="A2801" s="20" t="s">
        <v>13</v>
      </c>
      <c r="B2801" s="11">
        <v>75000</v>
      </c>
    </row>
    <row r="2802" spans="1:2" x14ac:dyDescent="0.25">
      <c r="A2802" s="163">
        <v>75000</v>
      </c>
      <c r="B2802" s="11">
        <v>75000</v>
      </c>
    </row>
    <row r="2803" spans="1:2" x14ac:dyDescent="0.25">
      <c r="A2803" s="9" t="s">
        <v>2362</v>
      </c>
      <c r="B2803" s="11">
        <v>62500</v>
      </c>
    </row>
    <row r="2804" spans="1:2" x14ac:dyDescent="0.25">
      <c r="A2804" s="4" t="s">
        <v>15</v>
      </c>
      <c r="B2804" s="11">
        <v>62500</v>
      </c>
    </row>
    <row r="2805" spans="1:2" x14ac:dyDescent="0.25">
      <c r="A2805" s="10" t="s">
        <v>4001</v>
      </c>
      <c r="B2805" s="11">
        <v>62500</v>
      </c>
    </row>
    <row r="2806" spans="1:2" x14ac:dyDescent="0.25">
      <c r="A2806" s="12" t="s">
        <v>6</v>
      </c>
      <c r="B2806" s="11">
        <v>62500</v>
      </c>
    </row>
    <row r="2807" spans="1:2" x14ac:dyDescent="0.25">
      <c r="A2807" s="13" t="s">
        <v>4100</v>
      </c>
      <c r="B2807" s="11">
        <v>62500</v>
      </c>
    </row>
    <row r="2808" spans="1:2" x14ac:dyDescent="0.25">
      <c r="A2808" s="14" t="s">
        <v>4016</v>
      </c>
      <c r="B2808" s="11">
        <v>62500</v>
      </c>
    </row>
    <row r="2809" spans="1:2" x14ac:dyDescent="0.25">
      <c r="A2809" s="20" t="s">
        <v>13</v>
      </c>
      <c r="B2809" s="11">
        <v>62500</v>
      </c>
    </row>
    <row r="2810" spans="1:2" x14ac:dyDescent="0.25">
      <c r="A2810" s="163">
        <v>62500</v>
      </c>
      <c r="B2810" s="11">
        <v>62500</v>
      </c>
    </row>
    <row r="2811" spans="1:2" x14ac:dyDescent="0.25">
      <c r="A2811" s="9" t="s">
        <v>2363</v>
      </c>
      <c r="B2811" s="11">
        <v>25000</v>
      </c>
    </row>
    <row r="2812" spans="1:2" x14ac:dyDescent="0.25">
      <c r="A2812" s="4" t="s">
        <v>8</v>
      </c>
      <c r="B2812" s="11">
        <v>25000</v>
      </c>
    </row>
    <row r="2813" spans="1:2" x14ac:dyDescent="0.25">
      <c r="A2813" s="10" t="s">
        <v>52</v>
      </c>
      <c r="B2813" s="11">
        <v>25000</v>
      </c>
    </row>
    <row r="2814" spans="1:2" x14ac:dyDescent="0.25">
      <c r="A2814" s="12" t="s">
        <v>6</v>
      </c>
      <c r="B2814" s="11">
        <v>25000</v>
      </c>
    </row>
    <row r="2815" spans="1:2" x14ac:dyDescent="0.25">
      <c r="A2815" s="13" t="s">
        <v>4032</v>
      </c>
      <c r="B2815" s="11">
        <v>25000</v>
      </c>
    </row>
    <row r="2816" spans="1:2" x14ac:dyDescent="0.25">
      <c r="A2816" s="14" t="s">
        <v>4016</v>
      </c>
      <c r="B2816" s="11">
        <v>25000</v>
      </c>
    </row>
    <row r="2817" spans="1:2" x14ac:dyDescent="0.25">
      <c r="A2817" s="20" t="s">
        <v>9</v>
      </c>
      <c r="B2817" s="11">
        <v>25000</v>
      </c>
    </row>
    <row r="2818" spans="1:2" x14ac:dyDescent="0.25">
      <c r="A2818" s="163">
        <v>25000</v>
      </c>
      <c r="B2818" s="11">
        <v>25000</v>
      </c>
    </row>
    <row r="2819" spans="1:2" x14ac:dyDescent="0.25">
      <c r="A2819" s="9" t="s">
        <v>2364</v>
      </c>
      <c r="B2819" s="11">
        <v>68954.520184280962</v>
      </c>
    </row>
    <row r="2820" spans="1:2" x14ac:dyDescent="0.25">
      <c r="A2820" s="4" t="s">
        <v>447</v>
      </c>
      <c r="B2820" s="11">
        <v>68954.520184280962</v>
      </c>
    </row>
    <row r="2821" spans="1:2" x14ac:dyDescent="0.25">
      <c r="A2821" s="10" t="s">
        <v>356</v>
      </c>
      <c r="B2821" s="11">
        <v>68954.520184280962</v>
      </c>
    </row>
    <row r="2822" spans="1:2" x14ac:dyDescent="0.25">
      <c r="A2822" s="12" t="s">
        <v>445</v>
      </c>
      <c r="B2822" s="11">
        <v>68954.520184280962</v>
      </c>
    </row>
    <row r="2823" spans="1:2" x14ac:dyDescent="0.25">
      <c r="A2823" s="13" t="s">
        <v>4100</v>
      </c>
      <c r="B2823" s="11">
        <v>68954.520184280962</v>
      </c>
    </row>
    <row r="2824" spans="1:2" x14ac:dyDescent="0.25">
      <c r="A2824" s="14" t="s">
        <v>4016</v>
      </c>
      <c r="B2824" s="11">
        <v>68954.520184280962</v>
      </c>
    </row>
    <row r="2825" spans="1:2" x14ac:dyDescent="0.25">
      <c r="A2825" s="20" t="s">
        <v>25</v>
      </c>
      <c r="B2825" s="11">
        <v>68954.520184280962</v>
      </c>
    </row>
    <row r="2826" spans="1:2" x14ac:dyDescent="0.25">
      <c r="A2826" s="163">
        <v>68954.520184280962</v>
      </c>
      <c r="B2826" s="11">
        <v>68954.520184280962</v>
      </c>
    </row>
    <row r="2827" spans="1:2" x14ac:dyDescent="0.25">
      <c r="A2827" s="9" t="s">
        <v>2365</v>
      </c>
      <c r="B2827" s="11">
        <v>85000</v>
      </c>
    </row>
    <row r="2828" spans="1:2" x14ac:dyDescent="0.25">
      <c r="A2828" s="4" t="s">
        <v>15</v>
      </c>
      <c r="B2828" s="11">
        <v>85000</v>
      </c>
    </row>
    <row r="2829" spans="1:2" x14ac:dyDescent="0.25">
      <c r="A2829" s="10" t="s">
        <v>20</v>
      </c>
      <c r="B2829" s="11">
        <v>85000</v>
      </c>
    </row>
    <row r="2830" spans="1:2" x14ac:dyDescent="0.25">
      <c r="A2830" s="12" t="s">
        <v>6</v>
      </c>
      <c r="B2830" s="11">
        <v>85000</v>
      </c>
    </row>
    <row r="2831" spans="1:2" x14ac:dyDescent="0.25">
      <c r="A2831" s="13" t="s">
        <v>4101</v>
      </c>
      <c r="B2831" s="11">
        <v>85000</v>
      </c>
    </row>
    <row r="2832" spans="1:2" x14ac:dyDescent="0.25">
      <c r="A2832" s="14" t="s">
        <v>4016</v>
      </c>
      <c r="B2832" s="11">
        <v>85000</v>
      </c>
    </row>
    <row r="2833" spans="1:2" x14ac:dyDescent="0.25">
      <c r="A2833" s="20" t="s">
        <v>9</v>
      </c>
      <c r="B2833" s="11">
        <v>85000</v>
      </c>
    </row>
    <row r="2834" spans="1:2" x14ac:dyDescent="0.25">
      <c r="A2834" s="163">
        <v>85000</v>
      </c>
      <c r="B2834" s="11">
        <v>85000</v>
      </c>
    </row>
    <row r="2835" spans="1:2" x14ac:dyDescent="0.25">
      <c r="A2835" s="9" t="s">
        <v>2366</v>
      </c>
      <c r="B2835" s="11">
        <v>67775.665698893223</v>
      </c>
    </row>
    <row r="2836" spans="1:2" x14ac:dyDescent="0.25">
      <c r="A2836" s="4" t="s">
        <v>71</v>
      </c>
      <c r="B2836" s="11">
        <v>67775.665698893223</v>
      </c>
    </row>
    <row r="2837" spans="1:2" x14ac:dyDescent="0.25">
      <c r="A2837" s="10" t="s">
        <v>52</v>
      </c>
      <c r="B2837" s="11">
        <v>67775.665698893223</v>
      </c>
    </row>
    <row r="2838" spans="1:2" x14ac:dyDescent="0.25">
      <c r="A2838" s="12" t="s">
        <v>69</v>
      </c>
      <c r="B2838" s="11">
        <v>67775.665698893223</v>
      </c>
    </row>
    <row r="2839" spans="1:2" x14ac:dyDescent="0.25">
      <c r="A2839" s="13" t="s">
        <v>4100</v>
      </c>
      <c r="B2839" s="11">
        <v>67775.665698893223</v>
      </c>
    </row>
    <row r="2840" spans="1:2" x14ac:dyDescent="0.25">
      <c r="A2840" s="14" t="s">
        <v>4016</v>
      </c>
      <c r="B2840" s="11">
        <v>67775.665698893223</v>
      </c>
    </row>
    <row r="2841" spans="1:2" x14ac:dyDescent="0.25">
      <c r="A2841" s="20" t="s">
        <v>9</v>
      </c>
      <c r="B2841" s="11">
        <v>67775.665698893223</v>
      </c>
    </row>
    <row r="2842" spans="1:2" x14ac:dyDescent="0.25">
      <c r="A2842" s="163">
        <v>67775.665698893223</v>
      </c>
      <c r="B2842" s="11">
        <v>67775.665698893223</v>
      </c>
    </row>
    <row r="2843" spans="1:2" x14ac:dyDescent="0.25">
      <c r="A2843" s="9" t="s">
        <v>2367</v>
      </c>
      <c r="B2843" s="11">
        <v>89000</v>
      </c>
    </row>
    <row r="2844" spans="1:2" x14ac:dyDescent="0.25">
      <c r="A2844" s="4" t="s">
        <v>15</v>
      </c>
      <c r="B2844" s="11">
        <v>89000</v>
      </c>
    </row>
    <row r="2845" spans="1:2" x14ac:dyDescent="0.25">
      <c r="A2845" s="10" t="s">
        <v>52</v>
      </c>
      <c r="B2845" s="11">
        <v>89000</v>
      </c>
    </row>
    <row r="2846" spans="1:2" x14ac:dyDescent="0.25">
      <c r="A2846" s="12" t="s">
        <v>6</v>
      </c>
      <c r="B2846" s="11">
        <v>89000</v>
      </c>
    </row>
    <row r="2847" spans="1:2" x14ac:dyDescent="0.25">
      <c r="A2847" s="13" t="s">
        <v>4102</v>
      </c>
      <c r="B2847" s="11">
        <v>89000</v>
      </c>
    </row>
    <row r="2848" spans="1:2" x14ac:dyDescent="0.25">
      <c r="A2848" s="14" t="s">
        <v>4016</v>
      </c>
      <c r="B2848" s="11">
        <v>89000</v>
      </c>
    </row>
    <row r="2849" spans="1:2" x14ac:dyDescent="0.25">
      <c r="A2849" s="20" t="s">
        <v>9</v>
      </c>
      <c r="B2849" s="11">
        <v>89000</v>
      </c>
    </row>
    <row r="2850" spans="1:2" x14ac:dyDescent="0.25">
      <c r="A2850" s="163">
        <v>89000</v>
      </c>
      <c r="B2850" s="11">
        <v>89000</v>
      </c>
    </row>
    <row r="2851" spans="1:2" x14ac:dyDescent="0.25">
      <c r="A2851" s="9" t="s">
        <v>2368</v>
      </c>
      <c r="B2851" s="11">
        <v>35000</v>
      </c>
    </row>
    <row r="2852" spans="1:2" x14ac:dyDescent="0.25">
      <c r="A2852" s="4" t="s">
        <v>143</v>
      </c>
      <c r="B2852" s="11">
        <v>35000</v>
      </c>
    </row>
    <row r="2853" spans="1:2" x14ac:dyDescent="0.25">
      <c r="A2853" s="10" t="s">
        <v>20</v>
      </c>
      <c r="B2853" s="11">
        <v>35000</v>
      </c>
    </row>
    <row r="2854" spans="1:2" x14ac:dyDescent="0.25">
      <c r="A2854" s="12" t="s">
        <v>6</v>
      </c>
      <c r="B2854" s="11">
        <v>35000</v>
      </c>
    </row>
    <row r="2855" spans="1:2" x14ac:dyDescent="0.25">
      <c r="A2855" s="13" t="s">
        <v>4032</v>
      </c>
      <c r="B2855" s="11">
        <v>35000</v>
      </c>
    </row>
    <row r="2856" spans="1:2" x14ac:dyDescent="0.25">
      <c r="A2856" s="14" t="s">
        <v>4016</v>
      </c>
      <c r="B2856" s="11">
        <v>35000</v>
      </c>
    </row>
    <row r="2857" spans="1:2" x14ac:dyDescent="0.25">
      <c r="A2857" s="20" t="s">
        <v>13</v>
      </c>
      <c r="B2857" s="11">
        <v>35000</v>
      </c>
    </row>
    <row r="2858" spans="1:2" x14ac:dyDescent="0.25">
      <c r="A2858" s="163">
        <v>35000</v>
      </c>
      <c r="B2858" s="11">
        <v>35000</v>
      </c>
    </row>
    <row r="2859" spans="1:2" x14ac:dyDescent="0.25">
      <c r="A2859" s="9" t="s">
        <v>2369</v>
      </c>
      <c r="B2859" s="11">
        <v>47500</v>
      </c>
    </row>
    <row r="2860" spans="1:2" x14ac:dyDescent="0.25">
      <c r="A2860" s="4" t="s">
        <v>15</v>
      </c>
      <c r="B2860" s="11">
        <v>47500</v>
      </c>
    </row>
    <row r="2861" spans="1:2" x14ac:dyDescent="0.25">
      <c r="A2861" s="10" t="s">
        <v>52</v>
      </c>
      <c r="B2861" s="11">
        <v>47500</v>
      </c>
    </row>
    <row r="2862" spans="1:2" x14ac:dyDescent="0.25">
      <c r="A2862" s="12" t="s">
        <v>6</v>
      </c>
      <c r="B2862" s="11">
        <v>47500</v>
      </c>
    </row>
    <row r="2863" spans="1:2" x14ac:dyDescent="0.25">
      <c r="A2863" s="13" t="s">
        <v>4030</v>
      </c>
      <c r="B2863" s="11">
        <v>47500</v>
      </c>
    </row>
    <row r="2864" spans="1:2" x14ac:dyDescent="0.25">
      <c r="A2864" s="14" t="s">
        <v>4016</v>
      </c>
      <c r="B2864" s="11">
        <v>47500</v>
      </c>
    </row>
    <row r="2865" spans="1:2" x14ac:dyDescent="0.25">
      <c r="A2865" s="20" t="s">
        <v>13</v>
      </c>
      <c r="B2865" s="11">
        <v>47500</v>
      </c>
    </row>
    <row r="2866" spans="1:2" x14ac:dyDescent="0.25">
      <c r="A2866" s="163">
        <v>47500</v>
      </c>
      <c r="B2866" s="11">
        <v>47500</v>
      </c>
    </row>
    <row r="2867" spans="1:2" x14ac:dyDescent="0.25">
      <c r="A2867" s="9" t="s">
        <v>2370</v>
      </c>
      <c r="B2867" s="11">
        <v>130000</v>
      </c>
    </row>
    <row r="2868" spans="1:2" x14ac:dyDescent="0.25">
      <c r="A2868" s="4" t="s">
        <v>15</v>
      </c>
      <c r="B2868" s="11">
        <v>130000</v>
      </c>
    </row>
    <row r="2869" spans="1:2" x14ac:dyDescent="0.25">
      <c r="A2869" s="10" t="s">
        <v>52</v>
      </c>
      <c r="B2869" s="11">
        <v>130000</v>
      </c>
    </row>
    <row r="2870" spans="1:2" x14ac:dyDescent="0.25">
      <c r="A2870" s="12" t="s">
        <v>6</v>
      </c>
      <c r="B2870" s="11">
        <v>130000</v>
      </c>
    </row>
    <row r="2871" spans="1:2" x14ac:dyDescent="0.25">
      <c r="A2871" s="13" t="s">
        <v>4105</v>
      </c>
      <c r="B2871" s="11">
        <v>130000</v>
      </c>
    </row>
    <row r="2872" spans="1:2" x14ac:dyDescent="0.25">
      <c r="A2872" s="14" t="s">
        <v>4016</v>
      </c>
      <c r="B2872" s="11">
        <v>130000</v>
      </c>
    </row>
    <row r="2873" spans="1:2" x14ac:dyDescent="0.25">
      <c r="A2873" s="20" t="s">
        <v>18</v>
      </c>
      <c r="B2873" s="11">
        <v>130000</v>
      </c>
    </row>
    <row r="2874" spans="1:2" x14ac:dyDescent="0.25">
      <c r="A2874" s="163">
        <v>130000</v>
      </c>
      <c r="B2874" s="11">
        <v>130000</v>
      </c>
    </row>
    <row r="2875" spans="1:2" x14ac:dyDescent="0.25">
      <c r="A2875" s="9" t="s">
        <v>2371</v>
      </c>
      <c r="B2875" s="11">
        <v>18000</v>
      </c>
    </row>
    <row r="2876" spans="1:2" x14ac:dyDescent="0.25">
      <c r="A2876" s="4" t="s">
        <v>8</v>
      </c>
      <c r="B2876" s="11">
        <v>18000</v>
      </c>
    </row>
    <row r="2877" spans="1:2" x14ac:dyDescent="0.25">
      <c r="A2877" s="10" t="s">
        <v>4001</v>
      </c>
      <c r="B2877" s="11">
        <v>18000</v>
      </c>
    </row>
    <row r="2878" spans="1:2" x14ac:dyDescent="0.25">
      <c r="A2878" s="12" t="s">
        <v>6</v>
      </c>
      <c r="B2878" s="11">
        <v>18000</v>
      </c>
    </row>
    <row r="2879" spans="1:2" x14ac:dyDescent="0.25">
      <c r="A2879" s="13" t="s">
        <v>4054</v>
      </c>
      <c r="B2879" s="11">
        <v>18000</v>
      </c>
    </row>
    <row r="2880" spans="1:2" x14ac:dyDescent="0.25">
      <c r="A2880" s="14" t="s">
        <v>4016</v>
      </c>
      <c r="B2880" s="11">
        <v>18000</v>
      </c>
    </row>
    <row r="2881" spans="1:2" x14ac:dyDescent="0.25">
      <c r="A2881" s="20" t="s">
        <v>18</v>
      </c>
      <c r="B2881" s="11">
        <v>18000</v>
      </c>
    </row>
    <row r="2882" spans="1:2" x14ac:dyDescent="0.25">
      <c r="A2882" s="163">
        <v>18000</v>
      </c>
      <c r="B2882" s="11">
        <v>18000</v>
      </c>
    </row>
    <row r="2883" spans="1:2" x14ac:dyDescent="0.25">
      <c r="A2883" s="9" t="s">
        <v>2372</v>
      </c>
      <c r="B2883" s="11">
        <v>8547.8000099724322</v>
      </c>
    </row>
    <row r="2884" spans="1:2" x14ac:dyDescent="0.25">
      <c r="A2884" s="4" t="s">
        <v>8</v>
      </c>
      <c r="B2884" s="11">
        <v>8547.8000099724322</v>
      </c>
    </row>
    <row r="2885" spans="1:2" x14ac:dyDescent="0.25">
      <c r="A2885" s="10" t="s">
        <v>52</v>
      </c>
      <c r="B2885" s="11">
        <v>8547.8000099724322</v>
      </c>
    </row>
    <row r="2886" spans="1:2" x14ac:dyDescent="0.25">
      <c r="A2886" s="12" t="s">
        <v>40</v>
      </c>
      <c r="B2886" s="11">
        <v>8547.8000099724322</v>
      </c>
    </row>
    <row r="2887" spans="1:2" x14ac:dyDescent="0.25">
      <c r="A2887" s="13" t="s">
        <v>4053</v>
      </c>
      <c r="B2887" s="11">
        <v>8547.8000099724322</v>
      </c>
    </row>
    <row r="2888" spans="1:2" x14ac:dyDescent="0.25">
      <c r="A2888" s="14" t="s">
        <v>4016</v>
      </c>
      <c r="B2888" s="11">
        <v>8547.8000099724322</v>
      </c>
    </row>
    <row r="2889" spans="1:2" x14ac:dyDescent="0.25">
      <c r="A2889" s="20" t="s">
        <v>25</v>
      </c>
      <c r="B2889" s="11">
        <v>8547.8000099724322</v>
      </c>
    </row>
    <row r="2890" spans="1:2" x14ac:dyDescent="0.25">
      <c r="A2890" s="163">
        <v>8547.8000099724322</v>
      </c>
      <c r="B2890" s="11">
        <v>8547.8000099724322</v>
      </c>
    </row>
    <row r="2891" spans="1:2" x14ac:dyDescent="0.25">
      <c r="A2891" s="9" t="s">
        <v>2373</v>
      </c>
      <c r="B2891" s="11">
        <v>41932</v>
      </c>
    </row>
    <row r="2892" spans="1:2" x14ac:dyDescent="0.25">
      <c r="A2892" s="4" t="s">
        <v>15</v>
      </c>
      <c r="B2892" s="11">
        <v>41932</v>
      </c>
    </row>
    <row r="2893" spans="1:2" x14ac:dyDescent="0.25">
      <c r="A2893" s="10" t="s">
        <v>52</v>
      </c>
      <c r="B2893" s="11">
        <v>41932</v>
      </c>
    </row>
    <row r="2894" spans="1:2" x14ac:dyDescent="0.25">
      <c r="A2894" s="12" t="s">
        <v>6</v>
      </c>
      <c r="B2894" s="11">
        <v>41932</v>
      </c>
    </row>
    <row r="2895" spans="1:2" x14ac:dyDescent="0.25">
      <c r="A2895" s="13" t="s">
        <v>4030</v>
      </c>
      <c r="B2895" s="11">
        <v>41932</v>
      </c>
    </row>
    <row r="2896" spans="1:2" x14ac:dyDescent="0.25">
      <c r="A2896" s="14" t="s">
        <v>4016</v>
      </c>
      <c r="B2896" s="11">
        <v>41932</v>
      </c>
    </row>
    <row r="2897" spans="1:2" x14ac:dyDescent="0.25">
      <c r="A2897" s="20" t="s">
        <v>18</v>
      </c>
      <c r="B2897" s="11">
        <v>41932</v>
      </c>
    </row>
    <row r="2898" spans="1:2" x14ac:dyDescent="0.25">
      <c r="A2898" s="163">
        <v>41932</v>
      </c>
      <c r="B2898" s="11">
        <v>41932</v>
      </c>
    </row>
    <row r="2899" spans="1:2" x14ac:dyDescent="0.25">
      <c r="A2899" s="9" t="s">
        <v>2375</v>
      </c>
      <c r="B2899" s="11">
        <v>194000</v>
      </c>
    </row>
    <row r="2900" spans="1:2" x14ac:dyDescent="0.25">
      <c r="A2900" s="4" t="s">
        <v>15</v>
      </c>
      <c r="B2900" s="11">
        <v>194000</v>
      </c>
    </row>
    <row r="2901" spans="1:2" x14ac:dyDescent="0.25">
      <c r="A2901" s="10" t="s">
        <v>4001</v>
      </c>
      <c r="B2901" s="11">
        <v>194000</v>
      </c>
    </row>
    <row r="2902" spans="1:2" x14ac:dyDescent="0.25">
      <c r="A2902" s="12" t="s">
        <v>6</v>
      </c>
      <c r="B2902" s="11">
        <v>194000</v>
      </c>
    </row>
    <row r="2903" spans="1:2" x14ac:dyDescent="0.25">
      <c r="A2903" s="13" t="s">
        <v>4108</v>
      </c>
      <c r="B2903" s="11">
        <v>194000</v>
      </c>
    </row>
    <row r="2904" spans="1:2" x14ac:dyDescent="0.25">
      <c r="A2904" s="14" t="s">
        <v>4016</v>
      </c>
      <c r="B2904" s="11">
        <v>194000</v>
      </c>
    </row>
    <row r="2905" spans="1:2" x14ac:dyDescent="0.25">
      <c r="A2905" s="20" t="s">
        <v>18</v>
      </c>
      <c r="B2905" s="11">
        <v>194000</v>
      </c>
    </row>
    <row r="2906" spans="1:2" x14ac:dyDescent="0.25">
      <c r="A2906" s="163">
        <v>194000</v>
      </c>
      <c r="B2906" s="11">
        <v>194000</v>
      </c>
    </row>
    <row r="2907" spans="1:2" x14ac:dyDescent="0.25">
      <c r="A2907" s="9" t="s">
        <v>2376</v>
      </c>
      <c r="B2907" s="11">
        <v>160271.25018698312</v>
      </c>
    </row>
    <row r="2908" spans="1:2" x14ac:dyDescent="0.25">
      <c r="A2908" s="4" t="s">
        <v>8</v>
      </c>
      <c r="B2908" s="11">
        <v>160271.25018698312</v>
      </c>
    </row>
    <row r="2909" spans="1:2" x14ac:dyDescent="0.25">
      <c r="A2909" s="10" t="s">
        <v>20</v>
      </c>
      <c r="B2909" s="11">
        <v>160271.25018698312</v>
      </c>
    </row>
    <row r="2910" spans="1:2" x14ac:dyDescent="0.25">
      <c r="A2910" s="12" t="s">
        <v>40</v>
      </c>
      <c r="B2910" s="11">
        <v>160271.25018698312</v>
      </c>
    </row>
    <row r="2911" spans="1:2" x14ac:dyDescent="0.25">
      <c r="A2911" s="13" t="s">
        <v>4103</v>
      </c>
      <c r="B2911" s="11">
        <v>160271.25018698312</v>
      </c>
    </row>
    <row r="2912" spans="1:2" x14ac:dyDescent="0.25">
      <c r="A2912" s="14" t="s">
        <v>4016</v>
      </c>
      <c r="B2912" s="11">
        <v>160271.25018698312</v>
      </c>
    </row>
    <row r="2913" spans="1:2" x14ac:dyDescent="0.25">
      <c r="A2913" s="20" t="s">
        <v>9</v>
      </c>
      <c r="B2913" s="11">
        <v>160271.25018698312</v>
      </c>
    </row>
    <row r="2914" spans="1:2" x14ac:dyDescent="0.25">
      <c r="A2914" s="163">
        <v>160271.25018698312</v>
      </c>
      <c r="B2914" s="11">
        <v>160271.25018698312</v>
      </c>
    </row>
    <row r="2915" spans="1:2" x14ac:dyDescent="0.25">
      <c r="A2915" s="9" t="s">
        <v>2377</v>
      </c>
      <c r="B2915" s="11">
        <v>8903.9583437212841</v>
      </c>
    </row>
    <row r="2916" spans="1:2" x14ac:dyDescent="0.25">
      <c r="A2916" s="4" t="s">
        <v>8</v>
      </c>
      <c r="B2916" s="11">
        <v>8903.9583437212841</v>
      </c>
    </row>
    <row r="2917" spans="1:2" x14ac:dyDescent="0.25">
      <c r="A2917" s="10" t="s">
        <v>52</v>
      </c>
      <c r="B2917" s="11">
        <v>8903.9583437212841</v>
      </c>
    </row>
    <row r="2918" spans="1:2" x14ac:dyDescent="0.25">
      <c r="A2918" s="12" t="s">
        <v>40</v>
      </c>
      <c r="B2918" s="11">
        <v>8903.9583437212841</v>
      </c>
    </row>
    <row r="2919" spans="1:2" x14ac:dyDescent="0.25">
      <c r="A2919" s="13" t="s">
        <v>4053</v>
      </c>
      <c r="B2919" s="11">
        <v>8903.9583437212841</v>
      </c>
    </row>
    <row r="2920" spans="1:2" x14ac:dyDescent="0.25">
      <c r="A2920" s="14" t="s">
        <v>4016</v>
      </c>
      <c r="B2920" s="11">
        <v>8903.9583437212841</v>
      </c>
    </row>
    <row r="2921" spans="1:2" x14ac:dyDescent="0.25">
      <c r="A2921" s="20" t="s">
        <v>18</v>
      </c>
      <c r="B2921" s="11">
        <v>8903.9583437212841</v>
      </c>
    </row>
    <row r="2922" spans="1:2" x14ac:dyDescent="0.25">
      <c r="A2922" s="163">
        <v>8903.9583437212841</v>
      </c>
      <c r="B2922" s="11">
        <v>8903.9583437212841</v>
      </c>
    </row>
    <row r="2923" spans="1:2" x14ac:dyDescent="0.25">
      <c r="A2923" s="9" t="s">
        <v>2378</v>
      </c>
      <c r="B2923" s="11">
        <v>78668.921842426149</v>
      </c>
    </row>
    <row r="2924" spans="1:2" x14ac:dyDescent="0.25">
      <c r="A2924" s="4" t="s">
        <v>88</v>
      </c>
      <c r="B2924" s="11">
        <v>78668.921842426149</v>
      </c>
    </row>
    <row r="2925" spans="1:2" x14ac:dyDescent="0.25">
      <c r="A2925" s="10" t="s">
        <v>20</v>
      </c>
      <c r="B2925" s="11">
        <v>78668.921842426149</v>
      </c>
    </row>
    <row r="2926" spans="1:2" x14ac:dyDescent="0.25">
      <c r="A2926" s="12" t="s">
        <v>86</v>
      </c>
      <c r="B2926" s="11">
        <v>78668.921842426149</v>
      </c>
    </row>
    <row r="2927" spans="1:2" x14ac:dyDescent="0.25">
      <c r="A2927" s="13" t="s">
        <v>4101</v>
      </c>
      <c r="B2927" s="11">
        <v>78668.921842426149</v>
      </c>
    </row>
    <row r="2928" spans="1:2" x14ac:dyDescent="0.25">
      <c r="A2928" s="14" t="s">
        <v>4016</v>
      </c>
      <c r="B2928" s="11">
        <v>78668.921842426149</v>
      </c>
    </row>
    <row r="2929" spans="1:2" x14ac:dyDescent="0.25">
      <c r="A2929" s="20" t="s">
        <v>9</v>
      </c>
      <c r="B2929" s="11">
        <v>78668.921842426149</v>
      </c>
    </row>
    <row r="2930" spans="1:2" x14ac:dyDescent="0.25">
      <c r="A2930" s="163">
        <v>78668.921842426149</v>
      </c>
      <c r="B2930" s="11">
        <v>78668.921842426149</v>
      </c>
    </row>
    <row r="2931" spans="1:2" x14ac:dyDescent="0.25">
      <c r="A2931" s="9" t="s">
        <v>2379</v>
      </c>
      <c r="B2931" s="11">
        <v>22867.189901848938</v>
      </c>
    </row>
    <row r="2932" spans="1:2" x14ac:dyDescent="0.25">
      <c r="A2932" s="4" t="s">
        <v>30</v>
      </c>
      <c r="B2932" s="11">
        <v>22867.189901848938</v>
      </c>
    </row>
    <row r="2933" spans="1:2" x14ac:dyDescent="0.25">
      <c r="A2933" s="10" t="s">
        <v>52</v>
      </c>
      <c r="B2933" s="11">
        <v>22867.189901848938</v>
      </c>
    </row>
    <row r="2934" spans="1:2" x14ac:dyDescent="0.25">
      <c r="A2934" s="12" t="s">
        <v>22</v>
      </c>
      <c r="B2934" s="11">
        <v>22867.189901848938</v>
      </c>
    </row>
    <row r="2935" spans="1:2" x14ac:dyDescent="0.25">
      <c r="A2935" s="13" t="s">
        <v>4054</v>
      </c>
      <c r="B2935" s="11">
        <v>22867.189901848938</v>
      </c>
    </row>
    <row r="2936" spans="1:2" x14ac:dyDescent="0.25">
      <c r="A2936" s="14" t="s">
        <v>4016</v>
      </c>
      <c r="B2936" s="11">
        <v>22867.189901848938</v>
      </c>
    </row>
    <row r="2937" spans="1:2" x14ac:dyDescent="0.25">
      <c r="A2937" s="20" t="s">
        <v>18</v>
      </c>
      <c r="B2937" s="11">
        <v>22867.189901848938</v>
      </c>
    </row>
    <row r="2938" spans="1:2" x14ac:dyDescent="0.25">
      <c r="A2938" s="163">
        <v>22867.189901848938</v>
      </c>
      <c r="B2938" s="11">
        <v>22867.189901848938</v>
      </c>
    </row>
    <row r="2939" spans="1:2" x14ac:dyDescent="0.25">
      <c r="A2939" s="9" t="s">
        <v>2380</v>
      </c>
      <c r="B2939" s="11">
        <v>94570.696324037053</v>
      </c>
    </row>
    <row r="2940" spans="1:2" x14ac:dyDescent="0.25">
      <c r="A2940" s="4" t="s">
        <v>71</v>
      </c>
      <c r="B2940" s="11">
        <v>94570.696324037053</v>
      </c>
    </row>
    <row r="2941" spans="1:2" x14ac:dyDescent="0.25">
      <c r="A2941" s="10" t="s">
        <v>4001</v>
      </c>
      <c r="B2941" s="11">
        <v>94570.696324037053</v>
      </c>
    </row>
    <row r="2942" spans="1:2" x14ac:dyDescent="0.25">
      <c r="A2942" s="12" t="s">
        <v>69</v>
      </c>
      <c r="B2942" s="11">
        <v>94570.696324037053</v>
      </c>
    </row>
    <row r="2943" spans="1:2" x14ac:dyDescent="0.25">
      <c r="A2943" s="13" t="s">
        <v>4102</v>
      </c>
      <c r="B2943" s="11">
        <v>94570.696324037053</v>
      </c>
    </row>
    <row r="2944" spans="1:2" x14ac:dyDescent="0.25">
      <c r="A2944" s="14" t="s">
        <v>4016</v>
      </c>
      <c r="B2944" s="11">
        <v>94570.696324037053</v>
      </c>
    </row>
    <row r="2945" spans="1:2" x14ac:dyDescent="0.25">
      <c r="A2945" s="20" t="s">
        <v>18</v>
      </c>
      <c r="B2945" s="11">
        <v>94570.696324037053</v>
      </c>
    </row>
    <row r="2946" spans="1:2" x14ac:dyDescent="0.25">
      <c r="A2946" s="163">
        <v>94570.696324037053</v>
      </c>
      <c r="B2946" s="11">
        <v>94570.696324037053</v>
      </c>
    </row>
    <row r="2947" spans="1:2" x14ac:dyDescent="0.25">
      <c r="A2947" s="9" t="s">
        <v>2381</v>
      </c>
      <c r="B2947" s="11">
        <v>95000</v>
      </c>
    </row>
    <row r="2948" spans="1:2" x14ac:dyDescent="0.25">
      <c r="A2948" s="4" t="s">
        <v>15</v>
      </c>
      <c r="B2948" s="11">
        <v>95000</v>
      </c>
    </row>
    <row r="2949" spans="1:2" x14ac:dyDescent="0.25">
      <c r="A2949" s="10" t="s">
        <v>20</v>
      </c>
      <c r="B2949" s="11">
        <v>95000</v>
      </c>
    </row>
    <row r="2950" spans="1:2" x14ac:dyDescent="0.25">
      <c r="A2950" s="12" t="s">
        <v>6</v>
      </c>
      <c r="B2950" s="11">
        <v>95000</v>
      </c>
    </row>
    <row r="2951" spans="1:2" x14ac:dyDescent="0.25">
      <c r="A2951" s="13" t="s">
        <v>4102</v>
      </c>
      <c r="B2951" s="11">
        <v>95000</v>
      </c>
    </row>
    <row r="2952" spans="1:2" x14ac:dyDescent="0.25">
      <c r="A2952" s="14" t="s">
        <v>4016</v>
      </c>
      <c r="B2952" s="11">
        <v>95000</v>
      </c>
    </row>
    <row r="2953" spans="1:2" x14ac:dyDescent="0.25">
      <c r="A2953" s="20" t="s">
        <v>13</v>
      </c>
      <c r="B2953" s="11">
        <v>95000</v>
      </c>
    </row>
    <row r="2954" spans="1:2" x14ac:dyDescent="0.25">
      <c r="A2954" s="163">
        <v>95000</v>
      </c>
      <c r="B2954" s="11">
        <v>95000</v>
      </c>
    </row>
    <row r="2955" spans="1:2" x14ac:dyDescent="0.25">
      <c r="A2955" s="9" t="s">
        <v>2382</v>
      </c>
      <c r="B2955" s="11">
        <v>9616.275011218986</v>
      </c>
    </row>
    <row r="2956" spans="1:2" x14ac:dyDescent="0.25">
      <c r="A2956" s="4" t="s">
        <v>8</v>
      </c>
      <c r="B2956" s="11">
        <v>9616.275011218986</v>
      </c>
    </row>
    <row r="2957" spans="1:2" x14ac:dyDescent="0.25">
      <c r="A2957" s="10" t="s">
        <v>279</v>
      </c>
      <c r="B2957" s="11">
        <v>9616.275011218986</v>
      </c>
    </row>
    <row r="2958" spans="1:2" x14ac:dyDescent="0.25">
      <c r="A2958" s="12" t="s">
        <v>40</v>
      </c>
      <c r="B2958" s="11">
        <v>9616.275011218986</v>
      </c>
    </row>
    <row r="2959" spans="1:2" x14ac:dyDescent="0.25">
      <c r="A2959" s="13" t="s">
        <v>4053</v>
      </c>
      <c r="B2959" s="11">
        <v>9616.275011218986</v>
      </c>
    </row>
    <row r="2960" spans="1:2" x14ac:dyDescent="0.25">
      <c r="A2960" s="14" t="s">
        <v>4016</v>
      </c>
      <c r="B2960" s="11">
        <v>9616.275011218986</v>
      </c>
    </row>
    <row r="2961" spans="1:2" x14ac:dyDescent="0.25">
      <c r="A2961" s="20" t="s">
        <v>9</v>
      </c>
      <c r="B2961" s="11">
        <v>9616.275011218986</v>
      </c>
    </row>
    <row r="2962" spans="1:2" x14ac:dyDescent="0.25">
      <c r="A2962" s="163">
        <v>9616.275011218986</v>
      </c>
      <c r="B2962" s="11">
        <v>9616.275011218986</v>
      </c>
    </row>
    <row r="2963" spans="1:2" x14ac:dyDescent="0.25">
      <c r="A2963" s="9" t="s">
        <v>2383</v>
      </c>
      <c r="B2963" s="11">
        <v>48000</v>
      </c>
    </row>
    <row r="2964" spans="1:2" x14ac:dyDescent="0.25">
      <c r="A2964" s="4" t="s">
        <v>15</v>
      </c>
      <c r="B2964" s="11">
        <v>48000</v>
      </c>
    </row>
    <row r="2965" spans="1:2" x14ac:dyDescent="0.25">
      <c r="A2965" s="10" t="s">
        <v>20</v>
      </c>
      <c r="B2965" s="11">
        <v>48000</v>
      </c>
    </row>
    <row r="2966" spans="1:2" x14ac:dyDescent="0.25">
      <c r="A2966" s="12" t="s">
        <v>6</v>
      </c>
      <c r="B2966" s="11">
        <v>48000</v>
      </c>
    </row>
    <row r="2967" spans="1:2" x14ac:dyDescent="0.25">
      <c r="A2967" s="13" t="s">
        <v>4030</v>
      </c>
      <c r="B2967" s="11">
        <v>48000</v>
      </c>
    </row>
    <row r="2968" spans="1:2" x14ac:dyDescent="0.25">
      <c r="A2968" s="14" t="s">
        <v>4016</v>
      </c>
      <c r="B2968" s="11">
        <v>48000</v>
      </c>
    </row>
    <row r="2969" spans="1:2" x14ac:dyDescent="0.25">
      <c r="A2969" s="20" t="s">
        <v>25</v>
      </c>
      <c r="B2969" s="11">
        <v>48000</v>
      </c>
    </row>
    <row r="2970" spans="1:2" x14ac:dyDescent="0.25">
      <c r="A2970" s="163">
        <v>48000</v>
      </c>
      <c r="B2970" s="11">
        <v>48000</v>
      </c>
    </row>
    <row r="2971" spans="1:2" x14ac:dyDescent="0.25">
      <c r="A2971" s="9" t="s">
        <v>2384</v>
      </c>
      <c r="B2971" s="11">
        <v>46000</v>
      </c>
    </row>
    <row r="2972" spans="1:2" x14ac:dyDescent="0.25">
      <c r="A2972" s="4" t="s">
        <v>15</v>
      </c>
      <c r="B2972" s="11">
        <v>46000</v>
      </c>
    </row>
    <row r="2973" spans="1:2" x14ac:dyDescent="0.25">
      <c r="A2973" s="10" t="s">
        <v>20</v>
      </c>
      <c r="B2973" s="11">
        <v>46000</v>
      </c>
    </row>
    <row r="2974" spans="1:2" x14ac:dyDescent="0.25">
      <c r="A2974" s="12" t="s">
        <v>6</v>
      </c>
      <c r="B2974" s="11">
        <v>46000</v>
      </c>
    </row>
    <row r="2975" spans="1:2" x14ac:dyDescent="0.25">
      <c r="A2975" s="13" t="s">
        <v>4030</v>
      </c>
      <c r="B2975" s="11">
        <v>46000</v>
      </c>
    </row>
    <row r="2976" spans="1:2" x14ac:dyDescent="0.25">
      <c r="A2976" s="14" t="s">
        <v>4016</v>
      </c>
      <c r="B2976" s="11">
        <v>46000</v>
      </c>
    </row>
    <row r="2977" spans="1:2" x14ac:dyDescent="0.25">
      <c r="A2977" s="20" t="s">
        <v>9</v>
      </c>
      <c r="B2977" s="11">
        <v>46000</v>
      </c>
    </row>
    <row r="2978" spans="1:2" x14ac:dyDescent="0.25">
      <c r="A2978" s="163">
        <v>46000</v>
      </c>
      <c r="B2978" s="11">
        <v>46000</v>
      </c>
    </row>
    <row r="2979" spans="1:2" x14ac:dyDescent="0.25">
      <c r="A2979" s="9" t="s">
        <v>2385</v>
      </c>
      <c r="B2979" s="11">
        <v>15000</v>
      </c>
    </row>
    <row r="2980" spans="1:2" x14ac:dyDescent="0.25">
      <c r="A2980" s="4" t="s">
        <v>27</v>
      </c>
      <c r="B2980" s="11">
        <v>15000</v>
      </c>
    </row>
    <row r="2981" spans="1:2" x14ac:dyDescent="0.25">
      <c r="A2981" s="10" t="s">
        <v>3999</v>
      </c>
      <c r="B2981" s="11">
        <v>15000</v>
      </c>
    </row>
    <row r="2982" spans="1:2" x14ac:dyDescent="0.25">
      <c r="A2982" s="12" t="s">
        <v>6</v>
      </c>
      <c r="B2982" s="11">
        <v>15000</v>
      </c>
    </row>
    <row r="2983" spans="1:2" x14ac:dyDescent="0.25">
      <c r="A2983" s="13" t="s">
        <v>4054</v>
      </c>
      <c r="B2983" s="11">
        <v>15000</v>
      </c>
    </row>
    <row r="2984" spans="1:2" x14ac:dyDescent="0.25">
      <c r="A2984" s="14" t="s">
        <v>4016</v>
      </c>
      <c r="B2984" s="11">
        <v>15000</v>
      </c>
    </row>
    <row r="2985" spans="1:2" x14ac:dyDescent="0.25">
      <c r="A2985" s="20" t="s">
        <v>18</v>
      </c>
      <c r="B2985" s="11">
        <v>15000</v>
      </c>
    </row>
    <row r="2986" spans="1:2" x14ac:dyDescent="0.25">
      <c r="A2986" s="163">
        <v>15000</v>
      </c>
      <c r="B2986" s="11">
        <v>15000</v>
      </c>
    </row>
    <row r="2987" spans="1:2" x14ac:dyDescent="0.25">
      <c r="A2987" s="9" t="s">
        <v>2386</v>
      </c>
      <c r="B2987" s="11">
        <v>11040.908346214392</v>
      </c>
    </row>
    <row r="2988" spans="1:2" x14ac:dyDescent="0.25">
      <c r="A2988" s="4" t="s">
        <v>8</v>
      </c>
      <c r="B2988" s="11">
        <v>11040.908346214392</v>
      </c>
    </row>
    <row r="2989" spans="1:2" x14ac:dyDescent="0.25">
      <c r="A2989" s="10" t="s">
        <v>52</v>
      </c>
      <c r="B2989" s="11">
        <v>11040.908346214392</v>
      </c>
    </row>
    <row r="2990" spans="1:2" x14ac:dyDescent="0.25">
      <c r="A2990" s="12" t="s">
        <v>40</v>
      </c>
      <c r="B2990" s="11">
        <v>11040.908346214392</v>
      </c>
    </row>
    <row r="2991" spans="1:2" x14ac:dyDescent="0.25">
      <c r="A2991" s="13" t="s">
        <v>4053</v>
      </c>
      <c r="B2991" s="11">
        <v>11040.908346214392</v>
      </c>
    </row>
    <row r="2992" spans="1:2" x14ac:dyDescent="0.25">
      <c r="A2992" s="14" t="s">
        <v>4016</v>
      </c>
      <c r="B2992" s="11">
        <v>11040.908346214392</v>
      </c>
    </row>
    <row r="2993" spans="1:2" x14ac:dyDescent="0.25">
      <c r="A2993" s="20" t="s">
        <v>25</v>
      </c>
      <c r="B2993" s="11">
        <v>11040.908346214392</v>
      </c>
    </row>
    <row r="2994" spans="1:2" x14ac:dyDescent="0.25">
      <c r="A2994" s="163">
        <v>11040.908346214392</v>
      </c>
      <c r="B2994" s="11">
        <v>11040.908346214392</v>
      </c>
    </row>
    <row r="2995" spans="1:2" x14ac:dyDescent="0.25">
      <c r="A2995" s="9" t="s">
        <v>2387</v>
      </c>
      <c r="B2995" s="11">
        <v>44132.991617883956</v>
      </c>
    </row>
    <row r="2996" spans="1:2" x14ac:dyDescent="0.25">
      <c r="A2996" s="4" t="s">
        <v>71</v>
      </c>
      <c r="B2996" s="11">
        <v>44132.991617883956</v>
      </c>
    </row>
    <row r="2997" spans="1:2" x14ac:dyDescent="0.25">
      <c r="A2997" s="10" t="s">
        <v>52</v>
      </c>
      <c r="B2997" s="11">
        <v>44132.991617883956</v>
      </c>
    </row>
    <row r="2998" spans="1:2" x14ac:dyDescent="0.25">
      <c r="A2998" s="12" t="s">
        <v>69</v>
      </c>
      <c r="B2998" s="11">
        <v>44132.991617883956</v>
      </c>
    </row>
    <row r="2999" spans="1:2" x14ac:dyDescent="0.25">
      <c r="A2999" s="13" t="s">
        <v>4030</v>
      </c>
      <c r="B2999" s="11">
        <v>44132.991617883956</v>
      </c>
    </row>
    <row r="3000" spans="1:2" x14ac:dyDescent="0.25">
      <c r="A3000" s="14" t="s">
        <v>4016</v>
      </c>
      <c r="B3000" s="11">
        <v>44132.991617883956</v>
      </c>
    </row>
    <row r="3001" spans="1:2" x14ac:dyDescent="0.25">
      <c r="A3001" s="20" t="s">
        <v>18</v>
      </c>
      <c r="B3001" s="11">
        <v>44132.991617883956</v>
      </c>
    </row>
    <row r="3002" spans="1:2" x14ac:dyDescent="0.25">
      <c r="A3002" s="163">
        <v>44132.991617883956</v>
      </c>
      <c r="B3002" s="11">
        <v>44132.991617883956</v>
      </c>
    </row>
    <row r="3003" spans="1:2" x14ac:dyDescent="0.25">
      <c r="A3003" s="9" t="s">
        <v>2388</v>
      </c>
      <c r="B3003" s="11">
        <v>47000</v>
      </c>
    </row>
    <row r="3004" spans="1:2" x14ac:dyDescent="0.25">
      <c r="A3004" s="4" t="s">
        <v>15</v>
      </c>
      <c r="B3004" s="11">
        <v>47000</v>
      </c>
    </row>
    <row r="3005" spans="1:2" x14ac:dyDescent="0.25">
      <c r="A3005" s="10" t="s">
        <v>52</v>
      </c>
      <c r="B3005" s="11">
        <v>47000</v>
      </c>
    </row>
    <row r="3006" spans="1:2" x14ac:dyDescent="0.25">
      <c r="A3006" s="12" t="s">
        <v>6</v>
      </c>
      <c r="B3006" s="11">
        <v>47000</v>
      </c>
    </row>
    <row r="3007" spans="1:2" x14ac:dyDescent="0.25">
      <c r="A3007" s="13" t="s">
        <v>4030</v>
      </c>
      <c r="B3007" s="11">
        <v>47000</v>
      </c>
    </row>
    <row r="3008" spans="1:2" x14ac:dyDescent="0.25">
      <c r="A3008" s="14" t="s">
        <v>4016</v>
      </c>
      <c r="B3008" s="11">
        <v>47000</v>
      </c>
    </row>
    <row r="3009" spans="1:2" x14ac:dyDescent="0.25">
      <c r="A3009" s="20" t="s">
        <v>18</v>
      </c>
      <c r="B3009" s="11">
        <v>47000</v>
      </c>
    </row>
    <row r="3010" spans="1:2" x14ac:dyDescent="0.25">
      <c r="A3010" s="163">
        <v>47000</v>
      </c>
      <c r="B3010" s="11">
        <v>47000</v>
      </c>
    </row>
    <row r="3011" spans="1:2" x14ac:dyDescent="0.25">
      <c r="A3011" s="9" t="s">
        <v>2389</v>
      </c>
      <c r="B3011" s="11">
        <v>44000</v>
      </c>
    </row>
    <row r="3012" spans="1:2" x14ac:dyDescent="0.25">
      <c r="A3012" s="4" t="s">
        <v>15</v>
      </c>
      <c r="B3012" s="11">
        <v>44000</v>
      </c>
    </row>
    <row r="3013" spans="1:2" x14ac:dyDescent="0.25">
      <c r="A3013" s="10" t="s">
        <v>20</v>
      </c>
      <c r="B3013" s="11">
        <v>44000</v>
      </c>
    </row>
    <row r="3014" spans="1:2" x14ac:dyDescent="0.25">
      <c r="A3014" s="12" t="s">
        <v>6</v>
      </c>
      <c r="B3014" s="11">
        <v>44000</v>
      </c>
    </row>
    <row r="3015" spans="1:2" x14ac:dyDescent="0.25">
      <c r="A3015" s="13" t="s">
        <v>4030</v>
      </c>
      <c r="B3015" s="11">
        <v>44000</v>
      </c>
    </row>
    <row r="3016" spans="1:2" x14ac:dyDescent="0.25">
      <c r="A3016" s="14" t="s">
        <v>4016</v>
      </c>
      <c r="B3016" s="11">
        <v>44000</v>
      </c>
    </row>
    <row r="3017" spans="1:2" x14ac:dyDescent="0.25">
      <c r="A3017" s="20" t="s">
        <v>18</v>
      </c>
      <c r="B3017" s="11">
        <v>44000</v>
      </c>
    </row>
    <row r="3018" spans="1:2" x14ac:dyDescent="0.25">
      <c r="A3018" s="163">
        <v>44000</v>
      </c>
      <c r="B3018" s="11">
        <v>44000</v>
      </c>
    </row>
    <row r="3019" spans="1:2" x14ac:dyDescent="0.25">
      <c r="A3019" s="9" t="s">
        <v>2390</v>
      </c>
      <c r="B3019" s="11">
        <v>55000</v>
      </c>
    </row>
    <row r="3020" spans="1:2" x14ac:dyDescent="0.25">
      <c r="A3020" s="4" t="s">
        <v>15</v>
      </c>
      <c r="B3020" s="11">
        <v>55000</v>
      </c>
    </row>
    <row r="3021" spans="1:2" x14ac:dyDescent="0.25">
      <c r="A3021" s="10" t="s">
        <v>310</v>
      </c>
      <c r="B3021" s="11">
        <v>55000</v>
      </c>
    </row>
    <row r="3022" spans="1:2" x14ac:dyDescent="0.25">
      <c r="A3022" s="12" t="s">
        <v>6</v>
      </c>
      <c r="B3022" s="11">
        <v>55000</v>
      </c>
    </row>
    <row r="3023" spans="1:2" x14ac:dyDescent="0.25">
      <c r="A3023" s="13" t="s">
        <v>4029</v>
      </c>
      <c r="B3023" s="11">
        <v>55000</v>
      </c>
    </row>
    <row r="3024" spans="1:2" x14ac:dyDescent="0.25">
      <c r="A3024" s="14" t="s">
        <v>4016</v>
      </c>
      <c r="B3024" s="11">
        <v>55000</v>
      </c>
    </row>
    <row r="3025" spans="1:2" x14ac:dyDescent="0.25">
      <c r="A3025" s="20" t="s">
        <v>9</v>
      </c>
      <c r="B3025" s="11">
        <v>55000</v>
      </c>
    </row>
    <row r="3026" spans="1:2" x14ac:dyDescent="0.25">
      <c r="A3026" s="163">
        <v>55000</v>
      </c>
      <c r="B3026" s="11">
        <v>55000</v>
      </c>
    </row>
    <row r="3027" spans="1:2" x14ac:dyDescent="0.25">
      <c r="A3027" s="9" t="s">
        <v>2391</v>
      </c>
      <c r="B3027" s="11">
        <v>12000</v>
      </c>
    </row>
    <row r="3028" spans="1:2" x14ac:dyDescent="0.25">
      <c r="A3028" s="4" t="s">
        <v>48</v>
      </c>
      <c r="B3028" s="11">
        <v>12000</v>
      </c>
    </row>
    <row r="3029" spans="1:2" x14ac:dyDescent="0.25">
      <c r="A3029" s="10" t="s">
        <v>3999</v>
      </c>
      <c r="B3029" s="11">
        <v>12000</v>
      </c>
    </row>
    <row r="3030" spans="1:2" x14ac:dyDescent="0.25">
      <c r="A3030" s="12" t="s">
        <v>6</v>
      </c>
      <c r="B3030" s="11">
        <v>12000</v>
      </c>
    </row>
    <row r="3031" spans="1:2" x14ac:dyDescent="0.25">
      <c r="A3031" s="13" t="s">
        <v>4053</v>
      </c>
      <c r="B3031" s="11">
        <v>12000</v>
      </c>
    </row>
    <row r="3032" spans="1:2" x14ac:dyDescent="0.25">
      <c r="A3032" s="14" t="s">
        <v>4016</v>
      </c>
      <c r="B3032" s="11">
        <v>12000</v>
      </c>
    </row>
    <row r="3033" spans="1:2" x14ac:dyDescent="0.25">
      <c r="A3033" s="20" t="s">
        <v>9</v>
      </c>
      <c r="B3033" s="11">
        <v>12000</v>
      </c>
    </row>
    <row r="3034" spans="1:2" x14ac:dyDescent="0.25">
      <c r="A3034" s="163">
        <v>12000</v>
      </c>
      <c r="B3034" s="11">
        <v>12000</v>
      </c>
    </row>
    <row r="3035" spans="1:2" x14ac:dyDescent="0.25">
      <c r="A3035" s="9" t="s">
        <v>2392</v>
      </c>
      <c r="B3035" s="11">
        <v>50000</v>
      </c>
    </row>
    <row r="3036" spans="1:2" x14ac:dyDescent="0.25">
      <c r="A3036" s="4" t="s">
        <v>15</v>
      </c>
      <c r="B3036" s="11">
        <v>50000</v>
      </c>
    </row>
    <row r="3037" spans="1:2" x14ac:dyDescent="0.25">
      <c r="A3037" s="10" t="s">
        <v>52</v>
      </c>
      <c r="B3037" s="11">
        <v>50000</v>
      </c>
    </row>
    <row r="3038" spans="1:2" x14ac:dyDescent="0.25">
      <c r="A3038" s="12" t="s">
        <v>6</v>
      </c>
      <c r="B3038" s="11">
        <v>50000</v>
      </c>
    </row>
    <row r="3039" spans="1:2" x14ac:dyDescent="0.25">
      <c r="A3039" s="13" t="s">
        <v>4029</v>
      </c>
      <c r="B3039" s="11">
        <v>50000</v>
      </c>
    </row>
    <row r="3040" spans="1:2" x14ac:dyDescent="0.25">
      <c r="A3040" s="14" t="s">
        <v>4016</v>
      </c>
      <c r="B3040" s="11">
        <v>50000</v>
      </c>
    </row>
    <row r="3041" spans="1:2" x14ac:dyDescent="0.25">
      <c r="A3041" s="20" t="s">
        <v>18</v>
      </c>
      <c r="B3041" s="11">
        <v>50000</v>
      </c>
    </row>
    <row r="3042" spans="1:2" x14ac:dyDescent="0.25">
      <c r="A3042" s="163">
        <v>50000</v>
      </c>
      <c r="B3042" s="11">
        <v>50000</v>
      </c>
    </row>
    <row r="3043" spans="1:2" x14ac:dyDescent="0.25">
      <c r="A3043" s="9" t="s">
        <v>2393</v>
      </c>
      <c r="B3043" s="11">
        <v>13355.937515581925</v>
      </c>
    </row>
    <row r="3044" spans="1:2" x14ac:dyDescent="0.25">
      <c r="A3044" s="4" t="s">
        <v>8</v>
      </c>
      <c r="B3044" s="11">
        <v>13355.937515581925</v>
      </c>
    </row>
    <row r="3045" spans="1:2" x14ac:dyDescent="0.25">
      <c r="A3045" s="10" t="s">
        <v>20</v>
      </c>
      <c r="B3045" s="11">
        <v>13355.937515581925</v>
      </c>
    </row>
    <row r="3046" spans="1:2" x14ac:dyDescent="0.25">
      <c r="A3046" s="12" t="s">
        <v>40</v>
      </c>
      <c r="B3046" s="11">
        <v>13355.937515581925</v>
      </c>
    </row>
    <row r="3047" spans="1:2" x14ac:dyDescent="0.25">
      <c r="A3047" s="13" t="s">
        <v>4054</v>
      </c>
      <c r="B3047" s="11">
        <v>13355.937515581925</v>
      </c>
    </row>
    <row r="3048" spans="1:2" x14ac:dyDescent="0.25">
      <c r="A3048" s="14" t="s">
        <v>4016</v>
      </c>
      <c r="B3048" s="11">
        <v>13355.937515581925</v>
      </c>
    </row>
    <row r="3049" spans="1:2" x14ac:dyDescent="0.25">
      <c r="A3049" s="20" t="s">
        <v>25</v>
      </c>
      <c r="B3049" s="11">
        <v>13355.937515581925</v>
      </c>
    </row>
    <row r="3050" spans="1:2" x14ac:dyDescent="0.25">
      <c r="A3050" s="163">
        <v>13355.937515581925</v>
      </c>
      <c r="B3050" s="11">
        <v>13355.937515581925</v>
      </c>
    </row>
    <row r="3051" spans="1:2" x14ac:dyDescent="0.25">
      <c r="A3051" s="9" t="s">
        <v>2394</v>
      </c>
      <c r="B3051" s="11">
        <v>99147</v>
      </c>
    </row>
    <row r="3052" spans="1:2" x14ac:dyDescent="0.25">
      <c r="A3052" s="4" t="s">
        <v>65</v>
      </c>
      <c r="B3052" s="11">
        <v>99147</v>
      </c>
    </row>
    <row r="3053" spans="1:2" x14ac:dyDescent="0.25">
      <c r="A3053" s="10" t="s">
        <v>67</v>
      </c>
      <c r="B3053" s="11">
        <v>99147</v>
      </c>
    </row>
    <row r="3054" spans="1:2" x14ac:dyDescent="0.25">
      <c r="A3054" s="12" t="s">
        <v>6</v>
      </c>
      <c r="B3054" s="11">
        <v>99147</v>
      </c>
    </row>
    <row r="3055" spans="1:2" x14ac:dyDescent="0.25">
      <c r="A3055" s="13" t="s">
        <v>4102</v>
      </c>
      <c r="B3055" s="11">
        <v>99147</v>
      </c>
    </row>
    <row r="3056" spans="1:2" x14ac:dyDescent="0.25">
      <c r="A3056" s="14" t="s">
        <v>4016</v>
      </c>
      <c r="B3056" s="11">
        <v>99147</v>
      </c>
    </row>
    <row r="3057" spans="1:2" x14ac:dyDescent="0.25">
      <c r="A3057" s="20" t="s">
        <v>9</v>
      </c>
      <c r="B3057" s="11">
        <v>99147</v>
      </c>
    </row>
    <row r="3058" spans="1:2" x14ac:dyDescent="0.25">
      <c r="A3058" s="163">
        <v>99147</v>
      </c>
      <c r="B3058" s="11">
        <v>99147</v>
      </c>
    </row>
    <row r="3059" spans="1:2" x14ac:dyDescent="0.25">
      <c r="A3059" s="9" t="s">
        <v>2395</v>
      </c>
      <c r="B3059" s="11">
        <v>45880</v>
      </c>
    </row>
    <row r="3060" spans="1:2" x14ac:dyDescent="0.25">
      <c r="A3060" s="4" t="s">
        <v>15</v>
      </c>
      <c r="B3060" s="11">
        <v>45880</v>
      </c>
    </row>
    <row r="3061" spans="1:2" x14ac:dyDescent="0.25">
      <c r="A3061" s="10" t="s">
        <v>52</v>
      </c>
      <c r="B3061" s="11">
        <v>45880</v>
      </c>
    </row>
    <row r="3062" spans="1:2" x14ac:dyDescent="0.25">
      <c r="A3062" s="12" t="s">
        <v>6</v>
      </c>
      <c r="B3062" s="11">
        <v>45880</v>
      </c>
    </row>
    <row r="3063" spans="1:2" x14ac:dyDescent="0.25">
      <c r="A3063" s="13" t="s">
        <v>4030</v>
      </c>
      <c r="B3063" s="11">
        <v>45880</v>
      </c>
    </row>
    <row r="3064" spans="1:2" x14ac:dyDescent="0.25">
      <c r="A3064" s="14" t="s">
        <v>4016</v>
      </c>
      <c r="B3064" s="11">
        <v>45880</v>
      </c>
    </row>
    <row r="3065" spans="1:2" x14ac:dyDescent="0.25">
      <c r="A3065" s="20" t="s">
        <v>13</v>
      </c>
      <c r="B3065" s="11">
        <v>45880</v>
      </c>
    </row>
    <row r="3066" spans="1:2" x14ac:dyDescent="0.25">
      <c r="A3066" s="163">
        <v>45880</v>
      </c>
      <c r="B3066" s="11">
        <v>45880</v>
      </c>
    </row>
    <row r="3067" spans="1:2" x14ac:dyDescent="0.25">
      <c r="A3067" s="9" t="s">
        <v>2396</v>
      </c>
      <c r="B3067" s="11">
        <v>70000</v>
      </c>
    </row>
    <row r="3068" spans="1:2" x14ac:dyDescent="0.25">
      <c r="A3068" s="4" t="s">
        <v>15</v>
      </c>
      <c r="B3068" s="11">
        <v>70000</v>
      </c>
    </row>
    <row r="3069" spans="1:2" x14ac:dyDescent="0.25">
      <c r="A3069" s="10" t="s">
        <v>52</v>
      </c>
      <c r="B3069" s="11">
        <v>70000</v>
      </c>
    </row>
    <row r="3070" spans="1:2" x14ac:dyDescent="0.25">
      <c r="A3070" s="12" t="s">
        <v>6</v>
      </c>
      <c r="B3070" s="11">
        <v>70000</v>
      </c>
    </row>
    <row r="3071" spans="1:2" x14ac:dyDescent="0.25">
      <c r="A3071" s="13" t="s">
        <v>4100</v>
      </c>
      <c r="B3071" s="11">
        <v>70000</v>
      </c>
    </row>
    <row r="3072" spans="1:2" x14ac:dyDescent="0.25">
      <c r="A3072" s="14" t="s">
        <v>4016</v>
      </c>
      <c r="B3072" s="11">
        <v>70000</v>
      </c>
    </row>
    <row r="3073" spans="1:2" x14ac:dyDescent="0.25">
      <c r="A3073" s="20" t="s">
        <v>9</v>
      </c>
      <c r="B3073" s="11">
        <v>70000</v>
      </c>
    </row>
    <row r="3074" spans="1:2" x14ac:dyDescent="0.25">
      <c r="A3074" s="163">
        <v>70000</v>
      </c>
      <c r="B3074" s="11">
        <v>70000</v>
      </c>
    </row>
    <row r="3075" spans="1:2" x14ac:dyDescent="0.25">
      <c r="A3075" s="9" t="s">
        <v>2397</v>
      </c>
      <c r="B3075" s="11">
        <v>100000</v>
      </c>
    </row>
    <row r="3076" spans="1:2" x14ac:dyDescent="0.25">
      <c r="A3076" s="4" t="s">
        <v>15</v>
      </c>
      <c r="B3076" s="11">
        <v>100000</v>
      </c>
    </row>
    <row r="3077" spans="1:2" x14ac:dyDescent="0.25">
      <c r="A3077" s="10" t="s">
        <v>20</v>
      </c>
      <c r="B3077" s="11">
        <v>100000</v>
      </c>
    </row>
    <row r="3078" spans="1:2" x14ac:dyDescent="0.25">
      <c r="A3078" s="12" t="s">
        <v>6</v>
      </c>
      <c r="B3078" s="11">
        <v>100000</v>
      </c>
    </row>
    <row r="3079" spans="1:2" x14ac:dyDescent="0.25">
      <c r="A3079" s="13" t="s">
        <v>4031</v>
      </c>
      <c r="B3079" s="11">
        <v>100000</v>
      </c>
    </row>
    <row r="3080" spans="1:2" x14ac:dyDescent="0.25">
      <c r="A3080" s="14" t="s">
        <v>4016</v>
      </c>
      <c r="B3080" s="11">
        <v>100000</v>
      </c>
    </row>
    <row r="3081" spans="1:2" x14ac:dyDescent="0.25">
      <c r="A3081" s="20" t="s">
        <v>13</v>
      </c>
      <c r="B3081" s="11">
        <v>100000</v>
      </c>
    </row>
    <row r="3082" spans="1:2" x14ac:dyDescent="0.25">
      <c r="A3082" s="163">
        <v>100000</v>
      </c>
      <c r="B3082" s="11">
        <v>100000</v>
      </c>
    </row>
    <row r="3083" spans="1:2" x14ac:dyDescent="0.25">
      <c r="A3083" s="9" t="s">
        <v>2398</v>
      </c>
      <c r="B3083" s="11">
        <v>17598.017290051986</v>
      </c>
    </row>
    <row r="3084" spans="1:2" x14ac:dyDescent="0.25">
      <c r="A3084" s="4" t="s">
        <v>425</v>
      </c>
      <c r="B3084" s="11">
        <v>17598.017290051986</v>
      </c>
    </row>
    <row r="3085" spans="1:2" x14ac:dyDescent="0.25">
      <c r="A3085" s="10" t="s">
        <v>20</v>
      </c>
      <c r="B3085" s="11">
        <v>17598.017290051986</v>
      </c>
    </row>
    <row r="3086" spans="1:2" x14ac:dyDescent="0.25">
      <c r="A3086" s="12" t="s">
        <v>483</v>
      </c>
      <c r="B3086" s="11">
        <v>17598.017290051986</v>
      </c>
    </row>
    <row r="3087" spans="1:2" x14ac:dyDescent="0.25">
      <c r="A3087" s="13" t="s">
        <v>4054</v>
      </c>
      <c r="B3087" s="11">
        <v>17598.017290051986</v>
      </c>
    </row>
    <row r="3088" spans="1:2" x14ac:dyDescent="0.25">
      <c r="A3088" s="14" t="s">
        <v>4016</v>
      </c>
      <c r="B3088" s="11">
        <v>17598.017290051986</v>
      </c>
    </row>
    <row r="3089" spans="1:2" x14ac:dyDescent="0.25">
      <c r="A3089" s="20" t="s">
        <v>18</v>
      </c>
      <c r="B3089" s="11">
        <v>17598.017290051986</v>
      </c>
    </row>
    <row r="3090" spans="1:2" x14ac:dyDescent="0.25">
      <c r="A3090" s="163">
        <v>17598.017290051986</v>
      </c>
      <c r="B3090" s="11">
        <v>17598.017290051986</v>
      </c>
    </row>
    <row r="3091" spans="1:2" x14ac:dyDescent="0.25">
      <c r="A3091" s="9" t="s">
        <v>2399</v>
      </c>
      <c r="B3091" s="11">
        <v>85000</v>
      </c>
    </row>
    <row r="3092" spans="1:2" x14ac:dyDescent="0.25">
      <c r="A3092" s="4" t="s">
        <v>15</v>
      </c>
      <c r="B3092" s="11">
        <v>85000</v>
      </c>
    </row>
    <row r="3093" spans="1:2" x14ac:dyDescent="0.25">
      <c r="A3093" s="10" t="s">
        <v>279</v>
      </c>
      <c r="B3093" s="11">
        <v>85000</v>
      </c>
    </row>
    <row r="3094" spans="1:2" x14ac:dyDescent="0.25">
      <c r="A3094" s="12" t="s">
        <v>6</v>
      </c>
      <c r="B3094" s="11">
        <v>85000</v>
      </c>
    </row>
    <row r="3095" spans="1:2" x14ac:dyDescent="0.25">
      <c r="A3095" s="13" t="s">
        <v>4101</v>
      </c>
      <c r="B3095" s="11">
        <v>85000</v>
      </c>
    </row>
    <row r="3096" spans="1:2" x14ac:dyDescent="0.25">
      <c r="A3096" s="14" t="s">
        <v>4016</v>
      </c>
      <c r="B3096" s="11">
        <v>85000</v>
      </c>
    </row>
    <row r="3097" spans="1:2" x14ac:dyDescent="0.25">
      <c r="A3097" s="20" t="s">
        <v>18</v>
      </c>
      <c r="B3097" s="11">
        <v>85000</v>
      </c>
    </row>
    <row r="3098" spans="1:2" x14ac:dyDescent="0.25">
      <c r="A3098" s="163">
        <v>85000</v>
      </c>
      <c r="B3098" s="11">
        <v>85000</v>
      </c>
    </row>
    <row r="3099" spans="1:2" x14ac:dyDescent="0.25">
      <c r="A3099" s="9" t="s">
        <v>2400</v>
      </c>
      <c r="B3099" s="11">
        <v>47000</v>
      </c>
    </row>
    <row r="3100" spans="1:2" x14ac:dyDescent="0.25">
      <c r="A3100" s="4" t="s">
        <v>15</v>
      </c>
      <c r="B3100" s="11">
        <v>47000</v>
      </c>
    </row>
    <row r="3101" spans="1:2" x14ac:dyDescent="0.25">
      <c r="A3101" s="10" t="s">
        <v>52</v>
      </c>
      <c r="B3101" s="11">
        <v>47000</v>
      </c>
    </row>
    <row r="3102" spans="1:2" x14ac:dyDescent="0.25">
      <c r="A3102" s="12" t="s">
        <v>6</v>
      </c>
      <c r="B3102" s="11">
        <v>47000</v>
      </c>
    </row>
    <row r="3103" spans="1:2" x14ac:dyDescent="0.25">
      <c r="A3103" s="13" t="s">
        <v>4030</v>
      </c>
      <c r="B3103" s="11">
        <v>47000</v>
      </c>
    </row>
    <row r="3104" spans="1:2" x14ac:dyDescent="0.25">
      <c r="A3104" s="14" t="s">
        <v>4016</v>
      </c>
      <c r="B3104" s="11">
        <v>47000</v>
      </c>
    </row>
    <row r="3105" spans="1:2" x14ac:dyDescent="0.25">
      <c r="A3105" s="20" t="s">
        <v>9</v>
      </c>
      <c r="B3105" s="11">
        <v>47000</v>
      </c>
    </row>
    <row r="3106" spans="1:2" x14ac:dyDescent="0.25">
      <c r="A3106" s="163">
        <v>47000</v>
      </c>
      <c r="B3106" s="11">
        <v>47000</v>
      </c>
    </row>
    <row r="3107" spans="1:2" x14ac:dyDescent="0.25">
      <c r="A3107" s="9" t="s">
        <v>2401</v>
      </c>
      <c r="B3107" s="11">
        <v>40000</v>
      </c>
    </row>
    <row r="3108" spans="1:2" x14ac:dyDescent="0.25">
      <c r="A3108" s="4" t="s">
        <v>15</v>
      </c>
      <c r="B3108" s="11">
        <v>40000</v>
      </c>
    </row>
    <row r="3109" spans="1:2" x14ac:dyDescent="0.25">
      <c r="A3109" s="10" t="s">
        <v>52</v>
      </c>
      <c r="B3109" s="11">
        <v>40000</v>
      </c>
    </row>
    <row r="3110" spans="1:2" x14ac:dyDescent="0.25">
      <c r="A3110" s="12" t="s">
        <v>6</v>
      </c>
      <c r="B3110" s="11">
        <v>40000</v>
      </c>
    </row>
    <row r="3111" spans="1:2" x14ac:dyDescent="0.25">
      <c r="A3111" s="13" t="s">
        <v>4030</v>
      </c>
      <c r="B3111" s="11">
        <v>40000</v>
      </c>
    </row>
    <row r="3112" spans="1:2" x14ac:dyDescent="0.25">
      <c r="A3112" s="14" t="s">
        <v>4016</v>
      </c>
      <c r="B3112" s="11">
        <v>40000</v>
      </c>
    </row>
    <row r="3113" spans="1:2" x14ac:dyDescent="0.25">
      <c r="A3113" s="20" t="s">
        <v>18</v>
      </c>
      <c r="B3113" s="11">
        <v>40000</v>
      </c>
    </row>
    <row r="3114" spans="1:2" x14ac:dyDescent="0.25">
      <c r="A3114" s="163">
        <v>40000</v>
      </c>
      <c r="B3114" s="11">
        <v>40000</v>
      </c>
    </row>
    <row r="3115" spans="1:2" x14ac:dyDescent="0.25">
      <c r="A3115" s="9" t="s">
        <v>2402</v>
      </c>
      <c r="B3115" s="11">
        <v>30000</v>
      </c>
    </row>
    <row r="3116" spans="1:2" x14ac:dyDescent="0.25">
      <c r="A3116" s="4" t="s">
        <v>8</v>
      </c>
      <c r="B3116" s="11">
        <v>30000</v>
      </c>
    </row>
    <row r="3117" spans="1:2" x14ac:dyDescent="0.25">
      <c r="A3117" s="10" t="s">
        <v>4001</v>
      </c>
      <c r="B3117" s="11">
        <v>30000</v>
      </c>
    </row>
    <row r="3118" spans="1:2" x14ac:dyDescent="0.25">
      <c r="A3118" s="12" t="s">
        <v>6</v>
      </c>
      <c r="B3118" s="11">
        <v>30000</v>
      </c>
    </row>
    <row r="3119" spans="1:2" x14ac:dyDescent="0.25">
      <c r="A3119" s="13" t="s">
        <v>4032</v>
      </c>
      <c r="B3119" s="11">
        <v>30000</v>
      </c>
    </row>
    <row r="3120" spans="1:2" x14ac:dyDescent="0.25">
      <c r="A3120" s="14" t="s">
        <v>4016</v>
      </c>
      <c r="B3120" s="11">
        <v>30000</v>
      </c>
    </row>
    <row r="3121" spans="1:2" x14ac:dyDescent="0.25">
      <c r="A3121" s="20" t="s">
        <v>18</v>
      </c>
      <c r="B3121" s="11">
        <v>30000</v>
      </c>
    </row>
    <row r="3122" spans="1:2" x14ac:dyDescent="0.25">
      <c r="A3122" s="163">
        <v>30000</v>
      </c>
      <c r="B3122" s="11">
        <v>30000</v>
      </c>
    </row>
    <row r="3123" spans="1:2" x14ac:dyDescent="0.25">
      <c r="A3123" s="9" t="s">
        <v>2403</v>
      </c>
      <c r="B3123" s="11">
        <v>70802.029658183528</v>
      </c>
    </row>
    <row r="3124" spans="1:2" x14ac:dyDescent="0.25">
      <c r="A3124" s="4" t="s">
        <v>88</v>
      </c>
      <c r="B3124" s="11">
        <v>70802.029658183528</v>
      </c>
    </row>
    <row r="3125" spans="1:2" x14ac:dyDescent="0.25">
      <c r="A3125" s="10" t="s">
        <v>488</v>
      </c>
      <c r="B3125" s="11">
        <v>70802.029658183528</v>
      </c>
    </row>
    <row r="3126" spans="1:2" x14ac:dyDescent="0.25">
      <c r="A3126" s="12" t="s">
        <v>86</v>
      </c>
      <c r="B3126" s="11">
        <v>70802.029658183528</v>
      </c>
    </row>
    <row r="3127" spans="1:2" x14ac:dyDescent="0.25">
      <c r="A3127" s="13" t="s">
        <v>4100</v>
      </c>
      <c r="B3127" s="11">
        <v>70802.029658183528</v>
      </c>
    </row>
    <row r="3128" spans="1:2" x14ac:dyDescent="0.25">
      <c r="A3128" s="14" t="s">
        <v>4016</v>
      </c>
      <c r="B3128" s="11">
        <v>70802.029658183528</v>
      </c>
    </row>
    <row r="3129" spans="1:2" x14ac:dyDescent="0.25">
      <c r="A3129" s="20" t="s">
        <v>9</v>
      </c>
      <c r="B3129" s="11">
        <v>70802.029658183528</v>
      </c>
    </row>
    <row r="3130" spans="1:2" x14ac:dyDescent="0.25">
      <c r="A3130" s="163">
        <v>70802.029658183528</v>
      </c>
      <c r="B3130" s="11">
        <v>70802.029658183528</v>
      </c>
    </row>
    <row r="3131" spans="1:2" x14ac:dyDescent="0.25">
      <c r="A3131" s="9" t="s">
        <v>2404</v>
      </c>
      <c r="B3131" s="11">
        <v>34000</v>
      </c>
    </row>
    <row r="3132" spans="1:2" x14ac:dyDescent="0.25">
      <c r="A3132" s="4" t="s">
        <v>15</v>
      </c>
      <c r="B3132" s="11">
        <v>34000</v>
      </c>
    </row>
    <row r="3133" spans="1:2" x14ac:dyDescent="0.25">
      <c r="A3133" s="10" t="s">
        <v>20</v>
      </c>
      <c r="B3133" s="11">
        <v>34000</v>
      </c>
    </row>
    <row r="3134" spans="1:2" x14ac:dyDescent="0.25">
      <c r="A3134" s="12" t="s">
        <v>6</v>
      </c>
      <c r="B3134" s="11">
        <v>34000</v>
      </c>
    </row>
    <row r="3135" spans="1:2" x14ac:dyDescent="0.25">
      <c r="A3135" s="13" t="s">
        <v>4032</v>
      </c>
      <c r="B3135" s="11">
        <v>34000</v>
      </c>
    </row>
    <row r="3136" spans="1:2" x14ac:dyDescent="0.25">
      <c r="A3136" s="14" t="s">
        <v>4016</v>
      </c>
      <c r="B3136" s="11">
        <v>34000</v>
      </c>
    </row>
    <row r="3137" spans="1:2" x14ac:dyDescent="0.25">
      <c r="A3137" s="20" t="s">
        <v>9</v>
      </c>
      <c r="B3137" s="11">
        <v>34000</v>
      </c>
    </row>
    <row r="3138" spans="1:2" x14ac:dyDescent="0.25">
      <c r="A3138" s="163">
        <v>34000</v>
      </c>
      <c r="B3138" s="11">
        <v>34000</v>
      </c>
    </row>
    <row r="3139" spans="1:2" x14ac:dyDescent="0.25">
      <c r="A3139" s="9" t="s">
        <v>2405</v>
      </c>
      <c r="B3139" s="11">
        <v>52000</v>
      </c>
    </row>
    <row r="3140" spans="1:2" x14ac:dyDescent="0.25">
      <c r="A3140" s="4" t="s">
        <v>15</v>
      </c>
      <c r="B3140" s="11">
        <v>52000</v>
      </c>
    </row>
    <row r="3141" spans="1:2" x14ac:dyDescent="0.25">
      <c r="A3141" s="10" t="s">
        <v>20</v>
      </c>
      <c r="B3141" s="11">
        <v>52000</v>
      </c>
    </row>
    <row r="3142" spans="1:2" x14ac:dyDescent="0.25">
      <c r="A3142" s="12" t="s">
        <v>6</v>
      </c>
      <c r="B3142" s="11">
        <v>52000</v>
      </c>
    </row>
    <row r="3143" spans="1:2" x14ac:dyDescent="0.25">
      <c r="A3143" s="13" t="s">
        <v>4029</v>
      </c>
      <c r="B3143" s="11">
        <v>52000</v>
      </c>
    </row>
    <row r="3144" spans="1:2" x14ac:dyDescent="0.25">
      <c r="A3144" s="14" t="s">
        <v>4016</v>
      </c>
      <c r="B3144" s="11">
        <v>52000</v>
      </c>
    </row>
    <row r="3145" spans="1:2" x14ac:dyDescent="0.25">
      <c r="A3145" s="20" t="s">
        <v>9</v>
      </c>
      <c r="B3145" s="11">
        <v>52000</v>
      </c>
    </row>
    <row r="3146" spans="1:2" x14ac:dyDescent="0.25">
      <c r="A3146" s="163">
        <v>52000</v>
      </c>
      <c r="B3146" s="11">
        <v>52000</v>
      </c>
    </row>
    <row r="3147" spans="1:2" x14ac:dyDescent="0.25">
      <c r="A3147" s="9" t="s">
        <v>2406</v>
      </c>
      <c r="B3147" s="11">
        <v>5342.3750062327708</v>
      </c>
    </row>
    <row r="3148" spans="1:2" x14ac:dyDescent="0.25">
      <c r="A3148" s="4" t="s">
        <v>8</v>
      </c>
      <c r="B3148" s="11">
        <v>5342.3750062327708</v>
      </c>
    </row>
    <row r="3149" spans="1:2" x14ac:dyDescent="0.25">
      <c r="A3149" s="10" t="s">
        <v>279</v>
      </c>
      <c r="B3149" s="11">
        <v>5342.3750062327708</v>
      </c>
    </row>
    <row r="3150" spans="1:2" x14ac:dyDescent="0.25">
      <c r="A3150" s="12" t="s">
        <v>40</v>
      </c>
      <c r="B3150" s="11">
        <v>5342.3750062327708</v>
      </c>
    </row>
    <row r="3151" spans="1:2" x14ac:dyDescent="0.25">
      <c r="A3151" s="13" t="s">
        <v>4053</v>
      </c>
      <c r="B3151" s="11">
        <v>5342.3750062327708</v>
      </c>
    </row>
    <row r="3152" spans="1:2" x14ac:dyDescent="0.25">
      <c r="A3152" s="14" t="s">
        <v>4016</v>
      </c>
      <c r="B3152" s="11">
        <v>5342.3750062327708</v>
      </c>
    </row>
    <row r="3153" spans="1:2" x14ac:dyDescent="0.25">
      <c r="A3153" s="20" t="s">
        <v>25</v>
      </c>
      <c r="B3153" s="11">
        <v>5342.3750062327708</v>
      </c>
    </row>
    <row r="3154" spans="1:2" x14ac:dyDescent="0.25">
      <c r="A3154" s="163">
        <v>5342.3750062327708</v>
      </c>
      <c r="B3154" s="11">
        <v>5342.3750062327708</v>
      </c>
    </row>
    <row r="3155" spans="1:2" x14ac:dyDescent="0.25">
      <c r="A3155" s="9" t="s">
        <v>2407</v>
      </c>
      <c r="B3155" s="11">
        <v>7123.1666749770275</v>
      </c>
    </row>
    <row r="3156" spans="1:2" x14ac:dyDescent="0.25">
      <c r="A3156" s="4" t="s">
        <v>8</v>
      </c>
      <c r="B3156" s="11">
        <v>7123.1666749770275</v>
      </c>
    </row>
    <row r="3157" spans="1:2" x14ac:dyDescent="0.25">
      <c r="A3157" s="10" t="s">
        <v>20</v>
      </c>
      <c r="B3157" s="11">
        <v>7123.1666749770275</v>
      </c>
    </row>
    <row r="3158" spans="1:2" x14ac:dyDescent="0.25">
      <c r="A3158" s="12" t="s">
        <v>40</v>
      </c>
      <c r="B3158" s="11">
        <v>7123.1666749770275</v>
      </c>
    </row>
    <row r="3159" spans="1:2" x14ac:dyDescent="0.25">
      <c r="A3159" s="13" t="s">
        <v>4053</v>
      </c>
      <c r="B3159" s="11">
        <v>7123.1666749770275</v>
      </c>
    </row>
    <row r="3160" spans="1:2" x14ac:dyDescent="0.25">
      <c r="A3160" s="14" t="s">
        <v>4016</v>
      </c>
      <c r="B3160" s="11">
        <v>7123.1666749770275</v>
      </c>
    </row>
    <row r="3161" spans="1:2" x14ac:dyDescent="0.25">
      <c r="A3161" s="20" t="s">
        <v>9</v>
      </c>
      <c r="B3161" s="11">
        <v>7123.1666749770275</v>
      </c>
    </row>
    <row r="3162" spans="1:2" x14ac:dyDescent="0.25">
      <c r="A3162" s="163">
        <v>7123.1666749770275</v>
      </c>
      <c r="B3162" s="11">
        <v>7123.1666749770275</v>
      </c>
    </row>
    <row r="3163" spans="1:2" x14ac:dyDescent="0.25">
      <c r="A3163" s="9" t="s">
        <v>2408</v>
      </c>
      <c r="B3163" s="11">
        <v>63586</v>
      </c>
    </row>
    <row r="3164" spans="1:2" x14ac:dyDescent="0.25">
      <c r="A3164" s="4" t="s">
        <v>179</v>
      </c>
      <c r="B3164" s="11">
        <v>63586</v>
      </c>
    </row>
    <row r="3165" spans="1:2" x14ac:dyDescent="0.25">
      <c r="A3165" s="10" t="s">
        <v>52</v>
      </c>
      <c r="B3165" s="11">
        <v>63586</v>
      </c>
    </row>
    <row r="3166" spans="1:2" x14ac:dyDescent="0.25">
      <c r="A3166" s="12" t="s">
        <v>6</v>
      </c>
      <c r="B3166" s="11">
        <v>63586</v>
      </c>
    </row>
    <row r="3167" spans="1:2" x14ac:dyDescent="0.25">
      <c r="A3167" s="13" t="s">
        <v>4100</v>
      </c>
      <c r="B3167" s="11">
        <v>63586</v>
      </c>
    </row>
    <row r="3168" spans="1:2" x14ac:dyDescent="0.25">
      <c r="A3168" s="14" t="s">
        <v>4016</v>
      </c>
      <c r="B3168" s="11">
        <v>63586</v>
      </c>
    </row>
    <row r="3169" spans="1:2" x14ac:dyDescent="0.25">
      <c r="A3169" s="20" t="s">
        <v>18</v>
      </c>
      <c r="B3169" s="11">
        <v>63586</v>
      </c>
    </row>
    <row r="3170" spans="1:2" x14ac:dyDescent="0.25">
      <c r="A3170" s="163">
        <v>63586</v>
      </c>
      <c r="B3170" s="11">
        <v>63586</v>
      </c>
    </row>
    <row r="3171" spans="1:2" x14ac:dyDescent="0.25">
      <c r="A3171" s="9" t="s">
        <v>2409</v>
      </c>
      <c r="B3171" s="11">
        <v>55166.239522354947</v>
      </c>
    </row>
    <row r="3172" spans="1:2" x14ac:dyDescent="0.25">
      <c r="A3172" s="4" t="s">
        <v>71</v>
      </c>
      <c r="B3172" s="11">
        <v>55166.239522354947</v>
      </c>
    </row>
    <row r="3173" spans="1:2" x14ac:dyDescent="0.25">
      <c r="A3173" s="10" t="s">
        <v>310</v>
      </c>
      <c r="B3173" s="11">
        <v>55166.239522354947</v>
      </c>
    </row>
    <row r="3174" spans="1:2" x14ac:dyDescent="0.25">
      <c r="A3174" s="12" t="s">
        <v>69</v>
      </c>
      <c r="B3174" s="11">
        <v>55166.239522354947</v>
      </c>
    </row>
    <row r="3175" spans="1:2" x14ac:dyDescent="0.25">
      <c r="A3175" s="13" t="s">
        <v>4029</v>
      </c>
      <c r="B3175" s="11">
        <v>55166.239522354947</v>
      </c>
    </row>
    <row r="3176" spans="1:2" x14ac:dyDescent="0.25">
      <c r="A3176" s="14" t="s">
        <v>4016</v>
      </c>
      <c r="B3176" s="11">
        <v>55166.239522354947</v>
      </c>
    </row>
    <row r="3177" spans="1:2" x14ac:dyDescent="0.25">
      <c r="A3177" s="20" t="s">
        <v>9</v>
      </c>
      <c r="B3177" s="11">
        <v>55166.239522354947</v>
      </c>
    </row>
    <row r="3178" spans="1:2" x14ac:dyDescent="0.25">
      <c r="A3178" s="163">
        <v>55166.239522354947</v>
      </c>
      <c r="B3178" s="11">
        <v>55166.239522354947</v>
      </c>
    </row>
    <row r="3179" spans="1:2" x14ac:dyDescent="0.25">
      <c r="A3179" s="9" t="s">
        <v>2410</v>
      </c>
      <c r="B3179" s="11">
        <v>60000</v>
      </c>
    </row>
    <row r="3180" spans="1:2" x14ac:dyDescent="0.25">
      <c r="A3180" s="4" t="s">
        <v>15</v>
      </c>
      <c r="B3180" s="11">
        <v>60000</v>
      </c>
    </row>
    <row r="3181" spans="1:2" x14ac:dyDescent="0.25">
      <c r="A3181" s="10" t="s">
        <v>20</v>
      </c>
      <c r="B3181" s="11">
        <v>60000</v>
      </c>
    </row>
    <row r="3182" spans="1:2" x14ac:dyDescent="0.25">
      <c r="A3182" s="12" t="s">
        <v>6</v>
      </c>
      <c r="B3182" s="11">
        <v>60000</v>
      </c>
    </row>
    <row r="3183" spans="1:2" x14ac:dyDescent="0.25">
      <c r="A3183" s="13" t="s">
        <v>4029</v>
      </c>
      <c r="B3183" s="11">
        <v>60000</v>
      </c>
    </row>
    <row r="3184" spans="1:2" x14ac:dyDescent="0.25">
      <c r="A3184" s="14" t="s">
        <v>4016</v>
      </c>
      <c r="B3184" s="11">
        <v>60000</v>
      </c>
    </row>
    <row r="3185" spans="1:2" x14ac:dyDescent="0.25">
      <c r="A3185" s="20" t="s">
        <v>9</v>
      </c>
      <c r="B3185" s="11">
        <v>60000</v>
      </c>
    </row>
    <row r="3186" spans="1:2" x14ac:dyDescent="0.25">
      <c r="A3186" s="163">
        <v>60000</v>
      </c>
      <c r="B3186" s="11">
        <v>60000</v>
      </c>
    </row>
    <row r="3187" spans="1:2" x14ac:dyDescent="0.25">
      <c r="A3187" s="9" t="s">
        <v>2411</v>
      </c>
      <c r="B3187" s="11">
        <v>19200</v>
      </c>
    </row>
    <row r="3188" spans="1:2" x14ac:dyDescent="0.25">
      <c r="A3188" s="4" t="s">
        <v>73</v>
      </c>
      <c r="B3188" s="11">
        <v>19200</v>
      </c>
    </row>
    <row r="3189" spans="1:2" x14ac:dyDescent="0.25">
      <c r="A3189" s="10" t="s">
        <v>52</v>
      </c>
      <c r="B3189" s="11">
        <v>19200</v>
      </c>
    </row>
    <row r="3190" spans="1:2" x14ac:dyDescent="0.25">
      <c r="A3190" s="12" t="s">
        <v>6</v>
      </c>
      <c r="B3190" s="11">
        <v>19200</v>
      </c>
    </row>
    <row r="3191" spans="1:2" x14ac:dyDescent="0.25">
      <c r="A3191" s="13" t="s">
        <v>4054</v>
      </c>
      <c r="B3191" s="11">
        <v>19200</v>
      </c>
    </row>
    <row r="3192" spans="1:2" x14ac:dyDescent="0.25">
      <c r="A3192" s="14" t="s">
        <v>4016</v>
      </c>
      <c r="B3192" s="11">
        <v>19200</v>
      </c>
    </row>
    <row r="3193" spans="1:2" x14ac:dyDescent="0.25">
      <c r="A3193" s="20" t="s">
        <v>13</v>
      </c>
      <c r="B3193" s="11">
        <v>19200</v>
      </c>
    </row>
    <row r="3194" spans="1:2" x14ac:dyDescent="0.25">
      <c r="A3194" s="163">
        <v>19200</v>
      </c>
      <c r="B3194" s="11">
        <v>19200</v>
      </c>
    </row>
    <row r="3195" spans="1:2" x14ac:dyDescent="0.25">
      <c r="A3195" s="9" t="s">
        <v>2412</v>
      </c>
      <c r="B3195" s="11">
        <v>28109.627547434993</v>
      </c>
    </row>
    <row r="3196" spans="1:2" x14ac:dyDescent="0.25">
      <c r="A3196" s="4" t="s">
        <v>499</v>
      </c>
      <c r="B3196" s="11">
        <v>28109.627547434993</v>
      </c>
    </row>
    <row r="3197" spans="1:2" x14ac:dyDescent="0.25">
      <c r="A3197" s="10" t="s">
        <v>20</v>
      </c>
      <c r="B3197" s="11">
        <v>28109.627547434993</v>
      </c>
    </row>
    <row r="3198" spans="1:2" x14ac:dyDescent="0.25">
      <c r="A3198" s="12" t="s">
        <v>497</v>
      </c>
      <c r="B3198" s="11">
        <v>28109.627547434993</v>
      </c>
    </row>
    <row r="3199" spans="1:2" x14ac:dyDescent="0.25">
      <c r="A3199" s="13" t="s">
        <v>4032</v>
      </c>
      <c r="B3199" s="11">
        <v>28109.627547434993</v>
      </c>
    </row>
    <row r="3200" spans="1:2" x14ac:dyDescent="0.25">
      <c r="A3200" s="14" t="s">
        <v>4016</v>
      </c>
      <c r="B3200" s="11">
        <v>28109.627547434993</v>
      </c>
    </row>
    <row r="3201" spans="1:2" x14ac:dyDescent="0.25">
      <c r="A3201" s="20" t="s">
        <v>13</v>
      </c>
      <c r="B3201" s="11">
        <v>28109.627547434993</v>
      </c>
    </row>
    <row r="3202" spans="1:2" x14ac:dyDescent="0.25">
      <c r="A3202" s="163">
        <v>28109.627547434993</v>
      </c>
      <c r="B3202" s="11">
        <v>28109.627547434993</v>
      </c>
    </row>
    <row r="3203" spans="1:2" x14ac:dyDescent="0.25">
      <c r="A3203" s="9" t="s">
        <v>2413</v>
      </c>
      <c r="B3203" s="11">
        <v>56000</v>
      </c>
    </row>
    <row r="3204" spans="1:2" x14ac:dyDescent="0.25">
      <c r="A3204" s="4" t="s">
        <v>15</v>
      </c>
      <c r="B3204" s="11">
        <v>56000</v>
      </c>
    </row>
    <row r="3205" spans="1:2" x14ac:dyDescent="0.25">
      <c r="A3205" s="10" t="s">
        <v>20</v>
      </c>
      <c r="B3205" s="11">
        <v>56000</v>
      </c>
    </row>
    <row r="3206" spans="1:2" x14ac:dyDescent="0.25">
      <c r="A3206" s="12" t="s">
        <v>6</v>
      </c>
      <c r="B3206" s="11">
        <v>56000</v>
      </c>
    </row>
    <row r="3207" spans="1:2" x14ac:dyDescent="0.25">
      <c r="A3207" s="13" t="s">
        <v>4029</v>
      </c>
      <c r="B3207" s="11">
        <v>56000</v>
      </c>
    </row>
    <row r="3208" spans="1:2" x14ac:dyDescent="0.25">
      <c r="A3208" s="14" t="s">
        <v>4016</v>
      </c>
      <c r="B3208" s="11">
        <v>56000</v>
      </c>
    </row>
    <row r="3209" spans="1:2" x14ac:dyDescent="0.25">
      <c r="A3209" s="20" t="s">
        <v>9</v>
      </c>
      <c r="B3209" s="11">
        <v>56000</v>
      </c>
    </row>
    <row r="3210" spans="1:2" x14ac:dyDescent="0.25">
      <c r="A3210" s="163">
        <v>56000</v>
      </c>
      <c r="B3210" s="11">
        <v>56000</v>
      </c>
    </row>
    <row r="3211" spans="1:2" x14ac:dyDescent="0.25">
      <c r="A3211" s="9" t="s">
        <v>2414</v>
      </c>
      <c r="B3211" s="11">
        <v>52000</v>
      </c>
    </row>
    <row r="3212" spans="1:2" x14ac:dyDescent="0.25">
      <c r="A3212" s="4" t="s">
        <v>15</v>
      </c>
      <c r="B3212" s="11">
        <v>52000</v>
      </c>
    </row>
    <row r="3213" spans="1:2" x14ac:dyDescent="0.25">
      <c r="A3213" s="10" t="s">
        <v>310</v>
      </c>
      <c r="B3213" s="11">
        <v>52000</v>
      </c>
    </row>
    <row r="3214" spans="1:2" x14ac:dyDescent="0.25">
      <c r="A3214" s="12" t="s">
        <v>6</v>
      </c>
      <c r="B3214" s="11">
        <v>52000</v>
      </c>
    </row>
    <row r="3215" spans="1:2" x14ac:dyDescent="0.25">
      <c r="A3215" s="13" t="s">
        <v>4029</v>
      </c>
      <c r="B3215" s="11">
        <v>52000</v>
      </c>
    </row>
    <row r="3216" spans="1:2" x14ac:dyDescent="0.25">
      <c r="A3216" s="14" t="s">
        <v>4016</v>
      </c>
      <c r="B3216" s="11">
        <v>52000</v>
      </c>
    </row>
    <row r="3217" spans="1:2" x14ac:dyDescent="0.25">
      <c r="A3217" s="20" t="s">
        <v>9</v>
      </c>
      <c r="B3217" s="11">
        <v>52000</v>
      </c>
    </row>
    <row r="3218" spans="1:2" x14ac:dyDescent="0.25">
      <c r="A3218" s="163">
        <v>52000</v>
      </c>
      <c r="B3218" s="11">
        <v>52000</v>
      </c>
    </row>
    <row r="3219" spans="1:2" x14ac:dyDescent="0.25">
      <c r="A3219" s="9" t="s">
        <v>2415</v>
      </c>
      <c r="B3219" s="11">
        <v>51613</v>
      </c>
    </row>
    <row r="3220" spans="1:2" x14ac:dyDescent="0.25">
      <c r="A3220" s="4" t="s">
        <v>15</v>
      </c>
      <c r="B3220" s="11">
        <v>51613</v>
      </c>
    </row>
    <row r="3221" spans="1:2" x14ac:dyDescent="0.25">
      <c r="A3221" s="10" t="s">
        <v>20</v>
      </c>
      <c r="B3221" s="11">
        <v>51613</v>
      </c>
    </row>
    <row r="3222" spans="1:2" x14ac:dyDescent="0.25">
      <c r="A3222" s="12" t="s">
        <v>6</v>
      </c>
      <c r="B3222" s="11">
        <v>51613</v>
      </c>
    </row>
    <row r="3223" spans="1:2" x14ac:dyDescent="0.25">
      <c r="A3223" s="13" t="s">
        <v>4029</v>
      </c>
      <c r="B3223" s="11">
        <v>51613</v>
      </c>
    </row>
    <row r="3224" spans="1:2" x14ac:dyDescent="0.25">
      <c r="A3224" s="14" t="s">
        <v>4016</v>
      </c>
      <c r="B3224" s="11">
        <v>51613</v>
      </c>
    </row>
    <row r="3225" spans="1:2" x14ac:dyDescent="0.25">
      <c r="A3225" s="20" t="s">
        <v>13</v>
      </c>
      <c r="B3225" s="11">
        <v>51613</v>
      </c>
    </row>
    <row r="3226" spans="1:2" x14ac:dyDescent="0.25">
      <c r="A3226" s="163">
        <v>51613</v>
      </c>
      <c r="B3226" s="11">
        <v>51613</v>
      </c>
    </row>
    <row r="3227" spans="1:2" x14ac:dyDescent="0.25">
      <c r="A3227" s="9" t="s">
        <v>2416</v>
      </c>
      <c r="B3227" s="11">
        <v>35000</v>
      </c>
    </row>
    <row r="3228" spans="1:2" x14ac:dyDescent="0.25">
      <c r="A3228" s="4" t="s">
        <v>65</v>
      </c>
      <c r="B3228" s="11">
        <v>35000</v>
      </c>
    </row>
    <row r="3229" spans="1:2" x14ac:dyDescent="0.25">
      <c r="A3229" s="10" t="s">
        <v>20</v>
      </c>
      <c r="B3229" s="11">
        <v>35000</v>
      </c>
    </row>
    <row r="3230" spans="1:2" x14ac:dyDescent="0.25">
      <c r="A3230" s="12" t="s">
        <v>6</v>
      </c>
      <c r="B3230" s="11">
        <v>35000</v>
      </c>
    </row>
    <row r="3231" spans="1:2" x14ac:dyDescent="0.25">
      <c r="A3231" s="13" t="s">
        <v>4032</v>
      </c>
      <c r="B3231" s="11">
        <v>35000</v>
      </c>
    </row>
    <row r="3232" spans="1:2" x14ac:dyDescent="0.25">
      <c r="A3232" s="14" t="s">
        <v>4016</v>
      </c>
      <c r="B3232" s="11">
        <v>35000</v>
      </c>
    </row>
    <row r="3233" spans="1:2" x14ac:dyDescent="0.25">
      <c r="A3233" s="20" t="s">
        <v>9</v>
      </c>
      <c r="B3233" s="11">
        <v>35000</v>
      </c>
    </row>
    <row r="3234" spans="1:2" x14ac:dyDescent="0.25">
      <c r="A3234" s="163">
        <v>35000</v>
      </c>
      <c r="B3234" s="11">
        <v>35000</v>
      </c>
    </row>
    <row r="3235" spans="1:2" x14ac:dyDescent="0.25">
      <c r="A3235" s="9" t="s">
        <v>2417</v>
      </c>
      <c r="B3235" s="11">
        <v>56000</v>
      </c>
    </row>
    <row r="3236" spans="1:2" x14ac:dyDescent="0.25">
      <c r="A3236" s="4" t="s">
        <v>15</v>
      </c>
      <c r="B3236" s="11">
        <v>56000</v>
      </c>
    </row>
    <row r="3237" spans="1:2" x14ac:dyDescent="0.25">
      <c r="A3237" s="10" t="s">
        <v>52</v>
      </c>
      <c r="B3237" s="11">
        <v>56000</v>
      </c>
    </row>
    <row r="3238" spans="1:2" x14ac:dyDescent="0.25">
      <c r="A3238" s="12" t="s">
        <v>6</v>
      </c>
      <c r="B3238" s="11">
        <v>56000</v>
      </c>
    </row>
    <row r="3239" spans="1:2" x14ac:dyDescent="0.25">
      <c r="A3239" s="13" t="s">
        <v>4029</v>
      </c>
      <c r="B3239" s="11">
        <v>56000</v>
      </c>
    </row>
    <row r="3240" spans="1:2" x14ac:dyDescent="0.25">
      <c r="A3240" s="14" t="s">
        <v>4016</v>
      </c>
      <c r="B3240" s="11">
        <v>56000</v>
      </c>
    </row>
    <row r="3241" spans="1:2" x14ac:dyDescent="0.25">
      <c r="A3241" s="20" t="s">
        <v>13</v>
      </c>
      <c r="B3241" s="11">
        <v>56000</v>
      </c>
    </row>
    <row r="3242" spans="1:2" x14ac:dyDescent="0.25">
      <c r="A3242" s="163">
        <v>56000</v>
      </c>
      <c r="B3242" s="11">
        <v>56000</v>
      </c>
    </row>
    <row r="3243" spans="1:2" x14ac:dyDescent="0.25">
      <c r="A3243" s="9" t="s">
        <v>2418</v>
      </c>
      <c r="B3243" s="11">
        <v>115000</v>
      </c>
    </row>
    <row r="3244" spans="1:2" x14ac:dyDescent="0.25">
      <c r="A3244" s="4" t="s">
        <v>15</v>
      </c>
      <c r="B3244" s="11">
        <v>115000</v>
      </c>
    </row>
    <row r="3245" spans="1:2" x14ac:dyDescent="0.25">
      <c r="A3245" s="10" t="s">
        <v>356</v>
      </c>
      <c r="B3245" s="11">
        <v>115000</v>
      </c>
    </row>
    <row r="3246" spans="1:2" x14ac:dyDescent="0.25">
      <c r="A3246" s="12" t="s">
        <v>6</v>
      </c>
      <c r="B3246" s="11">
        <v>115000</v>
      </c>
    </row>
    <row r="3247" spans="1:2" x14ac:dyDescent="0.25">
      <c r="A3247" s="13" t="s">
        <v>4104</v>
      </c>
      <c r="B3247" s="11">
        <v>115000</v>
      </c>
    </row>
    <row r="3248" spans="1:2" x14ac:dyDescent="0.25">
      <c r="A3248" s="14" t="s">
        <v>4016</v>
      </c>
      <c r="B3248" s="11">
        <v>115000</v>
      </c>
    </row>
    <row r="3249" spans="1:2" x14ac:dyDescent="0.25">
      <c r="A3249" s="20" t="s">
        <v>18</v>
      </c>
      <c r="B3249" s="11">
        <v>115000</v>
      </c>
    </row>
    <row r="3250" spans="1:2" x14ac:dyDescent="0.25">
      <c r="A3250" s="163">
        <v>115000</v>
      </c>
      <c r="B3250" s="11">
        <v>115000</v>
      </c>
    </row>
    <row r="3251" spans="1:2" x14ac:dyDescent="0.25">
      <c r="A3251" s="9" t="s">
        <v>2419</v>
      </c>
      <c r="B3251" s="11">
        <v>104027.76595644075</v>
      </c>
    </row>
    <row r="3252" spans="1:2" x14ac:dyDescent="0.25">
      <c r="A3252" s="4" t="s">
        <v>71</v>
      </c>
      <c r="B3252" s="11">
        <v>104027.76595644075</v>
      </c>
    </row>
    <row r="3253" spans="1:2" x14ac:dyDescent="0.25">
      <c r="A3253" s="10" t="s">
        <v>52</v>
      </c>
      <c r="B3253" s="11">
        <v>104027.76595644075</v>
      </c>
    </row>
    <row r="3254" spans="1:2" x14ac:dyDescent="0.25">
      <c r="A3254" s="12" t="s">
        <v>69</v>
      </c>
      <c r="B3254" s="11">
        <v>104027.76595644075</v>
      </c>
    </row>
    <row r="3255" spans="1:2" x14ac:dyDescent="0.25">
      <c r="A3255" s="13" t="s">
        <v>4031</v>
      </c>
      <c r="B3255" s="11">
        <v>104027.76595644075</v>
      </c>
    </row>
    <row r="3256" spans="1:2" x14ac:dyDescent="0.25">
      <c r="A3256" s="14" t="s">
        <v>4016</v>
      </c>
      <c r="B3256" s="11">
        <v>104027.76595644075</v>
      </c>
    </row>
    <row r="3257" spans="1:2" x14ac:dyDescent="0.25">
      <c r="A3257" s="20" t="s">
        <v>25</v>
      </c>
      <c r="B3257" s="11">
        <v>104027.76595644075</v>
      </c>
    </row>
    <row r="3258" spans="1:2" x14ac:dyDescent="0.25">
      <c r="A3258" s="163">
        <v>104027.76595644075</v>
      </c>
      <c r="B3258" s="11">
        <v>104027.76595644075</v>
      </c>
    </row>
    <row r="3259" spans="1:2" x14ac:dyDescent="0.25">
      <c r="A3259" s="9" t="s">
        <v>2420</v>
      </c>
      <c r="B3259" s="11">
        <v>3561.5833374885137</v>
      </c>
    </row>
    <row r="3260" spans="1:2" x14ac:dyDescent="0.25">
      <c r="A3260" s="4" t="s">
        <v>8</v>
      </c>
      <c r="B3260" s="11">
        <v>3561.5833374885137</v>
      </c>
    </row>
    <row r="3261" spans="1:2" x14ac:dyDescent="0.25">
      <c r="A3261" s="10" t="s">
        <v>356</v>
      </c>
      <c r="B3261" s="11">
        <v>3561.5833374885137</v>
      </c>
    </row>
    <row r="3262" spans="1:2" x14ac:dyDescent="0.25">
      <c r="A3262" s="12" t="s">
        <v>40</v>
      </c>
      <c r="B3262" s="11">
        <v>3561.5833374885137</v>
      </c>
    </row>
    <row r="3263" spans="1:2" x14ac:dyDescent="0.25">
      <c r="A3263" s="13" t="s">
        <v>4053</v>
      </c>
      <c r="B3263" s="11">
        <v>3561.5833374885137</v>
      </c>
    </row>
    <row r="3264" spans="1:2" x14ac:dyDescent="0.25">
      <c r="A3264" s="14" t="s">
        <v>4016</v>
      </c>
      <c r="B3264" s="11">
        <v>3561.5833374885137</v>
      </c>
    </row>
    <row r="3265" spans="1:2" x14ac:dyDescent="0.25">
      <c r="A3265" s="20" t="s">
        <v>25</v>
      </c>
      <c r="B3265" s="11">
        <v>3561.5833374885137</v>
      </c>
    </row>
    <row r="3266" spans="1:2" x14ac:dyDescent="0.25">
      <c r="A3266" s="163">
        <v>3561.5833374885137</v>
      </c>
      <c r="B3266" s="11">
        <v>3561.5833374885137</v>
      </c>
    </row>
    <row r="3267" spans="1:2" x14ac:dyDescent="0.25">
      <c r="A3267" s="9" t="s">
        <v>2421</v>
      </c>
      <c r="B3267" s="11">
        <v>72000</v>
      </c>
    </row>
    <row r="3268" spans="1:2" x14ac:dyDescent="0.25">
      <c r="A3268" s="4" t="s">
        <v>15</v>
      </c>
      <c r="B3268" s="11">
        <v>72000</v>
      </c>
    </row>
    <row r="3269" spans="1:2" x14ac:dyDescent="0.25">
      <c r="A3269" s="10" t="s">
        <v>4001</v>
      </c>
      <c r="B3269" s="11">
        <v>72000</v>
      </c>
    </row>
    <row r="3270" spans="1:2" x14ac:dyDescent="0.25">
      <c r="A3270" s="12" t="s">
        <v>6</v>
      </c>
      <c r="B3270" s="11">
        <v>72000</v>
      </c>
    </row>
    <row r="3271" spans="1:2" x14ac:dyDescent="0.25">
      <c r="A3271" s="13" t="s">
        <v>4100</v>
      </c>
      <c r="B3271" s="11">
        <v>72000</v>
      </c>
    </row>
    <row r="3272" spans="1:2" x14ac:dyDescent="0.25">
      <c r="A3272" s="14" t="s">
        <v>4016</v>
      </c>
      <c r="B3272" s="11">
        <v>72000</v>
      </c>
    </row>
    <row r="3273" spans="1:2" x14ac:dyDescent="0.25">
      <c r="A3273" s="20" t="s">
        <v>9</v>
      </c>
      <c r="B3273" s="11">
        <v>72000</v>
      </c>
    </row>
    <row r="3274" spans="1:2" x14ac:dyDescent="0.25">
      <c r="A3274" s="163">
        <v>72000</v>
      </c>
      <c r="B3274" s="11">
        <v>72000</v>
      </c>
    </row>
    <row r="3275" spans="1:2" x14ac:dyDescent="0.25">
      <c r="A3275" s="9" t="s">
        <v>2422</v>
      </c>
      <c r="B3275" s="11">
        <v>90000</v>
      </c>
    </row>
    <row r="3276" spans="1:2" x14ac:dyDescent="0.25">
      <c r="A3276" s="4" t="s">
        <v>15</v>
      </c>
      <c r="B3276" s="11">
        <v>90000</v>
      </c>
    </row>
    <row r="3277" spans="1:2" x14ac:dyDescent="0.25">
      <c r="A3277" s="10" t="s">
        <v>20</v>
      </c>
      <c r="B3277" s="11">
        <v>90000</v>
      </c>
    </row>
    <row r="3278" spans="1:2" x14ac:dyDescent="0.25">
      <c r="A3278" s="12" t="s">
        <v>6</v>
      </c>
      <c r="B3278" s="11">
        <v>90000</v>
      </c>
    </row>
    <row r="3279" spans="1:2" x14ac:dyDescent="0.25">
      <c r="A3279" s="13" t="s">
        <v>4102</v>
      </c>
      <c r="B3279" s="11">
        <v>90000</v>
      </c>
    </row>
    <row r="3280" spans="1:2" x14ac:dyDescent="0.25">
      <c r="A3280" s="14" t="s">
        <v>4016</v>
      </c>
      <c r="B3280" s="11">
        <v>90000</v>
      </c>
    </row>
    <row r="3281" spans="1:2" x14ac:dyDescent="0.25">
      <c r="A3281" s="20" t="s">
        <v>13</v>
      </c>
      <c r="B3281" s="11">
        <v>90000</v>
      </c>
    </row>
    <row r="3282" spans="1:2" x14ac:dyDescent="0.25">
      <c r="A3282" s="163">
        <v>90000</v>
      </c>
      <c r="B3282" s="11">
        <v>90000</v>
      </c>
    </row>
    <row r="3283" spans="1:2" x14ac:dyDescent="0.25">
      <c r="A3283" s="9" t="s">
        <v>2423</v>
      </c>
      <c r="B3283" s="11">
        <v>8500</v>
      </c>
    </row>
    <row r="3284" spans="1:2" x14ac:dyDescent="0.25">
      <c r="A3284" s="4" t="s">
        <v>73</v>
      </c>
      <c r="B3284" s="11">
        <v>8500</v>
      </c>
    </row>
    <row r="3285" spans="1:2" x14ac:dyDescent="0.25">
      <c r="A3285" s="10" t="s">
        <v>310</v>
      </c>
      <c r="B3285" s="11">
        <v>8500</v>
      </c>
    </row>
    <row r="3286" spans="1:2" x14ac:dyDescent="0.25">
      <c r="A3286" s="12" t="s">
        <v>6</v>
      </c>
      <c r="B3286" s="11">
        <v>8500</v>
      </c>
    </row>
    <row r="3287" spans="1:2" x14ac:dyDescent="0.25">
      <c r="A3287" s="13" t="s">
        <v>4053</v>
      </c>
      <c r="B3287" s="11">
        <v>8500</v>
      </c>
    </row>
    <row r="3288" spans="1:2" x14ac:dyDescent="0.25">
      <c r="A3288" s="14" t="s">
        <v>4016</v>
      </c>
      <c r="B3288" s="11">
        <v>8500</v>
      </c>
    </row>
    <row r="3289" spans="1:2" x14ac:dyDescent="0.25">
      <c r="A3289" s="20" t="s">
        <v>18</v>
      </c>
      <c r="B3289" s="11">
        <v>8500</v>
      </c>
    </row>
    <row r="3290" spans="1:2" x14ac:dyDescent="0.25">
      <c r="A3290" s="163">
        <v>8500</v>
      </c>
      <c r="B3290" s="11">
        <v>8500</v>
      </c>
    </row>
    <row r="3291" spans="1:2" x14ac:dyDescent="0.25">
      <c r="A3291" s="9" t="s">
        <v>2424</v>
      </c>
      <c r="B3291" s="11">
        <v>12000</v>
      </c>
    </row>
    <row r="3292" spans="1:2" x14ac:dyDescent="0.25">
      <c r="A3292" s="4" t="s">
        <v>512</v>
      </c>
      <c r="B3292" s="11">
        <v>12000</v>
      </c>
    </row>
    <row r="3293" spans="1:2" x14ac:dyDescent="0.25">
      <c r="A3293" s="10" t="s">
        <v>20</v>
      </c>
      <c r="B3293" s="11">
        <v>12000</v>
      </c>
    </row>
    <row r="3294" spans="1:2" x14ac:dyDescent="0.25">
      <c r="A3294" s="12" t="s">
        <v>6</v>
      </c>
      <c r="B3294" s="11">
        <v>12000</v>
      </c>
    </row>
    <row r="3295" spans="1:2" x14ac:dyDescent="0.25">
      <c r="A3295" s="13" t="s">
        <v>4053</v>
      </c>
      <c r="B3295" s="11">
        <v>12000</v>
      </c>
    </row>
    <row r="3296" spans="1:2" x14ac:dyDescent="0.25">
      <c r="A3296" s="14" t="s">
        <v>4016</v>
      </c>
      <c r="B3296" s="11">
        <v>12000</v>
      </c>
    </row>
    <row r="3297" spans="1:2" x14ac:dyDescent="0.25">
      <c r="A3297" s="20" t="s">
        <v>18</v>
      </c>
      <c r="B3297" s="11">
        <v>12000</v>
      </c>
    </row>
    <row r="3298" spans="1:2" x14ac:dyDescent="0.25">
      <c r="A3298" s="163">
        <v>12000</v>
      </c>
      <c r="B3298" s="11">
        <v>12000</v>
      </c>
    </row>
    <row r="3299" spans="1:2" x14ac:dyDescent="0.25">
      <c r="A3299" s="9" t="s">
        <v>2426</v>
      </c>
      <c r="B3299" s="11">
        <v>89944.280280605832</v>
      </c>
    </row>
    <row r="3300" spans="1:2" x14ac:dyDescent="0.25">
      <c r="A3300" s="4" t="s">
        <v>515</v>
      </c>
      <c r="B3300" s="11">
        <v>89944.280280605832</v>
      </c>
    </row>
    <row r="3301" spans="1:2" x14ac:dyDescent="0.25">
      <c r="A3301" s="10" t="s">
        <v>20</v>
      </c>
      <c r="B3301" s="11">
        <v>89944.280280605832</v>
      </c>
    </row>
    <row r="3302" spans="1:2" x14ac:dyDescent="0.25">
      <c r="A3302" s="12" t="s">
        <v>22</v>
      </c>
      <c r="B3302" s="11">
        <v>89944.280280605832</v>
      </c>
    </row>
    <row r="3303" spans="1:2" x14ac:dyDescent="0.25">
      <c r="A3303" s="13" t="s">
        <v>4102</v>
      </c>
      <c r="B3303" s="11">
        <v>89944.280280605832</v>
      </c>
    </row>
    <row r="3304" spans="1:2" x14ac:dyDescent="0.25">
      <c r="A3304" s="14" t="s">
        <v>4016</v>
      </c>
      <c r="B3304" s="11">
        <v>89944.280280605832</v>
      </c>
    </row>
    <row r="3305" spans="1:2" x14ac:dyDescent="0.25">
      <c r="A3305" s="20" t="s">
        <v>13</v>
      </c>
      <c r="B3305" s="11">
        <v>89944.280280605832</v>
      </c>
    </row>
    <row r="3306" spans="1:2" x14ac:dyDescent="0.25">
      <c r="A3306" s="163">
        <v>89944.280280605832</v>
      </c>
      <c r="B3306" s="11">
        <v>89944.280280605832</v>
      </c>
    </row>
    <row r="3307" spans="1:2" x14ac:dyDescent="0.25">
      <c r="A3307" s="9" t="s">
        <v>2427</v>
      </c>
      <c r="B3307" s="11">
        <v>4273.9000049862161</v>
      </c>
    </row>
    <row r="3308" spans="1:2" x14ac:dyDescent="0.25">
      <c r="A3308" s="4" t="s">
        <v>8</v>
      </c>
      <c r="B3308" s="11">
        <v>4273.9000049862161</v>
      </c>
    </row>
    <row r="3309" spans="1:2" x14ac:dyDescent="0.25">
      <c r="A3309" s="10" t="s">
        <v>52</v>
      </c>
      <c r="B3309" s="11">
        <v>4273.9000049862161</v>
      </c>
    </row>
    <row r="3310" spans="1:2" x14ac:dyDescent="0.25">
      <c r="A3310" s="12" t="s">
        <v>40</v>
      </c>
      <c r="B3310" s="11">
        <v>4273.9000049862161</v>
      </c>
    </row>
    <row r="3311" spans="1:2" x14ac:dyDescent="0.25">
      <c r="A3311" s="13" t="s">
        <v>4053</v>
      </c>
      <c r="B3311" s="11">
        <v>4273.9000049862161</v>
      </c>
    </row>
    <row r="3312" spans="1:2" x14ac:dyDescent="0.25">
      <c r="A3312" s="14" t="s">
        <v>4016</v>
      </c>
      <c r="B3312" s="11">
        <v>4273.9000049862161</v>
      </c>
    </row>
    <row r="3313" spans="1:2" x14ac:dyDescent="0.25">
      <c r="A3313" s="20" t="s">
        <v>13</v>
      </c>
      <c r="B3313" s="11">
        <v>4273.9000049862161</v>
      </c>
    </row>
    <row r="3314" spans="1:2" x14ac:dyDescent="0.25">
      <c r="A3314" s="163">
        <v>4273.9000049862161</v>
      </c>
      <c r="B3314" s="11">
        <v>4273.9000049862161</v>
      </c>
    </row>
    <row r="3315" spans="1:2" x14ac:dyDescent="0.25">
      <c r="A3315" s="9" t="s">
        <v>2428</v>
      </c>
      <c r="B3315" s="11">
        <v>30000</v>
      </c>
    </row>
    <row r="3316" spans="1:2" x14ac:dyDescent="0.25">
      <c r="A3316" s="4" t="s">
        <v>15</v>
      </c>
      <c r="B3316" s="11">
        <v>30000</v>
      </c>
    </row>
    <row r="3317" spans="1:2" x14ac:dyDescent="0.25">
      <c r="A3317" s="10" t="s">
        <v>52</v>
      </c>
      <c r="B3317" s="11">
        <v>30000</v>
      </c>
    </row>
    <row r="3318" spans="1:2" x14ac:dyDescent="0.25">
      <c r="A3318" s="12" t="s">
        <v>6</v>
      </c>
      <c r="B3318" s="11">
        <v>30000</v>
      </c>
    </row>
    <row r="3319" spans="1:2" x14ac:dyDescent="0.25">
      <c r="A3319" s="13" t="s">
        <v>4032</v>
      </c>
      <c r="B3319" s="11">
        <v>30000</v>
      </c>
    </row>
    <row r="3320" spans="1:2" x14ac:dyDescent="0.25">
      <c r="A3320" s="14" t="s">
        <v>4016</v>
      </c>
      <c r="B3320" s="11">
        <v>30000</v>
      </c>
    </row>
    <row r="3321" spans="1:2" x14ac:dyDescent="0.25">
      <c r="A3321" s="20" t="s">
        <v>18</v>
      </c>
      <c r="B3321" s="11">
        <v>30000</v>
      </c>
    </row>
    <row r="3322" spans="1:2" x14ac:dyDescent="0.25">
      <c r="A3322" s="163">
        <v>30000</v>
      </c>
      <c r="B3322" s="11">
        <v>30000</v>
      </c>
    </row>
    <row r="3323" spans="1:2" x14ac:dyDescent="0.25">
      <c r="A3323" s="9" t="s">
        <v>2429</v>
      </c>
      <c r="B3323" s="11">
        <v>30000</v>
      </c>
    </row>
    <row r="3324" spans="1:2" x14ac:dyDescent="0.25">
      <c r="A3324" s="4" t="s">
        <v>73</v>
      </c>
      <c r="B3324" s="11">
        <v>30000</v>
      </c>
    </row>
    <row r="3325" spans="1:2" x14ac:dyDescent="0.25">
      <c r="A3325" s="10" t="s">
        <v>3999</v>
      </c>
      <c r="B3325" s="11">
        <v>30000</v>
      </c>
    </row>
    <row r="3326" spans="1:2" x14ac:dyDescent="0.25">
      <c r="A3326" s="12" t="s">
        <v>6</v>
      </c>
      <c r="B3326" s="11">
        <v>30000</v>
      </c>
    </row>
    <row r="3327" spans="1:2" x14ac:dyDescent="0.25">
      <c r="A3327" s="13" t="s">
        <v>4032</v>
      </c>
      <c r="B3327" s="11">
        <v>30000</v>
      </c>
    </row>
    <row r="3328" spans="1:2" x14ac:dyDescent="0.25">
      <c r="A3328" s="14" t="s">
        <v>4016</v>
      </c>
      <c r="B3328" s="11">
        <v>30000</v>
      </c>
    </row>
    <row r="3329" spans="1:2" x14ac:dyDescent="0.25">
      <c r="A3329" s="20" t="s">
        <v>25</v>
      </c>
      <c r="B3329" s="11">
        <v>30000</v>
      </c>
    </row>
    <row r="3330" spans="1:2" x14ac:dyDescent="0.25">
      <c r="A3330" s="163">
        <v>30000</v>
      </c>
      <c r="B3330" s="11">
        <v>30000</v>
      </c>
    </row>
    <row r="3331" spans="1:2" x14ac:dyDescent="0.25">
      <c r="A3331" s="9" t="s">
        <v>2430</v>
      </c>
      <c r="B3331" s="11">
        <v>24000</v>
      </c>
    </row>
    <row r="3332" spans="1:2" x14ac:dyDescent="0.25">
      <c r="A3332" s="4" t="s">
        <v>15</v>
      </c>
      <c r="B3332" s="11">
        <v>24000</v>
      </c>
    </row>
    <row r="3333" spans="1:2" x14ac:dyDescent="0.25">
      <c r="A3333" s="10" t="s">
        <v>279</v>
      </c>
      <c r="B3333" s="11">
        <v>24000</v>
      </c>
    </row>
    <row r="3334" spans="1:2" x14ac:dyDescent="0.25">
      <c r="A3334" s="12" t="s">
        <v>6</v>
      </c>
      <c r="B3334" s="11">
        <v>24000</v>
      </c>
    </row>
    <row r="3335" spans="1:2" x14ac:dyDescent="0.25">
      <c r="A3335" s="13" t="s">
        <v>4054</v>
      </c>
      <c r="B3335" s="11">
        <v>24000</v>
      </c>
    </row>
    <row r="3336" spans="1:2" x14ac:dyDescent="0.25">
      <c r="A3336" s="14" t="s">
        <v>4016</v>
      </c>
      <c r="B3336" s="11">
        <v>24000</v>
      </c>
    </row>
    <row r="3337" spans="1:2" x14ac:dyDescent="0.25">
      <c r="A3337" s="20" t="s">
        <v>25</v>
      </c>
      <c r="B3337" s="11">
        <v>24000</v>
      </c>
    </row>
    <row r="3338" spans="1:2" x14ac:dyDescent="0.25">
      <c r="A3338" s="163">
        <v>24000</v>
      </c>
      <c r="B3338" s="11">
        <v>24000</v>
      </c>
    </row>
    <row r="3339" spans="1:2" x14ac:dyDescent="0.25">
      <c r="A3339" s="9" t="s">
        <v>2431</v>
      </c>
      <c r="B3339" s="11">
        <v>60000</v>
      </c>
    </row>
    <row r="3340" spans="1:2" x14ac:dyDescent="0.25">
      <c r="A3340" s="4" t="s">
        <v>15</v>
      </c>
      <c r="B3340" s="11">
        <v>60000</v>
      </c>
    </row>
    <row r="3341" spans="1:2" x14ac:dyDescent="0.25">
      <c r="A3341" s="10" t="s">
        <v>52</v>
      </c>
      <c r="B3341" s="11">
        <v>60000</v>
      </c>
    </row>
    <row r="3342" spans="1:2" x14ac:dyDescent="0.25">
      <c r="A3342" s="12" t="s">
        <v>6</v>
      </c>
      <c r="B3342" s="11">
        <v>60000</v>
      </c>
    </row>
    <row r="3343" spans="1:2" x14ac:dyDescent="0.25">
      <c r="A3343" s="13" t="s">
        <v>4029</v>
      </c>
      <c r="B3343" s="11">
        <v>60000</v>
      </c>
    </row>
    <row r="3344" spans="1:2" x14ac:dyDescent="0.25">
      <c r="A3344" s="14" t="s">
        <v>4016</v>
      </c>
      <c r="B3344" s="11">
        <v>60000</v>
      </c>
    </row>
    <row r="3345" spans="1:2" x14ac:dyDescent="0.25">
      <c r="A3345" s="20" t="s">
        <v>9</v>
      </c>
      <c r="B3345" s="11">
        <v>60000</v>
      </c>
    </row>
    <row r="3346" spans="1:2" x14ac:dyDescent="0.25">
      <c r="A3346" s="163">
        <v>60000</v>
      </c>
      <c r="B3346" s="11">
        <v>60000</v>
      </c>
    </row>
    <row r="3347" spans="1:2" x14ac:dyDescent="0.25">
      <c r="A3347" s="9" t="s">
        <v>2432</v>
      </c>
      <c r="B3347" s="11">
        <v>76600</v>
      </c>
    </row>
    <row r="3348" spans="1:2" x14ac:dyDescent="0.25">
      <c r="A3348" s="4" t="s">
        <v>15</v>
      </c>
      <c r="B3348" s="11">
        <v>76600</v>
      </c>
    </row>
    <row r="3349" spans="1:2" x14ac:dyDescent="0.25">
      <c r="A3349" s="10" t="s">
        <v>20</v>
      </c>
      <c r="B3349" s="11">
        <v>76600</v>
      </c>
    </row>
    <row r="3350" spans="1:2" x14ac:dyDescent="0.25">
      <c r="A3350" s="12" t="s">
        <v>6</v>
      </c>
      <c r="B3350" s="11">
        <v>76600</v>
      </c>
    </row>
    <row r="3351" spans="1:2" x14ac:dyDescent="0.25">
      <c r="A3351" s="13" t="s">
        <v>4101</v>
      </c>
      <c r="B3351" s="11">
        <v>76600</v>
      </c>
    </row>
    <row r="3352" spans="1:2" x14ac:dyDescent="0.25">
      <c r="A3352" s="14" t="s">
        <v>4016</v>
      </c>
      <c r="B3352" s="11">
        <v>76600</v>
      </c>
    </row>
    <row r="3353" spans="1:2" x14ac:dyDescent="0.25">
      <c r="A3353" s="20" t="s">
        <v>18</v>
      </c>
      <c r="B3353" s="11">
        <v>76600</v>
      </c>
    </row>
    <row r="3354" spans="1:2" x14ac:dyDescent="0.25">
      <c r="A3354" s="163">
        <v>76600</v>
      </c>
      <c r="B3354" s="11">
        <v>76600</v>
      </c>
    </row>
    <row r="3355" spans="1:2" x14ac:dyDescent="0.25">
      <c r="A3355" s="9" t="s">
        <v>2433</v>
      </c>
      <c r="B3355" s="11">
        <v>102451.58768437347</v>
      </c>
    </row>
    <row r="3356" spans="1:2" x14ac:dyDescent="0.25">
      <c r="A3356" s="4" t="s">
        <v>71</v>
      </c>
      <c r="B3356" s="11">
        <v>102451.58768437347</v>
      </c>
    </row>
    <row r="3357" spans="1:2" x14ac:dyDescent="0.25">
      <c r="A3357" s="10" t="s">
        <v>488</v>
      </c>
      <c r="B3357" s="11">
        <v>102451.58768437347</v>
      </c>
    </row>
    <row r="3358" spans="1:2" x14ac:dyDescent="0.25">
      <c r="A3358" s="12" t="s">
        <v>69</v>
      </c>
      <c r="B3358" s="11">
        <v>102451.58768437347</v>
      </c>
    </row>
    <row r="3359" spans="1:2" x14ac:dyDescent="0.25">
      <c r="A3359" s="13" t="s">
        <v>4031</v>
      </c>
      <c r="B3359" s="11">
        <v>102451.58768437347</v>
      </c>
    </row>
    <row r="3360" spans="1:2" x14ac:dyDescent="0.25">
      <c r="A3360" s="14" t="s">
        <v>4016</v>
      </c>
      <c r="B3360" s="11">
        <v>102451.58768437347</v>
      </c>
    </row>
    <row r="3361" spans="1:2" x14ac:dyDescent="0.25">
      <c r="A3361" s="20" t="s">
        <v>18</v>
      </c>
      <c r="B3361" s="11">
        <v>102451.58768437347</v>
      </c>
    </row>
    <row r="3362" spans="1:2" x14ac:dyDescent="0.25">
      <c r="A3362" s="163">
        <v>102451.58768437347</v>
      </c>
      <c r="B3362" s="11">
        <v>102451.58768437347</v>
      </c>
    </row>
    <row r="3363" spans="1:2" x14ac:dyDescent="0.25">
      <c r="A3363" s="9" t="s">
        <v>2434</v>
      </c>
      <c r="B3363" s="11">
        <v>6629</v>
      </c>
    </row>
    <row r="3364" spans="1:2" x14ac:dyDescent="0.25">
      <c r="A3364" s="4" t="s">
        <v>526</v>
      </c>
      <c r="B3364" s="11">
        <v>6629</v>
      </c>
    </row>
    <row r="3365" spans="1:2" x14ac:dyDescent="0.25">
      <c r="A3365" s="10" t="s">
        <v>279</v>
      </c>
      <c r="B3365" s="11">
        <v>6629</v>
      </c>
    </row>
    <row r="3366" spans="1:2" x14ac:dyDescent="0.25">
      <c r="A3366" s="12" t="s">
        <v>6</v>
      </c>
      <c r="B3366" s="11">
        <v>6629</v>
      </c>
    </row>
    <row r="3367" spans="1:2" x14ac:dyDescent="0.25">
      <c r="A3367" s="13" t="s">
        <v>4053</v>
      </c>
      <c r="B3367" s="11">
        <v>6629</v>
      </c>
    </row>
    <row r="3368" spans="1:2" x14ac:dyDescent="0.25">
      <c r="A3368" s="14" t="s">
        <v>4016</v>
      </c>
      <c r="B3368" s="11">
        <v>6629</v>
      </c>
    </row>
    <row r="3369" spans="1:2" x14ac:dyDescent="0.25">
      <c r="A3369" s="20" t="s">
        <v>13</v>
      </c>
      <c r="B3369" s="11">
        <v>6629</v>
      </c>
    </row>
    <row r="3370" spans="1:2" x14ac:dyDescent="0.25">
      <c r="A3370" s="163">
        <v>6629</v>
      </c>
      <c r="B3370" s="11">
        <v>6629</v>
      </c>
    </row>
    <row r="3371" spans="1:2" x14ac:dyDescent="0.25">
      <c r="A3371" s="9" t="s">
        <v>2435</v>
      </c>
      <c r="B3371" s="11">
        <v>90000</v>
      </c>
    </row>
    <row r="3372" spans="1:2" x14ac:dyDescent="0.25">
      <c r="A3372" s="4" t="s">
        <v>15</v>
      </c>
      <c r="B3372" s="11">
        <v>90000</v>
      </c>
    </row>
    <row r="3373" spans="1:2" x14ac:dyDescent="0.25">
      <c r="A3373" s="10" t="s">
        <v>20</v>
      </c>
      <c r="B3373" s="11">
        <v>90000</v>
      </c>
    </row>
    <row r="3374" spans="1:2" x14ac:dyDescent="0.25">
      <c r="A3374" s="12" t="s">
        <v>6</v>
      </c>
      <c r="B3374" s="11">
        <v>90000</v>
      </c>
    </row>
    <row r="3375" spans="1:2" x14ac:dyDescent="0.25">
      <c r="A3375" s="13" t="s">
        <v>4102</v>
      </c>
      <c r="B3375" s="11">
        <v>90000</v>
      </c>
    </row>
    <row r="3376" spans="1:2" x14ac:dyDescent="0.25">
      <c r="A3376" s="14" t="s">
        <v>4016</v>
      </c>
      <c r="B3376" s="11">
        <v>90000</v>
      </c>
    </row>
    <row r="3377" spans="1:2" x14ac:dyDescent="0.25">
      <c r="A3377" s="20" t="s">
        <v>25</v>
      </c>
      <c r="B3377" s="11">
        <v>90000</v>
      </c>
    </row>
    <row r="3378" spans="1:2" x14ac:dyDescent="0.25">
      <c r="A3378" s="163">
        <v>90000</v>
      </c>
      <c r="B3378" s="11">
        <v>90000</v>
      </c>
    </row>
    <row r="3379" spans="1:2" x14ac:dyDescent="0.25">
      <c r="A3379" s="9" t="s">
        <v>2436</v>
      </c>
      <c r="B3379" s="11">
        <v>8500</v>
      </c>
    </row>
    <row r="3380" spans="1:2" x14ac:dyDescent="0.25">
      <c r="A3380" s="4" t="s">
        <v>184</v>
      </c>
      <c r="B3380" s="11">
        <v>8500</v>
      </c>
    </row>
    <row r="3381" spans="1:2" x14ac:dyDescent="0.25">
      <c r="A3381" s="10" t="s">
        <v>20</v>
      </c>
      <c r="B3381" s="11">
        <v>8500</v>
      </c>
    </row>
    <row r="3382" spans="1:2" x14ac:dyDescent="0.25">
      <c r="A3382" s="12" t="s">
        <v>6</v>
      </c>
      <c r="B3382" s="11">
        <v>8500</v>
      </c>
    </row>
    <row r="3383" spans="1:2" x14ac:dyDescent="0.25">
      <c r="A3383" s="13" t="s">
        <v>4053</v>
      </c>
      <c r="B3383" s="11">
        <v>8500</v>
      </c>
    </row>
    <row r="3384" spans="1:2" x14ac:dyDescent="0.25">
      <c r="A3384" s="14" t="s">
        <v>4016</v>
      </c>
      <c r="B3384" s="11">
        <v>8500</v>
      </c>
    </row>
    <row r="3385" spans="1:2" x14ac:dyDescent="0.25">
      <c r="A3385" s="20" t="s">
        <v>25</v>
      </c>
      <c r="B3385" s="11">
        <v>8500</v>
      </c>
    </row>
    <row r="3386" spans="1:2" x14ac:dyDescent="0.25">
      <c r="A3386" s="163">
        <v>8500</v>
      </c>
      <c r="B3386" s="11">
        <v>8500</v>
      </c>
    </row>
    <row r="3387" spans="1:2" x14ac:dyDescent="0.25">
      <c r="A3387" s="9" t="s">
        <v>2437</v>
      </c>
      <c r="B3387" s="11">
        <v>75000</v>
      </c>
    </row>
    <row r="3388" spans="1:2" x14ac:dyDescent="0.25">
      <c r="A3388" s="4" t="s">
        <v>15</v>
      </c>
      <c r="B3388" s="11">
        <v>75000</v>
      </c>
    </row>
    <row r="3389" spans="1:2" x14ac:dyDescent="0.25">
      <c r="A3389" s="10" t="s">
        <v>20</v>
      </c>
      <c r="B3389" s="11">
        <v>75000</v>
      </c>
    </row>
    <row r="3390" spans="1:2" x14ac:dyDescent="0.25">
      <c r="A3390" s="12" t="s">
        <v>6</v>
      </c>
      <c r="B3390" s="11">
        <v>75000</v>
      </c>
    </row>
    <row r="3391" spans="1:2" x14ac:dyDescent="0.25">
      <c r="A3391" s="13" t="s">
        <v>4101</v>
      </c>
      <c r="B3391" s="11">
        <v>75000</v>
      </c>
    </row>
    <row r="3392" spans="1:2" x14ac:dyDescent="0.25">
      <c r="A3392" s="14" t="s">
        <v>4016</v>
      </c>
      <c r="B3392" s="11">
        <v>75000</v>
      </c>
    </row>
    <row r="3393" spans="1:2" x14ac:dyDescent="0.25">
      <c r="A3393" s="20" t="s">
        <v>9</v>
      </c>
      <c r="B3393" s="11">
        <v>75000</v>
      </c>
    </row>
    <row r="3394" spans="1:2" x14ac:dyDescent="0.25">
      <c r="A3394" s="163">
        <v>75000</v>
      </c>
      <c r="B3394" s="11">
        <v>75000</v>
      </c>
    </row>
    <row r="3395" spans="1:2" x14ac:dyDescent="0.25">
      <c r="A3395" s="9" t="s">
        <v>2438</v>
      </c>
      <c r="B3395" s="11">
        <v>72000</v>
      </c>
    </row>
    <row r="3396" spans="1:2" x14ac:dyDescent="0.25">
      <c r="A3396" s="4" t="s">
        <v>15</v>
      </c>
      <c r="B3396" s="11">
        <v>72000</v>
      </c>
    </row>
    <row r="3397" spans="1:2" x14ac:dyDescent="0.25">
      <c r="A3397" s="10" t="s">
        <v>20</v>
      </c>
      <c r="B3397" s="11">
        <v>72000</v>
      </c>
    </row>
    <row r="3398" spans="1:2" x14ac:dyDescent="0.25">
      <c r="A3398" s="12" t="s">
        <v>6</v>
      </c>
      <c r="B3398" s="11">
        <v>72000</v>
      </c>
    </row>
    <row r="3399" spans="1:2" x14ac:dyDescent="0.25">
      <c r="A3399" s="13" t="s">
        <v>4100</v>
      </c>
      <c r="B3399" s="11">
        <v>72000</v>
      </c>
    </row>
    <row r="3400" spans="1:2" x14ac:dyDescent="0.25">
      <c r="A3400" s="14" t="s">
        <v>4016</v>
      </c>
      <c r="B3400" s="11">
        <v>72000</v>
      </c>
    </row>
    <row r="3401" spans="1:2" x14ac:dyDescent="0.25">
      <c r="A3401" s="20" t="s">
        <v>18</v>
      </c>
      <c r="B3401" s="11">
        <v>72000</v>
      </c>
    </row>
    <row r="3402" spans="1:2" x14ac:dyDescent="0.25">
      <c r="A3402" s="163">
        <v>72000</v>
      </c>
      <c r="B3402" s="11">
        <v>72000</v>
      </c>
    </row>
    <row r="3403" spans="1:2" x14ac:dyDescent="0.25">
      <c r="A3403" s="9" t="s">
        <v>2439</v>
      </c>
      <c r="B3403" s="11">
        <v>65000</v>
      </c>
    </row>
    <row r="3404" spans="1:2" x14ac:dyDescent="0.25">
      <c r="A3404" s="4" t="s">
        <v>15</v>
      </c>
      <c r="B3404" s="11">
        <v>65000</v>
      </c>
    </row>
    <row r="3405" spans="1:2" x14ac:dyDescent="0.25">
      <c r="A3405" s="10" t="s">
        <v>20</v>
      </c>
      <c r="B3405" s="11">
        <v>65000</v>
      </c>
    </row>
    <row r="3406" spans="1:2" x14ac:dyDescent="0.25">
      <c r="A3406" s="12" t="s">
        <v>6</v>
      </c>
      <c r="B3406" s="11">
        <v>65000</v>
      </c>
    </row>
    <row r="3407" spans="1:2" x14ac:dyDescent="0.25">
      <c r="A3407" s="13" t="s">
        <v>4100</v>
      </c>
      <c r="B3407" s="11">
        <v>65000</v>
      </c>
    </row>
    <row r="3408" spans="1:2" x14ac:dyDescent="0.25">
      <c r="A3408" s="14" t="s">
        <v>4016</v>
      </c>
      <c r="B3408" s="11">
        <v>65000</v>
      </c>
    </row>
    <row r="3409" spans="1:2" x14ac:dyDescent="0.25">
      <c r="A3409" s="20" t="s">
        <v>9</v>
      </c>
      <c r="B3409" s="11">
        <v>65000</v>
      </c>
    </row>
    <row r="3410" spans="1:2" x14ac:dyDescent="0.25">
      <c r="A3410" s="163">
        <v>65000</v>
      </c>
      <c r="B3410" s="11">
        <v>65000</v>
      </c>
    </row>
    <row r="3411" spans="1:2" x14ac:dyDescent="0.25">
      <c r="A3411" s="9" t="s">
        <v>2440</v>
      </c>
      <c r="B3411" s="11">
        <v>120000</v>
      </c>
    </row>
    <row r="3412" spans="1:2" x14ac:dyDescent="0.25">
      <c r="A3412" s="4" t="s">
        <v>15</v>
      </c>
      <c r="B3412" s="11">
        <v>120000</v>
      </c>
    </row>
    <row r="3413" spans="1:2" x14ac:dyDescent="0.25">
      <c r="A3413" s="10" t="s">
        <v>4001</v>
      </c>
      <c r="B3413" s="11">
        <v>120000</v>
      </c>
    </row>
    <row r="3414" spans="1:2" x14ac:dyDescent="0.25">
      <c r="A3414" s="12" t="s">
        <v>6</v>
      </c>
      <c r="B3414" s="11">
        <v>120000</v>
      </c>
    </row>
    <row r="3415" spans="1:2" x14ac:dyDescent="0.25">
      <c r="A3415" s="13" t="s">
        <v>4104</v>
      </c>
      <c r="B3415" s="11">
        <v>120000</v>
      </c>
    </row>
    <row r="3416" spans="1:2" x14ac:dyDescent="0.25">
      <c r="A3416" s="14" t="s">
        <v>4016</v>
      </c>
      <c r="B3416" s="11">
        <v>120000</v>
      </c>
    </row>
    <row r="3417" spans="1:2" x14ac:dyDescent="0.25">
      <c r="A3417" s="20" t="s">
        <v>25</v>
      </c>
      <c r="B3417" s="11">
        <v>120000</v>
      </c>
    </row>
    <row r="3418" spans="1:2" x14ac:dyDescent="0.25">
      <c r="A3418" s="163">
        <v>120000</v>
      </c>
      <c r="B3418" s="11">
        <v>120000</v>
      </c>
    </row>
    <row r="3419" spans="1:2" x14ac:dyDescent="0.25">
      <c r="A3419" s="9" t="s">
        <v>2441</v>
      </c>
      <c r="B3419" s="11">
        <v>71231.666749770273</v>
      </c>
    </row>
    <row r="3420" spans="1:2" x14ac:dyDescent="0.25">
      <c r="A3420" s="4" t="s">
        <v>8</v>
      </c>
      <c r="B3420" s="11">
        <v>71231.666749770273</v>
      </c>
    </row>
    <row r="3421" spans="1:2" x14ac:dyDescent="0.25">
      <c r="A3421" s="10" t="s">
        <v>310</v>
      </c>
      <c r="B3421" s="11">
        <v>71231.666749770273</v>
      </c>
    </row>
    <row r="3422" spans="1:2" x14ac:dyDescent="0.25">
      <c r="A3422" s="12" t="s">
        <v>40</v>
      </c>
      <c r="B3422" s="11">
        <v>71231.666749770273</v>
      </c>
    </row>
    <row r="3423" spans="1:2" x14ac:dyDescent="0.25">
      <c r="A3423" s="13" t="s">
        <v>4100</v>
      </c>
      <c r="B3423" s="11">
        <v>71231.666749770273</v>
      </c>
    </row>
    <row r="3424" spans="1:2" x14ac:dyDescent="0.25">
      <c r="A3424" s="14" t="s">
        <v>4016</v>
      </c>
      <c r="B3424" s="11">
        <v>71231.666749770273</v>
      </c>
    </row>
    <row r="3425" spans="1:2" x14ac:dyDescent="0.25">
      <c r="A3425" s="20" t="s">
        <v>13</v>
      </c>
      <c r="B3425" s="11">
        <v>71231.666749770273</v>
      </c>
    </row>
    <row r="3426" spans="1:2" x14ac:dyDescent="0.25">
      <c r="A3426" s="163">
        <v>71231.666749770273</v>
      </c>
      <c r="B3426" s="11">
        <v>71231.666749770273</v>
      </c>
    </row>
    <row r="3427" spans="1:2" x14ac:dyDescent="0.25">
      <c r="A3427" s="9" t="s">
        <v>2442</v>
      </c>
      <c r="B3427" s="11">
        <v>5342.3750062327708</v>
      </c>
    </row>
    <row r="3428" spans="1:2" x14ac:dyDescent="0.25">
      <c r="A3428" s="4" t="s">
        <v>8</v>
      </c>
      <c r="B3428" s="11">
        <v>5342.3750062327708</v>
      </c>
    </row>
    <row r="3429" spans="1:2" x14ac:dyDescent="0.25">
      <c r="A3429" s="10" t="s">
        <v>52</v>
      </c>
      <c r="B3429" s="11">
        <v>5342.3750062327708</v>
      </c>
    </row>
    <row r="3430" spans="1:2" x14ac:dyDescent="0.25">
      <c r="A3430" s="12" t="s">
        <v>40</v>
      </c>
      <c r="B3430" s="11">
        <v>5342.3750062327708</v>
      </c>
    </row>
    <row r="3431" spans="1:2" x14ac:dyDescent="0.25">
      <c r="A3431" s="13" t="s">
        <v>4053</v>
      </c>
      <c r="B3431" s="11">
        <v>5342.3750062327708</v>
      </c>
    </row>
    <row r="3432" spans="1:2" x14ac:dyDescent="0.25">
      <c r="A3432" s="14" t="s">
        <v>4016</v>
      </c>
      <c r="B3432" s="11">
        <v>5342.3750062327708</v>
      </c>
    </row>
    <row r="3433" spans="1:2" x14ac:dyDescent="0.25">
      <c r="A3433" s="20" t="s">
        <v>9</v>
      </c>
      <c r="B3433" s="11">
        <v>5342.3750062327708</v>
      </c>
    </row>
    <row r="3434" spans="1:2" x14ac:dyDescent="0.25">
      <c r="A3434" s="163">
        <v>5342.3750062327708</v>
      </c>
      <c r="B3434" s="11">
        <v>5342.3750062327708</v>
      </c>
    </row>
    <row r="3435" spans="1:2" x14ac:dyDescent="0.25">
      <c r="A3435" s="9" t="s">
        <v>2443</v>
      </c>
      <c r="B3435" s="11">
        <v>19588.708356186824</v>
      </c>
    </row>
    <row r="3436" spans="1:2" x14ac:dyDescent="0.25">
      <c r="A3436" s="4" t="s">
        <v>8</v>
      </c>
      <c r="B3436" s="11">
        <v>19588.708356186824</v>
      </c>
    </row>
    <row r="3437" spans="1:2" x14ac:dyDescent="0.25">
      <c r="A3437" s="10" t="s">
        <v>52</v>
      </c>
      <c r="B3437" s="11">
        <v>19588.708356186824</v>
      </c>
    </row>
    <row r="3438" spans="1:2" x14ac:dyDescent="0.25">
      <c r="A3438" s="12" t="s">
        <v>40</v>
      </c>
      <c r="B3438" s="11">
        <v>19588.708356186824</v>
      </c>
    </row>
    <row r="3439" spans="1:2" x14ac:dyDescent="0.25">
      <c r="A3439" s="13" t="s">
        <v>4054</v>
      </c>
      <c r="B3439" s="11">
        <v>19588.708356186824</v>
      </c>
    </row>
    <row r="3440" spans="1:2" x14ac:dyDescent="0.25">
      <c r="A3440" s="14" t="s">
        <v>4016</v>
      </c>
      <c r="B3440" s="11">
        <v>19588.708356186824</v>
      </c>
    </row>
    <row r="3441" spans="1:2" x14ac:dyDescent="0.25">
      <c r="A3441" s="20" t="s">
        <v>9</v>
      </c>
      <c r="B3441" s="11">
        <v>19588.708356186824</v>
      </c>
    </row>
    <row r="3442" spans="1:2" x14ac:dyDescent="0.25">
      <c r="A3442" s="163">
        <v>19588.708356186824</v>
      </c>
      <c r="B3442" s="11">
        <v>19588.708356186824</v>
      </c>
    </row>
    <row r="3443" spans="1:2" x14ac:dyDescent="0.25">
      <c r="A3443" s="9" t="s">
        <v>2444</v>
      </c>
      <c r="B3443" s="11">
        <v>80000</v>
      </c>
    </row>
    <row r="3444" spans="1:2" x14ac:dyDescent="0.25">
      <c r="A3444" s="4" t="s">
        <v>15</v>
      </c>
      <c r="B3444" s="11">
        <v>80000</v>
      </c>
    </row>
    <row r="3445" spans="1:2" x14ac:dyDescent="0.25">
      <c r="A3445" s="10" t="s">
        <v>20</v>
      </c>
      <c r="B3445" s="11">
        <v>80000</v>
      </c>
    </row>
    <row r="3446" spans="1:2" x14ac:dyDescent="0.25">
      <c r="A3446" s="12" t="s">
        <v>6</v>
      </c>
      <c r="B3446" s="11">
        <v>80000</v>
      </c>
    </row>
    <row r="3447" spans="1:2" x14ac:dyDescent="0.25">
      <c r="A3447" s="13" t="s">
        <v>4101</v>
      </c>
      <c r="B3447" s="11">
        <v>80000</v>
      </c>
    </row>
    <row r="3448" spans="1:2" x14ac:dyDescent="0.25">
      <c r="A3448" s="14" t="s">
        <v>4016</v>
      </c>
      <c r="B3448" s="11">
        <v>80000</v>
      </c>
    </row>
    <row r="3449" spans="1:2" x14ac:dyDescent="0.25">
      <c r="A3449" s="20" t="s">
        <v>9</v>
      </c>
      <c r="B3449" s="11">
        <v>80000</v>
      </c>
    </row>
    <row r="3450" spans="1:2" x14ac:dyDescent="0.25">
      <c r="A3450" s="163">
        <v>80000</v>
      </c>
      <c r="B3450" s="11">
        <v>80000</v>
      </c>
    </row>
    <row r="3451" spans="1:2" x14ac:dyDescent="0.25">
      <c r="A3451" s="9" t="s">
        <v>2445</v>
      </c>
      <c r="B3451" s="11">
        <v>53423.750062327701</v>
      </c>
    </row>
    <row r="3452" spans="1:2" x14ac:dyDescent="0.25">
      <c r="A3452" s="4" t="s">
        <v>8</v>
      </c>
      <c r="B3452" s="11">
        <v>53423.750062327701</v>
      </c>
    </row>
    <row r="3453" spans="1:2" x14ac:dyDescent="0.25">
      <c r="A3453" s="10" t="s">
        <v>52</v>
      </c>
      <c r="B3453" s="11">
        <v>53423.750062327701</v>
      </c>
    </row>
    <row r="3454" spans="1:2" x14ac:dyDescent="0.25">
      <c r="A3454" s="12" t="s">
        <v>40</v>
      </c>
      <c r="B3454" s="11">
        <v>53423.750062327701</v>
      </c>
    </row>
    <row r="3455" spans="1:2" x14ac:dyDescent="0.25">
      <c r="A3455" s="13" t="s">
        <v>4029</v>
      </c>
      <c r="B3455" s="11">
        <v>53423.750062327701</v>
      </c>
    </row>
    <row r="3456" spans="1:2" x14ac:dyDescent="0.25">
      <c r="A3456" s="14" t="s">
        <v>4016</v>
      </c>
      <c r="B3456" s="11">
        <v>53423.750062327701</v>
      </c>
    </row>
    <row r="3457" spans="1:2" x14ac:dyDescent="0.25">
      <c r="A3457" s="20" t="s">
        <v>9</v>
      </c>
      <c r="B3457" s="11">
        <v>53423.750062327701</v>
      </c>
    </row>
    <row r="3458" spans="1:2" x14ac:dyDescent="0.25">
      <c r="A3458" s="163">
        <v>53423.750062327701</v>
      </c>
      <c r="B3458" s="11">
        <v>53423.750062327701</v>
      </c>
    </row>
    <row r="3459" spans="1:2" x14ac:dyDescent="0.25">
      <c r="A3459" s="9" t="s">
        <v>2446</v>
      </c>
      <c r="B3459" s="11">
        <v>108169.76753333595</v>
      </c>
    </row>
    <row r="3460" spans="1:2" x14ac:dyDescent="0.25">
      <c r="A3460" s="4" t="s">
        <v>88</v>
      </c>
      <c r="B3460" s="11">
        <v>108169.76753333595</v>
      </c>
    </row>
    <row r="3461" spans="1:2" x14ac:dyDescent="0.25">
      <c r="A3461" s="10" t="s">
        <v>488</v>
      </c>
      <c r="B3461" s="11">
        <v>108169.76753333595</v>
      </c>
    </row>
    <row r="3462" spans="1:2" x14ac:dyDescent="0.25">
      <c r="A3462" s="12" t="s">
        <v>86</v>
      </c>
      <c r="B3462" s="11">
        <v>108169.76753333595</v>
      </c>
    </row>
    <row r="3463" spans="1:2" x14ac:dyDescent="0.25">
      <c r="A3463" s="13" t="s">
        <v>4031</v>
      </c>
      <c r="B3463" s="11">
        <v>108169.76753333595</v>
      </c>
    </row>
    <row r="3464" spans="1:2" x14ac:dyDescent="0.25">
      <c r="A3464" s="14" t="s">
        <v>4016</v>
      </c>
      <c r="B3464" s="11">
        <v>108169.76753333595</v>
      </c>
    </row>
    <row r="3465" spans="1:2" x14ac:dyDescent="0.25">
      <c r="A3465" s="20" t="s">
        <v>18</v>
      </c>
      <c r="B3465" s="11">
        <v>108169.76753333595</v>
      </c>
    </row>
    <row r="3466" spans="1:2" x14ac:dyDescent="0.25">
      <c r="A3466" s="163">
        <v>108169.76753333595</v>
      </c>
      <c r="B3466" s="11">
        <v>108169.76753333595</v>
      </c>
    </row>
    <row r="3467" spans="1:2" x14ac:dyDescent="0.25">
      <c r="A3467" s="9" t="s">
        <v>2447</v>
      </c>
      <c r="B3467" s="11">
        <v>51000</v>
      </c>
    </row>
    <row r="3468" spans="1:2" x14ac:dyDescent="0.25">
      <c r="A3468" s="4" t="s">
        <v>15</v>
      </c>
      <c r="B3468" s="11">
        <v>51000</v>
      </c>
    </row>
    <row r="3469" spans="1:2" x14ac:dyDescent="0.25">
      <c r="A3469" s="10" t="s">
        <v>52</v>
      </c>
      <c r="B3469" s="11">
        <v>51000</v>
      </c>
    </row>
    <row r="3470" spans="1:2" x14ac:dyDescent="0.25">
      <c r="A3470" s="12" t="s">
        <v>6</v>
      </c>
      <c r="B3470" s="11">
        <v>51000</v>
      </c>
    </row>
    <row r="3471" spans="1:2" x14ac:dyDescent="0.25">
      <c r="A3471" s="13" t="s">
        <v>4029</v>
      </c>
      <c r="B3471" s="11">
        <v>51000</v>
      </c>
    </row>
    <row r="3472" spans="1:2" x14ac:dyDescent="0.25">
      <c r="A3472" s="14" t="s">
        <v>4016</v>
      </c>
      <c r="B3472" s="11">
        <v>51000</v>
      </c>
    </row>
    <row r="3473" spans="1:2" x14ac:dyDescent="0.25">
      <c r="A3473" s="20" t="s">
        <v>18</v>
      </c>
      <c r="B3473" s="11">
        <v>51000</v>
      </c>
    </row>
    <row r="3474" spans="1:2" x14ac:dyDescent="0.25">
      <c r="A3474" s="163">
        <v>51000</v>
      </c>
      <c r="B3474" s="11">
        <v>51000</v>
      </c>
    </row>
    <row r="3475" spans="1:2" x14ac:dyDescent="0.25">
      <c r="A3475" s="9" t="s">
        <v>2448</v>
      </c>
      <c r="B3475" s="11">
        <v>5000</v>
      </c>
    </row>
    <row r="3476" spans="1:2" x14ac:dyDescent="0.25">
      <c r="A3476" s="4" t="s">
        <v>8</v>
      </c>
      <c r="B3476" s="11">
        <v>5000</v>
      </c>
    </row>
    <row r="3477" spans="1:2" x14ac:dyDescent="0.25">
      <c r="A3477" s="10" t="s">
        <v>3999</v>
      </c>
      <c r="B3477" s="11">
        <v>5000</v>
      </c>
    </row>
    <row r="3478" spans="1:2" x14ac:dyDescent="0.25">
      <c r="A3478" s="12" t="s">
        <v>6</v>
      </c>
      <c r="B3478" s="11">
        <v>5000</v>
      </c>
    </row>
    <row r="3479" spans="1:2" x14ac:dyDescent="0.25">
      <c r="A3479" s="13" t="s">
        <v>4053</v>
      </c>
      <c r="B3479" s="11">
        <v>5000</v>
      </c>
    </row>
    <row r="3480" spans="1:2" x14ac:dyDescent="0.25">
      <c r="A3480" s="14" t="s">
        <v>4016</v>
      </c>
      <c r="B3480" s="11">
        <v>5000</v>
      </c>
    </row>
    <row r="3481" spans="1:2" x14ac:dyDescent="0.25">
      <c r="A3481" s="20" t="s">
        <v>9</v>
      </c>
      <c r="B3481" s="11">
        <v>5000</v>
      </c>
    </row>
    <row r="3482" spans="1:2" x14ac:dyDescent="0.25">
      <c r="A3482" s="163">
        <v>5000</v>
      </c>
      <c r="B3482" s="11">
        <v>5000</v>
      </c>
    </row>
    <row r="3483" spans="1:2" x14ac:dyDescent="0.25">
      <c r="A3483" s="9" t="s">
        <v>2449</v>
      </c>
      <c r="B3483" s="11">
        <v>74000</v>
      </c>
    </row>
    <row r="3484" spans="1:2" x14ac:dyDescent="0.25">
      <c r="A3484" s="4" t="s">
        <v>15</v>
      </c>
      <c r="B3484" s="11">
        <v>74000</v>
      </c>
    </row>
    <row r="3485" spans="1:2" x14ac:dyDescent="0.25">
      <c r="A3485" s="10" t="s">
        <v>279</v>
      </c>
      <c r="B3485" s="11">
        <v>74000</v>
      </c>
    </row>
    <row r="3486" spans="1:2" x14ac:dyDescent="0.25">
      <c r="A3486" s="12" t="s">
        <v>6</v>
      </c>
      <c r="B3486" s="11">
        <v>74000</v>
      </c>
    </row>
    <row r="3487" spans="1:2" x14ac:dyDescent="0.25">
      <c r="A3487" s="13" t="s">
        <v>4100</v>
      </c>
      <c r="B3487" s="11">
        <v>74000</v>
      </c>
    </row>
    <row r="3488" spans="1:2" x14ac:dyDescent="0.25">
      <c r="A3488" s="14" t="s">
        <v>4016</v>
      </c>
      <c r="B3488" s="11">
        <v>74000</v>
      </c>
    </row>
    <row r="3489" spans="1:2" x14ac:dyDescent="0.25">
      <c r="A3489" s="20" t="s">
        <v>9</v>
      </c>
      <c r="B3489" s="11">
        <v>74000</v>
      </c>
    </row>
    <row r="3490" spans="1:2" x14ac:dyDescent="0.25">
      <c r="A3490" s="163">
        <v>74000</v>
      </c>
      <c r="B3490" s="11">
        <v>74000</v>
      </c>
    </row>
    <row r="3491" spans="1:2" x14ac:dyDescent="0.25">
      <c r="A3491" s="9" t="s">
        <v>2450</v>
      </c>
      <c r="B3491" s="11">
        <v>94570.696324037053</v>
      </c>
    </row>
    <row r="3492" spans="1:2" x14ac:dyDescent="0.25">
      <c r="A3492" s="4" t="s">
        <v>71</v>
      </c>
      <c r="B3492" s="11">
        <v>94570.696324037053</v>
      </c>
    </row>
    <row r="3493" spans="1:2" x14ac:dyDescent="0.25">
      <c r="A3493" s="10" t="s">
        <v>356</v>
      </c>
      <c r="B3493" s="11">
        <v>94570.696324037053</v>
      </c>
    </row>
    <row r="3494" spans="1:2" x14ac:dyDescent="0.25">
      <c r="A3494" s="12" t="s">
        <v>69</v>
      </c>
      <c r="B3494" s="11">
        <v>94570.696324037053</v>
      </c>
    </row>
    <row r="3495" spans="1:2" x14ac:dyDescent="0.25">
      <c r="A3495" s="13" t="s">
        <v>4102</v>
      </c>
      <c r="B3495" s="11">
        <v>94570.696324037053</v>
      </c>
    </row>
    <row r="3496" spans="1:2" x14ac:dyDescent="0.25">
      <c r="A3496" s="14" t="s">
        <v>4016</v>
      </c>
      <c r="B3496" s="11">
        <v>94570.696324037053</v>
      </c>
    </row>
    <row r="3497" spans="1:2" x14ac:dyDescent="0.25">
      <c r="A3497" s="20" t="s">
        <v>9</v>
      </c>
      <c r="B3497" s="11">
        <v>94570.696324037053</v>
      </c>
    </row>
    <row r="3498" spans="1:2" x14ac:dyDescent="0.25">
      <c r="A3498" s="163">
        <v>94570.696324037053</v>
      </c>
      <c r="B3498" s="11">
        <v>94570.696324037053</v>
      </c>
    </row>
    <row r="3499" spans="1:2" x14ac:dyDescent="0.25">
      <c r="A3499" s="9" t="s">
        <v>2451</v>
      </c>
      <c r="B3499" s="11">
        <v>50000</v>
      </c>
    </row>
    <row r="3500" spans="1:2" x14ac:dyDescent="0.25">
      <c r="A3500" s="4" t="s">
        <v>15</v>
      </c>
      <c r="B3500" s="11">
        <v>50000</v>
      </c>
    </row>
    <row r="3501" spans="1:2" x14ac:dyDescent="0.25">
      <c r="A3501" s="10" t="s">
        <v>20</v>
      </c>
      <c r="B3501" s="11">
        <v>50000</v>
      </c>
    </row>
    <row r="3502" spans="1:2" x14ac:dyDescent="0.25">
      <c r="A3502" s="12" t="s">
        <v>6</v>
      </c>
      <c r="B3502" s="11">
        <v>50000</v>
      </c>
    </row>
    <row r="3503" spans="1:2" x14ac:dyDescent="0.25">
      <c r="A3503" s="13" t="s">
        <v>4029</v>
      </c>
      <c r="B3503" s="11">
        <v>50000</v>
      </c>
    </row>
    <row r="3504" spans="1:2" x14ac:dyDescent="0.25">
      <c r="A3504" s="14" t="s">
        <v>4016</v>
      </c>
      <c r="B3504" s="11">
        <v>50000</v>
      </c>
    </row>
    <row r="3505" spans="1:2" x14ac:dyDescent="0.25">
      <c r="A3505" s="20" t="s">
        <v>9</v>
      </c>
      <c r="B3505" s="11">
        <v>50000</v>
      </c>
    </row>
    <row r="3506" spans="1:2" x14ac:dyDescent="0.25">
      <c r="A3506" s="163">
        <v>50000</v>
      </c>
      <c r="B3506" s="11">
        <v>50000</v>
      </c>
    </row>
    <row r="3507" spans="1:2" x14ac:dyDescent="0.25">
      <c r="A3507" s="9" t="s">
        <v>2452</v>
      </c>
      <c r="B3507" s="11">
        <v>8903.9583437212841</v>
      </c>
    </row>
    <row r="3508" spans="1:2" x14ac:dyDescent="0.25">
      <c r="A3508" s="4" t="s">
        <v>8</v>
      </c>
      <c r="B3508" s="11">
        <v>8903.9583437212841</v>
      </c>
    </row>
    <row r="3509" spans="1:2" x14ac:dyDescent="0.25">
      <c r="A3509" s="10" t="s">
        <v>20</v>
      </c>
      <c r="B3509" s="11">
        <v>8903.9583437212841</v>
      </c>
    </row>
    <row r="3510" spans="1:2" x14ac:dyDescent="0.25">
      <c r="A3510" s="12" t="s">
        <v>40</v>
      </c>
      <c r="B3510" s="11">
        <v>8903.9583437212841</v>
      </c>
    </row>
    <row r="3511" spans="1:2" x14ac:dyDescent="0.25">
      <c r="A3511" s="13" t="s">
        <v>4053</v>
      </c>
      <c r="B3511" s="11">
        <v>8903.9583437212841</v>
      </c>
    </row>
    <row r="3512" spans="1:2" x14ac:dyDescent="0.25">
      <c r="A3512" s="14" t="s">
        <v>4016</v>
      </c>
      <c r="B3512" s="11">
        <v>8903.9583437212841</v>
      </c>
    </row>
    <row r="3513" spans="1:2" x14ac:dyDescent="0.25">
      <c r="A3513" s="20" t="s">
        <v>9</v>
      </c>
      <c r="B3513" s="11">
        <v>8903.9583437212841</v>
      </c>
    </row>
    <row r="3514" spans="1:2" x14ac:dyDescent="0.25">
      <c r="A3514" s="163">
        <v>8903.9583437212841</v>
      </c>
      <c r="B3514" s="11">
        <v>8903.9583437212841</v>
      </c>
    </row>
    <row r="3515" spans="1:2" x14ac:dyDescent="0.25">
      <c r="A3515" s="9" t="s">
        <v>2453</v>
      </c>
      <c r="B3515" s="11">
        <v>78000</v>
      </c>
    </row>
    <row r="3516" spans="1:2" x14ac:dyDescent="0.25">
      <c r="A3516" s="4" t="s">
        <v>548</v>
      </c>
      <c r="B3516" s="11">
        <v>78000</v>
      </c>
    </row>
    <row r="3517" spans="1:2" x14ac:dyDescent="0.25">
      <c r="A3517" s="10" t="s">
        <v>52</v>
      </c>
      <c r="B3517" s="11">
        <v>78000</v>
      </c>
    </row>
    <row r="3518" spans="1:2" x14ac:dyDescent="0.25">
      <c r="A3518" s="12" t="s">
        <v>6</v>
      </c>
      <c r="B3518" s="11">
        <v>78000</v>
      </c>
    </row>
    <row r="3519" spans="1:2" x14ac:dyDescent="0.25">
      <c r="A3519" s="13" t="s">
        <v>4101</v>
      </c>
      <c r="B3519" s="11">
        <v>78000</v>
      </c>
    </row>
    <row r="3520" spans="1:2" x14ac:dyDescent="0.25">
      <c r="A3520" s="14" t="s">
        <v>4016</v>
      </c>
      <c r="B3520" s="11">
        <v>78000</v>
      </c>
    </row>
    <row r="3521" spans="1:2" x14ac:dyDescent="0.25">
      <c r="A3521" s="20" t="s">
        <v>9</v>
      </c>
      <c r="B3521" s="11">
        <v>78000</v>
      </c>
    </row>
    <row r="3522" spans="1:2" x14ac:dyDescent="0.25">
      <c r="A3522" s="163">
        <v>78000</v>
      </c>
      <c r="B3522" s="11">
        <v>78000</v>
      </c>
    </row>
    <row r="3523" spans="1:2" x14ac:dyDescent="0.25">
      <c r="A3523" s="9" t="s">
        <v>2454</v>
      </c>
      <c r="B3523" s="11">
        <v>16027.125018698311</v>
      </c>
    </row>
    <row r="3524" spans="1:2" x14ac:dyDescent="0.25">
      <c r="A3524" s="4" t="s">
        <v>8</v>
      </c>
      <c r="B3524" s="11">
        <v>16027.125018698311</v>
      </c>
    </row>
    <row r="3525" spans="1:2" x14ac:dyDescent="0.25">
      <c r="A3525" s="10" t="s">
        <v>52</v>
      </c>
      <c r="B3525" s="11">
        <v>16027.125018698311</v>
      </c>
    </row>
    <row r="3526" spans="1:2" x14ac:dyDescent="0.25">
      <c r="A3526" s="12" t="s">
        <v>40</v>
      </c>
      <c r="B3526" s="11">
        <v>16027.125018698311</v>
      </c>
    </row>
    <row r="3527" spans="1:2" x14ac:dyDescent="0.25">
      <c r="A3527" s="13" t="s">
        <v>4054</v>
      </c>
      <c r="B3527" s="11">
        <v>16027.125018698311</v>
      </c>
    </row>
    <row r="3528" spans="1:2" x14ac:dyDescent="0.25">
      <c r="A3528" s="14" t="s">
        <v>4016</v>
      </c>
      <c r="B3528" s="11">
        <v>16027.125018698311</v>
      </c>
    </row>
    <row r="3529" spans="1:2" x14ac:dyDescent="0.25">
      <c r="A3529" s="20" t="s">
        <v>25</v>
      </c>
      <c r="B3529" s="11">
        <v>16027.125018698311</v>
      </c>
    </row>
    <row r="3530" spans="1:2" x14ac:dyDescent="0.25">
      <c r="A3530" s="163">
        <v>16027.125018698311</v>
      </c>
      <c r="B3530" s="11">
        <v>16027.125018698311</v>
      </c>
    </row>
    <row r="3531" spans="1:2" x14ac:dyDescent="0.25">
      <c r="A3531" s="9" t="s">
        <v>2455</v>
      </c>
      <c r="B3531" s="11">
        <v>7500</v>
      </c>
    </row>
    <row r="3532" spans="1:2" x14ac:dyDescent="0.25">
      <c r="A3532" s="4" t="s">
        <v>73</v>
      </c>
      <c r="B3532" s="11">
        <v>7500</v>
      </c>
    </row>
    <row r="3533" spans="1:2" x14ac:dyDescent="0.25">
      <c r="A3533" s="10" t="s">
        <v>20</v>
      </c>
      <c r="B3533" s="11">
        <v>7500</v>
      </c>
    </row>
    <row r="3534" spans="1:2" x14ac:dyDescent="0.25">
      <c r="A3534" s="12" t="s">
        <v>6</v>
      </c>
      <c r="B3534" s="11">
        <v>7500</v>
      </c>
    </row>
    <row r="3535" spans="1:2" x14ac:dyDescent="0.25">
      <c r="A3535" s="13" t="s">
        <v>4053</v>
      </c>
      <c r="B3535" s="11">
        <v>7500</v>
      </c>
    </row>
    <row r="3536" spans="1:2" x14ac:dyDescent="0.25">
      <c r="A3536" s="14" t="s">
        <v>4016</v>
      </c>
      <c r="B3536" s="11">
        <v>7500</v>
      </c>
    </row>
    <row r="3537" spans="1:2" x14ac:dyDescent="0.25">
      <c r="A3537" s="20" t="s">
        <v>13</v>
      </c>
      <c r="B3537" s="11">
        <v>7500</v>
      </c>
    </row>
    <row r="3538" spans="1:2" x14ac:dyDescent="0.25">
      <c r="A3538" s="163">
        <v>7500</v>
      </c>
      <c r="B3538" s="11">
        <v>7500</v>
      </c>
    </row>
    <row r="3539" spans="1:2" x14ac:dyDescent="0.25">
      <c r="A3539" s="9" t="s">
        <v>2456</v>
      </c>
      <c r="B3539" s="11">
        <v>60000</v>
      </c>
    </row>
    <row r="3540" spans="1:2" x14ac:dyDescent="0.25">
      <c r="A3540" s="4" t="s">
        <v>15</v>
      </c>
      <c r="B3540" s="11">
        <v>60000</v>
      </c>
    </row>
    <row r="3541" spans="1:2" x14ac:dyDescent="0.25">
      <c r="A3541" s="10" t="s">
        <v>20</v>
      </c>
      <c r="B3541" s="11">
        <v>60000</v>
      </c>
    </row>
    <row r="3542" spans="1:2" x14ac:dyDescent="0.25">
      <c r="A3542" s="12" t="s">
        <v>6</v>
      </c>
      <c r="B3542" s="11">
        <v>60000</v>
      </c>
    </row>
    <row r="3543" spans="1:2" x14ac:dyDescent="0.25">
      <c r="A3543" s="13" t="s">
        <v>4029</v>
      </c>
      <c r="B3543" s="11">
        <v>60000</v>
      </c>
    </row>
    <row r="3544" spans="1:2" x14ac:dyDescent="0.25">
      <c r="A3544" s="14" t="s">
        <v>4016</v>
      </c>
      <c r="B3544" s="11">
        <v>60000</v>
      </c>
    </row>
    <row r="3545" spans="1:2" x14ac:dyDescent="0.25">
      <c r="A3545" s="20" t="s">
        <v>13</v>
      </c>
      <c r="B3545" s="11">
        <v>60000</v>
      </c>
    </row>
    <row r="3546" spans="1:2" x14ac:dyDescent="0.25">
      <c r="A3546" s="163">
        <v>60000</v>
      </c>
      <c r="B3546" s="11">
        <v>60000</v>
      </c>
    </row>
    <row r="3547" spans="1:2" x14ac:dyDescent="0.25">
      <c r="A3547" s="9" t="s">
        <v>2457</v>
      </c>
      <c r="B3547" s="11">
        <v>14246.333349954055</v>
      </c>
    </row>
    <row r="3548" spans="1:2" x14ac:dyDescent="0.25">
      <c r="A3548" s="4" t="s">
        <v>8</v>
      </c>
      <c r="B3548" s="11">
        <v>14246.333349954055</v>
      </c>
    </row>
    <row r="3549" spans="1:2" x14ac:dyDescent="0.25">
      <c r="A3549" s="10" t="s">
        <v>4001</v>
      </c>
      <c r="B3549" s="11">
        <v>14246.333349954055</v>
      </c>
    </row>
    <row r="3550" spans="1:2" x14ac:dyDescent="0.25">
      <c r="A3550" s="12" t="s">
        <v>40</v>
      </c>
      <c r="B3550" s="11">
        <v>14246.333349954055</v>
      </c>
    </row>
    <row r="3551" spans="1:2" x14ac:dyDescent="0.25">
      <c r="A3551" s="13" t="s">
        <v>4054</v>
      </c>
      <c r="B3551" s="11">
        <v>14246.333349954055</v>
      </c>
    </row>
    <row r="3552" spans="1:2" x14ac:dyDescent="0.25">
      <c r="A3552" s="14" t="s">
        <v>4016</v>
      </c>
      <c r="B3552" s="11">
        <v>14246.333349954055</v>
      </c>
    </row>
    <row r="3553" spans="1:2" x14ac:dyDescent="0.25">
      <c r="A3553" s="20" t="s">
        <v>13</v>
      </c>
      <c r="B3553" s="11">
        <v>14246.333349954055</v>
      </c>
    </row>
    <row r="3554" spans="1:2" x14ac:dyDescent="0.25">
      <c r="A3554" s="163">
        <v>14246.333349954055</v>
      </c>
      <c r="B3554" s="11">
        <v>14246.333349954055</v>
      </c>
    </row>
    <row r="3555" spans="1:2" x14ac:dyDescent="0.25">
      <c r="A3555" s="9" t="s">
        <v>2458</v>
      </c>
      <c r="B3555" s="11">
        <v>80000</v>
      </c>
    </row>
    <row r="3556" spans="1:2" x14ac:dyDescent="0.25">
      <c r="A3556" s="4" t="s">
        <v>15</v>
      </c>
      <c r="B3556" s="11">
        <v>80000</v>
      </c>
    </row>
    <row r="3557" spans="1:2" x14ac:dyDescent="0.25">
      <c r="A3557" s="10" t="s">
        <v>52</v>
      </c>
      <c r="B3557" s="11">
        <v>80000</v>
      </c>
    </row>
    <row r="3558" spans="1:2" x14ac:dyDescent="0.25">
      <c r="A3558" s="12" t="s">
        <v>6</v>
      </c>
      <c r="B3558" s="11">
        <v>80000</v>
      </c>
    </row>
    <row r="3559" spans="1:2" x14ac:dyDescent="0.25">
      <c r="A3559" s="13" t="s">
        <v>4101</v>
      </c>
      <c r="B3559" s="11">
        <v>80000</v>
      </c>
    </row>
    <row r="3560" spans="1:2" x14ac:dyDescent="0.25">
      <c r="A3560" s="14" t="s">
        <v>4016</v>
      </c>
      <c r="B3560" s="11">
        <v>80000</v>
      </c>
    </row>
    <row r="3561" spans="1:2" x14ac:dyDescent="0.25">
      <c r="A3561" s="20" t="s">
        <v>25</v>
      </c>
      <c r="B3561" s="11">
        <v>80000</v>
      </c>
    </row>
    <row r="3562" spans="1:2" x14ac:dyDescent="0.25">
      <c r="A3562" s="163">
        <v>80000</v>
      </c>
      <c r="B3562" s="11">
        <v>80000</v>
      </c>
    </row>
    <row r="3563" spans="1:2" x14ac:dyDescent="0.25">
      <c r="A3563" s="9" t="s">
        <v>2459</v>
      </c>
      <c r="B3563" s="11">
        <v>59894.774338556796</v>
      </c>
    </row>
    <row r="3564" spans="1:2" x14ac:dyDescent="0.25">
      <c r="A3564" s="4" t="s">
        <v>71</v>
      </c>
      <c r="B3564" s="11">
        <v>59894.774338556796</v>
      </c>
    </row>
    <row r="3565" spans="1:2" x14ac:dyDescent="0.25">
      <c r="A3565" s="10" t="s">
        <v>310</v>
      </c>
      <c r="B3565" s="11">
        <v>59894.774338556796</v>
      </c>
    </row>
    <row r="3566" spans="1:2" x14ac:dyDescent="0.25">
      <c r="A3566" s="12" t="s">
        <v>69</v>
      </c>
      <c r="B3566" s="11">
        <v>59894.774338556796</v>
      </c>
    </row>
    <row r="3567" spans="1:2" x14ac:dyDescent="0.25">
      <c r="A3567" s="13" t="s">
        <v>4029</v>
      </c>
      <c r="B3567" s="11">
        <v>59894.774338556796</v>
      </c>
    </row>
    <row r="3568" spans="1:2" x14ac:dyDescent="0.25">
      <c r="A3568" s="14" t="s">
        <v>4016</v>
      </c>
      <c r="B3568" s="11">
        <v>59894.774338556796</v>
      </c>
    </row>
    <row r="3569" spans="1:2" x14ac:dyDescent="0.25">
      <c r="A3569" s="20" t="s">
        <v>9</v>
      </c>
      <c r="B3569" s="11">
        <v>59894.774338556796</v>
      </c>
    </row>
    <row r="3570" spans="1:2" x14ac:dyDescent="0.25">
      <c r="A3570" s="163">
        <v>59894.774338556796</v>
      </c>
      <c r="B3570" s="11">
        <v>59894.774338556796</v>
      </c>
    </row>
    <row r="3571" spans="1:2" x14ac:dyDescent="0.25">
      <c r="A3571" s="9" t="s">
        <v>2460</v>
      </c>
      <c r="B3571" s="11">
        <v>51134.799197576998</v>
      </c>
    </row>
    <row r="3572" spans="1:2" x14ac:dyDescent="0.25">
      <c r="A3572" s="4" t="s">
        <v>88</v>
      </c>
      <c r="B3572" s="11">
        <v>51134.799197576998</v>
      </c>
    </row>
    <row r="3573" spans="1:2" x14ac:dyDescent="0.25">
      <c r="A3573" s="10" t="s">
        <v>52</v>
      </c>
      <c r="B3573" s="11">
        <v>51134.799197576998</v>
      </c>
    </row>
    <row r="3574" spans="1:2" x14ac:dyDescent="0.25">
      <c r="A3574" s="12" t="s">
        <v>86</v>
      </c>
      <c r="B3574" s="11">
        <v>51134.799197576998</v>
      </c>
    </row>
    <row r="3575" spans="1:2" x14ac:dyDescent="0.25">
      <c r="A3575" s="13" t="s">
        <v>4029</v>
      </c>
      <c r="B3575" s="11">
        <v>51134.799197576998</v>
      </c>
    </row>
    <row r="3576" spans="1:2" x14ac:dyDescent="0.25">
      <c r="A3576" s="14" t="s">
        <v>4016</v>
      </c>
      <c r="B3576" s="11">
        <v>51134.799197576998</v>
      </c>
    </row>
    <row r="3577" spans="1:2" x14ac:dyDescent="0.25">
      <c r="A3577" s="20" t="s">
        <v>9</v>
      </c>
      <c r="B3577" s="11">
        <v>51134.799197576998</v>
      </c>
    </row>
    <row r="3578" spans="1:2" x14ac:dyDescent="0.25">
      <c r="A3578" s="163">
        <v>51134.799197576998</v>
      </c>
      <c r="B3578" s="11">
        <v>51134.799197576998</v>
      </c>
    </row>
    <row r="3579" spans="1:2" x14ac:dyDescent="0.25">
      <c r="A3579" s="9" t="s">
        <v>2461</v>
      </c>
      <c r="B3579" s="11">
        <v>125000</v>
      </c>
    </row>
    <row r="3580" spans="1:2" x14ac:dyDescent="0.25">
      <c r="A3580" s="4" t="s">
        <v>15</v>
      </c>
      <c r="B3580" s="11">
        <v>125000</v>
      </c>
    </row>
    <row r="3581" spans="1:2" x14ac:dyDescent="0.25">
      <c r="A3581" s="10" t="s">
        <v>52</v>
      </c>
      <c r="B3581" s="11">
        <v>125000</v>
      </c>
    </row>
    <row r="3582" spans="1:2" x14ac:dyDescent="0.25">
      <c r="A3582" s="12" t="s">
        <v>6</v>
      </c>
      <c r="B3582" s="11">
        <v>125000</v>
      </c>
    </row>
    <row r="3583" spans="1:2" x14ac:dyDescent="0.25">
      <c r="A3583" s="13" t="s">
        <v>4105</v>
      </c>
      <c r="B3583" s="11">
        <v>125000</v>
      </c>
    </row>
    <row r="3584" spans="1:2" x14ac:dyDescent="0.25">
      <c r="A3584" s="14" t="s">
        <v>4016</v>
      </c>
      <c r="B3584" s="11">
        <v>125000</v>
      </c>
    </row>
    <row r="3585" spans="1:2" x14ac:dyDescent="0.25">
      <c r="A3585" s="20" t="s">
        <v>18</v>
      </c>
      <c r="B3585" s="11">
        <v>125000</v>
      </c>
    </row>
    <row r="3586" spans="1:2" x14ac:dyDescent="0.25">
      <c r="A3586" s="163">
        <v>125000</v>
      </c>
      <c r="B3586" s="11">
        <v>125000</v>
      </c>
    </row>
    <row r="3587" spans="1:2" x14ac:dyDescent="0.25">
      <c r="A3587" s="9" t="s">
        <v>2462</v>
      </c>
      <c r="B3587" s="11">
        <v>52000</v>
      </c>
    </row>
    <row r="3588" spans="1:2" x14ac:dyDescent="0.25">
      <c r="A3588" s="4" t="s">
        <v>15</v>
      </c>
      <c r="B3588" s="11">
        <v>52000</v>
      </c>
    </row>
    <row r="3589" spans="1:2" x14ac:dyDescent="0.25">
      <c r="A3589" s="10" t="s">
        <v>20</v>
      </c>
      <c r="B3589" s="11">
        <v>52000</v>
      </c>
    </row>
    <row r="3590" spans="1:2" x14ac:dyDescent="0.25">
      <c r="A3590" s="12" t="s">
        <v>6</v>
      </c>
      <c r="B3590" s="11">
        <v>52000</v>
      </c>
    </row>
    <row r="3591" spans="1:2" x14ac:dyDescent="0.25">
      <c r="A3591" s="13" t="s">
        <v>4029</v>
      </c>
      <c r="B3591" s="11">
        <v>52000</v>
      </c>
    </row>
    <row r="3592" spans="1:2" x14ac:dyDescent="0.25">
      <c r="A3592" s="14" t="s">
        <v>4016</v>
      </c>
      <c r="B3592" s="11">
        <v>52000</v>
      </c>
    </row>
    <row r="3593" spans="1:2" x14ac:dyDescent="0.25">
      <c r="A3593" s="20" t="s">
        <v>18</v>
      </c>
      <c r="B3593" s="11">
        <v>52000</v>
      </c>
    </row>
    <row r="3594" spans="1:2" x14ac:dyDescent="0.25">
      <c r="A3594" s="163">
        <v>52000</v>
      </c>
      <c r="B3594" s="11">
        <v>52000</v>
      </c>
    </row>
    <row r="3595" spans="1:2" x14ac:dyDescent="0.25">
      <c r="A3595" s="9" t="s">
        <v>2463</v>
      </c>
      <c r="B3595" s="11">
        <v>45000</v>
      </c>
    </row>
    <row r="3596" spans="1:2" x14ac:dyDescent="0.25">
      <c r="A3596" s="4" t="s">
        <v>15</v>
      </c>
      <c r="B3596" s="11">
        <v>45000</v>
      </c>
    </row>
    <row r="3597" spans="1:2" x14ac:dyDescent="0.25">
      <c r="A3597" s="10" t="s">
        <v>20</v>
      </c>
      <c r="B3597" s="11">
        <v>45000</v>
      </c>
    </row>
    <row r="3598" spans="1:2" x14ac:dyDescent="0.25">
      <c r="A3598" s="12" t="s">
        <v>6</v>
      </c>
      <c r="B3598" s="11">
        <v>45000</v>
      </c>
    </row>
    <row r="3599" spans="1:2" x14ac:dyDescent="0.25">
      <c r="A3599" s="13" t="s">
        <v>4030</v>
      </c>
      <c r="B3599" s="11">
        <v>45000</v>
      </c>
    </row>
    <row r="3600" spans="1:2" x14ac:dyDescent="0.25">
      <c r="A3600" s="14" t="s">
        <v>4016</v>
      </c>
      <c r="B3600" s="11">
        <v>45000</v>
      </c>
    </row>
    <row r="3601" spans="1:2" x14ac:dyDescent="0.25">
      <c r="A3601" s="20" t="s">
        <v>9</v>
      </c>
      <c r="B3601" s="11">
        <v>45000</v>
      </c>
    </row>
    <row r="3602" spans="1:2" x14ac:dyDescent="0.25">
      <c r="A3602" s="163">
        <v>45000</v>
      </c>
      <c r="B3602" s="11">
        <v>45000</v>
      </c>
    </row>
    <row r="3603" spans="1:2" x14ac:dyDescent="0.25">
      <c r="A3603" s="9" t="s">
        <v>2464</v>
      </c>
      <c r="B3603" s="11">
        <v>39404.456801682099</v>
      </c>
    </row>
    <row r="3604" spans="1:2" x14ac:dyDescent="0.25">
      <c r="A3604" s="4" t="s">
        <v>71</v>
      </c>
      <c r="B3604" s="11">
        <v>39404.456801682099</v>
      </c>
    </row>
    <row r="3605" spans="1:2" x14ac:dyDescent="0.25">
      <c r="A3605" s="10" t="s">
        <v>20</v>
      </c>
      <c r="B3605" s="11">
        <v>39404.456801682099</v>
      </c>
    </row>
    <row r="3606" spans="1:2" x14ac:dyDescent="0.25">
      <c r="A3606" s="12" t="s">
        <v>69</v>
      </c>
      <c r="B3606" s="11">
        <v>39404.456801682099</v>
      </c>
    </row>
    <row r="3607" spans="1:2" x14ac:dyDescent="0.25">
      <c r="A3607" s="13" t="s">
        <v>4030</v>
      </c>
      <c r="B3607" s="11">
        <v>39404.456801682099</v>
      </c>
    </row>
    <row r="3608" spans="1:2" x14ac:dyDescent="0.25">
      <c r="A3608" s="14" t="s">
        <v>4016</v>
      </c>
      <c r="B3608" s="11">
        <v>39404.456801682099</v>
      </c>
    </row>
    <row r="3609" spans="1:2" x14ac:dyDescent="0.25">
      <c r="A3609" s="20" t="s">
        <v>9</v>
      </c>
      <c r="B3609" s="11">
        <v>39404.456801682099</v>
      </c>
    </row>
    <row r="3610" spans="1:2" x14ac:dyDescent="0.25">
      <c r="A3610" s="163">
        <v>39404.456801682099</v>
      </c>
      <c r="B3610" s="11">
        <v>39404.456801682099</v>
      </c>
    </row>
    <row r="3611" spans="1:2" x14ac:dyDescent="0.25">
      <c r="A3611" s="9" t="s">
        <v>2465</v>
      </c>
      <c r="B3611" s="11">
        <v>60000</v>
      </c>
    </row>
    <row r="3612" spans="1:2" x14ac:dyDescent="0.25">
      <c r="A3612" s="4" t="s">
        <v>15</v>
      </c>
      <c r="B3612" s="11">
        <v>60000</v>
      </c>
    </row>
    <row r="3613" spans="1:2" x14ac:dyDescent="0.25">
      <c r="A3613" s="10" t="s">
        <v>52</v>
      </c>
      <c r="B3613" s="11">
        <v>60000</v>
      </c>
    </row>
    <row r="3614" spans="1:2" x14ac:dyDescent="0.25">
      <c r="A3614" s="12" t="s">
        <v>6</v>
      </c>
      <c r="B3614" s="11">
        <v>60000</v>
      </c>
    </row>
    <row r="3615" spans="1:2" x14ac:dyDescent="0.25">
      <c r="A3615" s="13" t="s">
        <v>4029</v>
      </c>
      <c r="B3615" s="11">
        <v>60000</v>
      </c>
    </row>
    <row r="3616" spans="1:2" x14ac:dyDescent="0.25">
      <c r="A3616" s="14" t="s">
        <v>4016</v>
      </c>
      <c r="B3616" s="11">
        <v>60000</v>
      </c>
    </row>
    <row r="3617" spans="1:2" x14ac:dyDescent="0.25">
      <c r="A3617" s="20" t="s">
        <v>13</v>
      </c>
      <c r="B3617" s="11">
        <v>60000</v>
      </c>
    </row>
    <row r="3618" spans="1:2" x14ac:dyDescent="0.25">
      <c r="A3618" s="163">
        <v>60000</v>
      </c>
      <c r="B3618" s="11">
        <v>60000</v>
      </c>
    </row>
    <row r="3619" spans="1:2" x14ac:dyDescent="0.25">
      <c r="A3619" s="9" t="s">
        <v>2466</v>
      </c>
      <c r="B3619" s="11">
        <v>68835.306612122877</v>
      </c>
    </row>
    <row r="3620" spans="1:2" x14ac:dyDescent="0.25">
      <c r="A3620" s="4" t="s">
        <v>88</v>
      </c>
      <c r="B3620" s="11">
        <v>68835.306612122877</v>
      </c>
    </row>
    <row r="3621" spans="1:2" x14ac:dyDescent="0.25">
      <c r="A3621" s="10" t="s">
        <v>52</v>
      </c>
      <c r="B3621" s="11">
        <v>68835.306612122877</v>
      </c>
    </row>
    <row r="3622" spans="1:2" x14ac:dyDescent="0.25">
      <c r="A3622" s="12" t="s">
        <v>86</v>
      </c>
      <c r="B3622" s="11">
        <v>68835.306612122877</v>
      </c>
    </row>
    <row r="3623" spans="1:2" x14ac:dyDescent="0.25">
      <c r="A3623" s="13" t="s">
        <v>4100</v>
      </c>
      <c r="B3623" s="11">
        <v>68835.306612122877</v>
      </c>
    </row>
    <row r="3624" spans="1:2" x14ac:dyDescent="0.25">
      <c r="A3624" s="14" t="s">
        <v>4016</v>
      </c>
      <c r="B3624" s="11">
        <v>68835.306612122877</v>
      </c>
    </row>
    <row r="3625" spans="1:2" x14ac:dyDescent="0.25">
      <c r="A3625" s="20" t="s">
        <v>25</v>
      </c>
      <c r="B3625" s="11">
        <v>68835.306612122877</v>
      </c>
    </row>
    <row r="3626" spans="1:2" x14ac:dyDescent="0.25">
      <c r="A3626" s="163">
        <v>68835.306612122877</v>
      </c>
      <c r="B3626" s="11">
        <v>68835.306612122877</v>
      </c>
    </row>
    <row r="3627" spans="1:2" x14ac:dyDescent="0.25">
      <c r="A3627" s="9" t="s">
        <v>2467</v>
      </c>
      <c r="B3627" s="11">
        <v>5250</v>
      </c>
    </row>
    <row r="3628" spans="1:2" x14ac:dyDescent="0.25">
      <c r="A3628" s="4" t="s">
        <v>567</v>
      </c>
      <c r="B3628" s="11">
        <v>5250</v>
      </c>
    </row>
    <row r="3629" spans="1:2" x14ac:dyDescent="0.25">
      <c r="A3629" s="10" t="s">
        <v>67</v>
      </c>
      <c r="B3629" s="11">
        <v>5250</v>
      </c>
    </row>
    <row r="3630" spans="1:2" x14ac:dyDescent="0.25">
      <c r="A3630" s="12" t="s">
        <v>6</v>
      </c>
      <c r="B3630" s="11">
        <v>5250</v>
      </c>
    </row>
    <row r="3631" spans="1:2" x14ac:dyDescent="0.25">
      <c r="A3631" s="13" t="s">
        <v>4053</v>
      </c>
      <c r="B3631" s="11">
        <v>5250</v>
      </c>
    </row>
    <row r="3632" spans="1:2" x14ac:dyDescent="0.25">
      <c r="A3632" s="14" t="s">
        <v>4016</v>
      </c>
      <c r="B3632" s="11">
        <v>5250</v>
      </c>
    </row>
    <row r="3633" spans="1:2" x14ac:dyDescent="0.25">
      <c r="A3633" s="20" t="s">
        <v>9</v>
      </c>
      <c r="B3633" s="11">
        <v>5250</v>
      </c>
    </row>
    <row r="3634" spans="1:2" x14ac:dyDescent="0.25">
      <c r="A3634" s="163">
        <v>5250</v>
      </c>
      <c r="B3634" s="11">
        <v>5250</v>
      </c>
    </row>
    <row r="3635" spans="1:2" x14ac:dyDescent="0.25">
      <c r="A3635" s="9" t="s">
        <v>2468</v>
      </c>
      <c r="B3635" s="11">
        <v>85552.452503638444</v>
      </c>
    </row>
    <row r="3636" spans="1:2" x14ac:dyDescent="0.25">
      <c r="A3636" s="4" t="s">
        <v>88</v>
      </c>
      <c r="B3636" s="11">
        <v>85552.452503638444</v>
      </c>
    </row>
    <row r="3637" spans="1:2" x14ac:dyDescent="0.25">
      <c r="A3637" s="10" t="s">
        <v>52</v>
      </c>
      <c r="B3637" s="11">
        <v>85552.452503638444</v>
      </c>
    </row>
    <row r="3638" spans="1:2" x14ac:dyDescent="0.25">
      <c r="A3638" s="12" t="s">
        <v>86</v>
      </c>
      <c r="B3638" s="11">
        <v>85552.452503638444</v>
      </c>
    </row>
    <row r="3639" spans="1:2" x14ac:dyDescent="0.25">
      <c r="A3639" s="13" t="s">
        <v>4101</v>
      </c>
      <c r="B3639" s="11">
        <v>85552.452503638444</v>
      </c>
    </row>
    <row r="3640" spans="1:2" x14ac:dyDescent="0.25">
      <c r="A3640" s="14" t="s">
        <v>4016</v>
      </c>
      <c r="B3640" s="11">
        <v>85552.452503638444</v>
      </c>
    </row>
    <row r="3641" spans="1:2" x14ac:dyDescent="0.25">
      <c r="A3641" s="20" t="s">
        <v>9</v>
      </c>
      <c r="B3641" s="11">
        <v>85552.452503638444</v>
      </c>
    </row>
    <row r="3642" spans="1:2" x14ac:dyDescent="0.25">
      <c r="A3642" s="163">
        <v>85552.452503638444</v>
      </c>
      <c r="B3642" s="11">
        <v>85552.452503638444</v>
      </c>
    </row>
    <row r="3643" spans="1:2" x14ac:dyDescent="0.25">
      <c r="A3643" s="9" t="s">
        <v>2469</v>
      </c>
      <c r="B3643" s="11">
        <v>2225.989585930321</v>
      </c>
    </row>
    <row r="3644" spans="1:2" x14ac:dyDescent="0.25">
      <c r="A3644" s="4" t="s">
        <v>8</v>
      </c>
      <c r="B3644" s="11">
        <v>2225.989585930321</v>
      </c>
    </row>
    <row r="3645" spans="1:2" x14ac:dyDescent="0.25">
      <c r="A3645" s="10" t="s">
        <v>20</v>
      </c>
      <c r="B3645" s="11">
        <v>2225.989585930321</v>
      </c>
    </row>
    <row r="3646" spans="1:2" x14ac:dyDescent="0.25">
      <c r="A3646" s="12" t="s">
        <v>40</v>
      </c>
      <c r="B3646" s="11">
        <v>2225.989585930321</v>
      </c>
    </row>
    <row r="3647" spans="1:2" x14ac:dyDescent="0.25">
      <c r="A3647" s="13" t="s">
        <v>4053</v>
      </c>
      <c r="B3647" s="11">
        <v>2225.989585930321</v>
      </c>
    </row>
    <row r="3648" spans="1:2" x14ac:dyDescent="0.25">
      <c r="A3648" s="14" t="s">
        <v>4016</v>
      </c>
      <c r="B3648" s="11">
        <v>2225.989585930321</v>
      </c>
    </row>
    <row r="3649" spans="1:2" x14ac:dyDescent="0.25">
      <c r="A3649" s="20" t="s">
        <v>9</v>
      </c>
      <c r="B3649" s="11">
        <v>2225.989585930321</v>
      </c>
    </row>
    <row r="3650" spans="1:2" x14ac:dyDescent="0.25">
      <c r="A3650" s="163">
        <v>2225.989585930321</v>
      </c>
      <c r="B3650" s="11">
        <v>2225.989585930321</v>
      </c>
    </row>
    <row r="3651" spans="1:2" x14ac:dyDescent="0.25">
      <c r="A3651" s="9" t="s">
        <v>2470</v>
      </c>
      <c r="B3651" s="11">
        <v>150000</v>
      </c>
    </row>
    <row r="3652" spans="1:2" x14ac:dyDescent="0.25">
      <c r="A3652" s="4" t="s">
        <v>15</v>
      </c>
      <c r="B3652" s="11">
        <v>150000</v>
      </c>
    </row>
    <row r="3653" spans="1:2" x14ac:dyDescent="0.25">
      <c r="A3653" s="10" t="s">
        <v>4001</v>
      </c>
      <c r="B3653" s="11">
        <v>150000</v>
      </c>
    </row>
    <row r="3654" spans="1:2" x14ac:dyDescent="0.25">
      <c r="A3654" s="12" t="s">
        <v>6</v>
      </c>
      <c r="B3654" s="11">
        <v>150000</v>
      </c>
    </row>
    <row r="3655" spans="1:2" x14ac:dyDescent="0.25">
      <c r="A3655" s="13" t="s">
        <v>4103</v>
      </c>
      <c r="B3655" s="11">
        <v>150000</v>
      </c>
    </row>
    <row r="3656" spans="1:2" x14ac:dyDescent="0.25">
      <c r="A3656" s="14" t="s">
        <v>4016</v>
      </c>
      <c r="B3656" s="11">
        <v>150000</v>
      </c>
    </row>
    <row r="3657" spans="1:2" x14ac:dyDescent="0.25">
      <c r="A3657" s="20" t="s">
        <v>18</v>
      </c>
      <c r="B3657" s="11">
        <v>150000</v>
      </c>
    </row>
    <row r="3658" spans="1:2" x14ac:dyDescent="0.25">
      <c r="A3658" s="163">
        <v>150000</v>
      </c>
      <c r="B3658" s="11">
        <v>150000</v>
      </c>
    </row>
    <row r="3659" spans="1:2" x14ac:dyDescent="0.25">
      <c r="A3659" s="9" t="s">
        <v>2471</v>
      </c>
      <c r="B3659" s="11">
        <v>50000</v>
      </c>
    </row>
    <row r="3660" spans="1:2" x14ac:dyDescent="0.25">
      <c r="A3660" s="4" t="s">
        <v>15</v>
      </c>
      <c r="B3660" s="11">
        <v>50000</v>
      </c>
    </row>
    <row r="3661" spans="1:2" x14ac:dyDescent="0.25">
      <c r="A3661" s="10" t="s">
        <v>20</v>
      </c>
      <c r="B3661" s="11">
        <v>50000</v>
      </c>
    </row>
    <row r="3662" spans="1:2" x14ac:dyDescent="0.25">
      <c r="A3662" s="12" t="s">
        <v>6</v>
      </c>
      <c r="B3662" s="11">
        <v>50000</v>
      </c>
    </row>
    <row r="3663" spans="1:2" x14ac:dyDescent="0.25">
      <c r="A3663" s="13" t="s">
        <v>4029</v>
      </c>
      <c r="B3663" s="11">
        <v>50000</v>
      </c>
    </row>
    <row r="3664" spans="1:2" x14ac:dyDescent="0.25">
      <c r="A3664" s="14" t="s">
        <v>4016</v>
      </c>
      <c r="B3664" s="11">
        <v>50000</v>
      </c>
    </row>
    <row r="3665" spans="1:2" x14ac:dyDescent="0.25">
      <c r="A3665" s="20" t="s">
        <v>9</v>
      </c>
      <c r="B3665" s="11">
        <v>50000</v>
      </c>
    </row>
    <row r="3666" spans="1:2" x14ac:dyDescent="0.25">
      <c r="A3666" s="163">
        <v>50000</v>
      </c>
      <c r="B3666" s="11">
        <v>50000</v>
      </c>
    </row>
    <row r="3667" spans="1:2" x14ac:dyDescent="0.25">
      <c r="A3667" s="9" t="s">
        <v>2472</v>
      </c>
      <c r="B3667" s="11">
        <v>70000</v>
      </c>
    </row>
    <row r="3668" spans="1:2" x14ac:dyDescent="0.25">
      <c r="A3668" s="4" t="s">
        <v>15</v>
      </c>
      <c r="B3668" s="11">
        <v>70000</v>
      </c>
    </row>
    <row r="3669" spans="1:2" x14ac:dyDescent="0.25">
      <c r="A3669" s="10" t="s">
        <v>20</v>
      </c>
      <c r="B3669" s="11">
        <v>70000</v>
      </c>
    </row>
    <row r="3670" spans="1:2" x14ac:dyDescent="0.25">
      <c r="A3670" s="12" t="s">
        <v>6</v>
      </c>
      <c r="B3670" s="11">
        <v>70000</v>
      </c>
    </row>
    <row r="3671" spans="1:2" x14ac:dyDescent="0.25">
      <c r="A3671" s="13" t="s">
        <v>4100</v>
      </c>
      <c r="B3671" s="11">
        <v>70000</v>
      </c>
    </row>
    <row r="3672" spans="1:2" x14ac:dyDescent="0.25">
      <c r="A3672" s="14" t="s">
        <v>4016</v>
      </c>
      <c r="B3672" s="11">
        <v>70000</v>
      </c>
    </row>
    <row r="3673" spans="1:2" x14ac:dyDescent="0.25">
      <c r="A3673" s="20" t="s">
        <v>9</v>
      </c>
      <c r="B3673" s="11">
        <v>70000</v>
      </c>
    </row>
    <row r="3674" spans="1:2" x14ac:dyDescent="0.25">
      <c r="A3674" s="163">
        <v>70000</v>
      </c>
      <c r="B3674" s="11">
        <v>70000</v>
      </c>
    </row>
    <row r="3675" spans="1:2" x14ac:dyDescent="0.25">
      <c r="A3675" s="9" t="s">
        <v>2473</v>
      </c>
      <c r="B3675" s="11">
        <v>44921.080753917595</v>
      </c>
    </row>
    <row r="3676" spans="1:2" x14ac:dyDescent="0.25">
      <c r="A3676" s="4" t="s">
        <v>71</v>
      </c>
      <c r="B3676" s="11">
        <v>44921.080753917595</v>
      </c>
    </row>
    <row r="3677" spans="1:2" x14ac:dyDescent="0.25">
      <c r="A3677" s="10" t="s">
        <v>52</v>
      </c>
      <c r="B3677" s="11">
        <v>44921.080753917595</v>
      </c>
    </row>
    <row r="3678" spans="1:2" x14ac:dyDescent="0.25">
      <c r="A3678" s="12" t="s">
        <v>69</v>
      </c>
      <c r="B3678" s="11">
        <v>44921.080753917595</v>
      </c>
    </row>
    <row r="3679" spans="1:2" x14ac:dyDescent="0.25">
      <c r="A3679" s="13" t="s">
        <v>4030</v>
      </c>
      <c r="B3679" s="11">
        <v>44921.080753917595</v>
      </c>
    </row>
    <row r="3680" spans="1:2" x14ac:dyDescent="0.25">
      <c r="A3680" s="14" t="s">
        <v>4016</v>
      </c>
      <c r="B3680" s="11">
        <v>44921.080753917595</v>
      </c>
    </row>
    <row r="3681" spans="1:2" x14ac:dyDescent="0.25">
      <c r="A3681" s="20" t="s">
        <v>18</v>
      </c>
      <c r="B3681" s="11">
        <v>44921.080753917595</v>
      </c>
    </row>
    <row r="3682" spans="1:2" x14ac:dyDescent="0.25">
      <c r="A3682" s="163">
        <v>44921.080753917595</v>
      </c>
      <c r="B3682" s="11">
        <v>44921.080753917595</v>
      </c>
    </row>
    <row r="3683" spans="1:2" x14ac:dyDescent="0.25">
      <c r="A3683" s="9" t="s">
        <v>2474</v>
      </c>
      <c r="B3683" s="11">
        <v>20000</v>
      </c>
    </row>
    <row r="3684" spans="1:2" x14ac:dyDescent="0.25">
      <c r="A3684" s="4" t="s">
        <v>8</v>
      </c>
      <c r="B3684" s="11">
        <v>20000</v>
      </c>
    </row>
    <row r="3685" spans="1:2" x14ac:dyDescent="0.25">
      <c r="A3685" s="10" t="s">
        <v>67</v>
      </c>
      <c r="B3685" s="11">
        <v>20000</v>
      </c>
    </row>
    <row r="3686" spans="1:2" x14ac:dyDescent="0.25">
      <c r="A3686" s="12" t="s">
        <v>6</v>
      </c>
      <c r="B3686" s="11">
        <v>20000</v>
      </c>
    </row>
    <row r="3687" spans="1:2" x14ac:dyDescent="0.25">
      <c r="A3687" s="13" t="s">
        <v>4054</v>
      </c>
      <c r="B3687" s="11">
        <v>20000</v>
      </c>
    </row>
    <row r="3688" spans="1:2" x14ac:dyDescent="0.25">
      <c r="A3688" s="14" t="s">
        <v>4016</v>
      </c>
      <c r="B3688" s="11">
        <v>20000</v>
      </c>
    </row>
    <row r="3689" spans="1:2" x14ac:dyDescent="0.25">
      <c r="A3689" s="20" t="s">
        <v>9</v>
      </c>
      <c r="B3689" s="11">
        <v>20000</v>
      </c>
    </row>
    <row r="3690" spans="1:2" x14ac:dyDescent="0.25">
      <c r="A3690" s="163">
        <v>20000</v>
      </c>
      <c r="B3690" s="11">
        <v>20000</v>
      </c>
    </row>
    <row r="3691" spans="1:2" x14ac:dyDescent="0.25">
      <c r="A3691" s="9" t="s">
        <v>2475</v>
      </c>
      <c r="B3691" s="11">
        <v>12000</v>
      </c>
    </row>
    <row r="3692" spans="1:2" x14ac:dyDescent="0.25">
      <c r="A3692" s="4" t="s">
        <v>574</v>
      </c>
      <c r="B3692" s="11">
        <v>12000</v>
      </c>
    </row>
    <row r="3693" spans="1:2" x14ac:dyDescent="0.25">
      <c r="A3693" s="10" t="s">
        <v>20</v>
      </c>
      <c r="B3693" s="11">
        <v>12000</v>
      </c>
    </row>
    <row r="3694" spans="1:2" x14ac:dyDescent="0.25">
      <c r="A3694" s="12" t="s">
        <v>6</v>
      </c>
      <c r="B3694" s="11">
        <v>12000</v>
      </c>
    </row>
    <row r="3695" spans="1:2" x14ac:dyDescent="0.25">
      <c r="A3695" s="13" t="s">
        <v>4053</v>
      </c>
      <c r="B3695" s="11">
        <v>12000</v>
      </c>
    </row>
    <row r="3696" spans="1:2" x14ac:dyDescent="0.25">
      <c r="A3696" s="14" t="s">
        <v>4016</v>
      </c>
      <c r="B3696" s="11">
        <v>12000</v>
      </c>
    </row>
    <row r="3697" spans="1:2" x14ac:dyDescent="0.25">
      <c r="A3697" s="20" t="s">
        <v>13</v>
      </c>
      <c r="B3697" s="11">
        <v>12000</v>
      </c>
    </row>
    <row r="3698" spans="1:2" x14ac:dyDescent="0.25">
      <c r="A3698" s="163">
        <v>12000</v>
      </c>
      <c r="B3698" s="11">
        <v>12000</v>
      </c>
    </row>
    <row r="3699" spans="1:2" x14ac:dyDescent="0.25">
      <c r="A3699" s="9" t="s">
        <v>2477</v>
      </c>
      <c r="B3699" s="11">
        <v>30000</v>
      </c>
    </row>
    <row r="3700" spans="1:2" x14ac:dyDescent="0.25">
      <c r="A3700" s="4" t="s">
        <v>15</v>
      </c>
      <c r="B3700" s="11">
        <v>30000</v>
      </c>
    </row>
    <row r="3701" spans="1:2" x14ac:dyDescent="0.25">
      <c r="A3701" s="10" t="s">
        <v>20</v>
      </c>
      <c r="B3701" s="11">
        <v>30000</v>
      </c>
    </row>
    <row r="3702" spans="1:2" x14ac:dyDescent="0.25">
      <c r="A3702" s="12" t="s">
        <v>6</v>
      </c>
      <c r="B3702" s="11">
        <v>30000</v>
      </c>
    </row>
    <row r="3703" spans="1:2" x14ac:dyDescent="0.25">
      <c r="A3703" s="13" t="s">
        <v>4032</v>
      </c>
      <c r="B3703" s="11">
        <v>30000</v>
      </c>
    </row>
    <row r="3704" spans="1:2" x14ac:dyDescent="0.25">
      <c r="A3704" s="14" t="s">
        <v>4016</v>
      </c>
      <c r="B3704" s="11">
        <v>30000</v>
      </c>
    </row>
    <row r="3705" spans="1:2" x14ac:dyDescent="0.25">
      <c r="A3705" s="20" t="s">
        <v>186</v>
      </c>
      <c r="B3705" s="11">
        <v>30000</v>
      </c>
    </row>
    <row r="3706" spans="1:2" x14ac:dyDescent="0.25">
      <c r="A3706" s="163">
        <v>30000</v>
      </c>
      <c r="B3706" s="11">
        <v>30000</v>
      </c>
    </row>
    <row r="3707" spans="1:2" x14ac:dyDescent="0.25">
      <c r="A3707" s="9" t="s">
        <v>2478</v>
      </c>
      <c r="B3707" s="11">
        <v>24000</v>
      </c>
    </row>
    <row r="3708" spans="1:2" x14ac:dyDescent="0.25">
      <c r="A3708" s="4" t="s">
        <v>4116</v>
      </c>
      <c r="B3708" s="11">
        <v>24000</v>
      </c>
    </row>
    <row r="3709" spans="1:2" x14ac:dyDescent="0.25">
      <c r="A3709" s="10" t="s">
        <v>279</v>
      </c>
      <c r="B3709" s="11">
        <v>24000</v>
      </c>
    </row>
    <row r="3710" spans="1:2" x14ac:dyDescent="0.25">
      <c r="A3710" s="12" t="s">
        <v>6</v>
      </c>
      <c r="B3710" s="11">
        <v>24000</v>
      </c>
    </row>
    <row r="3711" spans="1:2" x14ac:dyDescent="0.25">
      <c r="A3711" s="13" t="s">
        <v>4054</v>
      </c>
      <c r="B3711" s="11">
        <v>24000</v>
      </c>
    </row>
    <row r="3712" spans="1:2" x14ac:dyDescent="0.25">
      <c r="A3712" s="14" t="s">
        <v>4016</v>
      </c>
      <c r="B3712" s="11">
        <v>24000</v>
      </c>
    </row>
    <row r="3713" spans="1:2" x14ac:dyDescent="0.25">
      <c r="A3713" s="20" t="s">
        <v>18</v>
      </c>
      <c r="B3713" s="11">
        <v>24000</v>
      </c>
    </row>
    <row r="3714" spans="1:2" x14ac:dyDescent="0.25">
      <c r="A3714" s="163">
        <v>24000</v>
      </c>
      <c r="B3714" s="11">
        <v>24000</v>
      </c>
    </row>
    <row r="3715" spans="1:2" x14ac:dyDescent="0.25">
      <c r="A3715" s="9" t="s">
        <v>2479</v>
      </c>
      <c r="B3715" s="11">
        <v>92000</v>
      </c>
    </row>
    <row r="3716" spans="1:2" x14ac:dyDescent="0.25">
      <c r="A3716" s="4" t="s">
        <v>15</v>
      </c>
      <c r="B3716" s="11">
        <v>92000</v>
      </c>
    </row>
    <row r="3717" spans="1:2" x14ac:dyDescent="0.25">
      <c r="A3717" s="10" t="s">
        <v>279</v>
      </c>
      <c r="B3717" s="11">
        <v>92000</v>
      </c>
    </row>
    <row r="3718" spans="1:2" x14ac:dyDescent="0.25">
      <c r="A3718" s="12" t="s">
        <v>6</v>
      </c>
      <c r="B3718" s="11">
        <v>92000</v>
      </c>
    </row>
    <row r="3719" spans="1:2" x14ac:dyDescent="0.25">
      <c r="A3719" s="13" t="s">
        <v>4102</v>
      </c>
      <c r="B3719" s="11">
        <v>92000</v>
      </c>
    </row>
    <row r="3720" spans="1:2" x14ac:dyDescent="0.25">
      <c r="A3720" s="14" t="s">
        <v>4016</v>
      </c>
      <c r="B3720" s="11">
        <v>92000</v>
      </c>
    </row>
    <row r="3721" spans="1:2" x14ac:dyDescent="0.25">
      <c r="A3721" s="20" t="s">
        <v>25</v>
      </c>
      <c r="B3721" s="11">
        <v>92000</v>
      </c>
    </row>
    <row r="3722" spans="1:2" x14ac:dyDescent="0.25">
      <c r="A3722" s="163">
        <v>92000</v>
      </c>
      <c r="B3722" s="11">
        <v>92000</v>
      </c>
    </row>
    <row r="3723" spans="1:2" x14ac:dyDescent="0.25">
      <c r="A3723" s="9" t="s">
        <v>2480</v>
      </c>
      <c r="B3723" s="11">
        <v>52000</v>
      </c>
    </row>
    <row r="3724" spans="1:2" x14ac:dyDescent="0.25">
      <c r="A3724" s="4" t="s">
        <v>15</v>
      </c>
      <c r="B3724" s="11">
        <v>52000</v>
      </c>
    </row>
    <row r="3725" spans="1:2" x14ac:dyDescent="0.25">
      <c r="A3725" s="10" t="s">
        <v>20</v>
      </c>
      <c r="B3725" s="11">
        <v>52000</v>
      </c>
    </row>
    <row r="3726" spans="1:2" x14ac:dyDescent="0.25">
      <c r="A3726" s="12" t="s">
        <v>6</v>
      </c>
      <c r="B3726" s="11">
        <v>52000</v>
      </c>
    </row>
    <row r="3727" spans="1:2" x14ac:dyDescent="0.25">
      <c r="A3727" s="13" t="s">
        <v>4029</v>
      </c>
      <c r="B3727" s="11">
        <v>52000</v>
      </c>
    </row>
    <row r="3728" spans="1:2" x14ac:dyDescent="0.25">
      <c r="A3728" s="14" t="s">
        <v>4016</v>
      </c>
      <c r="B3728" s="11">
        <v>52000</v>
      </c>
    </row>
    <row r="3729" spans="1:2" x14ac:dyDescent="0.25">
      <c r="A3729" s="20" t="s">
        <v>9</v>
      </c>
      <c r="B3729" s="11">
        <v>52000</v>
      </c>
    </row>
    <row r="3730" spans="1:2" x14ac:dyDescent="0.25">
      <c r="A3730" s="163">
        <v>52000</v>
      </c>
      <c r="B3730" s="11">
        <v>52000</v>
      </c>
    </row>
    <row r="3731" spans="1:2" x14ac:dyDescent="0.25">
      <c r="A3731" s="9" t="s">
        <v>2481</v>
      </c>
      <c r="B3731" s="11">
        <v>169000</v>
      </c>
    </row>
    <row r="3732" spans="1:2" x14ac:dyDescent="0.25">
      <c r="A3732" s="4" t="s">
        <v>15</v>
      </c>
      <c r="B3732" s="11">
        <v>169000</v>
      </c>
    </row>
    <row r="3733" spans="1:2" x14ac:dyDescent="0.25">
      <c r="A3733" s="10" t="s">
        <v>4001</v>
      </c>
      <c r="B3733" s="11">
        <v>169000</v>
      </c>
    </row>
    <row r="3734" spans="1:2" x14ac:dyDescent="0.25">
      <c r="A3734" s="12" t="s">
        <v>6</v>
      </c>
      <c r="B3734" s="11">
        <v>169000</v>
      </c>
    </row>
    <row r="3735" spans="1:2" x14ac:dyDescent="0.25">
      <c r="A3735" s="13" t="s">
        <v>4107</v>
      </c>
      <c r="B3735" s="11">
        <v>169000</v>
      </c>
    </row>
    <row r="3736" spans="1:2" x14ac:dyDescent="0.25">
      <c r="A3736" s="14" t="s">
        <v>4016</v>
      </c>
      <c r="B3736" s="11">
        <v>169000</v>
      </c>
    </row>
    <row r="3737" spans="1:2" x14ac:dyDescent="0.25">
      <c r="A3737" s="20" t="s">
        <v>18</v>
      </c>
      <c r="B3737" s="11">
        <v>169000</v>
      </c>
    </row>
    <row r="3738" spans="1:2" x14ac:dyDescent="0.25">
      <c r="A3738" s="163">
        <v>169000</v>
      </c>
      <c r="B3738" s="11">
        <v>169000</v>
      </c>
    </row>
    <row r="3739" spans="1:2" x14ac:dyDescent="0.25">
      <c r="A3739" s="9" t="s">
        <v>2482</v>
      </c>
      <c r="B3739" s="11">
        <v>110000</v>
      </c>
    </row>
    <row r="3740" spans="1:2" x14ac:dyDescent="0.25">
      <c r="A3740" s="4" t="s">
        <v>583</v>
      </c>
      <c r="B3740" s="11">
        <v>110000</v>
      </c>
    </row>
    <row r="3741" spans="1:2" x14ac:dyDescent="0.25">
      <c r="A3741" s="10" t="s">
        <v>310</v>
      </c>
      <c r="B3741" s="11">
        <v>110000</v>
      </c>
    </row>
    <row r="3742" spans="1:2" x14ac:dyDescent="0.25">
      <c r="A3742" s="12" t="s">
        <v>6</v>
      </c>
      <c r="B3742" s="11">
        <v>110000</v>
      </c>
    </row>
    <row r="3743" spans="1:2" x14ac:dyDescent="0.25">
      <c r="A3743" s="13" t="s">
        <v>4031</v>
      </c>
      <c r="B3743" s="11">
        <v>110000</v>
      </c>
    </row>
    <row r="3744" spans="1:2" x14ac:dyDescent="0.25">
      <c r="A3744" s="14" t="s">
        <v>4016</v>
      </c>
      <c r="B3744" s="11">
        <v>110000</v>
      </c>
    </row>
    <row r="3745" spans="1:2" x14ac:dyDescent="0.25">
      <c r="A3745" s="20" t="s">
        <v>18</v>
      </c>
      <c r="B3745" s="11">
        <v>110000</v>
      </c>
    </row>
    <row r="3746" spans="1:2" x14ac:dyDescent="0.25">
      <c r="A3746" s="163">
        <v>110000</v>
      </c>
      <c r="B3746" s="11">
        <v>110000</v>
      </c>
    </row>
    <row r="3747" spans="1:2" x14ac:dyDescent="0.25">
      <c r="A3747" s="9" t="s">
        <v>2483</v>
      </c>
      <c r="B3747" s="11">
        <v>131675.52225194403</v>
      </c>
    </row>
    <row r="3748" spans="1:2" x14ac:dyDescent="0.25">
      <c r="A3748" s="4" t="s">
        <v>48</v>
      </c>
      <c r="B3748" s="11">
        <v>131675.52225194403</v>
      </c>
    </row>
    <row r="3749" spans="1:2" x14ac:dyDescent="0.25">
      <c r="A3749" s="10" t="s">
        <v>52</v>
      </c>
      <c r="B3749" s="11">
        <v>131675.52225194403</v>
      </c>
    </row>
    <row r="3750" spans="1:2" x14ac:dyDescent="0.25">
      <c r="A3750" s="12" t="s">
        <v>585</v>
      </c>
      <c r="B3750" s="11">
        <v>131675.52225194403</v>
      </c>
    </row>
    <row r="3751" spans="1:2" x14ac:dyDescent="0.25">
      <c r="A3751" s="13" t="s">
        <v>4105</v>
      </c>
      <c r="B3751" s="11">
        <v>131675.52225194403</v>
      </c>
    </row>
    <row r="3752" spans="1:2" x14ac:dyDescent="0.25">
      <c r="A3752" s="14" t="s">
        <v>4016</v>
      </c>
      <c r="B3752" s="11">
        <v>131675.52225194403</v>
      </c>
    </row>
    <row r="3753" spans="1:2" x14ac:dyDescent="0.25">
      <c r="A3753" s="20" t="s">
        <v>18</v>
      </c>
      <c r="B3753" s="11">
        <v>131675.52225194403</v>
      </c>
    </row>
    <row r="3754" spans="1:2" x14ac:dyDescent="0.25">
      <c r="A3754" s="163">
        <v>131675.52225194403</v>
      </c>
      <c r="B3754" s="11">
        <v>131675.52225194403</v>
      </c>
    </row>
    <row r="3755" spans="1:2" x14ac:dyDescent="0.25">
      <c r="A3755" s="9" t="s">
        <v>2484</v>
      </c>
      <c r="B3755" s="11">
        <v>92994.518051969761</v>
      </c>
    </row>
    <row r="3756" spans="1:2" x14ac:dyDescent="0.25">
      <c r="A3756" s="4" t="s">
        <v>71</v>
      </c>
      <c r="B3756" s="11">
        <v>92994.518051969761</v>
      </c>
    </row>
    <row r="3757" spans="1:2" x14ac:dyDescent="0.25">
      <c r="A3757" s="10" t="s">
        <v>356</v>
      </c>
      <c r="B3757" s="11">
        <v>92994.518051969761</v>
      </c>
    </row>
    <row r="3758" spans="1:2" x14ac:dyDescent="0.25">
      <c r="A3758" s="12" t="s">
        <v>69</v>
      </c>
      <c r="B3758" s="11">
        <v>92994.518051969761</v>
      </c>
    </row>
    <row r="3759" spans="1:2" x14ac:dyDescent="0.25">
      <c r="A3759" s="13" t="s">
        <v>4102</v>
      </c>
      <c r="B3759" s="11">
        <v>92994.518051969761</v>
      </c>
    </row>
    <row r="3760" spans="1:2" x14ac:dyDescent="0.25">
      <c r="A3760" s="14" t="s">
        <v>4016</v>
      </c>
      <c r="B3760" s="11">
        <v>92994.518051969761</v>
      </c>
    </row>
    <row r="3761" spans="1:2" x14ac:dyDescent="0.25">
      <c r="A3761" s="20" t="s">
        <v>18</v>
      </c>
      <c r="B3761" s="11">
        <v>92994.518051969761</v>
      </c>
    </row>
    <row r="3762" spans="1:2" x14ac:dyDescent="0.25">
      <c r="A3762" s="163">
        <v>92994.518051969761</v>
      </c>
      <c r="B3762" s="11">
        <v>92994.518051969761</v>
      </c>
    </row>
    <row r="3763" spans="1:2" x14ac:dyDescent="0.25">
      <c r="A3763" s="9" t="s">
        <v>2485</v>
      </c>
      <c r="B3763" s="11">
        <v>50000</v>
      </c>
    </row>
    <row r="3764" spans="1:2" x14ac:dyDescent="0.25">
      <c r="A3764" s="4" t="s">
        <v>15</v>
      </c>
      <c r="B3764" s="11">
        <v>50000</v>
      </c>
    </row>
    <row r="3765" spans="1:2" x14ac:dyDescent="0.25">
      <c r="A3765" s="10" t="s">
        <v>20</v>
      </c>
      <c r="B3765" s="11">
        <v>50000</v>
      </c>
    </row>
    <row r="3766" spans="1:2" x14ac:dyDescent="0.25">
      <c r="A3766" s="12" t="s">
        <v>6</v>
      </c>
      <c r="B3766" s="11">
        <v>50000</v>
      </c>
    </row>
    <row r="3767" spans="1:2" x14ac:dyDescent="0.25">
      <c r="A3767" s="13" t="s">
        <v>4029</v>
      </c>
      <c r="B3767" s="11">
        <v>50000</v>
      </c>
    </row>
    <row r="3768" spans="1:2" x14ac:dyDescent="0.25">
      <c r="A3768" s="14" t="s">
        <v>4016</v>
      </c>
      <c r="B3768" s="11">
        <v>50000</v>
      </c>
    </row>
    <row r="3769" spans="1:2" x14ac:dyDescent="0.25">
      <c r="A3769" s="20" t="s">
        <v>9</v>
      </c>
      <c r="B3769" s="11">
        <v>50000</v>
      </c>
    </row>
    <row r="3770" spans="1:2" x14ac:dyDescent="0.25">
      <c r="A3770" s="163">
        <v>50000</v>
      </c>
      <c r="B3770" s="11">
        <v>50000</v>
      </c>
    </row>
    <row r="3771" spans="1:2" x14ac:dyDescent="0.25">
      <c r="A3771" s="9" t="s">
        <v>2486</v>
      </c>
      <c r="B3771" s="11">
        <v>65000</v>
      </c>
    </row>
    <row r="3772" spans="1:2" x14ac:dyDescent="0.25">
      <c r="A3772" s="4" t="s">
        <v>15</v>
      </c>
      <c r="B3772" s="11">
        <v>65000</v>
      </c>
    </row>
    <row r="3773" spans="1:2" x14ac:dyDescent="0.25">
      <c r="A3773" s="10" t="s">
        <v>20</v>
      </c>
      <c r="B3773" s="11">
        <v>65000</v>
      </c>
    </row>
    <row r="3774" spans="1:2" x14ac:dyDescent="0.25">
      <c r="A3774" s="12" t="s">
        <v>6</v>
      </c>
      <c r="B3774" s="11">
        <v>65000</v>
      </c>
    </row>
    <row r="3775" spans="1:2" x14ac:dyDescent="0.25">
      <c r="A3775" s="13" t="s">
        <v>4100</v>
      </c>
      <c r="B3775" s="11">
        <v>65000</v>
      </c>
    </row>
    <row r="3776" spans="1:2" x14ac:dyDescent="0.25">
      <c r="A3776" s="14" t="s">
        <v>4016</v>
      </c>
      <c r="B3776" s="11">
        <v>65000</v>
      </c>
    </row>
    <row r="3777" spans="1:2" x14ac:dyDescent="0.25">
      <c r="A3777" s="20" t="s">
        <v>18</v>
      </c>
      <c r="B3777" s="11">
        <v>65000</v>
      </c>
    </row>
    <row r="3778" spans="1:2" x14ac:dyDescent="0.25">
      <c r="A3778" s="163">
        <v>65000</v>
      </c>
      <c r="B3778" s="11">
        <v>65000</v>
      </c>
    </row>
    <row r="3779" spans="1:2" x14ac:dyDescent="0.25">
      <c r="A3779" s="9" t="s">
        <v>2487</v>
      </c>
      <c r="B3779" s="11">
        <v>45234.630059395036</v>
      </c>
    </row>
    <row r="3780" spans="1:2" x14ac:dyDescent="0.25">
      <c r="A3780" s="4" t="s">
        <v>88</v>
      </c>
      <c r="B3780" s="11">
        <v>45234.630059395036</v>
      </c>
    </row>
    <row r="3781" spans="1:2" x14ac:dyDescent="0.25">
      <c r="A3781" s="10" t="s">
        <v>20</v>
      </c>
      <c r="B3781" s="11">
        <v>45234.630059395036</v>
      </c>
    </row>
    <row r="3782" spans="1:2" x14ac:dyDescent="0.25">
      <c r="A3782" s="12" t="s">
        <v>86</v>
      </c>
      <c r="B3782" s="11">
        <v>45234.630059395036</v>
      </c>
    </row>
    <row r="3783" spans="1:2" x14ac:dyDescent="0.25">
      <c r="A3783" s="13" t="s">
        <v>4030</v>
      </c>
      <c r="B3783" s="11">
        <v>45234.630059395036</v>
      </c>
    </row>
    <row r="3784" spans="1:2" x14ac:dyDescent="0.25">
      <c r="A3784" s="14" t="s">
        <v>4016</v>
      </c>
      <c r="B3784" s="11">
        <v>45234.630059395036</v>
      </c>
    </row>
    <row r="3785" spans="1:2" x14ac:dyDescent="0.25">
      <c r="A3785" s="20" t="s">
        <v>13</v>
      </c>
      <c r="B3785" s="11">
        <v>45234.630059395036</v>
      </c>
    </row>
    <row r="3786" spans="1:2" x14ac:dyDescent="0.25">
      <c r="A3786" s="163">
        <v>45234.630059395036</v>
      </c>
      <c r="B3786" s="11">
        <v>45234.630059395036</v>
      </c>
    </row>
    <row r="3787" spans="1:2" x14ac:dyDescent="0.25">
      <c r="A3787" s="9" t="s">
        <v>2488</v>
      </c>
      <c r="B3787" s="11">
        <v>55000</v>
      </c>
    </row>
    <row r="3788" spans="1:2" x14ac:dyDescent="0.25">
      <c r="A3788" s="4" t="s">
        <v>15</v>
      </c>
      <c r="B3788" s="11">
        <v>55000</v>
      </c>
    </row>
    <row r="3789" spans="1:2" x14ac:dyDescent="0.25">
      <c r="A3789" s="10" t="s">
        <v>20</v>
      </c>
      <c r="B3789" s="11">
        <v>55000</v>
      </c>
    </row>
    <row r="3790" spans="1:2" x14ac:dyDescent="0.25">
      <c r="A3790" s="12" t="s">
        <v>6</v>
      </c>
      <c r="B3790" s="11">
        <v>55000</v>
      </c>
    </row>
    <row r="3791" spans="1:2" x14ac:dyDescent="0.25">
      <c r="A3791" s="13" t="s">
        <v>4029</v>
      </c>
      <c r="B3791" s="11">
        <v>55000</v>
      </c>
    </row>
    <row r="3792" spans="1:2" x14ac:dyDescent="0.25">
      <c r="A3792" s="14" t="s">
        <v>4016</v>
      </c>
      <c r="B3792" s="11">
        <v>55000</v>
      </c>
    </row>
    <row r="3793" spans="1:2" x14ac:dyDescent="0.25">
      <c r="A3793" s="20" t="s">
        <v>18</v>
      </c>
      <c r="B3793" s="11">
        <v>55000</v>
      </c>
    </row>
    <row r="3794" spans="1:2" x14ac:dyDescent="0.25">
      <c r="A3794" s="163">
        <v>55000</v>
      </c>
      <c r="B3794" s="11">
        <v>55000</v>
      </c>
    </row>
    <row r="3795" spans="1:2" x14ac:dyDescent="0.25">
      <c r="A3795" s="9" t="s">
        <v>2489</v>
      </c>
      <c r="B3795" s="11">
        <v>20000</v>
      </c>
    </row>
    <row r="3796" spans="1:2" x14ac:dyDescent="0.25">
      <c r="A3796" s="4" t="s">
        <v>8</v>
      </c>
      <c r="B3796" s="11">
        <v>20000</v>
      </c>
    </row>
    <row r="3797" spans="1:2" x14ac:dyDescent="0.25">
      <c r="A3797" s="10" t="s">
        <v>356</v>
      </c>
      <c r="B3797" s="11">
        <v>20000</v>
      </c>
    </row>
    <row r="3798" spans="1:2" x14ac:dyDescent="0.25">
      <c r="A3798" s="12" t="s">
        <v>6</v>
      </c>
      <c r="B3798" s="11">
        <v>20000</v>
      </c>
    </row>
    <row r="3799" spans="1:2" x14ac:dyDescent="0.25">
      <c r="A3799" s="13" t="s">
        <v>4054</v>
      </c>
      <c r="B3799" s="11">
        <v>20000</v>
      </c>
    </row>
    <row r="3800" spans="1:2" x14ac:dyDescent="0.25">
      <c r="A3800" s="14" t="s">
        <v>4016</v>
      </c>
      <c r="B3800" s="11">
        <v>20000</v>
      </c>
    </row>
    <row r="3801" spans="1:2" x14ac:dyDescent="0.25">
      <c r="A3801" s="20" t="s">
        <v>18</v>
      </c>
      <c r="B3801" s="11">
        <v>20000</v>
      </c>
    </row>
    <row r="3802" spans="1:2" x14ac:dyDescent="0.25">
      <c r="A3802" s="163">
        <v>20000</v>
      </c>
      <c r="B3802" s="11">
        <v>20000</v>
      </c>
    </row>
    <row r="3803" spans="1:2" x14ac:dyDescent="0.25">
      <c r="A3803" s="9" t="s">
        <v>2490</v>
      </c>
      <c r="B3803" s="11">
        <v>6000</v>
      </c>
    </row>
    <row r="3804" spans="1:2" x14ac:dyDescent="0.25">
      <c r="A3804" s="4" t="s">
        <v>8</v>
      </c>
      <c r="B3804" s="11">
        <v>6000</v>
      </c>
    </row>
    <row r="3805" spans="1:2" x14ac:dyDescent="0.25">
      <c r="A3805" s="10" t="s">
        <v>3999</v>
      </c>
      <c r="B3805" s="11">
        <v>6000</v>
      </c>
    </row>
    <row r="3806" spans="1:2" x14ac:dyDescent="0.25">
      <c r="A3806" s="12" t="s">
        <v>6</v>
      </c>
      <c r="B3806" s="11">
        <v>6000</v>
      </c>
    </row>
    <row r="3807" spans="1:2" x14ac:dyDescent="0.25">
      <c r="A3807" s="13" t="s">
        <v>4053</v>
      </c>
      <c r="B3807" s="11">
        <v>6000</v>
      </c>
    </row>
    <row r="3808" spans="1:2" x14ac:dyDescent="0.25">
      <c r="A3808" s="14" t="s">
        <v>4016</v>
      </c>
      <c r="B3808" s="11">
        <v>6000</v>
      </c>
    </row>
    <row r="3809" spans="1:2" x14ac:dyDescent="0.25">
      <c r="A3809" s="20" t="s">
        <v>13</v>
      </c>
      <c r="B3809" s="11">
        <v>6000</v>
      </c>
    </row>
    <row r="3810" spans="1:2" x14ac:dyDescent="0.25">
      <c r="A3810" s="163">
        <v>6000</v>
      </c>
      <c r="B3810" s="11">
        <v>6000</v>
      </c>
    </row>
    <row r="3811" spans="1:2" x14ac:dyDescent="0.25">
      <c r="A3811" s="9" t="s">
        <v>2492</v>
      </c>
      <c r="B3811" s="11">
        <v>44391.484854502989</v>
      </c>
    </row>
    <row r="3812" spans="1:2" x14ac:dyDescent="0.25">
      <c r="A3812" s="4" t="s">
        <v>71</v>
      </c>
      <c r="B3812" s="11">
        <v>44391.484854502989</v>
      </c>
    </row>
    <row r="3813" spans="1:2" x14ac:dyDescent="0.25">
      <c r="A3813" s="10" t="s">
        <v>52</v>
      </c>
      <c r="B3813" s="11">
        <v>44391.484854502989</v>
      </c>
    </row>
    <row r="3814" spans="1:2" x14ac:dyDescent="0.25">
      <c r="A3814" s="12" t="s">
        <v>69</v>
      </c>
      <c r="B3814" s="11">
        <v>44391.484854502989</v>
      </c>
    </row>
    <row r="3815" spans="1:2" x14ac:dyDescent="0.25">
      <c r="A3815" s="13" t="s">
        <v>4030</v>
      </c>
      <c r="B3815" s="11">
        <v>44391.484854502989</v>
      </c>
    </row>
    <row r="3816" spans="1:2" x14ac:dyDescent="0.25">
      <c r="A3816" s="14" t="s">
        <v>4016</v>
      </c>
      <c r="B3816" s="11">
        <v>44391.484854502989</v>
      </c>
    </row>
    <row r="3817" spans="1:2" x14ac:dyDescent="0.25">
      <c r="A3817" s="20" t="s">
        <v>9</v>
      </c>
      <c r="B3817" s="11">
        <v>44391.484854502989</v>
      </c>
    </row>
    <row r="3818" spans="1:2" x14ac:dyDescent="0.25">
      <c r="A3818" s="163">
        <v>44391.484854502989</v>
      </c>
      <c r="B3818" s="11">
        <v>44391.484854502989</v>
      </c>
    </row>
    <row r="3819" spans="1:2" x14ac:dyDescent="0.25">
      <c r="A3819" s="9" t="s">
        <v>2493</v>
      </c>
      <c r="B3819" s="11">
        <v>40000</v>
      </c>
    </row>
    <row r="3820" spans="1:2" x14ac:dyDescent="0.25">
      <c r="A3820" s="4" t="s">
        <v>15</v>
      </c>
      <c r="B3820" s="11">
        <v>40000</v>
      </c>
    </row>
    <row r="3821" spans="1:2" x14ac:dyDescent="0.25">
      <c r="A3821" s="10" t="s">
        <v>20</v>
      </c>
      <c r="B3821" s="11">
        <v>40000</v>
      </c>
    </row>
    <row r="3822" spans="1:2" x14ac:dyDescent="0.25">
      <c r="A3822" s="12" t="s">
        <v>6</v>
      </c>
      <c r="B3822" s="11">
        <v>40000</v>
      </c>
    </row>
    <row r="3823" spans="1:2" x14ac:dyDescent="0.25">
      <c r="A3823" s="13" t="s">
        <v>4030</v>
      </c>
      <c r="B3823" s="11">
        <v>40000</v>
      </c>
    </row>
    <row r="3824" spans="1:2" x14ac:dyDescent="0.25">
      <c r="A3824" s="14" t="s">
        <v>4016</v>
      </c>
      <c r="B3824" s="11">
        <v>40000</v>
      </c>
    </row>
    <row r="3825" spans="1:2" x14ac:dyDescent="0.25">
      <c r="A3825" s="20" t="s">
        <v>18</v>
      </c>
      <c r="B3825" s="11">
        <v>40000</v>
      </c>
    </row>
    <row r="3826" spans="1:2" x14ac:dyDescent="0.25">
      <c r="A3826" s="163">
        <v>40000</v>
      </c>
      <c r="B3826" s="11">
        <v>40000</v>
      </c>
    </row>
    <row r="3827" spans="1:2" x14ac:dyDescent="0.25">
      <c r="A3827" s="9" t="s">
        <v>2494</v>
      </c>
      <c r="B3827" s="11">
        <v>108000</v>
      </c>
    </row>
    <row r="3828" spans="1:2" x14ac:dyDescent="0.25">
      <c r="A3828" s="4" t="s">
        <v>583</v>
      </c>
      <c r="B3828" s="11">
        <v>108000</v>
      </c>
    </row>
    <row r="3829" spans="1:2" x14ac:dyDescent="0.25">
      <c r="A3829" s="10" t="s">
        <v>52</v>
      </c>
      <c r="B3829" s="11">
        <v>108000</v>
      </c>
    </row>
    <row r="3830" spans="1:2" x14ac:dyDescent="0.25">
      <c r="A3830" s="12" t="s">
        <v>6</v>
      </c>
      <c r="B3830" s="11">
        <v>108000</v>
      </c>
    </row>
    <row r="3831" spans="1:2" x14ac:dyDescent="0.25">
      <c r="A3831" s="13" t="s">
        <v>4031</v>
      </c>
      <c r="B3831" s="11">
        <v>108000</v>
      </c>
    </row>
    <row r="3832" spans="1:2" x14ac:dyDescent="0.25">
      <c r="A3832" s="14" t="s">
        <v>4016</v>
      </c>
      <c r="B3832" s="11">
        <v>108000</v>
      </c>
    </row>
    <row r="3833" spans="1:2" x14ac:dyDescent="0.25">
      <c r="A3833" s="20" t="s">
        <v>9</v>
      </c>
      <c r="B3833" s="11">
        <v>108000</v>
      </c>
    </row>
    <row r="3834" spans="1:2" x14ac:dyDescent="0.25">
      <c r="A3834" s="163">
        <v>108000</v>
      </c>
      <c r="B3834" s="11">
        <v>108000</v>
      </c>
    </row>
    <row r="3835" spans="1:2" x14ac:dyDescent="0.25">
      <c r="A3835" s="9" t="s">
        <v>2495</v>
      </c>
      <c r="B3835" s="11">
        <v>3561.5833374885137</v>
      </c>
    </row>
    <row r="3836" spans="1:2" x14ac:dyDescent="0.25">
      <c r="A3836" s="4" t="s">
        <v>8</v>
      </c>
      <c r="B3836" s="11">
        <v>3561.5833374885137</v>
      </c>
    </row>
    <row r="3837" spans="1:2" x14ac:dyDescent="0.25">
      <c r="A3837" s="10" t="s">
        <v>20</v>
      </c>
      <c r="B3837" s="11">
        <v>3561.5833374885137</v>
      </c>
    </row>
    <row r="3838" spans="1:2" x14ac:dyDescent="0.25">
      <c r="A3838" s="12" t="s">
        <v>40</v>
      </c>
      <c r="B3838" s="11">
        <v>3561.5833374885137</v>
      </c>
    </row>
    <row r="3839" spans="1:2" x14ac:dyDescent="0.25">
      <c r="A3839" s="13" t="s">
        <v>4053</v>
      </c>
      <c r="B3839" s="11">
        <v>3561.5833374885137</v>
      </c>
    </row>
    <row r="3840" spans="1:2" x14ac:dyDescent="0.25">
      <c r="A3840" s="14" t="s">
        <v>4016</v>
      </c>
      <c r="B3840" s="11">
        <v>3561.5833374885137</v>
      </c>
    </row>
    <row r="3841" spans="1:2" x14ac:dyDescent="0.25">
      <c r="A3841" s="20" t="s">
        <v>18</v>
      </c>
      <c r="B3841" s="11">
        <v>3561.5833374885137</v>
      </c>
    </row>
    <row r="3842" spans="1:2" x14ac:dyDescent="0.25">
      <c r="A3842" s="163">
        <v>3561.5833374885137</v>
      </c>
      <c r="B3842" s="11">
        <v>3561.5833374885137</v>
      </c>
    </row>
    <row r="3843" spans="1:2" x14ac:dyDescent="0.25">
      <c r="A3843" s="9" t="s">
        <v>2496</v>
      </c>
      <c r="B3843" s="11">
        <v>84000</v>
      </c>
    </row>
    <row r="3844" spans="1:2" x14ac:dyDescent="0.25">
      <c r="A3844" s="4" t="s">
        <v>15</v>
      </c>
      <c r="B3844" s="11">
        <v>84000</v>
      </c>
    </row>
    <row r="3845" spans="1:2" x14ac:dyDescent="0.25">
      <c r="A3845" s="10" t="s">
        <v>20</v>
      </c>
      <c r="B3845" s="11">
        <v>84000</v>
      </c>
    </row>
    <row r="3846" spans="1:2" x14ac:dyDescent="0.25">
      <c r="A3846" s="12" t="s">
        <v>6</v>
      </c>
      <c r="B3846" s="11">
        <v>84000</v>
      </c>
    </row>
    <row r="3847" spans="1:2" x14ac:dyDescent="0.25">
      <c r="A3847" s="13" t="s">
        <v>4101</v>
      </c>
      <c r="B3847" s="11">
        <v>84000</v>
      </c>
    </row>
    <row r="3848" spans="1:2" x14ac:dyDescent="0.25">
      <c r="A3848" s="14" t="s">
        <v>4016</v>
      </c>
      <c r="B3848" s="11">
        <v>84000</v>
      </c>
    </row>
    <row r="3849" spans="1:2" x14ac:dyDescent="0.25">
      <c r="A3849" s="20" t="s">
        <v>13</v>
      </c>
      <c r="B3849" s="11">
        <v>84000</v>
      </c>
    </row>
    <row r="3850" spans="1:2" x14ac:dyDescent="0.25">
      <c r="A3850" s="163">
        <v>84000</v>
      </c>
      <c r="B3850" s="11">
        <v>84000</v>
      </c>
    </row>
    <row r="3851" spans="1:2" x14ac:dyDescent="0.25">
      <c r="A3851" s="9" t="s">
        <v>2497</v>
      </c>
      <c r="B3851" s="11">
        <v>52013.882978220376</v>
      </c>
    </row>
    <row r="3852" spans="1:2" x14ac:dyDescent="0.25">
      <c r="A3852" s="4" t="s">
        <v>71</v>
      </c>
      <c r="B3852" s="11">
        <v>52013.882978220376</v>
      </c>
    </row>
    <row r="3853" spans="1:2" x14ac:dyDescent="0.25">
      <c r="A3853" s="10" t="s">
        <v>52</v>
      </c>
      <c r="B3853" s="11">
        <v>52013.882978220376</v>
      </c>
    </row>
    <row r="3854" spans="1:2" x14ac:dyDescent="0.25">
      <c r="A3854" s="12" t="s">
        <v>69</v>
      </c>
      <c r="B3854" s="11">
        <v>52013.882978220376</v>
      </c>
    </row>
    <row r="3855" spans="1:2" x14ac:dyDescent="0.25">
      <c r="A3855" s="13" t="s">
        <v>4029</v>
      </c>
      <c r="B3855" s="11">
        <v>52013.882978220376</v>
      </c>
    </row>
    <row r="3856" spans="1:2" x14ac:dyDescent="0.25">
      <c r="A3856" s="14" t="s">
        <v>4016</v>
      </c>
      <c r="B3856" s="11">
        <v>52013.882978220376</v>
      </c>
    </row>
    <row r="3857" spans="1:2" x14ac:dyDescent="0.25">
      <c r="A3857" s="20" t="s">
        <v>9</v>
      </c>
      <c r="B3857" s="11">
        <v>52013.882978220376</v>
      </c>
    </row>
    <row r="3858" spans="1:2" x14ac:dyDescent="0.25">
      <c r="A3858" s="163">
        <v>52013.882978220376</v>
      </c>
      <c r="B3858" s="11">
        <v>52013.882978220376</v>
      </c>
    </row>
    <row r="3859" spans="1:2" x14ac:dyDescent="0.25">
      <c r="A3859" s="9" t="s">
        <v>2498</v>
      </c>
      <c r="B3859" s="11">
        <v>12821.700014958649</v>
      </c>
    </row>
    <row r="3860" spans="1:2" x14ac:dyDescent="0.25">
      <c r="A3860" s="4" t="s">
        <v>8</v>
      </c>
      <c r="B3860" s="11">
        <v>12821.700014958649</v>
      </c>
    </row>
    <row r="3861" spans="1:2" x14ac:dyDescent="0.25">
      <c r="A3861" s="10" t="s">
        <v>52</v>
      </c>
      <c r="B3861" s="11">
        <v>12821.700014958649</v>
      </c>
    </row>
    <row r="3862" spans="1:2" x14ac:dyDescent="0.25">
      <c r="A3862" s="12" t="s">
        <v>40</v>
      </c>
      <c r="B3862" s="11">
        <v>12821.700014958649</v>
      </c>
    </row>
    <row r="3863" spans="1:2" x14ac:dyDescent="0.25">
      <c r="A3863" s="13" t="s">
        <v>4054</v>
      </c>
      <c r="B3863" s="11">
        <v>12821.700014958649</v>
      </c>
    </row>
    <row r="3864" spans="1:2" x14ac:dyDescent="0.25">
      <c r="A3864" s="14" t="s">
        <v>4016</v>
      </c>
      <c r="B3864" s="11">
        <v>12821.700014958649</v>
      </c>
    </row>
    <row r="3865" spans="1:2" x14ac:dyDescent="0.25">
      <c r="A3865" s="20" t="s">
        <v>18</v>
      </c>
      <c r="B3865" s="11">
        <v>12821.700014958649</v>
      </c>
    </row>
    <row r="3866" spans="1:2" x14ac:dyDescent="0.25">
      <c r="A3866" s="163">
        <v>12821.700014958649</v>
      </c>
      <c r="B3866" s="11">
        <v>12821.700014958649</v>
      </c>
    </row>
    <row r="3867" spans="1:2" x14ac:dyDescent="0.25">
      <c r="A3867" s="9" t="s">
        <v>2499</v>
      </c>
      <c r="B3867" s="11">
        <v>67360.264327577388</v>
      </c>
    </row>
    <row r="3868" spans="1:2" x14ac:dyDescent="0.25">
      <c r="A3868" s="4" t="s">
        <v>88</v>
      </c>
      <c r="B3868" s="11">
        <v>67360.264327577388</v>
      </c>
    </row>
    <row r="3869" spans="1:2" x14ac:dyDescent="0.25">
      <c r="A3869" s="10" t="s">
        <v>20</v>
      </c>
      <c r="B3869" s="11">
        <v>67360.264327577388</v>
      </c>
    </row>
    <row r="3870" spans="1:2" x14ac:dyDescent="0.25">
      <c r="A3870" s="12" t="s">
        <v>86</v>
      </c>
      <c r="B3870" s="11">
        <v>67360.264327577388</v>
      </c>
    </row>
    <row r="3871" spans="1:2" x14ac:dyDescent="0.25">
      <c r="A3871" s="13" t="s">
        <v>4100</v>
      </c>
      <c r="B3871" s="11">
        <v>67360.264327577388</v>
      </c>
    </row>
    <row r="3872" spans="1:2" x14ac:dyDescent="0.25">
      <c r="A3872" s="14" t="s">
        <v>4016</v>
      </c>
      <c r="B3872" s="11">
        <v>67360.264327577388</v>
      </c>
    </row>
    <row r="3873" spans="1:2" x14ac:dyDescent="0.25">
      <c r="A3873" s="20" t="s">
        <v>9</v>
      </c>
      <c r="B3873" s="11">
        <v>67360.264327577388</v>
      </c>
    </row>
    <row r="3874" spans="1:2" x14ac:dyDescent="0.25">
      <c r="A3874" s="163">
        <v>67360.264327577388</v>
      </c>
      <c r="B3874" s="11">
        <v>67360.264327577388</v>
      </c>
    </row>
    <row r="3875" spans="1:2" x14ac:dyDescent="0.25">
      <c r="A3875" s="9" t="s">
        <v>2500</v>
      </c>
      <c r="B3875" s="11">
        <v>23000</v>
      </c>
    </row>
    <row r="3876" spans="1:2" x14ac:dyDescent="0.25">
      <c r="A3876" s="4" t="s">
        <v>38</v>
      </c>
      <c r="B3876" s="11">
        <v>23000</v>
      </c>
    </row>
    <row r="3877" spans="1:2" x14ac:dyDescent="0.25">
      <c r="A3877" s="10" t="s">
        <v>52</v>
      </c>
      <c r="B3877" s="11">
        <v>23000</v>
      </c>
    </row>
    <row r="3878" spans="1:2" x14ac:dyDescent="0.25">
      <c r="A3878" s="12" t="s">
        <v>6</v>
      </c>
      <c r="B3878" s="11">
        <v>23000</v>
      </c>
    </row>
    <row r="3879" spans="1:2" x14ac:dyDescent="0.25">
      <c r="A3879" s="13" t="s">
        <v>4054</v>
      </c>
      <c r="B3879" s="11">
        <v>23000</v>
      </c>
    </row>
    <row r="3880" spans="1:2" x14ac:dyDescent="0.25">
      <c r="A3880" s="14" t="s">
        <v>4016</v>
      </c>
      <c r="B3880" s="11">
        <v>23000</v>
      </c>
    </row>
    <row r="3881" spans="1:2" x14ac:dyDescent="0.25">
      <c r="A3881" s="20" t="s">
        <v>9</v>
      </c>
      <c r="B3881" s="11">
        <v>23000</v>
      </c>
    </row>
    <row r="3882" spans="1:2" x14ac:dyDescent="0.25">
      <c r="A3882" s="163">
        <v>23000</v>
      </c>
      <c r="B3882" s="11">
        <v>23000</v>
      </c>
    </row>
    <row r="3883" spans="1:2" x14ac:dyDescent="0.25">
      <c r="A3883" s="9" t="s">
        <v>2501</v>
      </c>
      <c r="B3883" s="11">
        <v>91418.339779902482</v>
      </c>
    </row>
    <row r="3884" spans="1:2" x14ac:dyDescent="0.25">
      <c r="A3884" s="4" t="s">
        <v>71</v>
      </c>
      <c r="B3884" s="11">
        <v>91418.339779902482</v>
      </c>
    </row>
    <row r="3885" spans="1:2" x14ac:dyDescent="0.25">
      <c r="A3885" s="10" t="s">
        <v>52</v>
      </c>
      <c r="B3885" s="11">
        <v>91418.339779902482</v>
      </c>
    </row>
    <row r="3886" spans="1:2" x14ac:dyDescent="0.25">
      <c r="A3886" s="12" t="s">
        <v>69</v>
      </c>
      <c r="B3886" s="11">
        <v>91418.339779902482</v>
      </c>
    </row>
    <row r="3887" spans="1:2" x14ac:dyDescent="0.25">
      <c r="A3887" s="13" t="s">
        <v>4102</v>
      </c>
      <c r="B3887" s="11">
        <v>91418.339779902482</v>
      </c>
    </row>
    <row r="3888" spans="1:2" x14ac:dyDescent="0.25">
      <c r="A3888" s="14" t="s">
        <v>4016</v>
      </c>
      <c r="B3888" s="11">
        <v>91418.339779902482</v>
      </c>
    </row>
    <row r="3889" spans="1:2" x14ac:dyDescent="0.25">
      <c r="A3889" s="20" t="s">
        <v>13</v>
      </c>
      <c r="B3889" s="11">
        <v>91418.339779902482</v>
      </c>
    </row>
    <row r="3890" spans="1:2" x14ac:dyDescent="0.25">
      <c r="A3890" s="163">
        <v>91418.339779902482</v>
      </c>
      <c r="B3890" s="11">
        <v>91418.339779902482</v>
      </c>
    </row>
    <row r="3891" spans="1:2" x14ac:dyDescent="0.25">
      <c r="A3891" s="9" t="s">
        <v>2502</v>
      </c>
      <c r="B3891" s="11">
        <v>77000</v>
      </c>
    </row>
    <row r="3892" spans="1:2" x14ac:dyDescent="0.25">
      <c r="A3892" s="4" t="s">
        <v>15</v>
      </c>
      <c r="B3892" s="11">
        <v>77000</v>
      </c>
    </row>
    <row r="3893" spans="1:2" x14ac:dyDescent="0.25">
      <c r="A3893" s="10" t="s">
        <v>20</v>
      </c>
      <c r="B3893" s="11">
        <v>77000</v>
      </c>
    </row>
    <row r="3894" spans="1:2" x14ac:dyDescent="0.25">
      <c r="A3894" s="12" t="s">
        <v>6</v>
      </c>
      <c r="B3894" s="11">
        <v>77000</v>
      </c>
    </row>
    <row r="3895" spans="1:2" x14ac:dyDescent="0.25">
      <c r="A3895" s="13" t="s">
        <v>4101</v>
      </c>
      <c r="B3895" s="11">
        <v>77000</v>
      </c>
    </row>
    <row r="3896" spans="1:2" x14ac:dyDescent="0.25">
      <c r="A3896" s="14" t="s">
        <v>4016</v>
      </c>
      <c r="B3896" s="11">
        <v>77000</v>
      </c>
    </row>
    <row r="3897" spans="1:2" x14ac:dyDescent="0.25">
      <c r="A3897" s="20" t="s">
        <v>13</v>
      </c>
      <c r="B3897" s="11">
        <v>77000</v>
      </c>
    </row>
    <row r="3898" spans="1:2" x14ac:dyDescent="0.25">
      <c r="A3898" s="163">
        <v>77000</v>
      </c>
      <c r="B3898" s="11">
        <v>77000</v>
      </c>
    </row>
    <row r="3899" spans="1:2" x14ac:dyDescent="0.25">
      <c r="A3899" s="9" t="s">
        <v>2503</v>
      </c>
      <c r="B3899" s="11">
        <v>100000</v>
      </c>
    </row>
    <row r="3900" spans="1:2" x14ac:dyDescent="0.25">
      <c r="A3900" s="4" t="s">
        <v>15</v>
      </c>
      <c r="B3900" s="11">
        <v>100000</v>
      </c>
    </row>
    <row r="3901" spans="1:2" x14ac:dyDescent="0.25">
      <c r="A3901" s="10" t="s">
        <v>20</v>
      </c>
      <c r="B3901" s="11">
        <v>100000</v>
      </c>
    </row>
    <row r="3902" spans="1:2" x14ac:dyDescent="0.25">
      <c r="A3902" s="12" t="s">
        <v>6</v>
      </c>
      <c r="B3902" s="11">
        <v>100000</v>
      </c>
    </row>
    <row r="3903" spans="1:2" x14ac:dyDescent="0.25">
      <c r="A3903" s="13" t="s">
        <v>4031</v>
      </c>
      <c r="B3903" s="11">
        <v>100000</v>
      </c>
    </row>
    <row r="3904" spans="1:2" x14ac:dyDescent="0.25">
      <c r="A3904" s="14" t="s">
        <v>4016</v>
      </c>
      <c r="B3904" s="11">
        <v>100000</v>
      </c>
    </row>
    <row r="3905" spans="1:2" x14ac:dyDescent="0.25">
      <c r="A3905" s="20" t="s">
        <v>9</v>
      </c>
      <c r="B3905" s="11">
        <v>100000</v>
      </c>
    </row>
    <row r="3906" spans="1:2" x14ac:dyDescent="0.25">
      <c r="A3906" s="163">
        <v>100000</v>
      </c>
      <c r="B3906" s="11">
        <v>100000</v>
      </c>
    </row>
    <row r="3907" spans="1:2" x14ac:dyDescent="0.25">
      <c r="A3907" s="9" t="s">
        <v>2504</v>
      </c>
      <c r="B3907" s="11">
        <v>55500</v>
      </c>
    </row>
    <row r="3908" spans="1:2" x14ac:dyDescent="0.25">
      <c r="A3908" s="4" t="s">
        <v>179</v>
      </c>
      <c r="B3908" s="11">
        <v>55500</v>
      </c>
    </row>
    <row r="3909" spans="1:2" x14ac:dyDescent="0.25">
      <c r="A3909" s="10" t="s">
        <v>488</v>
      </c>
      <c r="B3909" s="11">
        <v>55500</v>
      </c>
    </row>
    <row r="3910" spans="1:2" x14ac:dyDescent="0.25">
      <c r="A3910" s="12" t="s">
        <v>6</v>
      </c>
      <c r="B3910" s="11">
        <v>55500</v>
      </c>
    </row>
    <row r="3911" spans="1:2" x14ac:dyDescent="0.25">
      <c r="A3911" s="13" t="s">
        <v>4029</v>
      </c>
      <c r="B3911" s="11">
        <v>55500</v>
      </c>
    </row>
    <row r="3912" spans="1:2" x14ac:dyDescent="0.25">
      <c r="A3912" s="14" t="s">
        <v>4016</v>
      </c>
      <c r="B3912" s="11">
        <v>55500</v>
      </c>
    </row>
    <row r="3913" spans="1:2" x14ac:dyDescent="0.25">
      <c r="A3913" s="20" t="s">
        <v>9</v>
      </c>
      <c r="B3913" s="11">
        <v>55500</v>
      </c>
    </row>
    <row r="3914" spans="1:2" x14ac:dyDescent="0.25">
      <c r="A3914" s="163">
        <v>55500</v>
      </c>
      <c r="B3914" s="11">
        <v>55500</v>
      </c>
    </row>
    <row r="3915" spans="1:2" x14ac:dyDescent="0.25">
      <c r="A3915" s="9" t="s">
        <v>2505</v>
      </c>
      <c r="B3915" s="11">
        <v>19055.991584874118</v>
      </c>
    </row>
    <row r="3916" spans="1:2" x14ac:dyDescent="0.25">
      <c r="A3916" s="4" t="s">
        <v>608</v>
      </c>
      <c r="B3916" s="11">
        <v>19055.991584874118</v>
      </c>
    </row>
    <row r="3917" spans="1:2" x14ac:dyDescent="0.25">
      <c r="A3917" s="10" t="s">
        <v>20</v>
      </c>
      <c r="B3917" s="11">
        <v>19055.991584874118</v>
      </c>
    </row>
    <row r="3918" spans="1:2" x14ac:dyDescent="0.25">
      <c r="A3918" s="12" t="s">
        <v>22</v>
      </c>
      <c r="B3918" s="11">
        <v>19055.991584874118</v>
      </c>
    </row>
    <row r="3919" spans="1:2" x14ac:dyDescent="0.25">
      <c r="A3919" s="13" t="s">
        <v>4054</v>
      </c>
      <c r="B3919" s="11">
        <v>19055.991584874118</v>
      </c>
    </row>
    <row r="3920" spans="1:2" x14ac:dyDescent="0.25">
      <c r="A3920" s="14" t="s">
        <v>4016</v>
      </c>
      <c r="B3920" s="11">
        <v>19055.991584874118</v>
      </c>
    </row>
    <row r="3921" spans="1:2" x14ac:dyDescent="0.25">
      <c r="A3921" s="20" t="s">
        <v>13</v>
      </c>
      <c r="B3921" s="11">
        <v>19055.991584874118</v>
      </c>
    </row>
    <row r="3922" spans="1:2" x14ac:dyDescent="0.25">
      <c r="A3922" s="163">
        <v>19055.991584874118</v>
      </c>
      <c r="B3922" s="11">
        <v>19055.991584874118</v>
      </c>
    </row>
    <row r="3923" spans="1:2" x14ac:dyDescent="0.25">
      <c r="A3923" s="9" t="s">
        <v>2506</v>
      </c>
      <c r="B3923" s="11">
        <v>10684.750012465542</v>
      </c>
    </row>
    <row r="3924" spans="1:2" x14ac:dyDescent="0.25">
      <c r="A3924" s="4" t="s">
        <v>8</v>
      </c>
      <c r="B3924" s="11">
        <v>10684.750012465542</v>
      </c>
    </row>
    <row r="3925" spans="1:2" x14ac:dyDescent="0.25">
      <c r="A3925" s="10" t="s">
        <v>52</v>
      </c>
      <c r="B3925" s="11">
        <v>10684.750012465542</v>
      </c>
    </row>
    <row r="3926" spans="1:2" x14ac:dyDescent="0.25">
      <c r="A3926" s="12" t="s">
        <v>40</v>
      </c>
      <c r="B3926" s="11">
        <v>10684.750012465542</v>
      </c>
    </row>
    <row r="3927" spans="1:2" x14ac:dyDescent="0.25">
      <c r="A3927" s="13" t="s">
        <v>4053</v>
      </c>
      <c r="B3927" s="11">
        <v>10684.750012465542</v>
      </c>
    </row>
    <row r="3928" spans="1:2" x14ac:dyDescent="0.25">
      <c r="A3928" s="14" t="s">
        <v>4016</v>
      </c>
      <c r="B3928" s="11">
        <v>10684.750012465542</v>
      </c>
    </row>
    <row r="3929" spans="1:2" x14ac:dyDescent="0.25">
      <c r="A3929" s="20" t="s">
        <v>9</v>
      </c>
      <c r="B3929" s="11">
        <v>10684.750012465542</v>
      </c>
    </row>
    <row r="3930" spans="1:2" x14ac:dyDescent="0.25">
      <c r="A3930" s="163">
        <v>10684.750012465542</v>
      </c>
      <c r="B3930" s="11">
        <v>10684.750012465542</v>
      </c>
    </row>
    <row r="3931" spans="1:2" x14ac:dyDescent="0.25">
      <c r="A3931" s="9" t="s">
        <v>2507</v>
      </c>
      <c r="B3931" s="11">
        <v>8400</v>
      </c>
    </row>
    <row r="3932" spans="1:2" x14ac:dyDescent="0.25">
      <c r="A3932" s="4" t="s">
        <v>8</v>
      </c>
      <c r="B3932" s="11">
        <v>8400</v>
      </c>
    </row>
    <row r="3933" spans="1:2" x14ac:dyDescent="0.25">
      <c r="A3933" s="10" t="s">
        <v>52</v>
      </c>
      <c r="B3933" s="11">
        <v>8400</v>
      </c>
    </row>
    <row r="3934" spans="1:2" x14ac:dyDescent="0.25">
      <c r="A3934" s="12" t="s">
        <v>6</v>
      </c>
      <c r="B3934" s="11">
        <v>8400</v>
      </c>
    </row>
    <row r="3935" spans="1:2" x14ac:dyDescent="0.25">
      <c r="A3935" s="13" t="s">
        <v>4053</v>
      </c>
      <c r="B3935" s="11">
        <v>8400</v>
      </c>
    </row>
    <row r="3936" spans="1:2" x14ac:dyDescent="0.25">
      <c r="A3936" s="14" t="s">
        <v>4016</v>
      </c>
      <c r="B3936" s="11">
        <v>8400</v>
      </c>
    </row>
    <row r="3937" spans="1:2" x14ac:dyDescent="0.25">
      <c r="A3937" s="20" t="s">
        <v>9</v>
      </c>
      <c r="B3937" s="11">
        <v>8400</v>
      </c>
    </row>
    <row r="3938" spans="1:2" x14ac:dyDescent="0.25">
      <c r="A3938" s="163">
        <v>8400</v>
      </c>
      <c r="B3938" s="11">
        <v>8400</v>
      </c>
    </row>
    <row r="3939" spans="1:2" x14ac:dyDescent="0.25">
      <c r="A3939" s="9" t="s">
        <v>2508</v>
      </c>
      <c r="B3939" s="11">
        <v>8903.9583437212841</v>
      </c>
    </row>
    <row r="3940" spans="1:2" x14ac:dyDescent="0.25">
      <c r="A3940" s="4" t="s">
        <v>8</v>
      </c>
      <c r="B3940" s="11">
        <v>8903.9583437212841</v>
      </c>
    </row>
    <row r="3941" spans="1:2" x14ac:dyDescent="0.25">
      <c r="A3941" s="10" t="s">
        <v>52</v>
      </c>
      <c r="B3941" s="11">
        <v>8903.9583437212841</v>
      </c>
    </row>
    <row r="3942" spans="1:2" x14ac:dyDescent="0.25">
      <c r="A3942" s="12" t="s">
        <v>40</v>
      </c>
      <c r="B3942" s="11">
        <v>8903.9583437212841</v>
      </c>
    </row>
    <row r="3943" spans="1:2" x14ac:dyDescent="0.25">
      <c r="A3943" s="13" t="s">
        <v>4053</v>
      </c>
      <c r="B3943" s="11">
        <v>8903.9583437212841</v>
      </c>
    </row>
    <row r="3944" spans="1:2" x14ac:dyDescent="0.25">
      <c r="A3944" s="14" t="s">
        <v>4016</v>
      </c>
      <c r="B3944" s="11">
        <v>8903.9583437212841</v>
      </c>
    </row>
    <row r="3945" spans="1:2" x14ac:dyDescent="0.25">
      <c r="A3945" s="20" t="s">
        <v>18</v>
      </c>
      <c r="B3945" s="11">
        <v>8903.9583437212841</v>
      </c>
    </row>
    <row r="3946" spans="1:2" x14ac:dyDescent="0.25">
      <c r="A3946" s="163">
        <v>8903.9583437212841</v>
      </c>
      <c r="B3946" s="11">
        <v>8903.9583437212841</v>
      </c>
    </row>
    <row r="3947" spans="1:2" x14ac:dyDescent="0.25">
      <c r="A3947" s="9" t="s">
        <v>2509</v>
      </c>
      <c r="B3947" s="11">
        <v>12000</v>
      </c>
    </row>
    <row r="3948" spans="1:2" x14ac:dyDescent="0.25">
      <c r="A3948" s="4" t="s">
        <v>143</v>
      </c>
      <c r="B3948" s="11">
        <v>12000</v>
      </c>
    </row>
    <row r="3949" spans="1:2" x14ac:dyDescent="0.25">
      <c r="A3949" s="10" t="s">
        <v>20</v>
      </c>
      <c r="B3949" s="11">
        <v>12000</v>
      </c>
    </row>
    <row r="3950" spans="1:2" x14ac:dyDescent="0.25">
      <c r="A3950" s="12" t="s">
        <v>6</v>
      </c>
      <c r="B3950" s="11">
        <v>12000</v>
      </c>
    </row>
    <row r="3951" spans="1:2" x14ac:dyDescent="0.25">
      <c r="A3951" s="13" t="s">
        <v>4053</v>
      </c>
      <c r="B3951" s="11">
        <v>12000</v>
      </c>
    </row>
    <row r="3952" spans="1:2" x14ac:dyDescent="0.25">
      <c r="A3952" s="14" t="s">
        <v>4016</v>
      </c>
      <c r="B3952" s="11">
        <v>12000</v>
      </c>
    </row>
    <row r="3953" spans="1:2" x14ac:dyDescent="0.25">
      <c r="A3953" s="20" t="s">
        <v>13</v>
      </c>
      <c r="B3953" s="11">
        <v>12000</v>
      </c>
    </row>
    <row r="3954" spans="1:2" x14ac:dyDescent="0.25">
      <c r="A3954" s="163">
        <v>12000</v>
      </c>
      <c r="B3954" s="11">
        <v>12000</v>
      </c>
    </row>
    <row r="3955" spans="1:2" x14ac:dyDescent="0.25">
      <c r="A3955" s="9" t="s">
        <v>2510</v>
      </c>
      <c r="B3955" s="11">
        <v>65000</v>
      </c>
    </row>
    <row r="3956" spans="1:2" x14ac:dyDescent="0.25">
      <c r="A3956" s="4" t="s">
        <v>15</v>
      </c>
      <c r="B3956" s="11">
        <v>65000</v>
      </c>
    </row>
    <row r="3957" spans="1:2" x14ac:dyDescent="0.25">
      <c r="A3957" s="10" t="s">
        <v>52</v>
      </c>
      <c r="B3957" s="11">
        <v>65000</v>
      </c>
    </row>
    <row r="3958" spans="1:2" x14ac:dyDescent="0.25">
      <c r="A3958" s="12" t="s">
        <v>6</v>
      </c>
      <c r="B3958" s="11">
        <v>65000</v>
      </c>
    </row>
    <row r="3959" spans="1:2" x14ac:dyDescent="0.25">
      <c r="A3959" s="13" t="s">
        <v>4100</v>
      </c>
      <c r="B3959" s="11">
        <v>65000</v>
      </c>
    </row>
    <row r="3960" spans="1:2" x14ac:dyDescent="0.25">
      <c r="A3960" s="14" t="s">
        <v>4016</v>
      </c>
      <c r="B3960" s="11">
        <v>65000</v>
      </c>
    </row>
    <row r="3961" spans="1:2" x14ac:dyDescent="0.25">
      <c r="A3961" s="20" t="s">
        <v>13</v>
      </c>
      <c r="B3961" s="11">
        <v>65000</v>
      </c>
    </row>
    <row r="3962" spans="1:2" x14ac:dyDescent="0.25">
      <c r="A3962" s="163">
        <v>65000</v>
      </c>
      <c r="B3962" s="11">
        <v>65000</v>
      </c>
    </row>
    <row r="3963" spans="1:2" x14ac:dyDescent="0.25">
      <c r="A3963" s="9" t="s">
        <v>2511</v>
      </c>
      <c r="B3963" s="11">
        <v>25849.323661903458</v>
      </c>
    </row>
    <row r="3964" spans="1:2" x14ac:dyDescent="0.25">
      <c r="A3964" s="4" t="s">
        <v>71</v>
      </c>
      <c r="B3964" s="11">
        <v>25849.323661903458</v>
      </c>
    </row>
    <row r="3965" spans="1:2" x14ac:dyDescent="0.25">
      <c r="A3965" s="10" t="s">
        <v>20</v>
      </c>
      <c r="B3965" s="11">
        <v>25849.323661903458</v>
      </c>
    </row>
    <row r="3966" spans="1:2" x14ac:dyDescent="0.25">
      <c r="A3966" s="12" t="s">
        <v>69</v>
      </c>
      <c r="B3966" s="11">
        <v>25849.323661903458</v>
      </c>
    </row>
    <row r="3967" spans="1:2" x14ac:dyDescent="0.25">
      <c r="A3967" s="13" t="s">
        <v>4032</v>
      </c>
      <c r="B3967" s="11">
        <v>25849.323661903458</v>
      </c>
    </row>
    <row r="3968" spans="1:2" x14ac:dyDescent="0.25">
      <c r="A3968" s="14" t="s">
        <v>4016</v>
      </c>
      <c r="B3968" s="11">
        <v>25849.323661903458</v>
      </c>
    </row>
    <row r="3969" spans="1:2" x14ac:dyDescent="0.25">
      <c r="A3969" s="20" t="s">
        <v>9</v>
      </c>
      <c r="B3969" s="11">
        <v>25849.323661903458</v>
      </c>
    </row>
    <row r="3970" spans="1:2" x14ac:dyDescent="0.25">
      <c r="A3970" s="163">
        <v>25849.323661903458</v>
      </c>
      <c r="B3970" s="11">
        <v>25849.323661903458</v>
      </c>
    </row>
    <row r="3971" spans="1:2" x14ac:dyDescent="0.25">
      <c r="A3971" s="9" t="s">
        <v>2512</v>
      </c>
      <c r="B3971" s="11">
        <v>122941.90522124816</v>
      </c>
    </row>
    <row r="3972" spans="1:2" x14ac:dyDescent="0.25">
      <c r="A3972" s="4" t="s">
        <v>71</v>
      </c>
      <c r="B3972" s="11">
        <v>122941.90522124816</v>
      </c>
    </row>
    <row r="3973" spans="1:2" x14ac:dyDescent="0.25">
      <c r="A3973" s="10" t="s">
        <v>20</v>
      </c>
      <c r="B3973" s="11">
        <v>122941.90522124816</v>
      </c>
    </row>
    <row r="3974" spans="1:2" x14ac:dyDescent="0.25">
      <c r="A3974" s="12" t="s">
        <v>69</v>
      </c>
      <c r="B3974" s="11">
        <v>122941.90522124816</v>
      </c>
    </row>
    <row r="3975" spans="1:2" x14ac:dyDescent="0.25">
      <c r="A3975" s="13" t="s">
        <v>4104</v>
      </c>
      <c r="B3975" s="11">
        <v>122941.90522124816</v>
      </c>
    </row>
    <row r="3976" spans="1:2" x14ac:dyDescent="0.25">
      <c r="A3976" s="14" t="s">
        <v>4016</v>
      </c>
      <c r="B3976" s="11">
        <v>122941.90522124816</v>
      </c>
    </row>
    <row r="3977" spans="1:2" x14ac:dyDescent="0.25">
      <c r="A3977" s="20" t="s">
        <v>25</v>
      </c>
      <c r="B3977" s="11">
        <v>122941.90522124816</v>
      </c>
    </row>
    <row r="3978" spans="1:2" x14ac:dyDescent="0.25">
      <c r="A3978" s="163">
        <v>122941.90522124816</v>
      </c>
      <c r="B3978" s="11">
        <v>122941.90522124816</v>
      </c>
    </row>
    <row r="3979" spans="1:2" x14ac:dyDescent="0.25">
      <c r="A3979" s="9" t="s">
        <v>2513</v>
      </c>
      <c r="B3979" s="11">
        <v>76000</v>
      </c>
    </row>
    <row r="3980" spans="1:2" x14ac:dyDescent="0.25">
      <c r="A3980" s="4" t="s">
        <v>15</v>
      </c>
      <c r="B3980" s="11">
        <v>76000</v>
      </c>
    </row>
    <row r="3981" spans="1:2" x14ac:dyDescent="0.25">
      <c r="A3981" s="10" t="s">
        <v>52</v>
      </c>
      <c r="B3981" s="11">
        <v>76000</v>
      </c>
    </row>
    <row r="3982" spans="1:2" x14ac:dyDescent="0.25">
      <c r="A3982" s="12" t="s">
        <v>6</v>
      </c>
      <c r="B3982" s="11">
        <v>76000</v>
      </c>
    </row>
    <row r="3983" spans="1:2" x14ac:dyDescent="0.25">
      <c r="A3983" s="13" t="s">
        <v>4101</v>
      </c>
      <c r="B3983" s="11">
        <v>76000</v>
      </c>
    </row>
    <row r="3984" spans="1:2" x14ac:dyDescent="0.25">
      <c r="A3984" s="14" t="s">
        <v>4016</v>
      </c>
      <c r="B3984" s="11">
        <v>76000</v>
      </c>
    </row>
    <row r="3985" spans="1:2" x14ac:dyDescent="0.25">
      <c r="A3985" s="20" t="s">
        <v>18</v>
      </c>
      <c r="B3985" s="11">
        <v>76000</v>
      </c>
    </row>
    <row r="3986" spans="1:2" x14ac:dyDescent="0.25">
      <c r="A3986" s="163">
        <v>76000</v>
      </c>
      <c r="B3986" s="11">
        <v>76000</v>
      </c>
    </row>
    <row r="3987" spans="1:2" x14ac:dyDescent="0.25">
      <c r="A3987" s="9" t="s">
        <v>2514</v>
      </c>
      <c r="B3987" s="11">
        <v>150000</v>
      </c>
    </row>
    <row r="3988" spans="1:2" x14ac:dyDescent="0.25">
      <c r="A3988" s="4" t="s">
        <v>15</v>
      </c>
      <c r="B3988" s="11">
        <v>150000</v>
      </c>
    </row>
    <row r="3989" spans="1:2" x14ac:dyDescent="0.25">
      <c r="A3989" s="10" t="s">
        <v>356</v>
      </c>
      <c r="B3989" s="11">
        <v>150000</v>
      </c>
    </row>
    <row r="3990" spans="1:2" x14ac:dyDescent="0.25">
      <c r="A3990" s="12" t="s">
        <v>6</v>
      </c>
      <c r="B3990" s="11">
        <v>150000</v>
      </c>
    </row>
    <row r="3991" spans="1:2" x14ac:dyDescent="0.25">
      <c r="A3991" s="13" t="s">
        <v>4103</v>
      </c>
      <c r="B3991" s="11">
        <v>150000</v>
      </c>
    </row>
    <row r="3992" spans="1:2" x14ac:dyDescent="0.25">
      <c r="A3992" s="14" t="s">
        <v>4016</v>
      </c>
      <c r="B3992" s="11">
        <v>150000</v>
      </c>
    </row>
    <row r="3993" spans="1:2" x14ac:dyDescent="0.25">
      <c r="A3993" s="20" t="s">
        <v>13</v>
      </c>
      <c r="B3993" s="11">
        <v>150000</v>
      </c>
    </row>
    <row r="3994" spans="1:2" x14ac:dyDescent="0.25">
      <c r="A3994" s="163">
        <v>150000</v>
      </c>
      <c r="B3994" s="11">
        <v>150000</v>
      </c>
    </row>
    <row r="3995" spans="1:2" x14ac:dyDescent="0.25">
      <c r="A3995" s="9" t="s">
        <v>2515</v>
      </c>
      <c r="B3995" s="11">
        <v>54000</v>
      </c>
    </row>
    <row r="3996" spans="1:2" x14ac:dyDescent="0.25">
      <c r="A3996" s="4" t="s">
        <v>15</v>
      </c>
      <c r="B3996" s="11">
        <v>54000</v>
      </c>
    </row>
    <row r="3997" spans="1:2" x14ac:dyDescent="0.25">
      <c r="A3997" s="10" t="s">
        <v>20</v>
      </c>
      <c r="B3997" s="11">
        <v>54000</v>
      </c>
    </row>
    <row r="3998" spans="1:2" x14ac:dyDescent="0.25">
      <c r="A3998" s="12" t="s">
        <v>6</v>
      </c>
      <c r="B3998" s="11">
        <v>54000</v>
      </c>
    </row>
    <row r="3999" spans="1:2" x14ac:dyDescent="0.25">
      <c r="A3999" s="13" t="s">
        <v>4029</v>
      </c>
      <c r="B3999" s="11">
        <v>54000</v>
      </c>
    </row>
    <row r="4000" spans="1:2" x14ac:dyDescent="0.25">
      <c r="A4000" s="14" t="s">
        <v>4016</v>
      </c>
      <c r="B4000" s="11">
        <v>54000</v>
      </c>
    </row>
    <row r="4001" spans="1:2" x14ac:dyDescent="0.25">
      <c r="A4001" s="20" t="s">
        <v>9</v>
      </c>
      <c r="B4001" s="11">
        <v>54000</v>
      </c>
    </row>
    <row r="4002" spans="1:2" x14ac:dyDescent="0.25">
      <c r="A4002" s="163">
        <v>54000</v>
      </c>
      <c r="B4002" s="11">
        <v>54000</v>
      </c>
    </row>
    <row r="4003" spans="1:2" x14ac:dyDescent="0.25">
      <c r="A4003" s="9" t="s">
        <v>2516</v>
      </c>
      <c r="B4003" s="11">
        <v>57000</v>
      </c>
    </row>
    <row r="4004" spans="1:2" x14ac:dyDescent="0.25">
      <c r="A4004" s="4" t="s">
        <v>416</v>
      </c>
      <c r="B4004" s="11">
        <v>57000</v>
      </c>
    </row>
    <row r="4005" spans="1:2" x14ac:dyDescent="0.25">
      <c r="A4005" s="10" t="s">
        <v>52</v>
      </c>
      <c r="B4005" s="11">
        <v>57000</v>
      </c>
    </row>
    <row r="4006" spans="1:2" x14ac:dyDescent="0.25">
      <c r="A4006" s="12" t="s">
        <v>6</v>
      </c>
      <c r="B4006" s="11">
        <v>57000</v>
      </c>
    </row>
    <row r="4007" spans="1:2" x14ac:dyDescent="0.25">
      <c r="A4007" s="13" t="s">
        <v>4029</v>
      </c>
      <c r="B4007" s="11">
        <v>57000</v>
      </c>
    </row>
    <row r="4008" spans="1:2" x14ac:dyDescent="0.25">
      <c r="A4008" s="14" t="s">
        <v>4016</v>
      </c>
      <c r="B4008" s="11">
        <v>57000</v>
      </c>
    </row>
    <row r="4009" spans="1:2" x14ac:dyDescent="0.25">
      <c r="A4009" s="20" t="s">
        <v>9</v>
      </c>
      <c r="B4009" s="11">
        <v>57000</v>
      </c>
    </row>
    <row r="4010" spans="1:2" x14ac:dyDescent="0.25">
      <c r="A4010" s="163">
        <v>57000</v>
      </c>
      <c r="B4010" s="11">
        <v>57000</v>
      </c>
    </row>
    <row r="4011" spans="1:2" x14ac:dyDescent="0.25">
      <c r="A4011" s="9" t="s">
        <v>2517</v>
      </c>
      <c r="B4011" s="11">
        <v>61000</v>
      </c>
    </row>
    <row r="4012" spans="1:2" x14ac:dyDescent="0.25">
      <c r="A4012" s="4" t="s">
        <v>15</v>
      </c>
      <c r="B4012" s="11">
        <v>61000</v>
      </c>
    </row>
    <row r="4013" spans="1:2" x14ac:dyDescent="0.25">
      <c r="A4013" s="10" t="s">
        <v>310</v>
      </c>
      <c r="B4013" s="11">
        <v>61000</v>
      </c>
    </row>
    <row r="4014" spans="1:2" x14ac:dyDescent="0.25">
      <c r="A4014" s="12" t="s">
        <v>6</v>
      </c>
      <c r="B4014" s="11">
        <v>61000</v>
      </c>
    </row>
    <row r="4015" spans="1:2" x14ac:dyDescent="0.25">
      <c r="A4015" s="13" t="s">
        <v>4029</v>
      </c>
      <c r="B4015" s="11">
        <v>61000</v>
      </c>
    </row>
    <row r="4016" spans="1:2" x14ac:dyDescent="0.25">
      <c r="A4016" s="14" t="s">
        <v>4016</v>
      </c>
      <c r="B4016" s="11">
        <v>61000</v>
      </c>
    </row>
    <row r="4017" spans="1:2" x14ac:dyDescent="0.25">
      <c r="A4017" s="20" t="s">
        <v>9</v>
      </c>
      <c r="B4017" s="11">
        <v>61000</v>
      </c>
    </row>
    <row r="4018" spans="1:2" x14ac:dyDescent="0.25">
      <c r="A4018" s="163">
        <v>61000</v>
      </c>
      <c r="B4018" s="11">
        <v>61000</v>
      </c>
    </row>
    <row r="4019" spans="1:2" x14ac:dyDescent="0.25">
      <c r="A4019" s="9" t="s">
        <v>2518</v>
      </c>
      <c r="B4019" s="11">
        <v>70000</v>
      </c>
    </row>
    <row r="4020" spans="1:2" x14ac:dyDescent="0.25">
      <c r="A4020" s="4" t="s">
        <v>15</v>
      </c>
      <c r="B4020" s="11">
        <v>70000</v>
      </c>
    </row>
    <row r="4021" spans="1:2" x14ac:dyDescent="0.25">
      <c r="A4021" s="10" t="s">
        <v>20</v>
      </c>
      <c r="B4021" s="11">
        <v>70000</v>
      </c>
    </row>
    <row r="4022" spans="1:2" x14ac:dyDescent="0.25">
      <c r="A4022" s="12" t="s">
        <v>6</v>
      </c>
      <c r="B4022" s="11">
        <v>70000</v>
      </c>
    </row>
    <row r="4023" spans="1:2" x14ac:dyDescent="0.25">
      <c r="A4023" s="13" t="s">
        <v>4100</v>
      </c>
      <c r="B4023" s="11">
        <v>70000</v>
      </c>
    </row>
    <row r="4024" spans="1:2" x14ac:dyDescent="0.25">
      <c r="A4024" s="14" t="s">
        <v>4016</v>
      </c>
      <c r="B4024" s="11">
        <v>70000</v>
      </c>
    </row>
    <row r="4025" spans="1:2" x14ac:dyDescent="0.25">
      <c r="A4025" s="20" t="s">
        <v>13</v>
      </c>
      <c r="B4025" s="11">
        <v>70000</v>
      </c>
    </row>
    <row r="4026" spans="1:2" x14ac:dyDescent="0.25">
      <c r="A4026" s="163">
        <v>70000</v>
      </c>
      <c r="B4026" s="11">
        <v>70000</v>
      </c>
    </row>
    <row r="4027" spans="1:2" x14ac:dyDescent="0.25">
      <c r="A4027" s="9" t="s">
        <v>2519</v>
      </c>
      <c r="B4027" s="11">
        <v>15000</v>
      </c>
    </row>
    <row r="4028" spans="1:2" x14ac:dyDescent="0.25">
      <c r="A4028" s="4" t="s">
        <v>8</v>
      </c>
      <c r="B4028" s="11">
        <v>15000</v>
      </c>
    </row>
    <row r="4029" spans="1:2" x14ac:dyDescent="0.25">
      <c r="A4029" s="10" t="s">
        <v>52</v>
      </c>
      <c r="B4029" s="11">
        <v>15000</v>
      </c>
    </row>
    <row r="4030" spans="1:2" x14ac:dyDescent="0.25">
      <c r="A4030" s="12" t="s">
        <v>6</v>
      </c>
      <c r="B4030" s="11">
        <v>15000</v>
      </c>
    </row>
    <row r="4031" spans="1:2" x14ac:dyDescent="0.25">
      <c r="A4031" s="13" t="s">
        <v>4054</v>
      </c>
      <c r="B4031" s="11">
        <v>15000</v>
      </c>
    </row>
    <row r="4032" spans="1:2" x14ac:dyDescent="0.25">
      <c r="A4032" s="14" t="s">
        <v>4016</v>
      </c>
      <c r="B4032" s="11">
        <v>15000</v>
      </c>
    </row>
    <row r="4033" spans="1:2" x14ac:dyDescent="0.25">
      <c r="A4033" s="20" t="s">
        <v>9</v>
      </c>
      <c r="B4033" s="11">
        <v>15000</v>
      </c>
    </row>
    <row r="4034" spans="1:2" x14ac:dyDescent="0.25">
      <c r="A4034" s="163">
        <v>15000</v>
      </c>
      <c r="B4034" s="11">
        <v>15000</v>
      </c>
    </row>
    <row r="4035" spans="1:2" x14ac:dyDescent="0.25">
      <c r="A4035" s="9" t="s">
        <v>2520</v>
      </c>
      <c r="B4035" s="11">
        <v>86093.301341305123</v>
      </c>
    </row>
    <row r="4036" spans="1:2" x14ac:dyDescent="0.25">
      <c r="A4036" s="4" t="s">
        <v>88</v>
      </c>
      <c r="B4036" s="11">
        <v>86093.301341305123</v>
      </c>
    </row>
    <row r="4037" spans="1:2" x14ac:dyDescent="0.25">
      <c r="A4037" s="10" t="s">
        <v>52</v>
      </c>
      <c r="B4037" s="11">
        <v>86093.301341305123</v>
      </c>
    </row>
    <row r="4038" spans="1:2" x14ac:dyDescent="0.25">
      <c r="A4038" s="12" t="s">
        <v>86</v>
      </c>
      <c r="B4038" s="11">
        <v>86093.301341305123</v>
      </c>
    </row>
    <row r="4039" spans="1:2" x14ac:dyDescent="0.25">
      <c r="A4039" s="13" t="s">
        <v>4101</v>
      </c>
      <c r="B4039" s="11">
        <v>86093.301341305123</v>
      </c>
    </row>
    <row r="4040" spans="1:2" x14ac:dyDescent="0.25">
      <c r="A4040" s="14" t="s">
        <v>4016</v>
      </c>
      <c r="B4040" s="11">
        <v>86093.301341305123</v>
      </c>
    </row>
    <row r="4041" spans="1:2" x14ac:dyDescent="0.25">
      <c r="A4041" s="20" t="s">
        <v>9</v>
      </c>
      <c r="B4041" s="11">
        <v>86093.301341305123</v>
      </c>
    </row>
    <row r="4042" spans="1:2" x14ac:dyDescent="0.25">
      <c r="A4042" s="163">
        <v>86093.301341305123</v>
      </c>
      <c r="B4042" s="11">
        <v>86093.301341305123</v>
      </c>
    </row>
    <row r="4043" spans="1:2" x14ac:dyDescent="0.25">
      <c r="A4043" s="9" t="s">
        <v>2521</v>
      </c>
      <c r="B4043" s="11">
        <v>72600</v>
      </c>
    </row>
    <row r="4044" spans="1:2" x14ac:dyDescent="0.25">
      <c r="A4044" s="4" t="s">
        <v>15</v>
      </c>
      <c r="B4044" s="11">
        <v>72600</v>
      </c>
    </row>
    <row r="4045" spans="1:2" x14ac:dyDescent="0.25">
      <c r="A4045" s="10" t="s">
        <v>52</v>
      </c>
      <c r="B4045" s="11">
        <v>72600</v>
      </c>
    </row>
    <row r="4046" spans="1:2" x14ac:dyDescent="0.25">
      <c r="A4046" s="12" t="s">
        <v>6</v>
      </c>
      <c r="B4046" s="11">
        <v>72600</v>
      </c>
    </row>
    <row r="4047" spans="1:2" x14ac:dyDescent="0.25">
      <c r="A4047" s="13" t="s">
        <v>4100</v>
      </c>
      <c r="B4047" s="11">
        <v>72600</v>
      </c>
    </row>
    <row r="4048" spans="1:2" x14ac:dyDescent="0.25">
      <c r="A4048" s="14" t="s">
        <v>4016</v>
      </c>
      <c r="B4048" s="11">
        <v>72600</v>
      </c>
    </row>
    <row r="4049" spans="1:2" x14ac:dyDescent="0.25">
      <c r="A4049" s="20" t="s">
        <v>18</v>
      </c>
      <c r="B4049" s="11">
        <v>72600</v>
      </c>
    </row>
    <row r="4050" spans="1:2" x14ac:dyDescent="0.25">
      <c r="A4050" s="163">
        <v>72600</v>
      </c>
      <c r="B4050" s="11">
        <v>72600</v>
      </c>
    </row>
    <row r="4051" spans="1:2" x14ac:dyDescent="0.25">
      <c r="A4051" s="9" t="s">
        <v>2522</v>
      </c>
      <c r="B4051" s="11">
        <v>100000</v>
      </c>
    </row>
    <row r="4052" spans="1:2" x14ac:dyDescent="0.25">
      <c r="A4052" s="4" t="s">
        <v>15</v>
      </c>
      <c r="B4052" s="11">
        <v>100000</v>
      </c>
    </row>
    <row r="4053" spans="1:2" x14ac:dyDescent="0.25">
      <c r="A4053" s="10" t="s">
        <v>4001</v>
      </c>
      <c r="B4053" s="11">
        <v>100000</v>
      </c>
    </row>
    <row r="4054" spans="1:2" x14ac:dyDescent="0.25">
      <c r="A4054" s="12" t="s">
        <v>6</v>
      </c>
      <c r="B4054" s="11">
        <v>100000</v>
      </c>
    </row>
    <row r="4055" spans="1:2" x14ac:dyDescent="0.25">
      <c r="A4055" s="13" t="s">
        <v>4031</v>
      </c>
      <c r="B4055" s="11">
        <v>100000</v>
      </c>
    </row>
    <row r="4056" spans="1:2" x14ac:dyDescent="0.25">
      <c r="A4056" s="14" t="s">
        <v>4016</v>
      </c>
      <c r="B4056" s="11">
        <v>100000</v>
      </c>
    </row>
    <row r="4057" spans="1:2" x14ac:dyDescent="0.25">
      <c r="A4057" s="20" t="s">
        <v>18</v>
      </c>
      <c r="B4057" s="11">
        <v>100000</v>
      </c>
    </row>
    <row r="4058" spans="1:2" x14ac:dyDescent="0.25">
      <c r="A4058" s="163">
        <v>100000</v>
      </c>
      <c r="B4058" s="11">
        <v>100000</v>
      </c>
    </row>
    <row r="4059" spans="1:2" x14ac:dyDescent="0.25">
      <c r="A4059" s="9" t="s">
        <v>2523</v>
      </c>
      <c r="B4059" s="11">
        <v>104000</v>
      </c>
    </row>
    <row r="4060" spans="1:2" x14ac:dyDescent="0.25">
      <c r="A4060" s="4" t="s">
        <v>15</v>
      </c>
      <c r="B4060" s="11">
        <v>104000</v>
      </c>
    </row>
    <row r="4061" spans="1:2" x14ac:dyDescent="0.25">
      <c r="A4061" s="10" t="s">
        <v>20</v>
      </c>
      <c r="B4061" s="11">
        <v>104000</v>
      </c>
    </row>
    <row r="4062" spans="1:2" x14ac:dyDescent="0.25">
      <c r="A4062" s="12" t="s">
        <v>6</v>
      </c>
      <c r="B4062" s="11">
        <v>104000</v>
      </c>
    </row>
    <row r="4063" spans="1:2" x14ac:dyDescent="0.25">
      <c r="A4063" s="13" t="s">
        <v>4031</v>
      </c>
      <c r="B4063" s="11">
        <v>104000</v>
      </c>
    </row>
    <row r="4064" spans="1:2" x14ac:dyDescent="0.25">
      <c r="A4064" s="14" t="s">
        <v>4016</v>
      </c>
      <c r="B4064" s="11">
        <v>104000</v>
      </c>
    </row>
    <row r="4065" spans="1:2" x14ac:dyDescent="0.25">
      <c r="A4065" s="20" t="s">
        <v>9</v>
      </c>
      <c r="B4065" s="11">
        <v>104000</v>
      </c>
    </row>
    <row r="4066" spans="1:2" x14ac:dyDescent="0.25">
      <c r="A4066" s="163">
        <v>104000</v>
      </c>
      <c r="B4066" s="11">
        <v>104000</v>
      </c>
    </row>
    <row r="4067" spans="1:2" x14ac:dyDescent="0.25">
      <c r="A4067" s="9" t="s">
        <v>2524</v>
      </c>
      <c r="B4067" s="11">
        <v>10684.750012465542</v>
      </c>
    </row>
    <row r="4068" spans="1:2" x14ac:dyDescent="0.25">
      <c r="A4068" s="4" t="s">
        <v>8</v>
      </c>
      <c r="B4068" s="11">
        <v>10684.750012465542</v>
      </c>
    </row>
    <row r="4069" spans="1:2" x14ac:dyDescent="0.25">
      <c r="A4069" s="10" t="s">
        <v>52</v>
      </c>
      <c r="B4069" s="11">
        <v>10684.750012465542</v>
      </c>
    </row>
    <row r="4070" spans="1:2" x14ac:dyDescent="0.25">
      <c r="A4070" s="12" t="s">
        <v>40</v>
      </c>
      <c r="B4070" s="11">
        <v>10684.750012465542</v>
      </c>
    </row>
    <row r="4071" spans="1:2" x14ac:dyDescent="0.25">
      <c r="A4071" s="13" t="s">
        <v>4053</v>
      </c>
      <c r="B4071" s="11">
        <v>10684.750012465542</v>
      </c>
    </row>
    <row r="4072" spans="1:2" x14ac:dyDescent="0.25">
      <c r="A4072" s="14" t="s">
        <v>4016</v>
      </c>
      <c r="B4072" s="11">
        <v>10684.750012465542</v>
      </c>
    </row>
    <row r="4073" spans="1:2" x14ac:dyDescent="0.25">
      <c r="A4073" s="20" t="s">
        <v>9</v>
      </c>
      <c r="B4073" s="11">
        <v>10684.750012465542</v>
      </c>
    </row>
    <row r="4074" spans="1:2" x14ac:dyDescent="0.25">
      <c r="A4074" s="163">
        <v>10684.750012465542</v>
      </c>
      <c r="B4074" s="11">
        <v>10684.750012465542</v>
      </c>
    </row>
    <row r="4075" spans="1:2" x14ac:dyDescent="0.25">
      <c r="A4075" s="9" t="s">
        <v>2525</v>
      </c>
      <c r="B4075" s="11">
        <v>200000</v>
      </c>
    </row>
    <row r="4076" spans="1:2" x14ac:dyDescent="0.25">
      <c r="A4076" s="4" t="s">
        <v>15</v>
      </c>
      <c r="B4076" s="11">
        <v>200000</v>
      </c>
    </row>
    <row r="4077" spans="1:2" x14ac:dyDescent="0.25">
      <c r="A4077" s="10" t="s">
        <v>4001</v>
      </c>
      <c r="B4077" s="11">
        <v>200000</v>
      </c>
    </row>
    <row r="4078" spans="1:2" x14ac:dyDescent="0.25">
      <c r="A4078" s="12" t="s">
        <v>6</v>
      </c>
      <c r="B4078" s="11">
        <v>200000</v>
      </c>
    </row>
    <row r="4079" spans="1:2" x14ac:dyDescent="0.25">
      <c r="A4079" s="13" t="s">
        <v>4109</v>
      </c>
      <c r="B4079" s="11">
        <v>200000</v>
      </c>
    </row>
    <row r="4080" spans="1:2" x14ac:dyDescent="0.25">
      <c r="A4080" s="14" t="s">
        <v>4016</v>
      </c>
      <c r="B4080" s="11">
        <v>200000</v>
      </c>
    </row>
    <row r="4081" spans="1:2" x14ac:dyDescent="0.25">
      <c r="A4081" s="20" t="s">
        <v>18</v>
      </c>
      <c r="B4081" s="11">
        <v>200000</v>
      </c>
    </row>
    <row r="4082" spans="1:2" x14ac:dyDescent="0.25">
      <c r="A4082" s="163">
        <v>200000</v>
      </c>
      <c r="B4082" s="11">
        <v>200000</v>
      </c>
    </row>
    <row r="4083" spans="1:2" x14ac:dyDescent="0.25">
      <c r="A4083" s="9" t="s">
        <v>2526</v>
      </c>
      <c r="B4083" s="11">
        <v>62564.631571458704</v>
      </c>
    </row>
    <row r="4084" spans="1:2" x14ac:dyDescent="0.25">
      <c r="A4084" s="4" t="s">
        <v>628</v>
      </c>
      <c r="B4084" s="11">
        <v>62564.631571458704</v>
      </c>
    </row>
    <row r="4085" spans="1:2" x14ac:dyDescent="0.25">
      <c r="A4085" s="10" t="s">
        <v>310</v>
      </c>
      <c r="B4085" s="11">
        <v>62564.631571458704</v>
      </c>
    </row>
    <row r="4086" spans="1:2" x14ac:dyDescent="0.25">
      <c r="A4086" s="12" t="s">
        <v>22</v>
      </c>
      <c r="B4086" s="11">
        <v>62564.631571458704</v>
      </c>
    </row>
    <row r="4087" spans="1:2" x14ac:dyDescent="0.25">
      <c r="A4087" s="13" t="s">
        <v>4100</v>
      </c>
      <c r="B4087" s="11">
        <v>62564.631571458704</v>
      </c>
    </row>
    <row r="4088" spans="1:2" x14ac:dyDescent="0.25">
      <c r="A4088" s="14" t="s">
        <v>4016</v>
      </c>
      <c r="B4088" s="11">
        <v>62564.631571458704</v>
      </c>
    </row>
    <row r="4089" spans="1:2" x14ac:dyDescent="0.25">
      <c r="A4089" s="20" t="s">
        <v>13</v>
      </c>
      <c r="B4089" s="11">
        <v>62564.631571458704</v>
      </c>
    </row>
    <row r="4090" spans="1:2" x14ac:dyDescent="0.25">
      <c r="A4090" s="163">
        <v>62564.631571458704</v>
      </c>
      <c r="B4090" s="11">
        <v>62564.631571458704</v>
      </c>
    </row>
    <row r="4091" spans="1:2" x14ac:dyDescent="0.25">
      <c r="A4091" s="9" t="s">
        <v>2527</v>
      </c>
      <c r="B4091" s="11">
        <v>57530.506930455871</v>
      </c>
    </row>
    <row r="4092" spans="1:2" x14ac:dyDescent="0.25">
      <c r="A4092" s="4" t="s">
        <v>71</v>
      </c>
      <c r="B4092" s="11">
        <v>57530.506930455871</v>
      </c>
    </row>
    <row r="4093" spans="1:2" x14ac:dyDescent="0.25">
      <c r="A4093" s="10" t="s">
        <v>52</v>
      </c>
      <c r="B4093" s="11">
        <v>57530.506930455871</v>
      </c>
    </row>
    <row r="4094" spans="1:2" x14ac:dyDescent="0.25">
      <c r="A4094" s="12" t="s">
        <v>69</v>
      </c>
      <c r="B4094" s="11">
        <v>57530.506930455871</v>
      </c>
    </row>
    <row r="4095" spans="1:2" x14ac:dyDescent="0.25">
      <c r="A4095" s="13" t="s">
        <v>4029</v>
      </c>
      <c r="B4095" s="11">
        <v>57530.506930455871</v>
      </c>
    </row>
    <row r="4096" spans="1:2" x14ac:dyDescent="0.25">
      <c r="A4096" s="14" t="s">
        <v>4016</v>
      </c>
      <c r="B4096" s="11">
        <v>57530.506930455871</v>
      </c>
    </row>
    <row r="4097" spans="1:2" x14ac:dyDescent="0.25">
      <c r="A4097" s="20" t="s">
        <v>18</v>
      </c>
      <c r="B4097" s="11">
        <v>57530.506930455871</v>
      </c>
    </row>
    <row r="4098" spans="1:2" x14ac:dyDescent="0.25">
      <c r="A4098" s="163">
        <v>57530.506930455871</v>
      </c>
      <c r="B4098" s="11">
        <v>57530.506930455871</v>
      </c>
    </row>
    <row r="4099" spans="1:2" x14ac:dyDescent="0.25">
      <c r="A4099" s="9" t="s">
        <v>2528</v>
      </c>
      <c r="B4099" s="11">
        <v>82300</v>
      </c>
    </row>
    <row r="4100" spans="1:2" x14ac:dyDescent="0.25">
      <c r="A4100" s="4" t="s">
        <v>15</v>
      </c>
      <c r="B4100" s="11">
        <v>82300</v>
      </c>
    </row>
    <row r="4101" spans="1:2" x14ac:dyDescent="0.25">
      <c r="A4101" s="10" t="s">
        <v>52</v>
      </c>
      <c r="B4101" s="11">
        <v>82300</v>
      </c>
    </row>
    <row r="4102" spans="1:2" x14ac:dyDescent="0.25">
      <c r="A4102" s="12" t="s">
        <v>6</v>
      </c>
      <c r="B4102" s="11">
        <v>82300</v>
      </c>
    </row>
    <row r="4103" spans="1:2" x14ac:dyDescent="0.25">
      <c r="A4103" s="13" t="s">
        <v>4101</v>
      </c>
      <c r="B4103" s="11">
        <v>82300</v>
      </c>
    </row>
    <row r="4104" spans="1:2" x14ac:dyDescent="0.25">
      <c r="A4104" s="14" t="s">
        <v>4016</v>
      </c>
      <c r="B4104" s="11">
        <v>82300</v>
      </c>
    </row>
    <row r="4105" spans="1:2" x14ac:dyDescent="0.25">
      <c r="A4105" s="20" t="s">
        <v>18</v>
      </c>
      <c r="B4105" s="11">
        <v>82300</v>
      </c>
    </row>
    <row r="4106" spans="1:2" x14ac:dyDescent="0.25">
      <c r="A4106" s="163">
        <v>82300</v>
      </c>
      <c r="B4106" s="11">
        <v>82300</v>
      </c>
    </row>
    <row r="4107" spans="1:2" x14ac:dyDescent="0.25">
      <c r="A4107" s="9" t="s">
        <v>2529</v>
      </c>
      <c r="B4107" s="11">
        <v>95000</v>
      </c>
    </row>
    <row r="4108" spans="1:2" x14ac:dyDescent="0.25">
      <c r="A4108" s="4" t="s">
        <v>15</v>
      </c>
      <c r="B4108" s="11">
        <v>95000</v>
      </c>
    </row>
    <row r="4109" spans="1:2" x14ac:dyDescent="0.25">
      <c r="A4109" s="10" t="s">
        <v>356</v>
      </c>
      <c r="B4109" s="11">
        <v>95000</v>
      </c>
    </row>
    <row r="4110" spans="1:2" x14ac:dyDescent="0.25">
      <c r="A4110" s="12" t="s">
        <v>6</v>
      </c>
      <c r="B4110" s="11">
        <v>95000</v>
      </c>
    </row>
    <row r="4111" spans="1:2" x14ac:dyDescent="0.25">
      <c r="A4111" s="13" t="s">
        <v>4102</v>
      </c>
      <c r="B4111" s="11">
        <v>95000</v>
      </c>
    </row>
    <row r="4112" spans="1:2" x14ac:dyDescent="0.25">
      <c r="A4112" s="14" t="s">
        <v>4016</v>
      </c>
      <c r="B4112" s="11">
        <v>95000</v>
      </c>
    </row>
    <row r="4113" spans="1:2" x14ac:dyDescent="0.25">
      <c r="A4113" s="20" t="s">
        <v>9</v>
      </c>
      <c r="B4113" s="11">
        <v>95000</v>
      </c>
    </row>
    <row r="4114" spans="1:2" x14ac:dyDescent="0.25">
      <c r="A4114" s="163">
        <v>95000</v>
      </c>
      <c r="B4114" s="11">
        <v>95000</v>
      </c>
    </row>
    <row r="4115" spans="1:2" x14ac:dyDescent="0.25">
      <c r="A4115" s="9" t="s">
        <v>2531</v>
      </c>
      <c r="B4115" s="11">
        <v>72000</v>
      </c>
    </row>
    <row r="4116" spans="1:2" x14ac:dyDescent="0.25">
      <c r="A4116" s="4" t="s">
        <v>65</v>
      </c>
      <c r="B4116" s="11">
        <v>72000</v>
      </c>
    </row>
    <row r="4117" spans="1:2" x14ac:dyDescent="0.25">
      <c r="A4117" s="10" t="s">
        <v>20</v>
      </c>
      <c r="B4117" s="11">
        <v>72000</v>
      </c>
    </row>
    <row r="4118" spans="1:2" x14ac:dyDescent="0.25">
      <c r="A4118" s="12" t="s">
        <v>6</v>
      </c>
      <c r="B4118" s="11">
        <v>72000</v>
      </c>
    </row>
    <row r="4119" spans="1:2" x14ac:dyDescent="0.25">
      <c r="A4119" s="13" t="s">
        <v>4100</v>
      </c>
      <c r="B4119" s="11">
        <v>72000</v>
      </c>
    </row>
    <row r="4120" spans="1:2" x14ac:dyDescent="0.25">
      <c r="A4120" s="14" t="s">
        <v>4016</v>
      </c>
      <c r="B4120" s="11">
        <v>72000</v>
      </c>
    </row>
    <row r="4121" spans="1:2" x14ac:dyDescent="0.25">
      <c r="A4121" s="20" t="s">
        <v>18</v>
      </c>
      <c r="B4121" s="11">
        <v>72000</v>
      </c>
    </row>
    <row r="4122" spans="1:2" x14ac:dyDescent="0.25">
      <c r="A4122" s="163">
        <v>72000</v>
      </c>
      <c r="B4122" s="11">
        <v>72000</v>
      </c>
    </row>
    <row r="4123" spans="1:2" x14ac:dyDescent="0.25">
      <c r="A4123" s="9" t="s">
        <v>2532</v>
      </c>
      <c r="B4123" s="11">
        <v>61194.579384158147</v>
      </c>
    </row>
    <row r="4124" spans="1:2" x14ac:dyDescent="0.25">
      <c r="A4124" s="4" t="s">
        <v>84</v>
      </c>
      <c r="B4124" s="11">
        <v>61194.579384158147</v>
      </c>
    </row>
    <row r="4125" spans="1:2" x14ac:dyDescent="0.25">
      <c r="A4125" s="10" t="s">
        <v>20</v>
      </c>
      <c r="B4125" s="11">
        <v>61194.579384158147</v>
      </c>
    </row>
    <row r="4126" spans="1:2" x14ac:dyDescent="0.25">
      <c r="A4126" s="12" t="s">
        <v>82</v>
      </c>
      <c r="B4126" s="11">
        <v>61194.579384158147</v>
      </c>
    </row>
    <row r="4127" spans="1:2" x14ac:dyDescent="0.25">
      <c r="A4127" s="13" t="s">
        <v>4029</v>
      </c>
      <c r="B4127" s="11">
        <v>61194.579384158147</v>
      </c>
    </row>
    <row r="4128" spans="1:2" x14ac:dyDescent="0.25">
      <c r="A4128" s="14" t="s">
        <v>4016</v>
      </c>
      <c r="B4128" s="11">
        <v>61194.579384158147</v>
      </c>
    </row>
    <row r="4129" spans="1:2" x14ac:dyDescent="0.25">
      <c r="A4129" s="20" t="s">
        <v>18</v>
      </c>
      <c r="B4129" s="11">
        <v>61194.579384158147</v>
      </c>
    </row>
    <row r="4130" spans="1:2" x14ac:dyDescent="0.25">
      <c r="A4130" s="163">
        <v>61194.579384158147</v>
      </c>
      <c r="B4130" s="11">
        <v>61194.579384158147</v>
      </c>
    </row>
    <row r="4131" spans="1:2" x14ac:dyDescent="0.25">
      <c r="A4131" s="9" t="s">
        <v>2533</v>
      </c>
      <c r="B4131" s="11">
        <v>120000</v>
      </c>
    </row>
    <row r="4132" spans="1:2" x14ac:dyDescent="0.25">
      <c r="A4132" s="4" t="s">
        <v>672</v>
      </c>
      <c r="B4132" s="11">
        <v>120000</v>
      </c>
    </row>
    <row r="4133" spans="1:2" x14ac:dyDescent="0.25">
      <c r="A4133" s="10" t="s">
        <v>52</v>
      </c>
      <c r="B4133" s="11">
        <v>120000</v>
      </c>
    </row>
    <row r="4134" spans="1:2" x14ac:dyDescent="0.25">
      <c r="A4134" s="12" t="s">
        <v>6</v>
      </c>
      <c r="B4134" s="11">
        <v>120000</v>
      </c>
    </row>
    <row r="4135" spans="1:2" x14ac:dyDescent="0.25">
      <c r="A4135" s="13" t="s">
        <v>4104</v>
      </c>
      <c r="B4135" s="11">
        <v>120000</v>
      </c>
    </row>
    <row r="4136" spans="1:2" x14ac:dyDescent="0.25">
      <c r="A4136" s="14" t="s">
        <v>4016</v>
      </c>
      <c r="B4136" s="11">
        <v>120000</v>
      </c>
    </row>
    <row r="4137" spans="1:2" x14ac:dyDescent="0.25">
      <c r="A4137" s="20" t="s">
        <v>18</v>
      </c>
      <c r="B4137" s="11">
        <v>120000</v>
      </c>
    </row>
    <row r="4138" spans="1:2" x14ac:dyDescent="0.25">
      <c r="A4138" s="163">
        <v>120000</v>
      </c>
      <c r="B4138" s="11">
        <v>120000</v>
      </c>
    </row>
    <row r="4139" spans="1:2" x14ac:dyDescent="0.25">
      <c r="A4139" s="9" t="s">
        <v>2534</v>
      </c>
      <c r="B4139" s="11">
        <v>95000</v>
      </c>
    </row>
    <row r="4140" spans="1:2" x14ac:dyDescent="0.25">
      <c r="A4140" s="4" t="s">
        <v>639</v>
      </c>
      <c r="B4140" s="11">
        <v>95000</v>
      </c>
    </row>
    <row r="4141" spans="1:2" x14ac:dyDescent="0.25">
      <c r="A4141" s="10" t="s">
        <v>4001</v>
      </c>
      <c r="B4141" s="11">
        <v>95000</v>
      </c>
    </row>
    <row r="4142" spans="1:2" x14ac:dyDescent="0.25">
      <c r="A4142" s="12" t="s">
        <v>6</v>
      </c>
      <c r="B4142" s="11">
        <v>95000</v>
      </c>
    </row>
    <row r="4143" spans="1:2" x14ac:dyDescent="0.25">
      <c r="A4143" s="13" t="s">
        <v>4102</v>
      </c>
      <c r="B4143" s="11">
        <v>95000</v>
      </c>
    </row>
    <row r="4144" spans="1:2" x14ac:dyDescent="0.25">
      <c r="A4144" s="14" t="s">
        <v>4016</v>
      </c>
      <c r="B4144" s="11">
        <v>95000</v>
      </c>
    </row>
    <row r="4145" spans="1:2" x14ac:dyDescent="0.25">
      <c r="A4145" s="20" t="s">
        <v>18</v>
      </c>
      <c r="B4145" s="11">
        <v>95000</v>
      </c>
    </row>
    <row r="4146" spans="1:2" x14ac:dyDescent="0.25">
      <c r="A4146" s="163">
        <v>95000</v>
      </c>
      <c r="B4146" s="11">
        <v>95000</v>
      </c>
    </row>
    <row r="4147" spans="1:2" x14ac:dyDescent="0.25">
      <c r="A4147" s="9" t="s">
        <v>2535</v>
      </c>
      <c r="B4147" s="11">
        <v>50000</v>
      </c>
    </row>
    <row r="4148" spans="1:2" x14ac:dyDescent="0.25">
      <c r="A4148" s="4" t="s">
        <v>15</v>
      </c>
      <c r="B4148" s="11">
        <v>50000</v>
      </c>
    </row>
    <row r="4149" spans="1:2" x14ac:dyDescent="0.25">
      <c r="A4149" s="10" t="s">
        <v>20</v>
      </c>
      <c r="B4149" s="11">
        <v>50000</v>
      </c>
    </row>
    <row r="4150" spans="1:2" x14ac:dyDescent="0.25">
      <c r="A4150" s="12" t="s">
        <v>6</v>
      </c>
      <c r="B4150" s="11">
        <v>50000</v>
      </c>
    </row>
    <row r="4151" spans="1:2" x14ac:dyDescent="0.25">
      <c r="A4151" s="13" t="s">
        <v>4029</v>
      </c>
      <c r="B4151" s="11">
        <v>50000</v>
      </c>
    </row>
    <row r="4152" spans="1:2" x14ac:dyDescent="0.25">
      <c r="A4152" s="14" t="s">
        <v>4016</v>
      </c>
      <c r="B4152" s="11">
        <v>50000</v>
      </c>
    </row>
    <row r="4153" spans="1:2" x14ac:dyDescent="0.25">
      <c r="A4153" s="20" t="s">
        <v>18</v>
      </c>
      <c r="B4153" s="11">
        <v>50000</v>
      </c>
    </row>
    <row r="4154" spans="1:2" x14ac:dyDescent="0.25">
      <c r="A4154" s="163">
        <v>50000</v>
      </c>
      <c r="B4154" s="11">
        <v>50000</v>
      </c>
    </row>
    <row r="4155" spans="1:2" x14ac:dyDescent="0.25">
      <c r="A4155" s="9" t="s">
        <v>2536</v>
      </c>
      <c r="B4155" s="11">
        <v>115061.01386091174</v>
      </c>
    </row>
    <row r="4156" spans="1:2" x14ac:dyDescent="0.25">
      <c r="A4156" s="4" t="s">
        <v>71</v>
      </c>
      <c r="B4156" s="11">
        <v>115061.01386091174</v>
      </c>
    </row>
    <row r="4157" spans="1:2" x14ac:dyDescent="0.25">
      <c r="A4157" s="10" t="s">
        <v>52</v>
      </c>
      <c r="B4157" s="11">
        <v>115061.01386091174</v>
      </c>
    </row>
    <row r="4158" spans="1:2" x14ac:dyDescent="0.25">
      <c r="A4158" s="12" t="s">
        <v>69</v>
      </c>
      <c r="B4158" s="11">
        <v>115061.01386091174</v>
      </c>
    </row>
    <row r="4159" spans="1:2" x14ac:dyDescent="0.25">
      <c r="A4159" s="13" t="s">
        <v>4104</v>
      </c>
      <c r="B4159" s="11">
        <v>115061.01386091174</v>
      </c>
    </row>
    <row r="4160" spans="1:2" x14ac:dyDescent="0.25">
      <c r="A4160" s="14" t="s">
        <v>4016</v>
      </c>
      <c r="B4160" s="11">
        <v>115061.01386091174</v>
      </c>
    </row>
    <row r="4161" spans="1:2" x14ac:dyDescent="0.25">
      <c r="A4161" s="20" t="s">
        <v>9</v>
      </c>
      <c r="B4161" s="11">
        <v>115061.01386091174</v>
      </c>
    </row>
    <row r="4162" spans="1:2" x14ac:dyDescent="0.25">
      <c r="A4162" s="163">
        <v>115061.01386091174</v>
      </c>
      <c r="B4162" s="11">
        <v>115061.01386091174</v>
      </c>
    </row>
    <row r="4163" spans="1:2" x14ac:dyDescent="0.25">
      <c r="A4163" s="9" t="s">
        <v>2537</v>
      </c>
      <c r="B4163" s="11">
        <v>50000</v>
      </c>
    </row>
    <row r="4164" spans="1:2" x14ac:dyDescent="0.25">
      <c r="A4164" s="4" t="s">
        <v>4117</v>
      </c>
      <c r="B4164" s="11">
        <v>50000</v>
      </c>
    </row>
    <row r="4165" spans="1:2" x14ac:dyDescent="0.25">
      <c r="A4165" s="10" t="s">
        <v>20</v>
      </c>
      <c r="B4165" s="11">
        <v>50000</v>
      </c>
    </row>
    <row r="4166" spans="1:2" x14ac:dyDescent="0.25">
      <c r="A4166" s="12" t="s">
        <v>6</v>
      </c>
      <c r="B4166" s="11">
        <v>50000</v>
      </c>
    </row>
    <row r="4167" spans="1:2" x14ac:dyDescent="0.25">
      <c r="A4167" s="13" t="s">
        <v>4029</v>
      </c>
      <c r="B4167" s="11">
        <v>50000</v>
      </c>
    </row>
    <row r="4168" spans="1:2" x14ac:dyDescent="0.25">
      <c r="A4168" s="14" t="s">
        <v>4016</v>
      </c>
      <c r="B4168" s="11">
        <v>50000</v>
      </c>
    </row>
    <row r="4169" spans="1:2" x14ac:dyDescent="0.25">
      <c r="A4169" s="20" t="s">
        <v>9</v>
      </c>
      <c r="B4169" s="11">
        <v>50000</v>
      </c>
    </row>
    <row r="4170" spans="1:2" x14ac:dyDescent="0.25">
      <c r="A4170" s="163">
        <v>50000</v>
      </c>
      <c r="B4170" s="11">
        <v>50000</v>
      </c>
    </row>
    <row r="4171" spans="1:2" x14ac:dyDescent="0.25">
      <c r="A4171" s="9" t="s">
        <v>2538</v>
      </c>
      <c r="B4171" s="11">
        <v>46000</v>
      </c>
    </row>
    <row r="4172" spans="1:2" x14ac:dyDescent="0.25">
      <c r="A4172" s="4" t="s">
        <v>15</v>
      </c>
      <c r="B4172" s="11">
        <v>46000</v>
      </c>
    </row>
    <row r="4173" spans="1:2" x14ac:dyDescent="0.25">
      <c r="A4173" s="10" t="s">
        <v>20</v>
      </c>
      <c r="B4173" s="11">
        <v>46000</v>
      </c>
    </row>
    <row r="4174" spans="1:2" x14ac:dyDescent="0.25">
      <c r="A4174" s="12" t="s">
        <v>6</v>
      </c>
      <c r="B4174" s="11">
        <v>46000</v>
      </c>
    </row>
    <row r="4175" spans="1:2" x14ac:dyDescent="0.25">
      <c r="A4175" s="13" t="s">
        <v>4030</v>
      </c>
      <c r="B4175" s="11">
        <v>46000</v>
      </c>
    </row>
    <row r="4176" spans="1:2" x14ac:dyDescent="0.25">
      <c r="A4176" s="14" t="s">
        <v>4016</v>
      </c>
      <c r="B4176" s="11">
        <v>46000</v>
      </c>
    </row>
    <row r="4177" spans="1:2" x14ac:dyDescent="0.25">
      <c r="A4177" s="20" t="s">
        <v>18</v>
      </c>
      <c r="B4177" s="11">
        <v>46000</v>
      </c>
    </row>
    <row r="4178" spans="1:2" x14ac:dyDescent="0.25">
      <c r="A4178" s="163">
        <v>46000</v>
      </c>
      <c r="B4178" s="11">
        <v>46000</v>
      </c>
    </row>
    <row r="4179" spans="1:2" x14ac:dyDescent="0.25">
      <c r="A4179" s="9" t="s">
        <v>2539</v>
      </c>
      <c r="B4179" s="11">
        <v>6368.453230079479</v>
      </c>
    </row>
    <row r="4180" spans="1:2" x14ac:dyDescent="0.25">
      <c r="A4180" s="4" t="s">
        <v>17</v>
      </c>
      <c r="B4180" s="11">
        <v>6368.453230079479</v>
      </c>
    </row>
    <row r="4181" spans="1:2" x14ac:dyDescent="0.25">
      <c r="A4181" s="10" t="s">
        <v>356</v>
      </c>
      <c r="B4181" s="11">
        <v>6368.453230079479</v>
      </c>
    </row>
    <row r="4182" spans="1:2" x14ac:dyDescent="0.25">
      <c r="A4182" s="12" t="s">
        <v>32</v>
      </c>
      <c r="B4182" s="11">
        <v>6368.453230079479</v>
      </c>
    </row>
    <row r="4183" spans="1:2" x14ac:dyDescent="0.25">
      <c r="A4183" s="13" t="s">
        <v>4053</v>
      </c>
      <c r="B4183" s="11">
        <v>6368.453230079479</v>
      </c>
    </row>
    <row r="4184" spans="1:2" x14ac:dyDescent="0.25">
      <c r="A4184" s="14" t="s">
        <v>4016</v>
      </c>
      <c r="B4184" s="11">
        <v>6368.453230079479</v>
      </c>
    </row>
    <row r="4185" spans="1:2" x14ac:dyDescent="0.25">
      <c r="A4185" s="20" t="s">
        <v>9</v>
      </c>
      <c r="B4185" s="11">
        <v>6368.453230079479</v>
      </c>
    </row>
    <row r="4186" spans="1:2" x14ac:dyDescent="0.25">
      <c r="A4186" s="163">
        <v>6368.453230079479</v>
      </c>
      <c r="B4186" s="11">
        <v>6368.453230079479</v>
      </c>
    </row>
    <row r="4187" spans="1:2" x14ac:dyDescent="0.25">
      <c r="A4187" s="9" t="s">
        <v>2540</v>
      </c>
      <c r="B4187" s="11">
        <v>86692.320794224041</v>
      </c>
    </row>
    <row r="4188" spans="1:2" x14ac:dyDescent="0.25">
      <c r="A4188" s="4" t="s">
        <v>84</v>
      </c>
      <c r="B4188" s="11">
        <v>86692.320794224041</v>
      </c>
    </row>
    <row r="4189" spans="1:2" x14ac:dyDescent="0.25">
      <c r="A4189" s="10" t="s">
        <v>20</v>
      </c>
      <c r="B4189" s="11">
        <v>86692.320794224041</v>
      </c>
    </row>
    <row r="4190" spans="1:2" x14ac:dyDescent="0.25">
      <c r="A4190" s="12" t="s">
        <v>82</v>
      </c>
      <c r="B4190" s="11">
        <v>86692.320794224041</v>
      </c>
    </row>
    <row r="4191" spans="1:2" x14ac:dyDescent="0.25">
      <c r="A4191" s="13" t="s">
        <v>4101</v>
      </c>
      <c r="B4191" s="11">
        <v>86692.320794224041</v>
      </c>
    </row>
    <row r="4192" spans="1:2" x14ac:dyDescent="0.25">
      <c r="A4192" s="14" t="s">
        <v>4016</v>
      </c>
      <c r="B4192" s="11">
        <v>86692.320794224041</v>
      </c>
    </row>
    <row r="4193" spans="1:2" x14ac:dyDescent="0.25">
      <c r="A4193" s="20" t="s">
        <v>9</v>
      </c>
      <c r="B4193" s="11">
        <v>86692.320794224041</v>
      </c>
    </row>
    <row r="4194" spans="1:2" x14ac:dyDescent="0.25">
      <c r="A4194" s="163">
        <v>86692.320794224041</v>
      </c>
      <c r="B4194" s="11">
        <v>86692.320794224041</v>
      </c>
    </row>
    <row r="4195" spans="1:2" x14ac:dyDescent="0.25">
      <c r="A4195" s="9" t="s">
        <v>2541</v>
      </c>
      <c r="B4195" s="11">
        <v>8013.5625093491553</v>
      </c>
    </row>
    <row r="4196" spans="1:2" x14ac:dyDescent="0.25">
      <c r="A4196" s="4" t="s">
        <v>8</v>
      </c>
      <c r="B4196" s="11">
        <v>8013.5625093491553</v>
      </c>
    </row>
    <row r="4197" spans="1:2" x14ac:dyDescent="0.25">
      <c r="A4197" s="10" t="s">
        <v>52</v>
      </c>
      <c r="B4197" s="11">
        <v>8013.5625093491553</v>
      </c>
    </row>
    <row r="4198" spans="1:2" x14ac:dyDescent="0.25">
      <c r="A4198" s="12" t="s">
        <v>40</v>
      </c>
      <c r="B4198" s="11">
        <v>8013.5625093491553</v>
      </c>
    </row>
    <row r="4199" spans="1:2" x14ac:dyDescent="0.25">
      <c r="A4199" s="13" t="s">
        <v>4053</v>
      </c>
      <c r="B4199" s="11">
        <v>8013.5625093491553</v>
      </c>
    </row>
    <row r="4200" spans="1:2" x14ac:dyDescent="0.25">
      <c r="A4200" s="14" t="s">
        <v>4016</v>
      </c>
      <c r="B4200" s="11">
        <v>8013.5625093491553</v>
      </c>
    </row>
    <row r="4201" spans="1:2" x14ac:dyDescent="0.25">
      <c r="A4201" s="20" t="s">
        <v>13</v>
      </c>
      <c r="B4201" s="11">
        <v>8013.5625093491553</v>
      </c>
    </row>
    <row r="4202" spans="1:2" x14ac:dyDescent="0.25">
      <c r="A4202" s="163">
        <v>8013.5625093491553</v>
      </c>
      <c r="B4202" s="11">
        <v>8013.5625093491553</v>
      </c>
    </row>
    <row r="4203" spans="1:2" x14ac:dyDescent="0.25">
      <c r="A4203" s="9" t="s">
        <v>2542</v>
      </c>
      <c r="B4203" s="11">
        <v>43000</v>
      </c>
    </row>
    <row r="4204" spans="1:2" x14ac:dyDescent="0.25">
      <c r="A4204" s="4" t="s">
        <v>15</v>
      </c>
      <c r="B4204" s="11">
        <v>43000</v>
      </c>
    </row>
    <row r="4205" spans="1:2" x14ac:dyDescent="0.25">
      <c r="A4205" s="10" t="s">
        <v>310</v>
      </c>
      <c r="B4205" s="11">
        <v>43000</v>
      </c>
    </row>
    <row r="4206" spans="1:2" x14ac:dyDescent="0.25">
      <c r="A4206" s="12" t="s">
        <v>6</v>
      </c>
      <c r="B4206" s="11">
        <v>43000</v>
      </c>
    </row>
    <row r="4207" spans="1:2" x14ac:dyDescent="0.25">
      <c r="A4207" s="13" t="s">
        <v>4030</v>
      </c>
      <c r="B4207" s="11">
        <v>43000</v>
      </c>
    </row>
    <row r="4208" spans="1:2" x14ac:dyDescent="0.25">
      <c r="A4208" s="14" t="s">
        <v>4016</v>
      </c>
      <c r="B4208" s="11">
        <v>43000</v>
      </c>
    </row>
    <row r="4209" spans="1:2" x14ac:dyDescent="0.25">
      <c r="A4209" s="20" t="s">
        <v>13</v>
      </c>
      <c r="B4209" s="11">
        <v>43000</v>
      </c>
    </row>
    <row r="4210" spans="1:2" x14ac:dyDescent="0.25">
      <c r="A4210" s="163">
        <v>43000</v>
      </c>
      <c r="B4210" s="11">
        <v>43000</v>
      </c>
    </row>
    <row r="4211" spans="1:2" x14ac:dyDescent="0.25">
      <c r="A4211" s="9" t="s">
        <v>2543</v>
      </c>
      <c r="B4211" s="11">
        <v>18000</v>
      </c>
    </row>
    <row r="4212" spans="1:2" x14ac:dyDescent="0.25">
      <c r="A4212" s="4" t="s">
        <v>143</v>
      </c>
      <c r="B4212" s="11">
        <v>18000</v>
      </c>
    </row>
    <row r="4213" spans="1:2" x14ac:dyDescent="0.25">
      <c r="A4213" s="10" t="s">
        <v>279</v>
      </c>
      <c r="B4213" s="11">
        <v>18000</v>
      </c>
    </row>
    <row r="4214" spans="1:2" x14ac:dyDescent="0.25">
      <c r="A4214" s="12" t="s">
        <v>6</v>
      </c>
      <c r="B4214" s="11">
        <v>18000</v>
      </c>
    </row>
    <row r="4215" spans="1:2" x14ac:dyDescent="0.25">
      <c r="A4215" s="13" t="s">
        <v>4054</v>
      </c>
      <c r="B4215" s="11">
        <v>18000</v>
      </c>
    </row>
    <row r="4216" spans="1:2" x14ac:dyDescent="0.25">
      <c r="A4216" s="14" t="s">
        <v>4016</v>
      </c>
      <c r="B4216" s="11">
        <v>18000</v>
      </c>
    </row>
    <row r="4217" spans="1:2" x14ac:dyDescent="0.25">
      <c r="A4217" s="20" t="s">
        <v>9</v>
      </c>
      <c r="B4217" s="11">
        <v>18000</v>
      </c>
    </row>
    <row r="4218" spans="1:2" x14ac:dyDescent="0.25">
      <c r="A4218" s="163">
        <v>18000</v>
      </c>
      <c r="B4218" s="11">
        <v>18000</v>
      </c>
    </row>
    <row r="4219" spans="1:2" x14ac:dyDescent="0.25">
      <c r="A4219" s="9" t="s">
        <v>2544</v>
      </c>
      <c r="B4219" s="11">
        <v>55000</v>
      </c>
    </row>
    <row r="4220" spans="1:2" x14ac:dyDescent="0.25">
      <c r="A4220" s="4" t="s">
        <v>15</v>
      </c>
      <c r="B4220" s="11">
        <v>55000</v>
      </c>
    </row>
    <row r="4221" spans="1:2" x14ac:dyDescent="0.25">
      <c r="A4221" s="10" t="s">
        <v>20</v>
      </c>
      <c r="B4221" s="11">
        <v>55000</v>
      </c>
    </row>
    <row r="4222" spans="1:2" x14ac:dyDescent="0.25">
      <c r="A4222" s="12" t="s">
        <v>6</v>
      </c>
      <c r="B4222" s="11">
        <v>55000</v>
      </c>
    </row>
    <row r="4223" spans="1:2" x14ac:dyDescent="0.25">
      <c r="A4223" s="13" t="s">
        <v>4029</v>
      </c>
      <c r="B4223" s="11">
        <v>55000</v>
      </c>
    </row>
    <row r="4224" spans="1:2" x14ac:dyDescent="0.25">
      <c r="A4224" s="14" t="s">
        <v>4016</v>
      </c>
      <c r="B4224" s="11">
        <v>55000</v>
      </c>
    </row>
    <row r="4225" spans="1:2" x14ac:dyDescent="0.25">
      <c r="A4225" s="20" t="s">
        <v>18</v>
      </c>
      <c r="B4225" s="11">
        <v>55000</v>
      </c>
    </row>
    <row r="4226" spans="1:2" x14ac:dyDescent="0.25">
      <c r="A4226" s="163">
        <v>55000</v>
      </c>
      <c r="B4226" s="11">
        <v>55000</v>
      </c>
    </row>
    <row r="4227" spans="1:2" x14ac:dyDescent="0.25">
      <c r="A4227" s="9" t="s">
        <v>2545</v>
      </c>
      <c r="B4227" s="11">
        <v>8903.9583437212841</v>
      </c>
    </row>
    <row r="4228" spans="1:2" x14ac:dyDescent="0.25">
      <c r="A4228" s="4" t="s">
        <v>8</v>
      </c>
      <c r="B4228" s="11">
        <v>8903.9583437212841</v>
      </c>
    </row>
    <row r="4229" spans="1:2" x14ac:dyDescent="0.25">
      <c r="A4229" s="10" t="s">
        <v>20</v>
      </c>
      <c r="B4229" s="11">
        <v>8903.9583437212841</v>
      </c>
    </row>
    <row r="4230" spans="1:2" x14ac:dyDescent="0.25">
      <c r="A4230" s="12" t="s">
        <v>40</v>
      </c>
      <c r="B4230" s="11">
        <v>8903.9583437212841</v>
      </c>
    </row>
    <row r="4231" spans="1:2" x14ac:dyDescent="0.25">
      <c r="A4231" s="13" t="s">
        <v>4053</v>
      </c>
      <c r="B4231" s="11">
        <v>8903.9583437212841</v>
      </c>
    </row>
    <row r="4232" spans="1:2" x14ac:dyDescent="0.25">
      <c r="A4232" s="14" t="s">
        <v>4016</v>
      </c>
      <c r="B4232" s="11">
        <v>8903.9583437212841</v>
      </c>
    </row>
    <row r="4233" spans="1:2" x14ac:dyDescent="0.25">
      <c r="A4233" s="20" t="s">
        <v>13</v>
      </c>
      <c r="B4233" s="11">
        <v>8903.9583437212841</v>
      </c>
    </row>
    <row r="4234" spans="1:2" x14ac:dyDescent="0.25">
      <c r="A4234" s="163">
        <v>8903.9583437212841</v>
      </c>
      <c r="B4234" s="11">
        <v>8903.9583437212841</v>
      </c>
    </row>
    <row r="4235" spans="1:2" x14ac:dyDescent="0.25">
      <c r="A4235" s="9" t="s">
        <v>2546</v>
      </c>
      <c r="B4235" s="11">
        <v>45000</v>
      </c>
    </row>
    <row r="4236" spans="1:2" x14ac:dyDescent="0.25">
      <c r="A4236" s="4" t="s">
        <v>15</v>
      </c>
      <c r="B4236" s="11">
        <v>45000</v>
      </c>
    </row>
    <row r="4237" spans="1:2" x14ac:dyDescent="0.25">
      <c r="A4237" s="10" t="s">
        <v>3999</v>
      </c>
      <c r="B4237" s="11">
        <v>45000</v>
      </c>
    </row>
    <row r="4238" spans="1:2" x14ac:dyDescent="0.25">
      <c r="A4238" s="12" t="s">
        <v>6</v>
      </c>
      <c r="B4238" s="11">
        <v>45000</v>
      </c>
    </row>
    <row r="4239" spans="1:2" x14ac:dyDescent="0.25">
      <c r="A4239" s="13" t="s">
        <v>4030</v>
      </c>
      <c r="B4239" s="11">
        <v>45000</v>
      </c>
    </row>
    <row r="4240" spans="1:2" x14ac:dyDescent="0.25">
      <c r="A4240" s="14" t="s">
        <v>4016</v>
      </c>
      <c r="B4240" s="11">
        <v>45000</v>
      </c>
    </row>
    <row r="4241" spans="1:2" x14ac:dyDescent="0.25">
      <c r="A4241" s="20" t="s">
        <v>13</v>
      </c>
      <c r="B4241" s="11">
        <v>45000</v>
      </c>
    </row>
    <row r="4242" spans="1:2" x14ac:dyDescent="0.25">
      <c r="A4242" s="163">
        <v>45000</v>
      </c>
      <c r="B4242" s="11">
        <v>45000</v>
      </c>
    </row>
    <row r="4243" spans="1:2" x14ac:dyDescent="0.25">
      <c r="A4243" s="9" t="s">
        <v>2547</v>
      </c>
      <c r="B4243" s="11">
        <v>50000</v>
      </c>
    </row>
    <row r="4244" spans="1:2" x14ac:dyDescent="0.25">
      <c r="A4244" s="4" t="s">
        <v>15</v>
      </c>
      <c r="B4244" s="11">
        <v>50000</v>
      </c>
    </row>
    <row r="4245" spans="1:2" x14ac:dyDescent="0.25">
      <c r="A4245" s="10" t="s">
        <v>52</v>
      </c>
      <c r="B4245" s="11">
        <v>50000</v>
      </c>
    </row>
    <row r="4246" spans="1:2" x14ac:dyDescent="0.25">
      <c r="A4246" s="12" t="s">
        <v>6</v>
      </c>
      <c r="B4246" s="11">
        <v>50000</v>
      </c>
    </row>
    <row r="4247" spans="1:2" x14ac:dyDescent="0.25">
      <c r="A4247" s="13" t="s">
        <v>4029</v>
      </c>
      <c r="B4247" s="11">
        <v>50000</v>
      </c>
    </row>
    <row r="4248" spans="1:2" x14ac:dyDescent="0.25">
      <c r="A4248" s="14" t="s">
        <v>4016</v>
      </c>
      <c r="B4248" s="11">
        <v>50000</v>
      </c>
    </row>
    <row r="4249" spans="1:2" x14ac:dyDescent="0.25">
      <c r="A4249" s="20" t="s">
        <v>9</v>
      </c>
      <c r="B4249" s="11">
        <v>50000</v>
      </c>
    </row>
    <row r="4250" spans="1:2" x14ac:dyDescent="0.25">
      <c r="A4250" s="163">
        <v>50000</v>
      </c>
      <c r="B4250" s="11">
        <v>50000</v>
      </c>
    </row>
    <row r="4251" spans="1:2" x14ac:dyDescent="0.25">
      <c r="A4251" s="9" t="s">
        <v>2548</v>
      </c>
      <c r="B4251" s="11">
        <v>80000</v>
      </c>
    </row>
    <row r="4252" spans="1:2" x14ac:dyDescent="0.25">
      <c r="A4252" s="4" t="s">
        <v>15</v>
      </c>
      <c r="B4252" s="11">
        <v>80000</v>
      </c>
    </row>
    <row r="4253" spans="1:2" x14ac:dyDescent="0.25">
      <c r="A4253" s="10" t="s">
        <v>20</v>
      </c>
      <c r="B4253" s="11">
        <v>80000</v>
      </c>
    </row>
    <row r="4254" spans="1:2" x14ac:dyDescent="0.25">
      <c r="A4254" s="12" t="s">
        <v>6</v>
      </c>
      <c r="B4254" s="11">
        <v>80000</v>
      </c>
    </row>
    <row r="4255" spans="1:2" x14ac:dyDescent="0.25">
      <c r="A4255" s="13" t="s">
        <v>4101</v>
      </c>
      <c r="B4255" s="11">
        <v>80000</v>
      </c>
    </row>
    <row r="4256" spans="1:2" x14ac:dyDescent="0.25">
      <c r="A4256" s="14" t="s">
        <v>4016</v>
      </c>
      <c r="B4256" s="11">
        <v>80000</v>
      </c>
    </row>
    <row r="4257" spans="1:2" x14ac:dyDescent="0.25">
      <c r="A4257" s="20" t="s">
        <v>13</v>
      </c>
      <c r="B4257" s="11">
        <v>80000</v>
      </c>
    </row>
    <row r="4258" spans="1:2" x14ac:dyDescent="0.25">
      <c r="A4258" s="163">
        <v>80000</v>
      </c>
      <c r="B4258" s="11">
        <v>80000</v>
      </c>
    </row>
    <row r="4259" spans="1:2" x14ac:dyDescent="0.25">
      <c r="A4259" s="9" t="s">
        <v>2549</v>
      </c>
      <c r="B4259" s="11">
        <v>67000</v>
      </c>
    </row>
    <row r="4260" spans="1:2" x14ac:dyDescent="0.25">
      <c r="A4260" s="4" t="s">
        <v>15</v>
      </c>
      <c r="B4260" s="11">
        <v>67000</v>
      </c>
    </row>
    <row r="4261" spans="1:2" x14ac:dyDescent="0.25">
      <c r="A4261" s="10" t="s">
        <v>20</v>
      </c>
      <c r="B4261" s="11">
        <v>67000</v>
      </c>
    </row>
    <row r="4262" spans="1:2" x14ac:dyDescent="0.25">
      <c r="A4262" s="12" t="s">
        <v>6</v>
      </c>
      <c r="B4262" s="11">
        <v>67000</v>
      </c>
    </row>
    <row r="4263" spans="1:2" x14ac:dyDescent="0.25">
      <c r="A4263" s="13" t="s">
        <v>4100</v>
      </c>
      <c r="B4263" s="11">
        <v>67000</v>
      </c>
    </row>
    <row r="4264" spans="1:2" x14ac:dyDescent="0.25">
      <c r="A4264" s="14" t="s">
        <v>4016</v>
      </c>
      <c r="B4264" s="11">
        <v>67000</v>
      </c>
    </row>
    <row r="4265" spans="1:2" x14ac:dyDescent="0.25">
      <c r="A4265" s="20" t="s">
        <v>9</v>
      </c>
      <c r="B4265" s="11">
        <v>67000</v>
      </c>
    </row>
    <row r="4266" spans="1:2" x14ac:dyDescent="0.25">
      <c r="A4266" s="163">
        <v>67000</v>
      </c>
      <c r="B4266" s="11">
        <v>67000</v>
      </c>
    </row>
    <row r="4267" spans="1:2" x14ac:dyDescent="0.25">
      <c r="A4267" s="9" t="s">
        <v>2550</v>
      </c>
      <c r="B4267" s="11">
        <v>111000</v>
      </c>
    </row>
    <row r="4268" spans="1:2" x14ac:dyDescent="0.25">
      <c r="A4268" s="4" t="s">
        <v>654</v>
      </c>
      <c r="B4268" s="11">
        <v>111000</v>
      </c>
    </row>
    <row r="4269" spans="1:2" x14ac:dyDescent="0.25">
      <c r="A4269" s="10" t="s">
        <v>20</v>
      </c>
      <c r="B4269" s="11">
        <v>111000</v>
      </c>
    </row>
    <row r="4270" spans="1:2" x14ac:dyDescent="0.25">
      <c r="A4270" s="12" t="s">
        <v>6</v>
      </c>
      <c r="B4270" s="11">
        <v>111000</v>
      </c>
    </row>
    <row r="4271" spans="1:2" x14ac:dyDescent="0.25">
      <c r="A4271" s="13" t="s">
        <v>4031</v>
      </c>
      <c r="B4271" s="11">
        <v>111000</v>
      </c>
    </row>
    <row r="4272" spans="1:2" x14ac:dyDescent="0.25">
      <c r="A4272" s="14" t="s">
        <v>4016</v>
      </c>
      <c r="B4272" s="11">
        <v>111000</v>
      </c>
    </row>
    <row r="4273" spans="1:2" x14ac:dyDescent="0.25">
      <c r="A4273" s="20" t="s">
        <v>13</v>
      </c>
      <c r="B4273" s="11">
        <v>111000</v>
      </c>
    </row>
    <row r="4274" spans="1:2" x14ac:dyDescent="0.25">
      <c r="A4274" s="163">
        <v>111000</v>
      </c>
      <c r="B4274" s="11">
        <v>111000</v>
      </c>
    </row>
    <row r="4275" spans="1:2" x14ac:dyDescent="0.25">
      <c r="A4275" s="9" t="s">
        <v>2551</v>
      </c>
      <c r="B4275" s="11">
        <v>120000</v>
      </c>
    </row>
    <row r="4276" spans="1:2" x14ac:dyDescent="0.25">
      <c r="A4276" s="4" t="s">
        <v>15</v>
      </c>
      <c r="B4276" s="11">
        <v>120000</v>
      </c>
    </row>
    <row r="4277" spans="1:2" x14ac:dyDescent="0.25">
      <c r="A4277" s="10" t="s">
        <v>4001</v>
      </c>
      <c r="B4277" s="11">
        <v>120000</v>
      </c>
    </row>
    <row r="4278" spans="1:2" x14ac:dyDescent="0.25">
      <c r="A4278" s="12" t="s">
        <v>6</v>
      </c>
      <c r="B4278" s="11">
        <v>120000</v>
      </c>
    </row>
    <row r="4279" spans="1:2" x14ac:dyDescent="0.25">
      <c r="A4279" s="13" t="s">
        <v>4104</v>
      </c>
      <c r="B4279" s="11">
        <v>120000</v>
      </c>
    </row>
    <row r="4280" spans="1:2" x14ac:dyDescent="0.25">
      <c r="A4280" s="14" t="s">
        <v>4016</v>
      </c>
      <c r="B4280" s="11">
        <v>120000</v>
      </c>
    </row>
    <row r="4281" spans="1:2" x14ac:dyDescent="0.25">
      <c r="A4281" s="20" t="s">
        <v>9</v>
      </c>
      <c r="B4281" s="11">
        <v>120000</v>
      </c>
    </row>
    <row r="4282" spans="1:2" x14ac:dyDescent="0.25">
      <c r="A4282" s="163">
        <v>120000</v>
      </c>
      <c r="B4282" s="11">
        <v>120000</v>
      </c>
    </row>
    <row r="4283" spans="1:2" x14ac:dyDescent="0.25">
      <c r="A4283" s="9" t="s">
        <v>2552</v>
      </c>
      <c r="B4283" s="11">
        <v>31523.565441345683</v>
      </c>
    </row>
    <row r="4284" spans="1:2" x14ac:dyDescent="0.25">
      <c r="A4284" s="4" t="s">
        <v>71</v>
      </c>
      <c r="B4284" s="11">
        <v>31523.565441345683</v>
      </c>
    </row>
    <row r="4285" spans="1:2" x14ac:dyDescent="0.25">
      <c r="A4285" s="10" t="s">
        <v>356</v>
      </c>
      <c r="B4285" s="11">
        <v>31523.565441345683</v>
      </c>
    </row>
    <row r="4286" spans="1:2" x14ac:dyDescent="0.25">
      <c r="A4286" s="12" t="s">
        <v>69</v>
      </c>
      <c r="B4286" s="11">
        <v>31523.565441345683</v>
      </c>
    </row>
    <row r="4287" spans="1:2" x14ac:dyDescent="0.25">
      <c r="A4287" s="13" t="s">
        <v>4032</v>
      </c>
      <c r="B4287" s="11">
        <v>31523.565441345683</v>
      </c>
    </row>
    <row r="4288" spans="1:2" x14ac:dyDescent="0.25">
      <c r="A4288" s="14" t="s">
        <v>4016</v>
      </c>
      <c r="B4288" s="11">
        <v>31523.565441345683</v>
      </c>
    </row>
    <row r="4289" spans="1:2" x14ac:dyDescent="0.25">
      <c r="A4289" s="20" t="s">
        <v>9</v>
      </c>
      <c r="B4289" s="11">
        <v>31523.565441345683</v>
      </c>
    </row>
    <row r="4290" spans="1:2" x14ac:dyDescent="0.25">
      <c r="A4290" s="163">
        <v>31523.565441345683</v>
      </c>
      <c r="B4290" s="11">
        <v>31523.565441345683</v>
      </c>
    </row>
    <row r="4291" spans="1:2" x14ac:dyDescent="0.25">
      <c r="A4291" s="9" t="s">
        <v>2553</v>
      </c>
      <c r="B4291" s="11">
        <v>78533.043543002947</v>
      </c>
    </row>
    <row r="4292" spans="1:2" x14ac:dyDescent="0.25">
      <c r="A4292" s="4" t="s">
        <v>84</v>
      </c>
      <c r="B4292" s="11">
        <v>78533.043543002947</v>
      </c>
    </row>
    <row r="4293" spans="1:2" x14ac:dyDescent="0.25">
      <c r="A4293" s="10" t="s">
        <v>20</v>
      </c>
      <c r="B4293" s="11">
        <v>78533.043543002947</v>
      </c>
    </row>
    <row r="4294" spans="1:2" x14ac:dyDescent="0.25">
      <c r="A4294" s="12" t="s">
        <v>82</v>
      </c>
      <c r="B4294" s="11">
        <v>78533.043543002947</v>
      </c>
    </row>
    <row r="4295" spans="1:2" x14ac:dyDescent="0.25">
      <c r="A4295" s="13" t="s">
        <v>4101</v>
      </c>
      <c r="B4295" s="11">
        <v>78533.043543002947</v>
      </c>
    </row>
    <row r="4296" spans="1:2" x14ac:dyDescent="0.25">
      <c r="A4296" s="14" t="s">
        <v>4016</v>
      </c>
      <c r="B4296" s="11">
        <v>78533.043543002947</v>
      </c>
    </row>
    <row r="4297" spans="1:2" x14ac:dyDescent="0.25">
      <c r="A4297" s="20" t="s">
        <v>18</v>
      </c>
      <c r="B4297" s="11">
        <v>78533.043543002947</v>
      </c>
    </row>
    <row r="4298" spans="1:2" x14ac:dyDescent="0.25">
      <c r="A4298" s="163">
        <v>78533.043543002947</v>
      </c>
      <c r="B4298" s="11">
        <v>78533.043543002947</v>
      </c>
    </row>
    <row r="4299" spans="1:2" x14ac:dyDescent="0.25">
      <c r="A4299" s="9" t="s">
        <v>2554</v>
      </c>
      <c r="B4299" s="11">
        <v>60000</v>
      </c>
    </row>
    <row r="4300" spans="1:2" x14ac:dyDescent="0.25">
      <c r="A4300" s="4" t="s">
        <v>15</v>
      </c>
      <c r="B4300" s="11">
        <v>60000</v>
      </c>
    </row>
    <row r="4301" spans="1:2" x14ac:dyDescent="0.25">
      <c r="A4301" s="10" t="s">
        <v>67</v>
      </c>
      <c r="B4301" s="11">
        <v>60000</v>
      </c>
    </row>
    <row r="4302" spans="1:2" x14ac:dyDescent="0.25">
      <c r="A4302" s="12" t="s">
        <v>6</v>
      </c>
      <c r="B4302" s="11">
        <v>60000</v>
      </c>
    </row>
    <row r="4303" spans="1:2" x14ac:dyDescent="0.25">
      <c r="A4303" s="13" t="s">
        <v>4029</v>
      </c>
      <c r="B4303" s="11">
        <v>60000</v>
      </c>
    </row>
    <row r="4304" spans="1:2" x14ac:dyDescent="0.25">
      <c r="A4304" s="14" t="s">
        <v>4016</v>
      </c>
      <c r="B4304" s="11">
        <v>60000</v>
      </c>
    </row>
    <row r="4305" spans="1:2" x14ac:dyDescent="0.25">
      <c r="A4305" s="20" t="s">
        <v>25</v>
      </c>
      <c r="B4305" s="11">
        <v>60000</v>
      </c>
    </row>
    <row r="4306" spans="1:2" x14ac:dyDescent="0.25">
      <c r="A4306" s="163">
        <v>60000</v>
      </c>
      <c r="B4306" s="11">
        <v>60000</v>
      </c>
    </row>
    <row r="4307" spans="1:2" x14ac:dyDescent="0.25">
      <c r="A4307" s="9" t="s">
        <v>2555</v>
      </c>
      <c r="B4307" s="11">
        <v>35000</v>
      </c>
    </row>
    <row r="4308" spans="1:2" x14ac:dyDescent="0.25">
      <c r="A4308" s="4" t="s">
        <v>15</v>
      </c>
      <c r="B4308" s="11">
        <v>35000</v>
      </c>
    </row>
    <row r="4309" spans="1:2" x14ac:dyDescent="0.25">
      <c r="A4309" s="10" t="s">
        <v>20</v>
      </c>
      <c r="B4309" s="11">
        <v>35000</v>
      </c>
    </row>
    <row r="4310" spans="1:2" x14ac:dyDescent="0.25">
      <c r="A4310" s="12" t="s">
        <v>6</v>
      </c>
      <c r="B4310" s="11">
        <v>35000</v>
      </c>
    </row>
    <row r="4311" spans="1:2" x14ac:dyDescent="0.25">
      <c r="A4311" s="13" t="s">
        <v>4032</v>
      </c>
      <c r="B4311" s="11">
        <v>35000</v>
      </c>
    </row>
    <row r="4312" spans="1:2" x14ac:dyDescent="0.25">
      <c r="A4312" s="14" t="s">
        <v>4016</v>
      </c>
      <c r="B4312" s="11">
        <v>35000</v>
      </c>
    </row>
    <row r="4313" spans="1:2" x14ac:dyDescent="0.25">
      <c r="A4313" s="20" t="s">
        <v>18</v>
      </c>
      <c r="B4313" s="11">
        <v>35000</v>
      </c>
    </row>
    <row r="4314" spans="1:2" x14ac:dyDescent="0.25">
      <c r="A4314" s="163">
        <v>35000</v>
      </c>
      <c r="B4314" s="11">
        <v>35000</v>
      </c>
    </row>
    <row r="4315" spans="1:2" x14ac:dyDescent="0.25">
      <c r="A4315" s="9" t="s">
        <v>2556</v>
      </c>
      <c r="B4315" s="11">
        <v>63519.971949580387</v>
      </c>
    </row>
    <row r="4316" spans="1:2" x14ac:dyDescent="0.25">
      <c r="A4316" s="4" t="s">
        <v>136</v>
      </c>
      <c r="B4316" s="11">
        <v>63519.971949580387</v>
      </c>
    </row>
    <row r="4317" spans="1:2" x14ac:dyDescent="0.25">
      <c r="A4317" s="10" t="s">
        <v>52</v>
      </c>
      <c r="B4317" s="11">
        <v>63519.971949580387</v>
      </c>
    </row>
    <row r="4318" spans="1:2" x14ac:dyDescent="0.25">
      <c r="A4318" s="12" t="s">
        <v>22</v>
      </c>
      <c r="B4318" s="11">
        <v>63519.971949580387</v>
      </c>
    </row>
    <row r="4319" spans="1:2" x14ac:dyDescent="0.25">
      <c r="A4319" s="13" t="s">
        <v>4100</v>
      </c>
      <c r="B4319" s="11">
        <v>63519.971949580387</v>
      </c>
    </row>
    <row r="4320" spans="1:2" x14ac:dyDescent="0.25">
      <c r="A4320" s="14" t="s">
        <v>4016</v>
      </c>
      <c r="B4320" s="11">
        <v>63519.971949580387</v>
      </c>
    </row>
    <row r="4321" spans="1:2" x14ac:dyDescent="0.25">
      <c r="A4321" s="20" t="s">
        <v>18</v>
      </c>
      <c r="B4321" s="11">
        <v>63519.971949580387</v>
      </c>
    </row>
    <row r="4322" spans="1:2" x14ac:dyDescent="0.25">
      <c r="A4322" s="163">
        <v>63519.971949580387</v>
      </c>
      <c r="B4322" s="11">
        <v>63519.971949580387</v>
      </c>
    </row>
    <row r="4323" spans="1:2" x14ac:dyDescent="0.25">
      <c r="A4323" s="9" t="s">
        <v>2557</v>
      </c>
      <c r="B4323" s="11">
        <v>54000</v>
      </c>
    </row>
    <row r="4324" spans="1:2" x14ac:dyDescent="0.25">
      <c r="A4324" s="4" t="s">
        <v>15</v>
      </c>
      <c r="B4324" s="11">
        <v>54000</v>
      </c>
    </row>
    <row r="4325" spans="1:2" x14ac:dyDescent="0.25">
      <c r="A4325" s="10" t="s">
        <v>67</v>
      </c>
      <c r="B4325" s="11">
        <v>54000</v>
      </c>
    </row>
    <row r="4326" spans="1:2" x14ac:dyDescent="0.25">
      <c r="A4326" s="12" t="s">
        <v>6</v>
      </c>
      <c r="B4326" s="11">
        <v>54000</v>
      </c>
    </row>
    <row r="4327" spans="1:2" x14ac:dyDescent="0.25">
      <c r="A4327" s="13" t="s">
        <v>4029</v>
      </c>
      <c r="B4327" s="11">
        <v>54000</v>
      </c>
    </row>
    <row r="4328" spans="1:2" x14ac:dyDescent="0.25">
      <c r="A4328" s="14">
        <v>5</v>
      </c>
      <c r="B4328" s="11">
        <v>54000</v>
      </c>
    </row>
    <row r="4329" spans="1:2" x14ac:dyDescent="0.25">
      <c r="A4329" s="20" t="s">
        <v>13</v>
      </c>
      <c r="B4329" s="11">
        <v>54000</v>
      </c>
    </row>
    <row r="4330" spans="1:2" x14ac:dyDescent="0.25">
      <c r="A4330" s="163">
        <v>54000</v>
      </c>
      <c r="B4330" s="11">
        <v>54000</v>
      </c>
    </row>
    <row r="4331" spans="1:2" x14ac:dyDescent="0.25">
      <c r="A4331" s="9" t="s">
        <v>2558</v>
      </c>
      <c r="B4331" s="11">
        <v>15600</v>
      </c>
    </row>
    <row r="4332" spans="1:2" x14ac:dyDescent="0.25">
      <c r="A4332" s="4" t="s">
        <v>143</v>
      </c>
      <c r="B4332" s="11">
        <v>15600</v>
      </c>
    </row>
    <row r="4333" spans="1:2" x14ac:dyDescent="0.25">
      <c r="A4333" s="10" t="s">
        <v>488</v>
      </c>
      <c r="B4333" s="11">
        <v>15600</v>
      </c>
    </row>
    <row r="4334" spans="1:2" x14ac:dyDescent="0.25">
      <c r="A4334" s="12" t="s">
        <v>6</v>
      </c>
      <c r="B4334" s="11">
        <v>15600</v>
      </c>
    </row>
    <row r="4335" spans="1:2" x14ac:dyDescent="0.25">
      <c r="A4335" s="13" t="s">
        <v>4054</v>
      </c>
      <c r="B4335" s="11">
        <v>15600</v>
      </c>
    </row>
    <row r="4336" spans="1:2" x14ac:dyDescent="0.25">
      <c r="A4336" s="14">
        <v>20</v>
      </c>
      <c r="B4336" s="11">
        <v>15600</v>
      </c>
    </row>
    <row r="4337" spans="1:2" x14ac:dyDescent="0.25">
      <c r="A4337" s="20" t="s">
        <v>9</v>
      </c>
      <c r="B4337" s="11">
        <v>15600</v>
      </c>
    </row>
    <row r="4338" spans="1:2" x14ac:dyDescent="0.25">
      <c r="A4338" s="163">
        <v>15600</v>
      </c>
      <c r="B4338" s="11">
        <v>15600</v>
      </c>
    </row>
    <row r="4339" spans="1:2" x14ac:dyDescent="0.25">
      <c r="A4339" s="9" t="s">
        <v>2559</v>
      </c>
      <c r="B4339" s="11">
        <v>35000</v>
      </c>
    </row>
    <row r="4340" spans="1:2" x14ac:dyDescent="0.25">
      <c r="A4340" s="4" t="s">
        <v>15</v>
      </c>
      <c r="B4340" s="11">
        <v>35000</v>
      </c>
    </row>
    <row r="4341" spans="1:2" x14ac:dyDescent="0.25">
      <c r="A4341" s="10" t="s">
        <v>20</v>
      </c>
      <c r="B4341" s="11">
        <v>35000</v>
      </c>
    </row>
    <row r="4342" spans="1:2" x14ac:dyDescent="0.25">
      <c r="A4342" s="12" t="s">
        <v>6</v>
      </c>
      <c r="B4342" s="11">
        <v>35000</v>
      </c>
    </row>
    <row r="4343" spans="1:2" x14ac:dyDescent="0.25">
      <c r="A4343" s="13" t="s">
        <v>4032</v>
      </c>
      <c r="B4343" s="11">
        <v>35000</v>
      </c>
    </row>
    <row r="4344" spans="1:2" x14ac:dyDescent="0.25">
      <c r="A4344" s="14">
        <v>7</v>
      </c>
      <c r="B4344" s="11">
        <v>35000</v>
      </c>
    </row>
    <row r="4345" spans="1:2" x14ac:dyDescent="0.25">
      <c r="A4345" s="20" t="s">
        <v>25</v>
      </c>
      <c r="B4345" s="11">
        <v>35000</v>
      </c>
    </row>
    <row r="4346" spans="1:2" x14ac:dyDescent="0.25">
      <c r="A4346" s="163">
        <v>35000</v>
      </c>
      <c r="B4346" s="11">
        <v>35000</v>
      </c>
    </row>
    <row r="4347" spans="1:2" x14ac:dyDescent="0.25">
      <c r="A4347" s="9" t="s">
        <v>2560</v>
      </c>
      <c r="B4347" s="11">
        <v>188000</v>
      </c>
    </row>
    <row r="4348" spans="1:2" x14ac:dyDescent="0.25">
      <c r="A4348" s="4" t="s">
        <v>15</v>
      </c>
      <c r="B4348" s="11">
        <v>188000</v>
      </c>
    </row>
    <row r="4349" spans="1:2" x14ac:dyDescent="0.25">
      <c r="A4349" s="10" t="s">
        <v>4001</v>
      </c>
      <c r="B4349" s="11">
        <v>188000</v>
      </c>
    </row>
    <row r="4350" spans="1:2" x14ac:dyDescent="0.25">
      <c r="A4350" s="12" t="s">
        <v>6</v>
      </c>
      <c r="B4350" s="11">
        <v>188000</v>
      </c>
    </row>
    <row r="4351" spans="1:2" x14ac:dyDescent="0.25">
      <c r="A4351" s="13" t="s">
        <v>4108</v>
      </c>
      <c r="B4351" s="11">
        <v>188000</v>
      </c>
    </row>
    <row r="4352" spans="1:2" x14ac:dyDescent="0.25">
      <c r="A4352" s="14">
        <v>20</v>
      </c>
      <c r="B4352" s="11">
        <v>188000</v>
      </c>
    </row>
    <row r="4353" spans="1:2" x14ac:dyDescent="0.25">
      <c r="A4353" s="20" t="s">
        <v>25</v>
      </c>
      <c r="B4353" s="11">
        <v>188000</v>
      </c>
    </row>
    <row r="4354" spans="1:2" x14ac:dyDescent="0.25">
      <c r="A4354" s="163">
        <v>188000</v>
      </c>
      <c r="B4354" s="11">
        <v>188000</v>
      </c>
    </row>
    <row r="4355" spans="1:2" x14ac:dyDescent="0.25">
      <c r="A4355" s="9" t="s">
        <v>2561</v>
      </c>
      <c r="B4355" s="11">
        <v>27500</v>
      </c>
    </row>
    <row r="4356" spans="1:2" x14ac:dyDescent="0.25">
      <c r="A4356" s="4" t="s">
        <v>15</v>
      </c>
      <c r="B4356" s="11">
        <v>27500</v>
      </c>
    </row>
    <row r="4357" spans="1:2" x14ac:dyDescent="0.25">
      <c r="A4357" s="10" t="s">
        <v>20</v>
      </c>
      <c r="B4357" s="11">
        <v>27500</v>
      </c>
    </row>
    <row r="4358" spans="1:2" x14ac:dyDescent="0.25">
      <c r="A4358" s="12" t="s">
        <v>6</v>
      </c>
      <c r="B4358" s="11">
        <v>27500</v>
      </c>
    </row>
    <row r="4359" spans="1:2" x14ac:dyDescent="0.25">
      <c r="A4359" s="13" t="s">
        <v>4032</v>
      </c>
      <c r="B4359" s="11">
        <v>27500</v>
      </c>
    </row>
    <row r="4360" spans="1:2" x14ac:dyDescent="0.25">
      <c r="A4360" s="14">
        <v>1</v>
      </c>
      <c r="B4360" s="11">
        <v>27500</v>
      </c>
    </row>
    <row r="4361" spans="1:2" x14ac:dyDescent="0.25">
      <c r="A4361" s="20" t="s">
        <v>13</v>
      </c>
      <c r="B4361" s="11">
        <v>27500</v>
      </c>
    </row>
    <row r="4362" spans="1:2" x14ac:dyDescent="0.25">
      <c r="A4362" s="163">
        <v>27500</v>
      </c>
      <c r="B4362" s="11">
        <v>27500</v>
      </c>
    </row>
    <row r="4363" spans="1:2" x14ac:dyDescent="0.25">
      <c r="A4363" s="9" t="s">
        <v>2562</v>
      </c>
      <c r="B4363" s="11">
        <v>140000</v>
      </c>
    </row>
    <row r="4364" spans="1:2" x14ac:dyDescent="0.25">
      <c r="A4364" s="4" t="s">
        <v>15</v>
      </c>
      <c r="B4364" s="11">
        <v>140000</v>
      </c>
    </row>
    <row r="4365" spans="1:2" x14ac:dyDescent="0.25">
      <c r="A4365" s="10" t="s">
        <v>488</v>
      </c>
      <c r="B4365" s="11">
        <v>140000</v>
      </c>
    </row>
    <row r="4366" spans="1:2" x14ac:dyDescent="0.25">
      <c r="A4366" s="12" t="s">
        <v>6</v>
      </c>
      <c r="B4366" s="11">
        <v>140000</v>
      </c>
    </row>
    <row r="4367" spans="1:2" x14ac:dyDescent="0.25">
      <c r="A4367" s="13" t="s">
        <v>4106</v>
      </c>
      <c r="B4367" s="11">
        <v>140000</v>
      </c>
    </row>
    <row r="4368" spans="1:2" x14ac:dyDescent="0.25">
      <c r="A4368" s="14">
        <v>10</v>
      </c>
      <c r="B4368" s="11">
        <v>140000</v>
      </c>
    </row>
    <row r="4369" spans="1:2" x14ac:dyDescent="0.25">
      <c r="A4369" s="20" t="s">
        <v>18</v>
      </c>
      <c r="B4369" s="11">
        <v>140000</v>
      </c>
    </row>
    <row r="4370" spans="1:2" x14ac:dyDescent="0.25">
      <c r="A4370" s="163">
        <v>140000</v>
      </c>
      <c r="B4370" s="11">
        <v>140000</v>
      </c>
    </row>
    <row r="4371" spans="1:2" x14ac:dyDescent="0.25">
      <c r="A4371" s="9" t="s">
        <v>2563</v>
      </c>
      <c r="B4371" s="11">
        <v>69871.969144538423</v>
      </c>
    </row>
    <row r="4372" spans="1:2" x14ac:dyDescent="0.25">
      <c r="A4372" s="4" t="s">
        <v>628</v>
      </c>
      <c r="B4372" s="11">
        <v>69871.969144538423</v>
      </c>
    </row>
    <row r="4373" spans="1:2" x14ac:dyDescent="0.25">
      <c r="A4373" s="10" t="s">
        <v>20</v>
      </c>
      <c r="B4373" s="11">
        <v>69871.969144538423</v>
      </c>
    </row>
    <row r="4374" spans="1:2" x14ac:dyDescent="0.25">
      <c r="A4374" s="12" t="s">
        <v>22</v>
      </c>
      <c r="B4374" s="11">
        <v>69871.969144538423</v>
      </c>
    </row>
    <row r="4375" spans="1:2" x14ac:dyDescent="0.25">
      <c r="A4375" s="13" t="s">
        <v>4100</v>
      </c>
      <c r="B4375" s="11">
        <v>69871.969144538423</v>
      </c>
    </row>
    <row r="4376" spans="1:2" x14ac:dyDescent="0.25">
      <c r="A4376" s="14">
        <v>6</v>
      </c>
      <c r="B4376" s="11">
        <v>69871.969144538423</v>
      </c>
    </row>
    <row r="4377" spans="1:2" x14ac:dyDescent="0.25">
      <c r="A4377" s="20" t="s">
        <v>13</v>
      </c>
      <c r="B4377" s="11">
        <v>69871.969144538423</v>
      </c>
    </row>
    <row r="4378" spans="1:2" x14ac:dyDescent="0.25">
      <c r="A4378" s="163">
        <v>69871.969144538423</v>
      </c>
      <c r="B4378" s="11">
        <v>69871.969144538423</v>
      </c>
    </row>
    <row r="4379" spans="1:2" x14ac:dyDescent="0.25">
      <c r="A4379" s="9" t="s">
        <v>2564</v>
      </c>
      <c r="B4379" s="11">
        <v>45000</v>
      </c>
    </row>
    <row r="4380" spans="1:2" x14ac:dyDescent="0.25">
      <c r="A4380" s="4" t="s">
        <v>15</v>
      </c>
      <c r="B4380" s="11">
        <v>45000</v>
      </c>
    </row>
    <row r="4381" spans="1:2" x14ac:dyDescent="0.25">
      <c r="A4381" s="10" t="s">
        <v>20</v>
      </c>
      <c r="B4381" s="11">
        <v>45000</v>
      </c>
    </row>
    <row r="4382" spans="1:2" x14ac:dyDescent="0.25">
      <c r="A4382" s="12" t="s">
        <v>6</v>
      </c>
      <c r="B4382" s="11">
        <v>45000</v>
      </c>
    </row>
    <row r="4383" spans="1:2" x14ac:dyDescent="0.25">
      <c r="A4383" s="13" t="s">
        <v>4030</v>
      </c>
      <c r="B4383" s="11">
        <v>45000</v>
      </c>
    </row>
    <row r="4384" spans="1:2" x14ac:dyDescent="0.25">
      <c r="A4384" s="14">
        <v>2</v>
      </c>
      <c r="B4384" s="11">
        <v>45000</v>
      </c>
    </row>
    <row r="4385" spans="1:2" x14ac:dyDescent="0.25">
      <c r="A4385" s="20" t="s">
        <v>9</v>
      </c>
      <c r="B4385" s="11">
        <v>45000</v>
      </c>
    </row>
    <row r="4386" spans="1:2" x14ac:dyDescent="0.25">
      <c r="A4386" s="163">
        <v>45000</v>
      </c>
      <c r="B4386" s="11">
        <v>45000</v>
      </c>
    </row>
    <row r="4387" spans="1:2" x14ac:dyDescent="0.25">
      <c r="A4387" s="9" t="s">
        <v>2565</v>
      </c>
      <c r="B4387" s="11">
        <v>95000</v>
      </c>
    </row>
    <row r="4388" spans="1:2" x14ac:dyDescent="0.25">
      <c r="A4388" s="4" t="s">
        <v>84</v>
      </c>
      <c r="B4388" s="11">
        <v>95000</v>
      </c>
    </row>
    <row r="4389" spans="1:2" x14ac:dyDescent="0.25">
      <c r="A4389" s="10" t="s">
        <v>20</v>
      </c>
      <c r="B4389" s="11">
        <v>95000</v>
      </c>
    </row>
    <row r="4390" spans="1:2" x14ac:dyDescent="0.25">
      <c r="A4390" s="12" t="s">
        <v>6</v>
      </c>
      <c r="B4390" s="11">
        <v>95000</v>
      </c>
    </row>
    <row r="4391" spans="1:2" x14ac:dyDescent="0.25">
      <c r="A4391" s="13" t="s">
        <v>4102</v>
      </c>
      <c r="B4391" s="11">
        <v>95000</v>
      </c>
    </row>
    <row r="4392" spans="1:2" x14ac:dyDescent="0.25">
      <c r="A4392" s="14">
        <v>11</v>
      </c>
      <c r="B4392" s="11">
        <v>95000</v>
      </c>
    </row>
    <row r="4393" spans="1:2" x14ac:dyDescent="0.25">
      <c r="A4393" s="20" t="s">
        <v>18</v>
      </c>
      <c r="B4393" s="11">
        <v>95000</v>
      </c>
    </row>
    <row r="4394" spans="1:2" x14ac:dyDescent="0.25">
      <c r="A4394" s="163">
        <v>95000</v>
      </c>
      <c r="B4394" s="11">
        <v>95000</v>
      </c>
    </row>
    <row r="4395" spans="1:2" x14ac:dyDescent="0.25">
      <c r="A4395" s="9" t="s">
        <v>2566</v>
      </c>
      <c r="B4395" s="11">
        <v>158085.99674240855</v>
      </c>
    </row>
    <row r="4396" spans="1:2" x14ac:dyDescent="0.25">
      <c r="A4396" s="4" t="s">
        <v>84</v>
      </c>
      <c r="B4396" s="11">
        <v>158085.99674240855</v>
      </c>
    </row>
    <row r="4397" spans="1:2" x14ac:dyDescent="0.25">
      <c r="A4397" s="10" t="s">
        <v>52</v>
      </c>
      <c r="B4397" s="11">
        <v>158085.99674240855</v>
      </c>
    </row>
    <row r="4398" spans="1:2" x14ac:dyDescent="0.25">
      <c r="A4398" s="12" t="s">
        <v>82</v>
      </c>
      <c r="B4398" s="11">
        <v>158085.99674240855</v>
      </c>
    </row>
    <row r="4399" spans="1:2" x14ac:dyDescent="0.25">
      <c r="A4399" s="13" t="s">
        <v>4103</v>
      </c>
      <c r="B4399" s="11">
        <v>158085.99674240855</v>
      </c>
    </row>
    <row r="4400" spans="1:2" x14ac:dyDescent="0.25">
      <c r="A4400" s="14">
        <v>20</v>
      </c>
      <c r="B4400" s="11">
        <v>158085.99674240855</v>
      </c>
    </row>
    <row r="4401" spans="1:2" x14ac:dyDescent="0.25">
      <c r="A4401" s="20" t="s">
        <v>9</v>
      </c>
      <c r="B4401" s="11">
        <v>158085.99674240855</v>
      </c>
    </row>
    <row r="4402" spans="1:2" x14ac:dyDescent="0.25">
      <c r="A4402" s="163">
        <v>158085.99674240855</v>
      </c>
      <c r="B4402" s="11">
        <v>158085.99674240855</v>
      </c>
    </row>
    <row r="4403" spans="1:2" x14ac:dyDescent="0.25">
      <c r="A4403" s="9" t="s">
        <v>2567</v>
      </c>
      <c r="B4403" s="11">
        <v>63807.047488395103</v>
      </c>
    </row>
    <row r="4404" spans="1:2" x14ac:dyDescent="0.25">
      <c r="A4404" s="4" t="s">
        <v>672</v>
      </c>
      <c r="B4404" s="11">
        <v>63807.047488395103</v>
      </c>
    </row>
    <row r="4405" spans="1:2" x14ac:dyDescent="0.25">
      <c r="A4405" s="10" t="s">
        <v>20</v>
      </c>
      <c r="B4405" s="11">
        <v>63807.047488395103</v>
      </c>
    </row>
    <row r="4406" spans="1:2" x14ac:dyDescent="0.25">
      <c r="A4406" s="12" t="s">
        <v>670</v>
      </c>
      <c r="B4406" s="11">
        <v>63807.047488395103</v>
      </c>
    </row>
    <row r="4407" spans="1:2" x14ac:dyDescent="0.25">
      <c r="A4407" s="13" t="s">
        <v>4100</v>
      </c>
      <c r="B4407" s="11">
        <v>63807.047488395103</v>
      </c>
    </row>
    <row r="4408" spans="1:2" x14ac:dyDescent="0.25">
      <c r="A4408" s="14">
        <v>23</v>
      </c>
      <c r="B4408" s="11">
        <v>63807.047488395103</v>
      </c>
    </row>
    <row r="4409" spans="1:2" x14ac:dyDescent="0.25">
      <c r="A4409" s="20" t="s">
        <v>9</v>
      </c>
      <c r="B4409" s="11">
        <v>63807.047488395103</v>
      </c>
    </row>
    <row r="4410" spans="1:2" x14ac:dyDescent="0.25">
      <c r="A4410" s="163">
        <v>63807.047488395103</v>
      </c>
      <c r="B4410" s="11">
        <v>63807.047488395103</v>
      </c>
    </row>
    <row r="4411" spans="1:2" x14ac:dyDescent="0.25">
      <c r="A4411" s="9" t="s">
        <v>2568</v>
      </c>
      <c r="B4411" s="11">
        <v>38000</v>
      </c>
    </row>
    <row r="4412" spans="1:2" x14ac:dyDescent="0.25">
      <c r="A4412" s="4" t="s">
        <v>15</v>
      </c>
      <c r="B4412" s="11">
        <v>38000</v>
      </c>
    </row>
    <row r="4413" spans="1:2" x14ac:dyDescent="0.25">
      <c r="A4413" s="10" t="s">
        <v>20</v>
      </c>
      <c r="B4413" s="11">
        <v>38000</v>
      </c>
    </row>
    <row r="4414" spans="1:2" x14ac:dyDescent="0.25">
      <c r="A4414" s="12" t="s">
        <v>6</v>
      </c>
      <c r="B4414" s="11">
        <v>38000</v>
      </c>
    </row>
    <row r="4415" spans="1:2" x14ac:dyDescent="0.25">
      <c r="A4415" s="13" t="s">
        <v>4030</v>
      </c>
      <c r="B4415" s="11">
        <v>38000</v>
      </c>
    </row>
    <row r="4416" spans="1:2" x14ac:dyDescent="0.25">
      <c r="A4416" s="14">
        <v>11</v>
      </c>
      <c r="B4416" s="11">
        <v>38000</v>
      </c>
    </row>
    <row r="4417" spans="1:2" x14ac:dyDescent="0.25">
      <c r="A4417" s="20" t="s">
        <v>13</v>
      </c>
      <c r="B4417" s="11">
        <v>38000</v>
      </c>
    </row>
    <row r="4418" spans="1:2" x14ac:dyDescent="0.25">
      <c r="A4418" s="163">
        <v>38000</v>
      </c>
      <c r="B4418" s="11">
        <v>38000</v>
      </c>
    </row>
    <row r="4419" spans="1:2" x14ac:dyDescent="0.25">
      <c r="A4419" s="9" t="s">
        <v>2569</v>
      </c>
      <c r="B4419" s="11">
        <v>90000</v>
      </c>
    </row>
    <row r="4420" spans="1:2" x14ac:dyDescent="0.25">
      <c r="A4420" s="4" t="s">
        <v>15</v>
      </c>
      <c r="B4420" s="11">
        <v>90000</v>
      </c>
    </row>
    <row r="4421" spans="1:2" x14ac:dyDescent="0.25">
      <c r="A4421" s="10" t="s">
        <v>52</v>
      </c>
      <c r="B4421" s="11">
        <v>90000</v>
      </c>
    </row>
    <row r="4422" spans="1:2" x14ac:dyDescent="0.25">
      <c r="A4422" s="12" t="s">
        <v>6</v>
      </c>
      <c r="B4422" s="11">
        <v>90000</v>
      </c>
    </row>
    <row r="4423" spans="1:2" x14ac:dyDescent="0.25">
      <c r="A4423" s="13" t="s">
        <v>4102</v>
      </c>
      <c r="B4423" s="11">
        <v>90000</v>
      </c>
    </row>
    <row r="4424" spans="1:2" x14ac:dyDescent="0.25">
      <c r="A4424" s="14">
        <v>6</v>
      </c>
      <c r="B4424" s="11">
        <v>90000</v>
      </c>
    </row>
    <row r="4425" spans="1:2" x14ac:dyDescent="0.25">
      <c r="A4425" s="20" t="s">
        <v>9</v>
      </c>
      <c r="B4425" s="11">
        <v>90000</v>
      </c>
    </row>
    <row r="4426" spans="1:2" x14ac:dyDescent="0.25">
      <c r="A4426" s="163">
        <v>90000</v>
      </c>
      <c r="B4426" s="11">
        <v>90000</v>
      </c>
    </row>
    <row r="4427" spans="1:2" x14ac:dyDescent="0.25">
      <c r="A4427" s="9" t="s">
        <v>2570</v>
      </c>
      <c r="B4427" s="11">
        <v>45393.934235537781</v>
      </c>
    </row>
    <row r="4428" spans="1:2" x14ac:dyDescent="0.25">
      <c r="A4428" s="4" t="s">
        <v>71</v>
      </c>
      <c r="B4428" s="11">
        <v>45393.934235537781</v>
      </c>
    </row>
    <row r="4429" spans="1:2" x14ac:dyDescent="0.25">
      <c r="A4429" s="10" t="s">
        <v>52</v>
      </c>
      <c r="B4429" s="11">
        <v>45393.934235537781</v>
      </c>
    </row>
    <row r="4430" spans="1:2" x14ac:dyDescent="0.25">
      <c r="A4430" s="12" t="s">
        <v>69</v>
      </c>
      <c r="B4430" s="11">
        <v>45393.934235537781</v>
      </c>
    </row>
    <row r="4431" spans="1:2" x14ac:dyDescent="0.25">
      <c r="A4431" s="13" t="s">
        <v>4030</v>
      </c>
      <c r="B4431" s="11">
        <v>45393.934235537781</v>
      </c>
    </row>
    <row r="4432" spans="1:2" x14ac:dyDescent="0.25">
      <c r="A4432" s="14">
        <v>27</v>
      </c>
      <c r="B4432" s="11">
        <v>45393.934235537781</v>
      </c>
    </row>
    <row r="4433" spans="1:2" x14ac:dyDescent="0.25">
      <c r="A4433" s="20" t="s">
        <v>9</v>
      </c>
      <c r="B4433" s="11">
        <v>45393.934235537781</v>
      </c>
    </row>
    <row r="4434" spans="1:2" x14ac:dyDescent="0.25">
      <c r="A4434" s="163">
        <v>45393.934235537781</v>
      </c>
      <c r="B4434" s="11">
        <v>45393.934235537781</v>
      </c>
    </row>
    <row r="4435" spans="1:2" x14ac:dyDescent="0.25">
      <c r="A4435" s="9" t="s">
        <v>2571</v>
      </c>
      <c r="B4435" s="11">
        <v>33099.743713412965</v>
      </c>
    </row>
    <row r="4436" spans="1:2" x14ac:dyDescent="0.25">
      <c r="A4436" s="4" t="s">
        <v>71</v>
      </c>
      <c r="B4436" s="11">
        <v>33099.743713412965</v>
      </c>
    </row>
    <row r="4437" spans="1:2" x14ac:dyDescent="0.25">
      <c r="A4437" s="10" t="s">
        <v>20</v>
      </c>
      <c r="B4437" s="11">
        <v>33099.743713412965</v>
      </c>
    </row>
    <row r="4438" spans="1:2" x14ac:dyDescent="0.25">
      <c r="A4438" s="12" t="s">
        <v>69</v>
      </c>
      <c r="B4438" s="11">
        <v>33099.743713412965</v>
      </c>
    </row>
    <row r="4439" spans="1:2" x14ac:dyDescent="0.25">
      <c r="A4439" s="13" t="s">
        <v>4032</v>
      </c>
      <c r="B4439" s="11">
        <v>33099.743713412965</v>
      </c>
    </row>
    <row r="4440" spans="1:2" x14ac:dyDescent="0.25">
      <c r="A4440" s="14">
        <v>10</v>
      </c>
      <c r="B4440" s="11">
        <v>33099.743713412965</v>
      </c>
    </row>
    <row r="4441" spans="1:2" x14ac:dyDescent="0.25">
      <c r="A4441" s="20" t="s">
        <v>13</v>
      </c>
      <c r="B4441" s="11">
        <v>33099.743713412965</v>
      </c>
    </row>
    <row r="4442" spans="1:2" x14ac:dyDescent="0.25">
      <c r="A4442" s="163">
        <v>33099.743713412965</v>
      </c>
      <c r="B4442" s="11">
        <v>33099.743713412965</v>
      </c>
    </row>
    <row r="4443" spans="1:2" x14ac:dyDescent="0.25">
      <c r="A4443" s="9" t="s">
        <v>2572</v>
      </c>
      <c r="B4443" s="11">
        <v>4285</v>
      </c>
    </row>
    <row r="4444" spans="1:2" x14ac:dyDescent="0.25">
      <c r="A4444" s="4" t="s">
        <v>8</v>
      </c>
      <c r="B4444" s="11">
        <v>4285</v>
      </c>
    </row>
    <row r="4445" spans="1:2" x14ac:dyDescent="0.25">
      <c r="A4445" s="10" t="s">
        <v>20</v>
      </c>
      <c r="B4445" s="11">
        <v>4285</v>
      </c>
    </row>
    <row r="4446" spans="1:2" x14ac:dyDescent="0.25">
      <c r="A4446" s="12" t="s">
        <v>6</v>
      </c>
      <c r="B4446" s="11">
        <v>4285</v>
      </c>
    </row>
    <row r="4447" spans="1:2" x14ac:dyDescent="0.25">
      <c r="A4447" s="13" t="s">
        <v>4053</v>
      </c>
      <c r="B4447" s="11">
        <v>4285</v>
      </c>
    </row>
    <row r="4448" spans="1:2" x14ac:dyDescent="0.25">
      <c r="A4448" s="14">
        <v>6</v>
      </c>
      <c r="B4448" s="11">
        <v>4285</v>
      </c>
    </row>
    <row r="4449" spans="1:2" x14ac:dyDescent="0.25">
      <c r="A4449" s="20" t="s">
        <v>13</v>
      </c>
      <c r="B4449" s="11">
        <v>4285</v>
      </c>
    </row>
    <row r="4450" spans="1:2" x14ac:dyDescent="0.25">
      <c r="A4450" s="163">
        <v>4285</v>
      </c>
      <c r="B4450" s="11">
        <v>4285</v>
      </c>
    </row>
    <row r="4451" spans="1:2" x14ac:dyDescent="0.25">
      <c r="A4451" s="9" t="s">
        <v>2573</v>
      </c>
      <c r="B4451" s="11">
        <v>6000</v>
      </c>
    </row>
    <row r="4452" spans="1:2" x14ac:dyDescent="0.25">
      <c r="A4452" s="4" t="s">
        <v>680</v>
      </c>
      <c r="B4452" s="11">
        <v>6000</v>
      </c>
    </row>
    <row r="4453" spans="1:2" x14ac:dyDescent="0.25">
      <c r="A4453" s="10" t="s">
        <v>52</v>
      </c>
      <c r="B4453" s="11">
        <v>6000</v>
      </c>
    </row>
    <row r="4454" spans="1:2" x14ac:dyDescent="0.25">
      <c r="A4454" s="12" t="s">
        <v>6</v>
      </c>
      <c r="B4454" s="11">
        <v>6000</v>
      </c>
    </row>
    <row r="4455" spans="1:2" x14ac:dyDescent="0.25">
      <c r="A4455" s="13" t="s">
        <v>4053</v>
      </c>
      <c r="B4455" s="11">
        <v>6000</v>
      </c>
    </row>
    <row r="4456" spans="1:2" x14ac:dyDescent="0.25">
      <c r="A4456" s="14">
        <v>20</v>
      </c>
      <c r="B4456" s="11">
        <v>6000</v>
      </c>
    </row>
    <row r="4457" spans="1:2" x14ac:dyDescent="0.25">
      <c r="A4457" s="20" t="s">
        <v>25</v>
      </c>
      <c r="B4457" s="11">
        <v>6000</v>
      </c>
    </row>
    <row r="4458" spans="1:2" x14ac:dyDescent="0.25">
      <c r="A4458" s="163">
        <v>6000</v>
      </c>
      <c r="B4458" s="11">
        <v>6000</v>
      </c>
    </row>
    <row r="4459" spans="1:2" x14ac:dyDescent="0.25">
      <c r="A4459" s="9" t="s">
        <v>2574</v>
      </c>
      <c r="B4459" s="11">
        <v>22438.012440857987</v>
      </c>
    </row>
    <row r="4460" spans="1:2" x14ac:dyDescent="0.25">
      <c r="A4460" s="4" t="s">
        <v>84</v>
      </c>
      <c r="B4460" s="11">
        <v>22438.012440857987</v>
      </c>
    </row>
    <row r="4461" spans="1:2" x14ac:dyDescent="0.25">
      <c r="A4461" s="10" t="s">
        <v>20</v>
      </c>
      <c r="B4461" s="11">
        <v>22438.012440857987</v>
      </c>
    </row>
    <row r="4462" spans="1:2" x14ac:dyDescent="0.25">
      <c r="A4462" s="12" t="s">
        <v>82</v>
      </c>
      <c r="B4462" s="11">
        <v>22438.012440857987</v>
      </c>
    </row>
    <row r="4463" spans="1:2" x14ac:dyDescent="0.25">
      <c r="A4463" s="13" t="s">
        <v>4054</v>
      </c>
      <c r="B4463" s="11">
        <v>22438.012440857987</v>
      </c>
    </row>
    <row r="4464" spans="1:2" x14ac:dyDescent="0.25">
      <c r="A4464" s="14">
        <v>8</v>
      </c>
      <c r="B4464" s="11">
        <v>22438.012440857987</v>
      </c>
    </row>
    <row r="4465" spans="1:2" x14ac:dyDescent="0.25">
      <c r="A4465" s="20" t="s">
        <v>9</v>
      </c>
      <c r="B4465" s="11">
        <v>22438.012440857987</v>
      </c>
    </row>
    <row r="4466" spans="1:2" x14ac:dyDescent="0.25">
      <c r="A4466" s="163">
        <v>22438.012440857987</v>
      </c>
      <c r="B4466" s="11">
        <v>22438.012440857987</v>
      </c>
    </row>
    <row r="4467" spans="1:2" x14ac:dyDescent="0.25">
      <c r="A4467" s="9" t="s">
        <v>2575</v>
      </c>
      <c r="B4467" s="11">
        <v>90000</v>
      </c>
    </row>
    <row r="4468" spans="1:2" x14ac:dyDescent="0.25">
      <c r="A4468" s="4" t="s">
        <v>15</v>
      </c>
      <c r="B4468" s="11">
        <v>90000</v>
      </c>
    </row>
    <row r="4469" spans="1:2" x14ac:dyDescent="0.25">
      <c r="A4469" s="10" t="s">
        <v>52</v>
      </c>
      <c r="B4469" s="11">
        <v>90000</v>
      </c>
    </row>
    <row r="4470" spans="1:2" x14ac:dyDescent="0.25">
      <c r="A4470" s="12" t="s">
        <v>6</v>
      </c>
      <c r="B4470" s="11">
        <v>90000</v>
      </c>
    </row>
    <row r="4471" spans="1:2" x14ac:dyDescent="0.25">
      <c r="A4471" s="13" t="s">
        <v>4102</v>
      </c>
      <c r="B4471" s="11">
        <v>90000</v>
      </c>
    </row>
    <row r="4472" spans="1:2" x14ac:dyDescent="0.25">
      <c r="A4472" s="14">
        <v>15</v>
      </c>
      <c r="B4472" s="11">
        <v>90000</v>
      </c>
    </row>
    <row r="4473" spans="1:2" x14ac:dyDescent="0.25">
      <c r="A4473" s="20" t="s">
        <v>18</v>
      </c>
      <c r="B4473" s="11">
        <v>90000</v>
      </c>
    </row>
    <row r="4474" spans="1:2" x14ac:dyDescent="0.25">
      <c r="A4474" s="163">
        <v>90000</v>
      </c>
      <c r="B4474" s="11">
        <v>90000</v>
      </c>
    </row>
    <row r="4475" spans="1:2" x14ac:dyDescent="0.25">
      <c r="A4475" s="9" t="s">
        <v>2576</v>
      </c>
      <c r="B4475" s="11">
        <v>150000</v>
      </c>
    </row>
    <row r="4476" spans="1:2" x14ac:dyDescent="0.25">
      <c r="A4476" s="4" t="s">
        <v>15</v>
      </c>
      <c r="B4476" s="11">
        <v>150000</v>
      </c>
    </row>
    <row r="4477" spans="1:2" x14ac:dyDescent="0.25">
      <c r="A4477" s="10" t="s">
        <v>4001</v>
      </c>
      <c r="B4477" s="11">
        <v>150000</v>
      </c>
    </row>
    <row r="4478" spans="1:2" x14ac:dyDescent="0.25">
      <c r="A4478" s="12" t="s">
        <v>6</v>
      </c>
      <c r="B4478" s="11">
        <v>150000</v>
      </c>
    </row>
    <row r="4479" spans="1:2" x14ac:dyDescent="0.25">
      <c r="A4479" s="13" t="s">
        <v>4103</v>
      </c>
      <c r="B4479" s="11">
        <v>150000</v>
      </c>
    </row>
    <row r="4480" spans="1:2" x14ac:dyDescent="0.25">
      <c r="A4480" s="14">
        <v>22</v>
      </c>
      <c r="B4480" s="11">
        <v>150000</v>
      </c>
    </row>
    <row r="4481" spans="1:2" x14ac:dyDescent="0.25">
      <c r="A4481" s="20" t="s">
        <v>9</v>
      </c>
      <c r="B4481" s="11">
        <v>150000</v>
      </c>
    </row>
    <row r="4482" spans="1:2" x14ac:dyDescent="0.25">
      <c r="A4482" s="163">
        <v>150000</v>
      </c>
      <c r="B4482" s="11">
        <v>150000</v>
      </c>
    </row>
    <row r="4483" spans="1:2" x14ac:dyDescent="0.25">
      <c r="A4483" s="9" t="s">
        <v>2577</v>
      </c>
      <c r="B4483" s="11">
        <v>132588.25533234264</v>
      </c>
    </row>
    <row r="4484" spans="1:2" x14ac:dyDescent="0.25">
      <c r="A4484" s="4" t="s">
        <v>84</v>
      </c>
      <c r="B4484" s="11">
        <v>132588.25533234264</v>
      </c>
    </row>
    <row r="4485" spans="1:2" x14ac:dyDescent="0.25">
      <c r="A4485" s="10" t="s">
        <v>310</v>
      </c>
      <c r="B4485" s="11">
        <v>132588.25533234264</v>
      </c>
    </row>
    <row r="4486" spans="1:2" x14ac:dyDescent="0.25">
      <c r="A4486" s="12" t="s">
        <v>82</v>
      </c>
      <c r="B4486" s="11">
        <v>132588.25533234264</v>
      </c>
    </row>
    <row r="4487" spans="1:2" x14ac:dyDescent="0.25">
      <c r="A4487" s="13" t="s">
        <v>4105</v>
      </c>
      <c r="B4487" s="11">
        <v>132588.25533234264</v>
      </c>
    </row>
    <row r="4488" spans="1:2" x14ac:dyDescent="0.25">
      <c r="A4488" s="14">
        <v>27</v>
      </c>
      <c r="B4488" s="11">
        <v>132588.25533234264</v>
      </c>
    </row>
    <row r="4489" spans="1:2" x14ac:dyDescent="0.25">
      <c r="A4489" s="20" t="s">
        <v>18</v>
      </c>
      <c r="B4489" s="11">
        <v>132588.25533234264</v>
      </c>
    </row>
    <row r="4490" spans="1:2" x14ac:dyDescent="0.25">
      <c r="A4490" s="163">
        <v>132588.25533234264</v>
      </c>
      <c r="B4490" s="11">
        <v>132588.25533234264</v>
      </c>
    </row>
    <row r="4491" spans="1:2" x14ac:dyDescent="0.25">
      <c r="A4491" s="9" t="s">
        <v>2578</v>
      </c>
      <c r="B4491" s="11">
        <v>45000</v>
      </c>
    </row>
    <row r="4492" spans="1:2" x14ac:dyDescent="0.25">
      <c r="A4492" s="4" t="s">
        <v>15</v>
      </c>
      <c r="B4492" s="11">
        <v>45000</v>
      </c>
    </row>
    <row r="4493" spans="1:2" x14ac:dyDescent="0.25">
      <c r="A4493" s="10" t="s">
        <v>20</v>
      </c>
      <c r="B4493" s="11">
        <v>45000</v>
      </c>
    </row>
    <row r="4494" spans="1:2" x14ac:dyDescent="0.25">
      <c r="A4494" s="12" t="s">
        <v>6</v>
      </c>
      <c r="B4494" s="11">
        <v>45000</v>
      </c>
    </row>
    <row r="4495" spans="1:2" x14ac:dyDescent="0.25">
      <c r="A4495" s="13" t="s">
        <v>4030</v>
      </c>
      <c r="B4495" s="11">
        <v>45000</v>
      </c>
    </row>
    <row r="4496" spans="1:2" x14ac:dyDescent="0.25">
      <c r="A4496" s="14">
        <v>3</v>
      </c>
      <c r="B4496" s="11">
        <v>45000</v>
      </c>
    </row>
    <row r="4497" spans="1:2" x14ac:dyDescent="0.25">
      <c r="A4497" s="20" t="s">
        <v>9</v>
      </c>
      <c r="B4497" s="11">
        <v>45000</v>
      </c>
    </row>
    <row r="4498" spans="1:2" x14ac:dyDescent="0.25">
      <c r="A4498" s="163">
        <v>45000</v>
      </c>
      <c r="B4498" s="11">
        <v>45000</v>
      </c>
    </row>
    <row r="4499" spans="1:2" x14ac:dyDescent="0.25">
      <c r="A4499" s="9" t="s">
        <v>2579</v>
      </c>
      <c r="B4499" s="11">
        <v>50000</v>
      </c>
    </row>
    <row r="4500" spans="1:2" x14ac:dyDescent="0.25">
      <c r="A4500" s="4" t="s">
        <v>15</v>
      </c>
      <c r="B4500" s="11">
        <v>50000</v>
      </c>
    </row>
    <row r="4501" spans="1:2" x14ac:dyDescent="0.25">
      <c r="A4501" s="10" t="s">
        <v>67</v>
      </c>
      <c r="B4501" s="11">
        <v>50000</v>
      </c>
    </row>
    <row r="4502" spans="1:2" x14ac:dyDescent="0.25">
      <c r="A4502" s="12" t="s">
        <v>6</v>
      </c>
      <c r="B4502" s="11">
        <v>50000</v>
      </c>
    </row>
    <row r="4503" spans="1:2" x14ac:dyDescent="0.25">
      <c r="A4503" s="13" t="s">
        <v>4029</v>
      </c>
      <c r="B4503" s="11">
        <v>50000</v>
      </c>
    </row>
    <row r="4504" spans="1:2" x14ac:dyDescent="0.25">
      <c r="A4504" s="14">
        <v>10</v>
      </c>
      <c r="B4504" s="11">
        <v>50000</v>
      </c>
    </row>
    <row r="4505" spans="1:2" x14ac:dyDescent="0.25">
      <c r="A4505" s="20" t="s">
        <v>18</v>
      </c>
      <c r="B4505" s="11">
        <v>50000</v>
      </c>
    </row>
    <row r="4506" spans="1:2" x14ac:dyDescent="0.25">
      <c r="A4506" s="163">
        <v>50000</v>
      </c>
      <c r="B4506" s="11">
        <v>50000</v>
      </c>
    </row>
    <row r="4507" spans="1:2" x14ac:dyDescent="0.25">
      <c r="A4507" s="9" t="s">
        <v>2581</v>
      </c>
      <c r="B4507" s="11">
        <v>104030.78495306884</v>
      </c>
    </row>
    <row r="4508" spans="1:2" x14ac:dyDescent="0.25">
      <c r="A4508" s="4" t="s">
        <v>84</v>
      </c>
      <c r="B4508" s="11">
        <v>104030.78495306884</v>
      </c>
    </row>
    <row r="4509" spans="1:2" x14ac:dyDescent="0.25">
      <c r="A4509" s="10" t="s">
        <v>52</v>
      </c>
      <c r="B4509" s="11">
        <v>104030.78495306884</v>
      </c>
    </row>
    <row r="4510" spans="1:2" x14ac:dyDescent="0.25">
      <c r="A4510" s="12" t="s">
        <v>82</v>
      </c>
      <c r="B4510" s="11">
        <v>104030.78495306884</v>
      </c>
    </row>
    <row r="4511" spans="1:2" x14ac:dyDescent="0.25">
      <c r="A4511" s="13" t="s">
        <v>4031</v>
      </c>
      <c r="B4511" s="11">
        <v>104030.78495306884</v>
      </c>
    </row>
    <row r="4512" spans="1:2" x14ac:dyDescent="0.25">
      <c r="A4512" s="14">
        <v>10</v>
      </c>
      <c r="B4512" s="11">
        <v>104030.78495306884</v>
      </c>
    </row>
    <row r="4513" spans="1:2" x14ac:dyDescent="0.25">
      <c r="A4513" s="20" t="s">
        <v>25</v>
      </c>
      <c r="B4513" s="11">
        <v>104030.78495306884</v>
      </c>
    </row>
    <row r="4514" spans="1:2" x14ac:dyDescent="0.25">
      <c r="A4514" s="163">
        <v>104030.78495306884</v>
      </c>
      <c r="B4514" s="11">
        <v>104030.78495306884</v>
      </c>
    </row>
    <row r="4515" spans="1:2" x14ac:dyDescent="0.25">
      <c r="A4515" s="9" t="s">
        <v>2582</v>
      </c>
      <c r="B4515" s="11">
        <v>115000</v>
      </c>
    </row>
    <row r="4516" spans="1:2" x14ac:dyDescent="0.25">
      <c r="A4516" s="4" t="s">
        <v>15</v>
      </c>
      <c r="B4516" s="11">
        <v>115000</v>
      </c>
    </row>
    <row r="4517" spans="1:2" x14ac:dyDescent="0.25">
      <c r="A4517" s="10" t="s">
        <v>52</v>
      </c>
      <c r="B4517" s="11">
        <v>115000</v>
      </c>
    </row>
    <row r="4518" spans="1:2" x14ac:dyDescent="0.25">
      <c r="A4518" s="12" t="s">
        <v>6</v>
      </c>
      <c r="B4518" s="11">
        <v>115000</v>
      </c>
    </row>
    <row r="4519" spans="1:2" x14ac:dyDescent="0.25">
      <c r="A4519" s="13" t="s">
        <v>4104</v>
      </c>
      <c r="B4519" s="11">
        <v>115000</v>
      </c>
    </row>
    <row r="4520" spans="1:2" x14ac:dyDescent="0.25">
      <c r="A4520" s="14">
        <v>15</v>
      </c>
      <c r="B4520" s="11">
        <v>115000</v>
      </c>
    </row>
    <row r="4521" spans="1:2" x14ac:dyDescent="0.25">
      <c r="A4521" s="20" t="s">
        <v>9</v>
      </c>
      <c r="B4521" s="11">
        <v>115000</v>
      </c>
    </row>
    <row r="4522" spans="1:2" x14ac:dyDescent="0.25">
      <c r="A4522" s="163">
        <v>115000</v>
      </c>
      <c r="B4522" s="11">
        <v>115000</v>
      </c>
    </row>
    <row r="4523" spans="1:2" x14ac:dyDescent="0.25">
      <c r="A4523" s="9" t="s">
        <v>2583</v>
      </c>
      <c r="B4523" s="11">
        <v>70000</v>
      </c>
    </row>
    <row r="4524" spans="1:2" x14ac:dyDescent="0.25">
      <c r="A4524" s="4" t="s">
        <v>15</v>
      </c>
      <c r="B4524" s="11">
        <v>70000</v>
      </c>
    </row>
    <row r="4525" spans="1:2" x14ac:dyDescent="0.25">
      <c r="A4525" s="10" t="s">
        <v>20</v>
      </c>
      <c r="B4525" s="11">
        <v>70000</v>
      </c>
    </row>
    <row r="4526" spans="1:2" x14ac:dyDescent="0.25">
      <c r="A4526" s="12" t="s">
        <v>6</v>
      </c>
      <c r="B4526" s="11">
        <v>70000</v>
      </c>
    </row>
    <row r="4527" spans="1:2" x14ac:dyDescent="0.25">
      <c r="A4527" s="13" t="s">
        <v>4100</v>
      </c>
      <c r="B4527" s="11">
        <v>70000</v>
      </c>
    </row>
    <row r="4528" spans="1:2" x14ac:dyDescent="0.25">
      <c r="A4528" s="14">
        <v>3</v>
      </c>
      <c r="B4528" s="11">
        <v>70000</v>
      </c>
    </row>
    <row r="4529" spans="1:2" x14ac:dyDescent="0.25">
      <c r="A4529" s="20" t="s">
        <v>9</v>
      </c>
      <c r="B4529" s="11">
        <v>70000</v>
      </c>
    </row>
    <row r="4530" spans="1:2" x14ac:dyDescent="0.25">
      <c r="A4530" s="163">
        <v>70000</v>
      </c>
      <c r="B4530" s="11">
        <v>70000</v>
      </c>
    </row>
    <row r="4531" spans="1:2" x14ac:dyDescent="0.25">
      <c r="A4531" s="9" t="s">
        <v>2584</v>
      </c>
      <c r="B4531" s="11">
        <v>108110.42357867939</v>
      </c>
    </row>
    <row r="4532" spans="1:2" x14ac:dyDescent="0.25">
      <c r="A4532" s="4" t="s">
        <v>84</v>
      </c>
      <c r="B4532" s="11">
        <v>108110.42357867939</v>
      </c>
    </row>
    <row r="4533" spans="1:2" x14ac:dyDescent="0.25">
      <c r="A4533" s="10" t="s">
        <v>67</v>
      </c>
      <c r="B4533" s="11">
        <v>108110.42357867939</v>
      </c>
    </row>
    <row r="4534" spans="1:2" x14ac:dyDescent="0.25">
      <c r="A4534" s="12" t="s">
        <v>82</v>
      </c>
      <c r="B4534" s="11">
        <v>108110.42357867939</v>
      </c>
    </row>
    <row r="4535" spans="1:2" x14ac:dyDescent="0.25">
      <c r="A4535" s="13" t="s">
        <v>4031</v>
      </c>
      <c r="B4535" s="11">
        <v>108110.42357867939</v>
      </c>
    </row>
    <row r="4536" spans="1:2" x14ac:dyDescent="0.25">
      <c r="A4536" s="14">
        <v>16</v>
      </c>
      <c r="B4536" s="11">
        <v>108110.42357867939</v>
      </c>
    </row>
    <row r="4537" spans="1:2" x14ac:dyDescent="0.25">
      <c r="A4537" s="20" t="s">
        <v>9</v>
      </c>
      <c r="B4537" s="11">
        <v>108110.42357867939</v>
      </c>
    </row>
    <row r="4538" spans="1:2" x14ac:dyDescent="0.25">
      <c r="A4538" s="163">
        <v>108110.42357867939</v>
      </c>
      <c r="B4538" s="11">
        <v>108110.42357867939</v>
      </c>
    </row>
    <row r="4539" spans="1:2" x14ac:dyDescent="0.25">
      <c r="A4539" s="9" t="s">
        <v>2585</v>
      </c>
      <c r="B4539" s="11">
        <v>75000</v>
      </c>
    </row>
    <row r="4540" spans="1:2" x14ac:dyDescent="0.25">
      <c r="A4540" s="4" t="s">
        <v>15</v>
      </c>
      <c r="B4540" s="11">
        <v>75000</v>
      </c>
    </row>
    <row r="4541" spans="1:2" x14ac:dyDescent="0.25">
      <c r="A4541" s="10" t="s">
        <v>20</v>
      </c>
      <c r="B4541" s="11">
        <v>75000</v>
      </c>
    </row>
    <row r="4542" spans="1:2" x14ac:dyDescent="0.25">
      <c r="A4542" s="12" t="s">
        <v>6</v>
      </c>
      <c r="B4542" s="11">
        <v>75000</v>
      </c>
    </row>
    <row r="4543" spans="1:2" x14ac:dyDescent="0.25">
      <c r="A4543" s="13" t="s">
        <v>4101</v>
      </c>
      <c r="B4543" s="11">
        <v>75000</v>
      </c>
    </row>
    <row r="4544" spans="1:2" x14ac:dyDescent="0.25">
      <c r="A4544" s="14">
        <v>25</v>
      </c>
      <c r="B4544" s="11">
        <v>75000</v>
      </c>
    </row>
    <row r="4545" spans="1:2" x14ac:dyDescent="0.25">
      <c r="A4545" s="20" t="s">
        <v>18</v>
      </c>
      <c r="B4545" s="11">
        <v>75000</v>
      </c>
    </row>
    <row r="4546" spans="1:2" x14ac:dyDescent="0.25">
      <c r="A4546" s="163">
        <v>75000</v>
      </c>
      <c r="B4546" s="11">
        <v>75000</v>
      </c>
    </row>
    <row r="4547" spans="1:2" x14ac:dyDescent="0.25">
      <c r="A4547" s="9" t="s">
        <v>2586</v>
      </c>
      <c r="B4547" s="11">
        <v>40414</v>
      </c>
    </row>
    <row r="4548" spans="1:2" x14ac:dyDescent="0.25">
      <c r="A4548" s="4" t="s">
        <v>15</v>
      </c>
      <c r="B4548" s="11">
        <v>40414</v>
      </c>
    </row>
    <row r="4549" spans="1:2" x14ac:dyDescent="0.25">
      <c r="A4549" s="10" t="s">
        <v>20</v>
      </c>
      <c r="B4549" s="11">
        <v>40414</v>
      </c>
    </row>
    <row r="4550" spans="1:2" x14ac:dyDescent="0.25">
      <c r="A4550" s="12" t="s">
        <v>6</v>
      </c>
      <c r="B4550" s="11">
        <v>40414</v>
      </c>
    </row>
    <row r="4551" spans="1:2" x14ac:dyDescent="0.25">
      <c r="A4551" s="13" t="s">
        <v>4030</v>
      </c>
      <c r="B4551" s="11">
        <v>40414</v>
      </c>
    </row>
    <row r="4552" spans="1:2" x14ac:dyDescent="0.25">
      <c r="A4552" s="14">
        <v>8</v>
      </c>
      <c r="B4552" s="11">
        <v>40414</v>
      </c>
    </row>
    <row r="4553" spans="1:2" x14ac:dyDescent="0.25">
      <c r="A4553" s="20" t="s">
        <v>9</v>
      </c>
      <c r="B4553" s="11">
        <v>40414</v>
      </c>
    </row>
    <row r="4554" spans="1:2" x14ac:dyDescent="0.25">
      <c r="A4554" s="163">
        <v>40414</v>
      </c>
      <c r="B4554" s="11">
        <v>40414</v>
      </c>
    </row>
    <row r="4555" spans="1:2" x14ac:dyDescent="0.25">
      <c r="A4555" s="9" t="s">
        <v>2587</v>
      </c>
      <c r="B4555" s="11">
        <v>65000</v>
      </c>
    </row>
    <row r="4556" spans="1:2" x14ac:dyDescent="0.25">
      <c r="A4556" s="4" t="s">
        <v>15</v>
      </c>
      <c r="B4556" s="11">
        <v>65000</v>
      </c>
    </row>
    <row r="4557" spans="1:2" x14ac:dyDescent="0.25">
      <c r="A4557" s="10" t="s">
        <v>20</v>
      </c>
      <c r="B4557" s="11">
        <v>65000</v>
      </c>
    </row>
    <row r="4558" spans="1:2" x14ac:dyDescent="0.25">
      <c r="A4558" s="12" t="s">
        <v>6</v>
      </c>
      <c r="B4558" s="11">
        <v>65000</v>
      </c>
    </row>
    <row r="4559" spans="1:2" x14ac:dyDescent="0.25">
      <c r="A4559" s="13" t="s">
        <v>4100</v>
      </c>
      <c r="B4559" s="11">
        <v>65000</v>
      </c>
    </row>
    <row r="4560" spans="1:2" x14ac:dyDescent="0.25">
      <c r="A4560" s="14">
        <v>3</v>
      </c>
      <c r="B4560" s="11">
        <v>65000</v>
      </c>
    </row>
    <row r="4561" spans="1:2" x14ac:dyDescent="0.25">
      <c r="A4561" s="20" t="s">
        <v>9</v>
      </c>
      <c r="B4561" s="11">
        <v>65000</v>
      </c>
    </row>
    <row r="4562" spans="1:2" x14ac:dyDescent="0.25">
      <c r="A4562" s="163">
        <v>65000</v>
      </c>
      <c r="B4562" s="11">
        <v>65000</v>
      </c>
    </row>
    <row r="4563" spans="1:2" x14ac:dyDescent="0.25">
      <c r="A4563" s="9" t="s">
        <v>2588</v>
      </c>
      <c r="B4563" s="11">
        <v>120000</v>
      </c>
    </row>
    <row r="4564" spans="1:2" x14ac:dyDescent="0.25">
      <c r="A4564" s="4" t="s">
        <v>15</v>
      </c>
      <c r="B4564" s="11">
        <v>120000</v>
      </c>
    </row>
    <row r="4565" spans="1:2" x14ac:dyDescent="0.25">
      <c r="A4565" s="10" t="s">
        <v>20</v>
      </c>
      <c r="B4565" s="11">
        <v>120000</v>
      </c>
    </row>
    <row r="4566" spans="1:2" x14ac:dyDescent="0.25">
      <c r="A4566" s="12" t="s">
        <v>6</v>
      </c>
      <c r="B4566" s="11">
        <v>120000</v>
      </c>
    </row>
    <row r="4567" spans="1:2" x14ac:dyDescent="0.25">
      <c r="A4567" s="13" t="s">
        <v>4104</v>
      </c>
      <c r="B4567" s="11">
        <v>120000</v>
      </c>
    </row>
    <row r="4568" spans="1:2" x14ac:dyDescent="0.25">
      <c r="A4568" s="14">
        <v>7</v>
      </c>
      <c r="B4568" s="11">
        <v>120000</v>
      </c>
    </row>
    <row r="4569" spans="1:2" x14ac:dyDescent="0.25">
      <c r="A4569" s="20" t="s">
        <v>13</v>
      </c>
      <c r="B4569" s="11">
        <v>120000</v>
      </c>
    </row>
    <row r="4570" spans="1:2" x14ac:dyDescent="0.25">
      <c r="A4570" s="163">
        <v>120000</v>
      </c>
      <c r="B4570" s="11">
        <v>120000</v>
      </c>
    </row>
    <row r="4571" spans="1:2" x14ac:dyDescent="0.25">
      <c r="A4571" s="9" t="s">
        <v>2589</v>
      </c>
      <c r="B4571" s="11">
        <v>15092.18020692008</v>
      </c>
    </row>
    <row r="4572" spans="1:2" x14ac:dyDescent="0.25">
      <c r="A4572" s="4" t="s">
        <v>1123</v>
      </c>
      <c r="B4572" s="11">
        <v>15092.18020692008</v>
      </c>
    </row>
    <row r="4573" spans="1:2" x14ac:dyDescent="0.25">
      <c r="A4573" s="10" t="s">
        <v>310</v>
      </c>
      <c r="B4573" s="11">
        <v>15092.18020692008</v>
      </c>
    </row>
    <row r="4574" spans="1:2" x14ac:dyDescent="0.25">
      <c r="A4574" s="12" t="s">
        <v>3910</v>
      </c>
      <c r="B4574" s="11">
        <v>15092.18020692008</v>
      </c>
    </row>
    <row r="4575" spans="1:2" x14ac:dyDescent="0.25">
      <c r="A4575" s="13" t="s">
        <v>4054</v>
      </c>
      <c r="B4575" s="11">
        <v>15092.18020692008</v>
      </c>
    </row>
    <row r="4576" spans="1:2" x14ac:dyDescent="0.25">
      <c r="A4576" s="14">
        <v>10</v>
      </c>
      <c r="B4576" s="11">
        <v>15092.18020692008</v>
      </c>
    </row>
    <row r="4577" spans="1:2" x14ac:dyDescent="0.25">
      <c r="A4577" s="20" t="s">
        <v>9</v>
      </c>
      <c r="B4577" s="11">
        <v>15092.18020692008</v>
      </c>
    </row>
    <row r="4578" spans="1:2" x14ac:dyDescent="0.25">
      <c r="A4578" s="163">
        <v>15092.18020692008</v>
      </c>
      <c r="B4578" s="11">
        <v>15092.18020692008</v>
      </c>
    </row>
    <row r="4579" spans="1:2" x14ac:dyDescent="0.25">
      <c r="A4579" s="9" t="s">
        <v>2590</v>
      </c>
      <c r="B4579" s="11">
        <v>36000</v>
      </c>
    </row>
    <row r="4580" spans="1:2" x14ac:dyDescent="0.25">
      <c r="A4580" s="4" t="s">
        <v>65</v>
      </c>
      <c r="B4580" s="11">
        <v>36000</v>
      </c>
    </row>
    <row r="4581" spans="1:2" x14ac:dyDescent="0.25">
      <c r="A4581" s="10" t="s">
        <v>356</v>
      </c>
      <c r="B4581" s="11">
        <v>36000</v>
      </c>
    </row>
    <row r="4582" spans="1:2" x14ac:dyDescent="0.25">
      <c r="A4582" s="12" t="s">
        <v>6</v>
      </c>
      <c r="B4582" s="11">
        <v>36000</v>
      </c>
    </row>
    <row r="4583" spans="1:2" x14ac:dyDescent="0.25">
      <c r="A4583" s="13" t="s">
        <v>4032</v>
      </c>
      <c r="B4583" s="11">
        <v>36000</v>
      </c>
    </row>
    <row r="4584" spans="1:2" x14ac:dyDescent="0.25">
      <c r="A4584" s="14">
        <v>10</v>
      </c>
      <c r="B4584" s="11">
        <v>36000</v>
      </c>
    </row>
    <row r="4585" spans="1:2" x14ac:dyDescent="0.25">
      <c r="A4585" s="20" t="s">
        <v>13</v>
      </c>
      <c r="B4585" s="11">
        <v>36000</v>
      </c>
    </row>
    <row r="4586" spans="1:2" x14ac:dyDescent="0.25">
      <c r="A4586" s="163">
        <v>36000</v>
      </c>
      <c r="B4586" s="11">
        <v>36000</v>
      </c>
    </row>
    <row r="4587" spans="1:2" x14ac:dyDescent="0.25">
      <c r="A4587" s="9" t="s">
        <v>2591</v>
      </c>
      <c r="B4587" s="11">
        <v>63519.971949580387</v>
      </c>
    </row>
    <row r="4588" spans="1:2" x14ac:dyDescent="0.25">
      <c r="A4588" s="4" t="s">
        <v>24</v>
      </c>
      <c r="B4588" s="11">
        <v>63519.971949580387</v>
      </c>
    </row>
    <row r="4589" spans="1:2" x14ac:dyDescent="0.25">
      <c r="A4589" s="10" t="s">
        <v>20</v>
      </c>
      <c r="B4589" s="11">
        <v>63519.971949580387</v>
      </c>
    </row>
    <row r="4590" spans="1:2" x14ac:dyDescent="0.25">
      <c r="A4590" s="12" t="s">
        <v>22</v>
      </c>
      <c r="B4590" s="11">
        <v>63519.971949580387</v>
      </c>
    </row>
    <row r="4591" spans="1:2" x14ac:dyDescent="0.25">
      <c r="A4591" s="13" t="s">
        <v>4100</v>
      </c>
      <c r="B4591" s="11">
        <v>63519.971949580387</v>
      </c>
    </row>
    <row r="4592" spans="1:2" x14ac:dyDescent="0.25">
      <c r="A4592" s="14">
        <v>4</v>
      </c>
      <c r="B4592" s="11">
        <v>63519.971949580387</v>
      </c>
    </row>
    <row r="4593" spans="1:2" x14ac:dyDescent="0.25">
      <c r="A4593" s="20" t="s">
        <v>18</v>
      </c>
      <c r="B4593" s="11">
        <v>63519.971949580387</v>
      </c>
    </row>
    <row r="4594" spans="1:2" x14ac:dyDescent="0.25">
      <c r="A4594" s="163">
        <v>63519.971949580387</v>
      </c>
      <c r="B4594" s="11">
        <v>63519.971949580387</v>
      </c>
    </row>
    <row r="4595" spans="1:2" x14ac:dyDescent="0.25">
      <c r="A4595" s="9" t="s">
        <v>2592</v>
      </c>
      <c r="B4595" s="11">
        <v>108000</v>
      </c>
    </row>
    <row r="4596" spans="1:2" x14ac:dyDescent="0.25">
      <c r="A4596" s="4" t="s">
        <v>15</v>
      </c>
      <c r="B4596" s="11">
        <v>108000</v>
      </c>
    </row>
    <row r="4597" spans="1:2" x14ac:dyDescent="0.25">
      <c r="A4597" s="10" t="s">
        <v>356</v>
      </c>
      <c r="B4597" s="11">
        <v>108000</v>
      </c>
    </row>
    <row r="4598" spans="1:2" x14ac:dyDescent="0.25">
      <c r="A4598" s="12" t="s">
        <v>6</v>
      </c>
      <c r="B4598" s="11">
        <v>108000</v>
      </c>
    </row>
    <row r="4599" spans="1:2" x14ac:dyDescent="0.25">
      <c r="A4599" s="13" t="s">
        <v>4031</v>
      </c>
      <c r="B4599" s="11">
        <v>108000</v>
      </c>
    </row>
    <row r="4600" spans="1:2" x14ac:dyDescent="0.25">
      <c r="A4600" s="14">
        <v>7</v>
      </c>
      <c r="B4600" s="11">
        <v>108000</v>
      </c>
    </row>
    <row r="4601" spans="1:2" x14ac:dyDescent="0.25">
      <c r="A4601" s="20" t="s">
        <v>18</v>
      </c>
      <c r="B4601" s="11">
        <v>108000</v>
      </c>
    </row>
    <row r="4602" spans="1:2" x14ac:dyDescent="0.25">
      <c r="A4602" s="163">
        <v>108000</v>
      </c>
      <c r="B4602" s="11">
        <v>108000</v>
      </c>
    </row>
    <row r="4603" spans="1:2" x14ac:dyDescent="0.25">
      <c r="A4603" s="9" t="s">
        <v>2593</v>
      </c>
      <c r="B4603" s="11">
        <v>75000</v>
      </c>
    </row>
    <row r="4604" spans="1:2" x14ac:dyDescent="0.25">
      <c r="A4604" s="4" t="s">
        <v>15</v>
      </c>
      <c r="B4604" s="11">
        <v>75000</v>
      </c>
    </row>
    <row r="4605" spans="1:2" x14ac:dyDescent="0.25">
      <c r="A4605" s="10" t="s">
        <v>20</v>
      </c>
      <c r="B4605" s="11">
        <v>75000</v>
      </c>
    </row>
    <row r="4606" spans="1:2" x14ac:dyDescent="0.25">
      <c r="A4606" s="12" t="s">
        <v>6</v>
      </c>
      <c r="B4606" s="11">
        <v>75000</v>
      </c>
    </row>
    <row r="4607" spans="1:2" x14ac:dyDescent="0.25">
      <c r="A4607" s="13" t="s">
        <v>4101</v>
      </c>
      <c r="B4607" s="11">
        <v>75000</v>
      </c>
    </row>
    <row r="4608" spans="1:2" x14ac:dyDescent="0.25">
      <c r="A4608" s="14">
        <v>5</v>
      </c>
      <c r="B4608" s="11">
        <v>75000</v>
      </c>
    </row>
    <row r="4609" spans="1:2" x14ac:dyDescent="0.25">
      <c r="A4609" s="20" t="s">
        <v>9</v>
      </c>
      <c r="B4609" s="11">
        <v>75000</v>
      </c>
    </row>
    <row r="4610" spans="1:2" x14ac:dyDescent="0.25">
      <c r="A4610" s="163">
        <v>75000</v>
      </c>
      <c r="B4610" s="11">
        <v>75000</v>
      </c>
    </row>
    <row r="4611" spans="1:2" x14ac:dyDescent="0.25">
      <c r="A4611" s="9" t="s">
        <v>2594</v>
      </c>
      <c r="B4611" s="11">
        <v>7123.1666749770275</v>
      </c>
    </row>
    <row r="4612" spans="1:2" x14ac:dyDescent="0.25">
      <c r="A4612" s="4" t="s">
        <v>8</v>
      </c>
      <c r="B4612" s="11">
        <v>7123.1666749770275</v>
      </c>
    </row>
    <row r="4613" spans="1:2" x14ac:dyDescent="0.25">
      <c r="A4613" s="10" t="s">
        <v>52</v>
      </c>
      <c r="B4613" s="11">
        <v>7123.1666749770275</v>
      </c>
    </row>
    <row r="4614" spans="1:2" x14ac:dyDescent="0.25">
      <c r="A4614" s="12" t="s">
        <v>40</v>
      </c>
      <c r="B4614" s="11">
        <v>7123.1666749770275</v>
      </c>
    </row>
    <row r="4615" spans="1:2" x14ac:dyDescent="0.25">
      <c r="A4615" s="13" t="s">
        <v>4053</v>
      </c>
      <c r="B4615" s="11">
        <v>7123.1666749770275</v>
      </c>
    </row>
    <row r="4616" spans="1:2" x14ac:dyDescent="0.25">
      <c r="A4616" s="14">
        <v>3</v>
      </c>
      <c r="B4616" s="11">
        <v>7123.1666749770275</v>
      </c>
    </row>
    <row r="4617" spans="1:2" x14ac:dyDescent="0.25">
      <c r="A4617" s="20" t="s">
        <v>25</v>
      </c>
      <c r="B4617" s="11">
        <v>7123.1666749770275</v>
      </c>
    </row>
    <row r="4618" spans="1:2" x14ac:dyDescent="0.25">
      <c r="A4618" s="163">
        <v>7123.1666749770275</v>
      </c>
      <c r="B4618" s="11">
        <v>7123.1666749770275</v>
      </c>
    </row>
    <row r="4619" spans="1:2" x14ac:dyDescent="0.25">
      <c r="A4619" s="9" t="s">
        <v>2595</v>
      </c>
      <c r="B4619" s="11">
        <v>50000</v>
      </c>
    </row>
    <row r="4620" spans="1:2" x14ac:dyDescent="0.25">
      <c r="A4620" s="4" t="s">
        <v>8</v>
      </c>
      <c r="B4620" s="11">
        <v>50000</v>
      </c>
    </row>
    <row r="4621" spans="1:2" x14ac:dyDescent="0.25">
      <c r="A4621" s="10" t="s">
        <v>52</v>
      </c>
      <c r="B4621" s="11">
        <v>50000</v>
      </c>
    </row>
    <row r="4622" spans="1:2" x14ac:dyDescent="0.25">
      <c r="A4622" s="12" t="s">
        <v>6</v>
      </c>
      <c r="B4622" s="11">
        <v>50000</v>
      </c>
    </row>
    <row r="4623" spans="1:2" x14ac:dyDescent="0.25">
      <c r="A4623" s="13" t="s">
        <v>4029</v>
      </c>
      <c r="B4623" s="11">
        <v>50000</v>
      </c>
    </row>
    <row r="4624" spans="1:2" x14ac:dyDescent="0.25">
      <c r="A4624" s="14">
        <v>25</v>
      </c>
      <c r="B4624" s="11">
        <v>50000</v>
      </c>
    </row>
    <row r="4625" spans="1:2" x14ac:dyDescent="0.25">
      <c r="A4625" s="20" t="s">
        <v>25</v>
      </c>
      <c r="B4625" s="11">
        <v>50000</v>
      </c>
    </row>
    <row r="4626" spans="1:2" x14ac:dyDescent="0.25">
      <c r="A4626" s="163">
        <v>50000</v>
      </c>
      <c r="B4626" s="11">
        <v>50000</v>
      </c>
    </row>
    <row r="4627" spans="1:2" x14ac:dyDescent="0.25">
      <c r="A4627" s="9" t="s">
        <v>2596</v>
      </c>
      <c r="B4627" s="11">
        <v>45000</v>
      </c>
    </row>
    <row r="4628" spans="1:2" x14ac:dyDescent="0.25">
      <c r="A4628" s="4" t="s">
        <v>15</v>
      </c>
      <c r="B4628" s="11">
        <v>45000</v>
      </c>
    </row>
    <row r="4629" spans="1:2" x14ac:dyDescent="0.25">
      <c r="A4629" s="10" t="s">
        <v>20</v>
      </c>
      <c r="B4629" s="11">
        <v>45000</v>
      </c>
    </row>
    <row r="4630" spans="1:2" x14ac:dyDescent="0.25">
      <c r="A4630" s="12" t="s">
        <v>6</v>
      </c>
      <c r="B4630" s="11">
        <v>45000</v>
      </c>
    </row>
    <row r="4631" spans="1:2" x14ac:dyDescent="0.25">
      <c r="A4631" s="13" t="s">
        <v>4030</v>
      </c>
      <c r="B4631" s="11">
        <v>45000</v>
      </c>
    </row>
    <row r="4632" spans="1:2" x14ac:dyDescent="0.25">
      <c r="A4632" s="14">
        <v>15</v>
      </c>
      <c r="B4632" s="11">
        <v>45000</v>
      </c>
    </row>
    <row r="4633" spans="1:2" x14ac:dyDescent="0.25">
      <c r="A4633" s="20" t="s">
        <v>9</v>
      </c>
      <c r="B4633" s="11">
        <v>45000</v>
      </c>
    </row>
    <row r="4634" spans="1:2" x14ac:dyDescent="0.25">
      <c r="A4634" s="163">
        <v>45000</v>
      </c>
      <c r="B4634" s="11">
        <v>45000</v>
      </c>
    </row>
    <row r="4635" spans="1:2" x14ac:dyDescent="0.25">
      <c r="A4635" s="9" t="s">
        <v>2597</v>
      </c>
      <c r="B4635" s="11">
        <v>45000</v>
      </c>
    </row>
    <row r="4636" spans="1:2" x14ac:dyDescent="0.25">
      <c r="A4636" s="4" t="s">
        <v>15</v>
      </c>
      <c r="B4636" s="11">
        <v>45000</v>
      </c>
    </row>
    <row r="4637" spans="1:2" x14ac:dyDescent="0.25">
      <c r="A4637" s="10" t="s">
        <v>310</v>
      </c>
      <c r="B4637" s="11">
        <v>45000</v>
      </c>
    </row>
    <row r="4638" spans="1:2" x14ac:dyDescent="0.25">
      <c r="A4638" s="12" t="s">
        <v>6</v>
      </c>
      <c r="B4638" s="11">
        <v>45000</v>
      </c>
    </row>
    <row r="4639" spans="1:2" x14ac:dyDescent="0.25">
      <c r="A4639" s="13" t="s">
        <v>4030</v>
      </c>
      <c r="B4639" s="11">
        <v>45000</v>
      </c>
    </row>
    <row r="4640" spans="1:2" x14ac:dyDescent="0.25">
      <c r="A4640" s="14">
        <v>7</v>
      </c>
      <c r="B4640" s="11">
        <v>45000</v>
      </c>
    </row>
    <row r="4641" spans="1:2" x14ac:dyDescent="0.25">
      <c r="A4641" s="20" t="s">
        <v>9</v>
      </c>
      <c r="B4641" s="11">
        <v>45000</v>
      </c>
    </row>
    <row r="4642" spans="1:2" x14ac:dyDescent="0.25">
      <c r="A4642" s="163">
        <v>45000</v>
      </c>
      <c r="B4642" s="11">
        <v>45000</v>
      </c>
    </row>
    <row r="4643" spans="1:2" x14ac:dyDescent="0.25">
      <c r="A4643" s="9" t="s">
        <v>2598</v>
      </c>
      <c r="B4643" s="11">
        <v>90000</v>
      </c>
    </row>
    <row r="4644" spans="1:2" x14ac:dyDescent="0.25">
      <c r="A4644" s="4" t="s">
        <v>15</v>
      </c>
      <c r="B4644" s="11">
        <v>90000</v>
      </c>
    </row>
    <row r="4645" spans="1:2" x14ac:dyDescent="0.25">
      <c r="A4645" s="10" t="s">
        <v>52</v>
      </c>
      <c r="B4645" s="11">
        <v>90000</v>
      </c>
    </row>
    <row r="4646" spans="1:2" x14ac:dyDescent="0.25">
      <c r="A4646" s="12" t="s">
        <v>6</v>
      </c>
      <c r="B4646" s="11">
        <v>90000</v>
      </c>
    </row>
    <row r="4647" spans="1:2" x14ac:dyDescent="0.25">
      <c r="A4647" s="13" t="s">
        <v>4102</v>
      </c>
      <c r="B4647" s="11">
        <v>90000</v>
      </c>
    </row>
    <row r="4648" spans="1:2" x14ac:dyDescent="0.25">
      <c r="A4648" s="14">
        <v>20</v>
      </c>
      <c r="B4648" s="11">
        <v>90000</v>
      </c>
    </row>
    <row r="4649" spans="1:2" x14ac:dyDescent="0.25">
      <c r="A4649" s="20" t="s">
        <v>18</v>
      </c>
      <c r="B4649" s="11">
        <v>90000</v>
      </c>
    </row>
    <row r="4650" spans="1:2" x14ac:dyDescent="0.25">
      <c r="A4650" s="163">
        <v>90000</v>
      </c>
      <c r="B4650" s="11">
        <v>90000</v>
      </c>
    </row>
    <row r="4651" spans="1:2" x14ac:dyDescent="0.25">
      <c r="A4651" s="9" t="s">
        <v>2599</v>
      </c>
      <c r="B4651" s="11">
        <v>4273.9000049862161</v>
      </c>
    </row>
    <row r="4652" spans="1:2" x14ac:dyDescent="0.25">
      <c r="A4652" s="4" t="s">
        <v>8</v>
      </c>
      <c r="B4652" s="11">
        <v>4273.9000049862161</v>
      </c>
    </row>
    <row r="4653" spans="1:2" x14ac:dyDescent="0.25">
      <c r="A4653" s="10" t="s">
        <v>20</v>
      </c>
      <c r="B4653" s="11">
        <v>4273.9000049862161</v>
      </c>
    </row>
    <row r="4654" spans="1:2" x14ac:dyDescent="0.25">
      <c r="A4654" s="12" t="s">
        <v>40</v>
      </c>
      <c r="B4654" s="11">
        <v>4273.9000049862161</v>
      </c>
    </row>
    <row r="4655" spans="1:2" x14ac:dyDescent="0.25">
      <c r="A4655" s="13" t="s">
        <v>4053</v>
      </c>
      <c r="B4655" s="11">
        <v>4273.9000049862161</v>
      </c>
    </row>
    <row r="4656" spans="1:2" x14ac:dyDescent="0.25">
      <c r="A4656" s="14">
        <v>5</v>
      </c>
      <c r="B4656" s="11">
        <v>4273.9000049862161</v>
      </c>
    </row>
    <row r="4657" spans="1:2" x14ac:dyDescent="0.25">
      <c r="A4657" s="20" t="s">
        <v>18</v>
      </c>
      <c r="B4657" s="11">
        <v>4273.9000049862161</v>
      </c>
    </row>
    <row r="4658" spans="1:2" x14ac:dyDescent="0.25">
      <c r="A4658" s="163">
        <v>4273.9000049862161</v>
      </c>
      <c r="B4658" s="11">
        <v>4273.9000049862161</v>
      </c>
    </row>
    <row r="4659" spans="1:2" x14ac:dyDescent="0.25">
      <c r="A4659" s="9" t="s">
        <v>2600</v>
      </c>
      <c r="B4659" s="11">
        <v>50000</v>
      </c>
    </row>
    <row r="4660" spans="1:2" x14ac:dyDescent="0.25">
      <c r="A4660" s="4" t="s">
        <v>8</v>
      </c>
      <c r="B4660" s="11">
        <v>50000</v>
      </c>
    </row>
    <row r="4661" spans="1:2" x14ac:dyDescent="0.25">
      <c r="A4661" s="10" t="s">
        <v>52</v>
      </c>
      <c r="B4661" s="11">
        <v>50000</v>
      </c>
    </row>
    <row r="4662" spans="1:2" x14ac:dyDescent="0.25">
      <c r="A4662" s="12" t="s">
        <v>6</v>
      </c>
      <c r="B4662" s="11">
        <v>50000</v>
      </c>
    </row>
    <row r="4663" spans="1:2" x14ac:dyDescent="0.25">
      <c r="A4663" s="13" t="s">
        <v>4029</v>
      </c>
      <c r="B4663" s="11">
        <v>50000</v>
      </c>
    </row>
    <row r="4664" spans="1:2" x14ac:dyDescent="0.25">
      <c r="A4664" s="14">
        <v>10</v>
      </c>
      <c r="B4664" s="11">
        <v>50000</v>
      </c>
    </row>
    <row r="4665" spans="1:2" x14ac:dyDescent="0.25">
      <c r="A4665" s="20" t="s">
        <v>25</v>
      </c>
      <c r="B4665" s="11">
        <v>50000</v>
      </c>
    </row>
    <row r="4666" spans="1:2" x14ac:dyDescent="0.25">
      <c r="A4666" s="163">
        <v>50000</v>
      </c>
      <c r="B4666" s="11">
        <v>50000</v>
      </c>
    </row>
    <row r="4667" spans="1:2" x14ac:dyDescent="0.25">
      <c r="A4667" s="9" t="s">
        <v>2601</v>
      </c>
      <c r="B4667" s="11">
        <v>65000</v>
      </c>
    </row>
    <row r="4668" spans="1:2" x14ac:dyDescent="0.25">
      <c r="A4668" s="4" t="s">
        <v>15</v>
      </c>
      <c r="B4668" s="11">
        <v>65000</v>
      </c>
    </row>
    <row r="4669" spans="1:2" x14ac:dyDescent="0.25">
      <c r="A4669" s="10" t="s">
        <v>20</v>
      </c>
      <c r="B4669" s="11">
        <v>65000</v>
      </c>
    </row>
    <row r="4670" spans="1:2" x14ac:dyDescent="0.25">
      <c r="A4670" s="12" t="s">
        <v>6</v>
      </c>
      <c r="B4670" s="11">
        <v>65000</v>
      </c>
    </row>
    <row r="4671" spans="1:2" x14ac:dyDescent="0.25">
      <c r="A4671" s="13" t="s">
        <v>4100</v>
      </c>
      <c r="B4671" s="11">
        <v>65000</v>
      </c>
    </row>
    <row r="4672" spans="1:2" x14ac:dyDescent="0.25">
      <c r="A4672" s="14">
        <v>17</v>
      </c>
      <c r="B4672" s="11">
        <v>65000</v>
      </c>
    </row>
    <row r="4673" spans="1:2" x14ac:dyDescent="0.25">
      <c r="A4673" s="20" t="s">
        <v>18</v>
      </c>
      <c r="B4673" s="11">
        <v>65000</v>
      </c>
    </row>
    <row r="4674" spans="1:2" x14ac:dyDescent="0.25">
      <c r="A4674" s="163">
        <v>65000</v>
      </c>
      <c r="B4674" s="11">
        <v>65000</v>
      </c>
    </row>
    <row r="4675" spans="1:2" x14ac:dyDescent="0.25">
      <c r="A4675" s="9" t="s">
        <v>2602</v>
      </c>
      <c r="B4675" s="11">
        <v>70000</v>
      </c>
    </row>
    <row r="4676" spans="1:2" x14ac:dyDescent="0.25">
      <c r="A4676" s="4" t="s">
        <v>15</v>
      </c>
      <c r="B4676" s="11">
        <v>70000</v>
      </c>
    </row>
    <row r="4677" spans="1:2" x14ac:dyDescent="0.25">
      <c r="A4677" s="10" t="s">
        <v>20</v>
      </c>
      <c r="B4677" s="11">
        <v>70000</v>
      </c>
    </row>
    <row r="4678" spans="1:2" x14ac:dyDescent="0.25">
      <c r="A4678" s="12" t="s">
        <v>6</v>
      </c>
      <c r="B4678" s="11">
        <v>70000</v>
      </c>
    </row>
    <row r="4679" spans="1:2" x14ac:dyDescent="0.25">
      <c r="A4679" s="13" t="s">
        <v>4100</v>
      </c>
      <c r="B4679" s="11">
        <v>70000</v>
      </c>
    </row>
    <row r="4680" spans="1:2" x14ac:dyDescent="0.25">
      <c r="A4680" s="14">
        <v>18</v>
      </c>
      <c r="B4680" s="11">
        <v>70000</v>
      </c>
    </row>
    <row r="4681" spans="1:2" x14ac:dyDescent="0.25">
      <c r="A4681" s="20" t="s">
        <v>18</v>
      </c>
      <c r="B4681" s="11">
        <v>70000</v>
      </c>
    </row>
    <row r="4682" spans="1:2" x14ac:dyDescent="0.25">
      <c r="A4682" s="163">
        <v>70000</v>
      </c>
      <c r="B4682" s="11">
        <v>70000</v>
      </c>
    </row>
    <row r="4683" spans="1:2" x14ac:dyDescent="0.25">
      <c r="A4683" s="9" t="s">
        <v>2603</v>
      </c>
      <c r="B4683" s="11">
        <v>160000</v>
      </c>
    </row>
    <row r="4684" spans="1:2" x14ac:dyDescent="0.25">
      <c r="A4684" s="4" t="s">
        <v>15</v>
      </c>
      <c r="B4684" s="11">
        <v>160000</v>
      </c>
    </row>
    <row r="4685" spans="1:2" x14ac:dyDescent="0.25">
      <c r="A4685" s="10" t="s">
        <v>20</v>
      </c>
      <c r="B4685" s="11">
        <v>160000</v>
      </c>
    </row>
    <row r="4686" spans="1:2" x14ac:dyDescent="0.25">
      <c r="A4686" s="12" t="s">
        <v>6</v>
      </c>
      <c r="B4686" s="11">
        <v>160000</v>
      </c>
    </row>
    <row r="4687" spans="1:2" x14ac:dyDescent="0.25">
      <c r="A4687" s="13" t="s">
        <v>4103</v>
      </c>
      <c r="B4687" s="11">
        <v>160000</v>
      </c>
    </row>
    <row r="4688" spans="1:2" x14ac:dyDescent="0.25">
      <c r="A4688" s="14">
        <v>5</v>
      </c>
      <c r="B4688" s="11">
        <v>160000</v>
      </c>
    </row>
    <row r="4689" spans="1:2" x14ac:dyDescent="0.25">
      <c r="A4689" s="20" t="s">
        <v>9</v>
      </c>
      <c r="B4689" s="11">
        <v>160000</v>
      </c>
    </row>
    <row r="4690" spans="1:2" x14ac:dyDescent="0.25">
      <c r="A4690" s="163">
        <v>160000</v>
      </c>
      <c r="B4690" s="11">
        <v>160000</v>
      </c>
    </row>
    <row r="4691" spans="1:2" x14ac:dyDescent="0.25">
      <c r="A4691" s="9" t="s">
        <v>2604</v>
      </c>
      <c r="B4691" s="11">
        <v>101990.96564026357</v>
      </c>
    </row>
    <row r="4692" spans="1:2" x14ac:dyDescent="0.25">
      <c r="A4692" s="4" t="s">
        <v>84</v>
      </c>
      <c r="B4692" s="11">
        <v>101990.96564026357</v>
      </c>
    </row>
    <row r="4693" spans="1:2" x14ac:dyDescent="0.25">
      <c r="A4693" s="10" t="s">
        <v>52</v>
      </c>
      <c r="B4693" s="11">
        <v>101990.96564026357</v>
      </c>
    </row>
    <row r="4694" spans="1:2" x14ac:dyDescent="0.25">
      <c r="A4694" s="12" t="s">
        <v>82</v>
      </c>
      <c r="B4694" s="11">
        <v>101990.96564026357</v>
      </c>
    </row>
    <row r="4695" spans="1:2" x14ac:dyDescent="0.25">
      <c r="A4695" s="13" t="s">
        <v>4031</v>
      </c>
      <c r="B4695" s="11">
        <v>101990.96564026357</v>
      </c>
    </row>
    <row r="4696" spans="1:2" x14ac:dyDescent="0.25">
      <c r="A4696" s="14">
        <v>20</v>
      </c>
      <c r="B4696" s="11">
        <v>101990.96564026357</v>
      </c>
    </row>
    <row r="4697" spans="1:2" x14ac:dyDescent="0.25">
      <c r="A4697" s="20" t="s">
        <v>18</v>
      </c>
      <c r="B4697" s="11">
        <v>101990.96564026357</v>
      </c>
    </row>
    <row r="4698" spans="1:2" x14ac:dyDescent="0.25">
      <c r="A4698" s="163">
        <v>101990.96564026357</v>
      </c>
      <c r="B4698" s="11">
        <v>101990.96564026357</v>
      </c>
    </row>
    <row r="4699" spans="1:2" x14ac:dyDescent="0.25">
      <c r="A4699" s="9" t="s">
        <v>2605</v>
      </c>
      <c r="B4699" s="11">
        <v>6767.0083412281756</v>
      </c>
    </row>
    <row r="4700" spans="1:2" x14ac:dyDescent="0.25">
      <c r="A4700" s="4" t="s">
        <v>8</v>
      </c>
      <c r="B4700" s="11">
        <v>6767.0083412281756</v>
      </c>
    </row>
    <row r="4701" spans="1:2" x14ac:dyDescent="0.25">
      <c r="A4701" s="10" t="s">
        <v>52</v>
      </c>
      <c r="B4701" s="11">
        <v>6767.0083412281756</v>
      </c>
    </row>
    <row r="4702" spans="1:2" x14ac:dyDescent="0.25">
      <c r="A4702" s="12" t="s">
        <v>40</v>
      </c>
      <c r="B4702" s="11">
        <v>6767.0083412281756</v>
      </c>
    </row>
    <row r="4703" spans="1:2" x14ac:dyDescent="0.25">
      <c r="A4703" s="13" t="s">
        <v>4053</v>
      </c>
      <c r="B4703" s="11">
        <v>6767.0083412281756</v>
      </c>
    </row>
    <row r="4704" spans="1:2" x14ac:dyDescent="0.25">
      <c r="A4704" s="14">
        <v>10</v>
      </c>
      <c r="B4704" s="11">
        <v>6767.0083412281756</v>
      </c>
    </row>
    <row r="4705" spans="1:2" x14ac:dyDescent="0.25">
      <c r="A4705" s="20" t="s">
        <v>9</v>
      </c>
      <c r="B4705" s="11">
        <v>6767.0083412281756</v>
      </c>
    </row>
    <row r="4706" spans="1:2" x14ac:dyDescent="0.25">
      <c r="A4706" s="163">
        <v>6767.0083412281756</v>
      </c>
      <c r="B4706" s="11">
        <v>6767.0083412281756</v>
      </c>
    </row>
    <row r="4707" spans="1:2" x14ac:dyDescent="0.25">
      <c r="A4707" s="9" t="s">
        <v>2606</v>
      </c>
      <c r="B4707" s="11">
        <v>30000</v>
      </c>
    </row>
    <row r="4708" spans="1:2" x14ac:dyDescent="0.25">
      <c r="A4708" s="4" t="s">
        <v>15</v>
      </c>
      <c r="B4708" s="11">
        <v>30000</v>
      </c>
    </row>
    <row r="4709" spans="1:2" x14ac:dyDescent="0.25">
      <c r="A4709" s="10" t="s">
        <v>20</v>
      </c>
      <c r="B4709" s="11">
        <v>30000</v>
      </c>
    </row>
    <row r="4710" spans="1:2" x14ac:dyDescent="0.25">
      <c r="A4710" s="12" t="s">
        <v>6</v>
      </c>
      <c r="B4710" s="11">
        <v>30000</v>
      </c>
    </row>
    <row r="4711" spans="1:2" x14ac:dyDescent="0.25">
      <c r="A4711" s="13" t="s">
        <v>4032</v>
      </c>
      <c r="B4711" s="11">
        <v>30000</v>
      </c>
    </row>
    <row r="4712" spans="1:2" x14ac:dyDescent="0.25">
      <c r="A4712" s="14">
        <v>8</v>
      </c>
      <c r="B4712" s="11">
        <v>30000</v>
      </c>
    </row>
    <row r="4713" spans="1:2" x14ac:dyDescent="0.25">
      <c r="A4713" s="20" t="s">
        <v>18</v>
      </c>
      <c r="B4713" s="11">
        <v>30000</v>
      </c>
    </row>
    <row r="4714" spans="1:2" x14ac:dyDescent="0.25">
      <c r="A4714" s="163">
        <v>30000</v>
      </c>
      <c r="B4714" s="11">
        <v>30000</v>
      </c>
    </row>
    <row r="4715" spans="1:2" x14ac:dyDescent="0.25">
      <c r="A4715" s="9" t="s">
        <v>2607</v>
      </c>
      <c r="B4715" s="11">
        <v>7479.3250087258784</v>
      </c>
    </row>
    <row r="4716" spans="1:2" x14ac:dyDescent="0.25">
      <c r="A4716" s="4" t="s">
        <v>8</v>
      </c>
      <c r="B4716" s="11">
        <v>7479.3250087258784</v>
      </c>
    </row>
    <row r="4717" spans="1:2" x14ac:dyDescent="0.25">
      <c r="A4717" s="10" t="s">
        <v>20</v>
      </c>
      <c r="B4717" s="11">
        <v>7479.3250087258784</v>
      </c>
    </row>
    <row r="4718" spans="1:2" x14ac:dyDescent="0.25">
      <c r="A4718" s="12" t="s">
        <v>40</v>
      </c>
      <c r="B4718" s="11">
        <v>7479.3250087258784</v>
      </c>
    </row>
    <row r="4719" spans="1:2" x14ac:dyDescent="0.25">
      <c r="A4719" s="13" t="s">
        <v>4053</v>
      </c>
      <c r="B4719" s="11">
        <v>7479.3250087258784</v>
      </c>
    </row>
    <row r="4720" spans="1:2" x14ac:dyDescent="0.25">
      <c r="A4720" s="14">
        <v>3</v>
      </c>
      <c r="B4720" s="11">
        <v>7479.3250087258784</v>
      </c>
    </row>
    <row r="4721" spans="1:2" x14ac:dyDescent="0.25">
      <c r="A4721" s="20" t="s">
        <v>9</v>
      </c>
      <c r="B4721" s="11">
        <v>7479.3250087258784</v>
      </c>
    </row>
    <row r="4722" spans="1:2" x14ac:dyDescent="0.25">
      <c r="A4722" s="163">
        <v>7479.3250087258784</v>
      </c>
      <c r="B4722" s="11">
        <v>7479.3250087258784</v>
      </c>
    </row>
    <row r="4723" spans="1:2" x14ac:dyDescent="0.25">
      <c r="A4723" s="9" t="s">
        <v>2608</v>
      </c>
      <c r="B4723" s="11">
        <v>61000</v>
      </c>
    </row>
    <row r="4724" spans="1:2" x14ac:dyDescent="0.25">
      <c r="A4724" s="4" t="s">
        <v>15</v>
      </c>
      <c r="B4724" s="11">
        <v>61000</v>
      </c>
    </row>
    <row r="4725" spans="1:2" x14ac:dyDescent="0.25">
      <c r="A4725" s="10" t="s">
        <v>52</v>
      </c>
      <c r="B4725" s="11">
        <v>61000</v>
      </c>
    </row>
    <row r="4726" spans="1:2" x14ac:dyDescent="0.25">
      <c r="A4726" s="12" t="s">
        <v>6</v>
      </c>
      <c r="B4726" s="11">
        <v>61000</v>
      </c>
    </row>
    <row r="4727" spans="1:2" x14ac:dyDescent="0.25">
      <c r="A4727" s="13" t="s">
        <v>4029</v>
      </c>
      <c r="B4727" s="11">
        <v>61000</v>
      </c>
    </row>
    <row r="4728" spans="1:2" x14ac:dyDescent="0.25">
      <c r="A4728" s="14">
        <v>5</v>
      </c>
      <c r="B4728" s="11">
        <v>61000</v>
      </c>
    </row>
    <row r="4729" spans="1:2" x14ac:dyDescent="0.25">
      <c r="A4729" s="20" t="s">
        <v>9</v>
      </c>
      <c r="B4729" s="11">
        <v>61000</v>
      </c>
    </row>
    <row r="4730" spans="1:2" x14ac:dyDescent="0.25">
      <c r="A4730" s="163">
        <v>61000</v>
      </c>
      <c r="B4730" s="11">
        <v>61000</v>
      </c>
    </row>
    <row r="4731" spans="1:2" x14ac:dyDescent="0.25">
      <c r="A4731" s="9" t="s">
        <v>2609</v>
      </c>
      <c r="B4731" s="11">
        <v>13800</v>
      </c>
    </row>
    <row r="4732" spans="1:2" x14ac:dyDescent="0.25">
      <c r="A4732" s="4" t="s">
        <v>716</v>
      </c>
      <c r="B4732" s="11">
        <v>13800</v>
      </c>
    </row>
    <row r="4733" spans="1:2" x14ac:dyDescent="0.25">
      <c r="A4733" s="10" t="s">
        <v>488</v>
      </c>
      <c r="B4733" s="11">
        <v>13800</v>
      </c>
    </row>
    <row r="4734" spans="1:2" x14ac:dyDescent="0.25">
      <c r="A4734" s="12" t="s">
        <v>6</v>
      </c>
      <c r="B4734" s="11">
        <v>13800</v>
      </c>
    </row>
    <row r="4735" spans="1:2" x14ac:dyDescent="0.25">
      <c r="A4735" s="13" t="s">
        <v>4054</v>
      </c>
      <c r="B4735" s="11">
        <v>13800</v>
      </c>
    </row>
    <row r="4736" spans="1:2" x14ac:dyDescent="0.25">
      <c r="A4736" s="14">
        <v>20</v>
      </c>
      <c r="B4736" s="11">
        <v>13800</v>
      </c>
    </row>
    <row r="4737" spans="1:2" x14ac:dyDescent="0.25">
      <c r="A4737" s="20" t="s">
        <v>9</v>
      </c>
      <c r="B4737" s="11">
        <v>13800</v>
      </c>
    </row>
    <row r="4738" spans="1:2" x14ac:dyDescent="0.25">
      <c r="A4738" s="163">
        <v>13800</v>
      </c>
      <c r="B4738" s="11">
        <v>13800</v>
      </c>
    </row>
    <row r="4739" spans="1:2" x14ac:dyDescent="0.25">
      <c r="A4739" s="9" t="s">
        <v>2610</v>
      </c>
      <c r="B4739" s="11">
        <v>15136.729184326183</v>
      </c>
    </row>
    <row r="4740" spans="1:2" x14ac:dyDescent="0.25">
      <c r="A4740" s="4" t="s">
        <v>8</v>
      </c>
      <c r="B4740" s="11">
        <v>15136.729184326183</v>
      </c>
    </row>
    <row r="4741" spans="1:2" x14ac:dyDescent="0.25">
      <c r="A4741" s="10" t="s">
        <v>20</v>
      </c>
      <c r="B4741" s="11">
        <v>15136.729184326183</v>
      </c>
    </row>
    <row r="4742" spans="1:2" x14ac:dyDescent="0.25">
      <c r="A4742" s="12" t="s">
        <v>40</v>
      </c>
      <c r="B4742" s="11">
        <v>15136.729184326183</v>
      </c>
    </row>
    <row r="4743" spans="1:2" x14ac:dyDescent="0.25">
      <c r="A4743" s="13" t="s">
        <v>4054</v>
      </c>
      <c r="B4743" s="11">
        <v>15136.729184326183</v>
      </c>
    </row>
    <row r="4744" spans="1:2" x14ac:dyDescent="0.25">
      <c r="A4744" s="14">
        <v>6</v>
      </c>
      <c r="B4744" s="11">
        <v>15136.729184326183</v>
      </c>
    </row>
    <row r="4745" spans="1:2" x14ac:dyDescent="0.25">
      <c r="A4745" s="20" t="s">
        <v>9</v>
      </c>
      <c r="B4745" s="11">
        <v>15136.729184326183</v>
      </c>
    </row>
    <row r="4746" spans="1:2" x14ac:dyDescent="0.25">
      <c r="A4746" s="163">
        <v>15136.729184326183</v>
      </c>
      <c r="B4746" s="11">
        <v>15136.729184326183</v>
      </c>
    </row>
    <row r="4747" spans="1:2" x14ac:dyDescent="0.25">
      <c r="A4747" s="9" t="s">
        <v>2611</v>
      </c>
      <c r="B4747" s="11">
        <v>32054.250037396621</v>
      </c>
    </row>
    <row r="4748" spans="1:2" x14ac:dyDescent="0.25">
      <c r="A4748" s="4" t="s">
        <v>8</v>
      </c>
      <c r="B4748" s="11">
        <v>32054.250037396621</v>
      </c>
    </row>
    <row r="4749" spans="1:2" x14ac:dyDescent="0.25">
      <c r="A4749" s="10" t="s">
        <v>52</v>
      </c>
      <c r="B4749" s="11">
        <v>32054.250037396621</v>
      </c>
    </row>
    <row r="4750" spans="1:2" x14ac:dyDescent="0.25">
      <c r="A4750" s="12" t="s">
        <v>40</v>
      </c>
      <c r="B4750" s="11">
        <v>32054.250037396621</v>
      </c>
    </row>
    <row r="4751" spans="1:2" x14ac:dyDescent="0.25">
      <c r="A4751" s="13" t="s">
        <v>4032</v>
      </c>
      <c r="B4751" s="11">
        <v>32054.250037396621</v>
      </c>
    </row>
    <row r="4752" spans="1:2" x14ac:dyDescent="0.25">
      <c r="A4752" s="14">
        <v>10</v>
      </c>
      <c r="B4752" s="11">
        <v>32054.250037396621</v>
      </c>
    </row>
    <row r="4753" spans="1:2" x14ac:dyDescent="0.25">
      <c r="A4753" s="20" t="s">
        <v>18</v>
      </c>
      <c r="B4753" s="11">
        <v>32054.250037396621</v>
      </c>
    </row>
    <row r="4754" spans="1:2" x14ac:dyDescent="0.25">
      <c r="A4754" s="163">
        <v>32054.250037396621</v>
      </c>
      <c r="B4754" s="11">
        <v>32054.250037396621</v>
      </c>
    </row>
    <row r="4755" spans="1:2" x14ac:dyDescent="0.25">
      <c r="A4755" s="9" t="s">
        <v>2612</v>
      </c>
      <c r="B4755" s="11">
        <v>80000</v>
      </c>
    </row>
    <row r="4756" spans="1:2" x14ac:dyDescent="0.25">
      <c r="A4756" s="4" t="s">
        <v>15</v>
      </c>
      <c r="B4756" s="11">
        <v>80000</v>
      </c>
    </row>
    <row r="4757" spans="1:2" x14ac:dyDescent="0.25">
      <c r="A4757" s="10" t="s">
        <v>488</v>
      </c>
      <c r="B4757" s="11">
        <v>80000</v>
      </c>
    </row>
    <row r="4758" spans="1:2" x14ac:dyDescent="0.25">
      <c r="A4758" s="12" t="s">
        <v>6</v>
      </c>
      <c r="B4758" s="11">
        <v>80000</v>
      </c>
    </row>
    <row r="4759" spans="1:2" x14ac:dyDescent="0.25">
      <c r="A4759" s="13" t="s">
        <v>4101</v>
      </c>
      <c r="B4759" s="11">
        <v>80000</v>
      </c>
    </row>
    <row r="4760" spans="1:2" x14ac:dyDescent="0.25">
      <c r="A4760" s="14">
        <v>15</v>
      </c>
      <c r="B4760" s="11">
        <v>80000</v>
      </c>
    </row>
    <row r="4761" spans="1:2" x14ac:dyDescent="0.25">
      <c r="A4761" s="20" t="s">
        <v>9</v>
      </c>
      <c r="B4761" s="11">
        <v>80000</v>
      </c>
    </row>
    <row r="4762" spans="1:2" x14ac:dyDescent="0.25">
      <c r="A4762" s="163">
        <v>80000</v>
      </c>
      <c r="B4762" s="11">
        <v>80000</v>
      </c>
    </row>
    <row r="4763" spans="1:2" x14ac:dyDescent="0.25">
      <c r="A4763" s="9" t="s">
        <v>2613</v>
      </c>
      <c r="B4763" s="11">
        <v>21000</v>
      </c>
    </row>
    <row r="4764" spans="1:2" x14ac:dyDescent="0.25">
      <c r="A4764" s="4" t="s">
        <v>8</v>
      </c>
      <c r="B4764" s="11">
        <v>21000</v>
      </c>
    </row>
    <row r="4765" spans="1:2" x14ac:dyDescent="0.25">
      <c r="A4765" s="10" t="s">
        <v>52</v>
      </c>
      <c r="B4765" s="11">
        <v>21000</v>
      </c>
    </row>
    <row r="4766" spans="1:2" x14ac:dyDescent="0.25">
      <c r="A4766" s="12" t="s">
        <v>6</v>
      </c>
      <c r="B4766" s="11">
        <v>21000</v>
      </c>
    </row>
    <row r="4767" spans="1:2" x14ac:dyDescent="0.25">
      <c r="A4767" s="13" t="s">
        <v>4054</v>
      </c>
      <c r="B4767" s="11">
        <v>21000</v>
      </c>
    </row>
    <row r="4768" spans="1:2" x14ac:dyDescent="0.25">
      <c r="A4768" s="14">
        <v>23</v>
      </c>
      <c r="B4768" s="11">
        <v>21000</v>
      </c>
    </row>
    <row r="4769" spans="1:2" x14ac:dyDescent="0.25">
      <c r="A4769" s="20" t="s">
        <v>13</v>
      </c>
      <c r="B4769" s="11">
        <v>21000</v>
      </c>
    </row>
    <row r="4770" spans="1:2" x14ac:dyDescent="0.25">
      <c r="A4770" s="163">
        <v>21000</v>
      </c>
      <c r="B4770" s="11">
        <v>21000</v>
      </c>
    </row>
    <row r="4771" spans="1:2" x14ac:dyDescent="0.25">
      <c r="A4771" s="9" t="s">
        <v>2615</v>
      </c>
      <c r="B4771" s="11">
        <v>2849.2666699908109</v>
      </c>
    </row>
    <row r="4772" spans="1:2" x14ac:dyDescent="0.25">
      <c r="A4772" s="4" t="s">
        <v>8</v>
      </c>
      <c r="B4772" s="11">
        <v>2849.2666699908109</v>
      </c>
    </row>
    <row r="4773" spans="1:2" x14ac:dyDescent="0.25">
      <c r="A4773" s="10" t="s">
        <v>3999</v>
      </c>
      <c r="B4773" s="11">
        <v>2849.2666699908109</v>
      </c>
    </row>
    <row r="4774" spans="1:2" x14ac:dyDescent="0.25">
      <c r="A4774" s="12" t="s">
        <v>40</v>
      </c>
      <c r="B4774" s="11">
        <v>2849.2666699908109</v>
      </c>
    </row>
    <row r="4775" spans="1:2" x14ac:dyDescent="0.25">
      <c r="A4775" s="13" t="s">
        <v>4053</v>
      </c>
      <c r="B4775" s="11">
        <v>2849.2666699908109</v>
      </c>
    </row>
    <row r="4776" spans="1:2" x14ac:dyDescent="0.25">
      <c r="A4776" s="14">
        <v>3</v>
      </c>
      <c r="B4776" s="11">
        <v>2849.2666699908109</v>
      </c>
    </row>
    <row r="4777" spans="1:2" x14ac:dyDescent="0.25">
      <c r="A4777" s="20" t="s">
        <v>13</v>
      </c>
      <c r="B4777" s="11">
        <v>2849.2666699908109</v>
      </c>
    </row>
    <row r="4778" spans="1:2" x14ac:dyDescent="0.25">
      <c r="A4778" s="163">
        <v>2849.2666699908109</v>
      </c>
      <c r="B4778" s="11">
        <v>2849.2666699908109</v>
      </c>
    </row>
    <row r="4779" spans="1:2" x14ac:dyDescent="0.25">
      <c r="A4779" s="9" t="s">
        <v>2616</v>
      </c>
      <c r="B4779" s="11">
        <v>8400</v>
      </c>
    </row>
    <row r="4780" spans="1:2" x14ac:dyDescent="0.25">
      <c r="A4780" s="4" t="s">
        <v>8</v>
      </c>
      <c r="B4780" s="11">
        <v>8400</v>
      </c>
    </row>
    <row r="4781" spans="1:2" x14ac:dyDescent="0.25">
      <c r="A4781" s="10" t="s">
        <v>52</v>
      </c>
      <c r="B4781" s="11">
        <v>8400</v>
      </c>
    </row>
    <row r="4782" spans="1:2" x14ac:dyDescent="0.25">
      <c r="A4782" s="12" t="s">
        <v>6</v>
      </c>
      <c r="B4782" s="11">
        <v>8400</v>
      </c>
    </row>
    <row r="4783" spans="1:2" x14ac:dyDescent="0.25">
      <c r="A4783" s="13" t="s">
        <v>4053</v>
      </c>
      <c r="B4783" s="11">
        <v>8400</v>
      </c>
    </row>
    <row r="4784" spans="1:2" x14ac:dyDescent="0.25">
      <c r="A4784" s="14">
        <v>26</v>
      </c>
      <c r="B4784" s="11">
        <v>8400</v>
      </c>
    </row>
    <row r="4785" spans="1:2" x14ac:dyDescent="0.25">
      <c r="A4785" s="20" t="s">
        <v>13</v>
      </c>
      <c r="B4785" s="11">
        <v>8400</v>
      </c>
    </row>
    <row r="4786" spans="1:2" x14ac:dyDescent="0.25">
      <c r="A4786" s="163">
        <v>8400</v>
      </c>
      <c r="B4786" s="11">
        <v>8400</v>
      </c>
    </row>
    <row r="4787" spans="1:2" x14ac:dyDescent="0.25">
      <c r="A4787" s="9" t="s">
        <v>2617</v>
      </c>
      <c r="B4787" s="11">
        <v>86692.320794224041</v>
      </c>
    </row>
    <row r="4788" spans="1:2" x14ac:dyDescent="0.25">
      <c r="A4788" s="4" t="s">
        <v>84</v>
      </c>
      <c r="B4788" s="11">
        <v>86692.320794224041</v>
      </c>
    </row>
    <row r="4789" spans="1:2" x14ac:dyDescent="0.25">
      <c r="A4789" s="10" t="s">
        <v>356</v>
      </c>
      <c r="B4789" s="11">
        <v>86692.320794224041</v>
      </c>
    </row>
    <row r="4790" spans="1:2" x14ac:dyDescent="0.25">
      <c r="A4790" s="12" t="s">
        <v>82</v>
      </c>
      <c r="B4790" s="11">
        <v>86692.320794224041</v>
      </c>
    </row>
    <row r="4791" spans="1:2" x14ac:dyDescent="0.25">
      <c r="A4791" s="13" t="s">
        <v>4101</v>
      </c>
      <c r="B4791" s="11">
        <v>86692.320794224041</v>
      </c>
    </row>
    <row r="4792" spans="1:2" x14ac:dyDescent="0.25">
      <c r="A4792" s="14">
        <v>20</v>
      </c>
      <c r="B4792" s="11">
        <v>86692.320794224041</v>
      </c>
    </row>
    <row r="4793" spans="1:2" x14ac:dyDescent="0.25">
      <c r="A4793" s="20" t="s">
        <v>25</v>
      </c>
      <c r="B4793" s="11">
        <v>86692.320794224041</v>
      </c>
    </row>
    <row r="4794" spans="1:2" x14ac:dyDescent="0.25">
      <c r="A4794" s="163">
        <v>86692.320794224041</v>
      </c>
      <c r="B4794" s="11">
        <v>86692.320794224041</v>
      </c>
    </row>
    <row r="4795" spans="1:2" x14ac:dyDescent="0.25">
      <c r="A4795" s="9" t="s">
        <v>2618</v>
      </c>
      <c r="B4795" s="11">
        <v>50000</v>
      </c>
    </row>
    <row r="4796" spans="1:2" x14ac:dyDescent="0.25">
      <c r="A4796" s="4" t="s">
        <v>15</v>
      </c>
      <c r="B4796" s="11">
        <v>50000</v>
      </c>
    </row>
    <row r="4797" spans="1:2" x14ac:dyDescent="0.25">
      <c r="A4797" s="10" t="s">
        <v>52</v>
      </c>
      <c r="B4797" s="11">
        <v>50000</v>
      </c>
    </row>
    <row r="4798" spans="1:2" x14ac:dyDescent="0.25">
      <c r="A4798" s="12" t="s">
        <v>6</v>
      </c>
      <c r="B4798" s="11">
        <v>50000</v>
      </c>
    </row>
    <row r="4799" spans="1:2" x14ac:dyDescent="0.25">
      <c r="A4799" s="13" t="s">
        <v>4029</v>
      </c>
      <c r="B4799" s="11">
        <v>50000</v>
      </c>
    </row>
    <row r="4800" spans="1:2" x14ac:dyDescent="0.25">
      <c r="A4800" s="14">
        <v>20</v>
      </c>
      <c r="B4800" s="11">
        <v>50000</v>
      </c>
    </row>
    <row r="4801" spans="1:2" x14ac:dyDescent="0.25">
      <c r="A4801" s="20" t="s">
        <v>9</v>
      </c>
      <c r="B4801" s="11">
        <v>50000</v>
      </c>
    </row>
    <row r="4802" spans="1:2" x14ac:dyDescent="0.25">
      <c r="A4802" s="163">
        <v>50000</v>
      </c>
      <c r="B4802" s="11">
        <v>50000</v>
      </c>
    </row>
    <row r="4803" spans="1:2" x14ac:dyDescent="0.25">
      <c r="A4803" s="9" t="s">
        <v>2619</v>
      </c>
      <c r="B4803" s="11">
        <v>4000</v>
      </c>
    </row>
    <row r="4804" spans="1:2" x14ac:dyDescent="0.25">
      <c r="A4804" s="4" t="s">
        <v>8</v>
      </c>
      <c r="B4804" s="11">
        <v>4000</v>
      </c>
    </row>
    <row r="4805" spans="1:2" x14ac:dyDescent="0.25">
      <c r="A4805" s="10" t="s">
        <v>3999</v>
      </c>
      <c r="B4805" s="11">
        <v>4000</v>
      </c>
    </row>
    <row r="4806" spans="1:2" x14ac:dyDescent="0.25">
      <c r="A4806" s="12" t="s">
        <v>6</v>
      </c>
      <c r="B4806" s="11">
        <v>4000</v>
      </c>
    </row>
    <row r="4807" spans="1:2" x14ac:dyDescent="0.25">
      <c r="A4807" s="13" t="s">
        <v>4053</v>
      </c>
      <c r="B4807" s="11">
        <v>4000</v>
      </c>
    </row>
    <row r="4808" spans="1:2" x14ac:dyDescent="0.25">
      <c r="A4808" s="14">
        <v>6</v>
      </c>
      <c r="B4808" s="11">
        <v>4000</v>
      </c>
    </row>
    <row r="4809" spans="1:2" x14ac:dyDescent="0.25">
      <c r="A4809" s="20" t="s">
        <v>13</v>
      </c>
      <c r="B4809" s="11">
        <v>4000</v>
      </c>
    </row>
    <row r="4810" spans="1:2" x14ac:dyDescent="0.25">
      <c r="A4810" s="163">
        <v>4000</v>
      </c>
      <c r="B4810" s="11">
        <v>4000</v>
      </c>
    </row>
    <row r="4811" spans="1:2" x14ac:dyDescent="0.25">
      <c r="A4811" s="9" t="s">
        <v>2620</v>
      </c>
      <c r="B4811" s="11">
        <v>101990.96564026357</v>
      </c>
    </row>
    <row r="4812" spans="1:2" x14ac:dyDescent="0.25">
      <c r="A4812" s="4" t="s">
        <v>84</v>
      </c>
      <c r="B4812" s="11">
        <v>101990.96564026357</v>
      </c>
    </row>
    <row r="4813" spans="1:2" x14ac:dyDescent="0.25">
      <c r="A4813" s="10" t="s">
        <v>20</v>
      </c>
      <c r="B4813" s="11">
        <v>101990.96564026357</v>
      </c>
    </row>
    <row r="4814" spans="1:2" x14ac:dyDescent="0.25">
      <c r="A4814" s="12" t="s">
        <v>82</v>
      </c>
      <c r="B4814" s="11">
        <v>101990.96564026357</v>
      </c>
    </row>
    <row r="4815" spans="1:2" x14ac:dyDescent="0.25">
      <c r="A4815" s="13" t="s">
        <v>4031</v>
      </c>
      <c r="B4815" s="11">
        <v>101990.96564026357</v>
      </c>
    </row>
    <row r="4816" spans="1:2" x14ac:dyDescent="0.25">
      <c r="A4816" s="14">
        <v>1</v>
      </c>
      <c r="B4816" s="11">
        <v>101990.96564026357</v>
      </c>
    </row>
    <row r="4817" spans="1:2" x14ac:dyDescent="0.25">
      <c r="A4817" s="20" t="s">
        <v>13</v>
      </c>
      <c r="B4817" s="11">
        <v>101990.96564026357</v>
      </c>
    </row>
    <row r="4818" spans="1:2" x14ac:dyDescent="0.25">
      <c r="A4818" s="163">
        <v>101990.96564026357</v>
      </c>
      <c r="B4818" s="11">
        <v>101990.96564026357</v>
      </c>
    </row>
    <row r="4819" spans="1:2" x14ac:dyDescent="0.25">
      <c r="A4819" s="9" t="s">
        <v>2621</v>
      </c>
      <c r="B4819" s="11">
        <v>95000</v>
      </c>
    </row>
    <row r="4820" spans="1:2" x14ac:dyDescent="0.25">
      <c r="A4820" s="4" t="s">
        <v>15</v>
      </c>
      <c r="B4820" s="11">
        <v>95000</v>
      </c>
    </row>
    <row r="4821" spans="1:2" x14ac:dyDescent="0.25">
      <c r="A4821" s="10" t="s">
        <v>52</v>
      </c>
      <c r="B4821" s="11">
        <v>95000</v>
      </c>
    </row>
    <row r="4822" spans="1:2" x14ac:dyDescent="0.25">
      <c r="A4822" s="12" t="s">
        <v>6</v>
      </c>
      <c r="B4822" s="11">
        <v>95000</v>
      </c>
    </row>
    <row r="4823" spans="1:2" x14ac:dyDescent="0.25">
      <c r="A4823" s="13" t="s">
        <v>4102</v>
      </c>
      <c r="B4823" s="11">
        <v>95000</v>
      </c>
    </row>
    <row r="4824" spans="1:2" x14ac:dyDescent="0.25">
      <c r="A4824" s="14">
        <v>10</v>
      </c>
      <c r="B4824" s="11">
        <v>95000</v>
      </c>
    </row>
    <row r="4825" spans="1:2" x14ac:dyDescent="0.25">
      <c r="A4825" s="20" t="s">
        <v>25</v>
      </c>
      <c r="B4825" s="11">
        <v>95000</v>
      </c>
    </row>
    <row r="4826" spans="1:2" x14ac:dyDescent="0.25">
      <c r="A4826" s="163">
        <v>95000</v>
      </c>
      <c r="B4826" s="11">
        <v>95000</v>
      </c>
    </row>
    <row r="4827" spans="1:2" x14ac:dyDescent="0.25">
      <c r="A4827" s="9" t="s">
        <v>2622</v>
      </c>
      <c r="B4827" s="11">
        <v>10000</v>
      </c>
    </row>
    <row r="4828" spans="1:2" x14ac:dyDescent="0.25">
      <c r="A4828" s="4" t="s">
        <v>726</v>
      </c>
      <c r="B4828" s="11">
        <v>10000</v>
      </c>
    </row>
    <row r="4829" spans="1:2" x14ac:dyDescent="0.25">
      <c r="A4829" s="10" t="s">
        <v>52</v>
      </c>
      <c r="B4829" s="11">
        <v>10000</v>
      </c>
    </row>
    <row r="4830" spans="1:2" x14ac:dyDescent="0.25">
      <c r="A4830" s="12" t="s">
        <v>6</v>
      </c>
      <c r="B4830" s="11">
        <v>10000</v>
      </c>
    </row>
    <row r="4831" spans="1:2" x14ac:dyDescent="0.25">
      <c r="A4831" s="13" t="s">
        <v>4053</v>
      </c>
      <c r="B4831" s="11">
        <v>10000</v>
      </c>
    </row>
    <row r="4832" spans="1:2" x14ac:dyDescent="0.25">
      <c r="A4832" s="14">
        <v>5</v>
      </c>
      <c r="B4832" s="11">
        <v>10000</v>
      </c>
    </row>
    <row r="4833" spans="1:2" x14ac:dyDescent="0.25">
      <c r="A4833" s="20" t="s">
        <v>18</v>
      </c>
      <c r="B4833" s="11">
        <v>10000</v>
      </c>
    </row>
    <row r="4834" spans="1:2" x14ac:dyDescent="0.25">
      <c r="A4834" s="163">
        <v>10000</v>
      </c>
      <c r="B4834" s="11">
        <v>10000</v>
      </c>
    </row>
    <row r="4835" spans="1:2" x14ac:dyDescent="0.25">
      <c r="A4835" s="9" t="s">
        <v>2623</v>
      </c>
      <c r="B4835" s="11">
        <v>4200</v>
      </c>
    </row>
    <row r="4836" spans="1:2" x14ac:dyDescent="0.25">
      <c r="A4836" s="4" t="s">
        <v>8</v>
      </c>
      <c r="B4836" s="11">
        <v>4200</v>
      </c>
    </row>
    <row r="4837" spans="1:2" x14ac:dyDescent="0.25">
      <c r="A4837" s="10" t="s">
        <v>3999</v>
      </c>
      <c r="B4837" s="11">
        <v>4200</v>
      </c>
    </row>
    <row r="4838" spans="1:2" x14ac:dyDescent="0.25">
      <c r="A4838" s="12" t="s">
        <v>6</v>
      </c>
      <c r="B4838" s="11">
        <v>4200</v>
      </c>
    </row>
    <row r="4839" spans="1:2" x14ac:dyDescent="0.25">
      <c r="A4839" s="13" t="s">
        <v>4053</v>
      </c>
      <c r="B4839" s="11">
        <v>4200</v>
      </c>
    </row>
    <row r="4840" spans="1:2" x14ac:dyDescent="0.25">
      <c r="A4840" s="14">
        <v>4</v>
      </c>
      <c r="B4840" s="11">
        <v>4200</v>
      </c>
    </row>
    <row r="4841" spans="1:2" x14ac:dyDescent="0.25">
      <c r="A4841" s="20" t="s">
        <v>13</v>
      </c>
      <c r="B4841" s="11">
        <v>4200</v>
      </c>
    </row>
    <row r="4842" spans="1:2" x14ac:dyDescent="0.25">
      <c r="A4842" s="163">
        <v>4200</v>
      </c>
      <c r="B4842" s="11">
        <v>4200</v>
      </c>
    </row>
    <row r="4843" spans="1:2" x14ac:dyDescent="0.25">
      <c r="A4843" s="9" t="s">
        <v>2624</v>
      </c>
      <c r="B4843" s="11">
        <v>12821.700014958649</v>
      </c>
    </row>
    <row r="4844" spans="1:2" x14ac:dyDescent="0.25">
      <c r="A4844" s="4" t="s">
        <v>8</v>
      </c>
      <c r="B4844" s="11">
        <v>12821.700014958649</v>
      </c>
    </row>
    <row r="4845" spans="1:2" x14ac:dyDescent="0.25">
      <c r="A4845" s="10" t="s">
        <v>52</v>
      </c>
      <c r="B4845" s="11">
        <v>12821.700014958649</v>
      </c>
    </row>
    <row r="4846" spans="1:2" x14ac:dyDescent="0.25">
      <c r="A4846" s="12" t="s">
        <v>40</v>
      </c>
      <c r="B4846" s="11">
        <v>12821.700014958649</v>
      </c>
    </row>
    <row r="4847" spans="1:2" x14ac:dyDescent="0.25">
      <c r="A4847" s="13" t="s">
        <v>4054</v>
      </c>
      <c r="B4847" s="11">
        <v>12821.700014958649</v>
      </c>
    </row>
    <row r="4848" spans="1:2" x14ac:dyDescent="0.25">
      <c r="A4848" s="14">
        <v>12</v>
      </c>
      <c r="B4848" s="11">
        <v>12821.700014958649</v>
      </c>
    </row>
    <row r="4849" spans="1:2" x14ac:dyDescent="0.25">
      <c r="A4849" s="20" t="s">
        <v>9</v>
      </c>
      <c r="B4849" s="11">
        <v>12821.700014958649</v>
      </c>
    </row>
    <row r="4850" spans="1:2" x14ac:dyDescent="0.25">
      <c r="A4850" s="163">
        <v>12821.700014958649</v>
      </c>
      <c r="B4850" s="11">
        <v>12821.700014958649</v>
      </c>
    </row>
    <row r="4851" spans="1:2" x14ac:dyDescent="0.25">
      <c r="A4851" s="9" t="s">
        <v>2625</v>
      </c>
      <c r="B4851" s="11">
        <v>39000</v>
      </c>
    </row>
    <row r="4852" spans="1:2" x14ac:dyDescent="0.25">
      <c r="A4852" s="4" t="s">
        <v>15</v>
      </c>
      <c r="B4852" s="11">
        <v>39000</v>
      </c>
    </row>
    <row r="4853" spans="1:2" x14ac:dyDescent="0.25">
      <c r="A4853" s="10" t="s">
        <v>20</v>
      </c>
      <c r="B4853" s="11">
        <v>39000</v>
      </c>
    </row>
    <row r="4854" spans="1:2" x14ac:dyDescent="0.25">
      <c r="A4854" s="12" t="s">
        <v>6</v>
      </c>
      <c r="B4854" s="11">
        <v>39000</v>
      </c>
    </row>
    <row r="4855" spans="1:2" x14ac:dyDescent="0.25">
      <c r="A4855" s="13" t="s">
        <v>4030</v>
      </c>
      <c r="B4855" s="11">
        <v>39000</v>
      </c>
    </row>
    <row r="4856" spans="1:2" x14ac:dyDescent="0.25">
      <c r="A4856" s="14">
        <v>3</v>
      </c>
      <c r="B4856" s="11">
        <v>39000</v>
      </c>
    </row>
    <row r="4857" spans="1:2" x14ac:dyDescent="0.25">
      <c r="A4857" s="20" t="s">
        <v>13</v>
      </c>
      <c r="B4857" s="11">
        <v>39000</v>
      </c>
    </row>
    <row r="4858" spans="1:2" x14ac:dyDescent="0.25">
      <c r="A4858" s="163">
        <v>39000</v>
      </c>
      <c r="B4858" s="11">
        <v>39000</v>
      </c>
    </row>
    <row r="4859" spans="1:2" x14ac:dyDescent="0.25">
      <c r="A4859" s="9" t="s">
        <v>2626</v>
      </c>
      <c r="B4859" s="11">
        <v>60000</v>
      </c>
    </row>
    <row r="4860" spans="1:2" x14ac:dyDescent="0.25">
      <c r="A4860" s="4" t="s">
        <v>15</v>
      </c>
      <c r="B4860" s="11">
        <v>60000</v>
      </c>
    </row>
    <row r="4861" spans="1:2" x14ac:dyDescent="0.25">
      <c r="A4861" s="10" t="s">
        <v>20</v>
      </c>
      <c r="B4861" s="11">
        <v>60000</v>
      </c>
    </row>
    <row r="4862" spans="1:2" x14ac:dyDescent="0.25">
      <c r="A4862" s="12" t="s">
        <v>6</v>
      </c>
      <c r="B4862" s="11">
        <v>60000</v>
      </c>
    </row>
    <row r="4863" spans="1:2" x14ac:dyDescent="0.25">
      <c r="A4863" s="13" t="s">
        <v>4029</v>
      </c>
      <c r="B4863" s="11">
        <v>60000</v>
      </c>
    </row>
    <row r="4864" spans="1:2" x14ac:dyDescent="0.25">
      <c r="A4864" s="14">
        <v>12</v>
      </c>
      <c r="B4864" s="11">
        <v>60000</v>
      </c>
    </row>
    <row r="4865" spans="1:2" x14ac:dyDescent="0.25">
      <c r="A4865" s="20" t="s">
        <v>9</v>
      </c>
      <c r="B4865" s="11">
        <v>60000</v>
      </c>
    </row>
    <row r="4866" spans="1:2" x14ac:dyDescent="0.25">
      <c r="A4866" s="163">
        <v>60000</v>
      </c>
      <c r="B4866" s="11">
        <v>60000</v>
      </c>
    </row>
    <row r="4867" spans="1:2" x14ac:dyDescent="0.25">
      <c r="A4867" s="9" t="s">
        <v>2627</v>
      </c>
      <c r="B4867" s="11">
        <v>173384.64158844808</v>
      </c>
    </row>
    <row r="4868" spans="1:2" x14ac:dyDescent="0.25">
      <c r="A4868" s="4" t="s">
        <v>84</v>
      </c>
      <c r="B4868" s="11">
        <v>173384.64158844808</v>
      </c>
    </row>
    <row r="4869" spans="1:2" x14ac:dyDescent="0.25">
      <c r="A4869" s="10" t="s">
        <v>20</v>
      </c>
      <c r="B4869" s="11">
        <v>173384.64158844808</v>
      </c>
    </row>
    <row r="4870" spans="1:2" x14ac:dyDescent="0.25">
      <c r="A4870" s="12" t="s">
        <v>82</v>
      </c>
      <c r="B4870" s="11">
        <v>173384.64158844808</v>
      </c>
    </row>
    <row r="4871" spans="1:2" x14ac:dyDescent="0.25">
      <c r="A4871" s="13" t="s">
        <v>4107</v>
      </c>
      <c r="B4871" s="11">
        <v>173384.64158844808</v>
      </c>
    </row>
    <row r="4872" spans="1:2" x14ac:dyDescent="0.25">
      <c r="A4872" s="14">
        <v>10</v>
      </c>
      <c r="B4872" s="11">
        <v>173384.64158844808</v>
      </c>
    </row>
    <row r="4873" spans="1:2" x14ac:dyDescent="0.25">
      <c r="A4873" s="20" t="s">
        <v>13</v>
      </c>
      <c r="B4873" s="11">
        <v>173384.64158844808</v>
      </c>
    </row>
    <row r="4874" spans="1:2" x14ac:dyDescent="0.25">
      <c r="A4874" s="163">
        <v>173384.64158844808</v>
      </c>
      <c r="B4874" s="11">
        <v>173384.64158844808</v>
      </c>
    </row>
    <row r="4875" spans="1:2" x14ac:dyDescent="0.25">
      <c r="A4875" s="9" t="s">
        <v>2628</v>
      </c>
      <c r="B4875" s="11">
        <v>125000</v>
      </c>
    </row>
    <row r="4876" spans="1:2" x14ac:dyDescent="0.25">
      <c r="A4876" s="4" t="s">
        <v>15</v>
      </c>
      <c r="B4876" s="11">
        <v>125000</v>
      </c>
    </row>
    <row r="4877" spans="1:2" x14ac:dyDescent="0.25">
      <c r="A4877" s="10" t="s">
        <v>20</v>
      </c>
      <c r="B4877" s="11">
        <v>125000</v>
      </c>
    </row>
    <row r="4878" spans="1:2" x14ac:dyDescent="0.25">
      <c r="A4878" s="12" t="s">
        <v>6</v>
      </c>
      <c r="B4878" s="11">
        <v>125000</v>
      </c>
    </row>
    <row r="4879" spans="1:2" x14ac:dyDescent="0.25">
      <c r="A4879" s="13" t="s">
        <v>4105</v>
      </c>
      <c r="B4879" s="11">
        <v>125000</v>
      </c>
    </row>
    <row r="4880" spans="1:2" x14ac:dyDescent="0.25">
      <c r="A4880" s="14">
        <v>20</v>
      </c>
      <c r="B4880" s="11">
        <v>125000</v>
      </c>
    </row>
    <row r="4881" spans="1:2" x14ac:dyDescent="0.25">
      <c r="A4881" s="20" t="s">
        <v>18</v>
      </c>
      <c r="B4881" s="11">
        <v>125000</v>
      </c>
    </row>
    <row r="4882" spans="1:2" x14ac:dyDescent="0.25">
      <c r="A4882" s="163">
        <v>125000</v>
      </c>
      <c r="B4882" s="11">
        <v>125000</v>
      </c>
    </row>
    <row r="4883" spans="1:2" x14ac:dyDescent="0.25">
      <c r="A4883" s="9" t="s">
        <v>2629</v>
      </c>
      <c r="B4883" s="11">
        <v>79552.953199405587</v>
      </c>
    </row>
    <row r="4884" spans="1:2" x14ac:dyDescent="0.25">
      <c r="A4884" s="4" t="s">
        <v>84</v>
      </c>
      <c r="B4884" s="11">
        <v>79552.953199405587</v>
      </c>
    </row>
    <row r="4885" spans="1:2" x14ac:dyDescent="0.25">
      <c r="A4885" s="10" t="s">
        <v>310</v>
      </c>
      <c r="B4885" s="11">
        <v>79552.953199405587</v>
      </c>
    </row>
    <row r="4886" spans="1:2" x14ac:dyDescent="0.25">
      <c r="A4886" s="12" t="s">
        <v>82</v>
      </c>
      <c r="B4886" s="11">
        <v>79552.953199405587</v>
      </c>
    </row>
    <row r="4887" spans="1:2" x14ac:dyDescent="0.25">
      <c r="A4887" s="13" t="s">
        <v>4101</v>
      </c>
      <c r="B4887" s="11">
        <v>79552.953199405587</v>
      </c>
    </row>
    <row r="4888" spans="1:2" x14ac:dyDescent="0.25">
      <c r="A4888" s="14">
        <v>4</v>
      </c>
      <c r="B4888" s="11">
        <v>79552.953199405587</v>
      </c>
    </row>
    <row r="4889" spans="1:2" x14ac:dyDescent="0.25">
      <c r="A4889" s="20" t="s">
        <v>13</v>
      </c>
      <c r="B4889" s="11">
        <v>79552.953199405587</v>
      </c>
    </row>
    <row r="4890" spans="1:2" x14ac:dyDescent="0.25">
      <c r="A4890" s="163">
        <v>79552.953199405587</v>
      </c>
      <c r="B4890" s="11">
        <v>79552.953199405587</v>
      </c>
    </row>
    <row r="4891" spans="1:2" x14ac:dyDescent="0.25">
      <c r="A4891" s="9" t="s">
        <v>2630</v>
      </c>
      <c r="B4891" s="11">
        <v>3561.5833374885137</v>
      </c>
    </row>
    <row r="4892" spans="1:2" x14ac:dyDescent="0.25">
      <c r="A4892" s="4" t="s">
        <v>8</v>
      </c>
      <c r="B4892" s="11">
        <v>3561.5833374885137</v>
      </c>
    </row>
    <row r="4893" spans="1:2" x14ac:dyDescent="0.25">
      <c r="A4893" s="10" t="s">
        <v>310</v>
      </c>
      <c r="B4893" s="11">
        <v>3561.5833374885137</v>
      </c>
    </row>
    <row r="4894" spans="1:2" x14ac:dyDescent="0.25">
      <c r="A4894" s="12" t="s">
        <v>40</v>
      </c>
      <c r="B4894" s="11">
        <v>3561.5833374885137</v>
      </c>
    </row>
    <row r="4895" spans="1:2" x14ac:dyDescent="0.25">
      <c r="A4895" s="13" t="s">
        <v>4053</v>
      </c>
      <c r="B4895" s="11">
        <v>3561.5833374885137</v>
      </c>
    </row>
    <row r="4896" spans="1:2" x14ac:dyDescent="0.25">
      <c r="A4896" s="14">
        <v>3</v>
      </c>
      <c r="B4896" s="11">
        <v>3561.5833374885137</v>
      </c>
    </row>
    <row r="4897" spans="1:2" x14ac:dyDescent="0.25">
      <c r="A4897" s="20" t="s">
        <v>9</v>
      </c>
      <c r="B4897" s="11">
        <v>3561.5833374885137</v>
      </c>
    </row>
    <row r="4898" spans="1:2" x14ac:dyDescent="0.25">
      <c r="A4898" s="163">
        <v>3561.5833374885137</v>
      </c>
      <c r="B4898" s="11">
        <v>3561.5833374885137</v>
      </c>
    </row>
    <row r="4899" spans="1:2" x14ac:dyDescent="0.25">
      <c r="A4899" s="9" t="s">
        <v>2631</v>
      </c>
      <c r="B4899" s="11">
        <v>80000</v>
      </c>
    </row>
    <row r="4900" spans="1:2" x14ac:dyDescent="0.25">
      <c r="A4900" s="4" t="s">
        <v>15</v>
      </c>
      <c r="B4900" s="11">
        <v>80000</v>
      </c>
    </row>
    <row r="4901" spans="1:2" x14ac:dyDescent="0.25">
      <c r="A4901" s="10" t="s">
        <v>52</v>
      </c>
      <c r="B4901" s="11">
        <v>80000</v>
      </c>
    </row>
    <row r="4902" spans="1:2" x14ac:dyDescent="0.25">
      <c r="A4902" s="12" t="s">
        <v>6</v>
      </c>
      <c r="B4902" s="11">
        <v>80000</v>
      </c>
    </row>
    <row r="4903" spans="1:2" x14ac:dyDescent="0.25">
      <c r="A4903" s="13" t="s">
        <v>4101</v>
      </c>
      <c r="B4903" s="11">
        <v>80000</v>
      </c>
    </row>
    <row r="4904" spans="1:2" x14ac:dyDescent="0.25">
      <c r="A4904" s="14">
        <v>8</v>
      </c>
      <c r="B4904" s="11">
        <v>80000</v>
      </c>
    </row>
    <row r="4905" spans="1:2" x14ac:dyDescent="0.25">
      <c r="A4905" s="20" t="s">
        <v>9</v>
      </c>
      <c r="B4905" s="11">
        <v>80000</v>
      </c>
    </row>
    <row r="4906" spans="1:2" x14ac:dyDescent="0.25">
      <c r="A4906" s="163">
        <v>80000</v>
      </c>
      <c r="B4906" s="11">
        <v>80000</v>
      </c>
    </row>
    <row r="4907" spans="1:2" x14ac:dyDescent="0.25">
      <c r="A4907" s="9" t="s">
        <v>2632</v>
      </c>
      <c r="B4907" s="11">
        <v>10684.750012465542</v>
      </c>
    </row>
    <row r="4908" spans="1:2" x14ac:dyDescent="0.25">
      <c r="A4908" s="4" t="s">
        <v>8</v>
      </c>
      <c r="B4908" s="11">
        <v>10684.750012465542</v>
      </c>
    </row>
    <row r="4909" spans="1:2" x14ac:dyDescent="0.25">
      <c r="A4909" s="10" t="s">
        <v>20</v>
      </c>
      <c r="B4909" s="11">
        <v>10684.750012465542</v>
      </c>
    </row>
    <row r="4910" spans="1:2" x14ac:dyDescent="0.25">
      <c r="A4910" s="12" t="s">
        <v>40</v>
      </c>
      <c r="B4910" s="11">
        <v>10684.750012465542</v>
      </c>
    </row>
    <row r="4911" spans="1:2" x14ac:dyDescent="0.25">
      <c r="A4911" s="13" t="s">
        <v>4053</v>
      </c>
      <c r="B4911" s="11">
        <v>10684.750012465542</v>
      </c>
    </row>
    <row r="4912" spans="1:2" x14ac:dyDescent="0.25">
      <c r="A4912" s="14">
        <v>3</v>
      </c>
      <c r="B4912" s="11">
        <v>10684.750012465542</v>
      </c>
    </row>
    <row r="4913" spans="1:2" x14ac:dyDescent="0.25">
      <c r="A4913" s="20" t="s">
        <v>18</v>
      </c>
      <c r="B4913" s="11">
        <v>10684.750012465542</v>
      </c>
    </row>
    <row r="4914" spans="1:2" x14ac:dyDescent="0.25">
      <c r="A4914" s="163">
        <v>10684.750012465542</v>
      </c>
      <c r="B4914" s="11">
        <v>10684.750012465542</v>
      </c>
    </row>
    <row r="4915" spans="1:2" x14ac:dyDescent="0.25">
      <c r="A4915" s="9" t="s">
        <v>2633</v>
      </c>
      <c r="B4915" s="11">
        <v>5342.3750062327708</v>
      </c>
    </row>
    <row r="4916" spans="1:2" x14ac:dyDescent="0.25">
      <c r="A4916" s="4" t="s">
        <v>8</v>
      </c>
      <c r="B4916" s="11">
        <v>5342.3750062327708</v>
      </c>
    </row>
    <row r="4917" spans="1:2" x14ac:dyDescent="0.25">
      <c r="A4917" s="10" t="s">
        <v>279</v>
      </c>
      <c r="B4917" s="11">
        <v>5342.3750062327708</v>
      </c>
    </row>
    <row r="4918" spans="1:2" x14ac:dyDescent="0.25">
      <c r="A4918" s="12" t="s">
        <v>40</v>
      </c>
      <c r="B4918" s="11">
        <v>5342.3750062327708</v>
      </c>
    </row>
    <row r="4919" spans="1:2" x14ac:dyDescent="0.25">
      <c r="A4919" s="13" t="s">
        <v>4053</v>
      </c>
      <c r="B4919" s="11">
        <v>5342.3750062327708</v>
      </c>
    </row>
    <row r="4920" spans="1:2" x14ac:dyDescent="0.25">
      <c r="A4920" s="14">
        <v>2</v>
      </c>
      <c r="B4920" s="11">
        <v>5342.3750062327708</v>
      </c>
    </row>
    <row r="4921" spans="1:2" x14ac:dyDescent="0.25">
      <c r="A4921" s="20" t="s">
        <v>13</v>
      </c>
      <c r="B4921" s="11">
        <v>5342.3750062327708</v>
      </c>
    </row>
    <row r="4922" spans="1:2" x14ac:dyDescent="0.25">
      <c r="A4922" s="163">
        <v>5342.3750062327708</v>
      </c>
      <c r="B4922" s="11">
        <v>5342.3750062327708</v>
      </c>
    </row>
    <row r="4923" spans="1:2" x14ac:dyDescent="0.25">
      <c r="A4923" s="9" t="s">
        <v>2634</v>
      </c>
      <c r="B4923" s="11">
        <v>71231.666749770273</v>
      </c>
    </row>
    <row r="4924" spans="1:2" x14ac:dyDescent="0.25">
      <c r="A4924" s="4" t="s">
        <v>8</v>
      </c>
      <c r="B4924" s="11">
        <v>71231.666749770273</v>
      </c>
    </row>
    <row r="4925" spans="1:2" x14ac:dyDescent="0.25">
      <c r="A4925" s="10" t="s">
        <v>52</v>
      </c>
      <c r="B4925" s="11">
        <v>71231.666749770273</v>
      </c>
    </row>
    <row r="4926" spans="1:2" x14ac:dyDescent="0.25">
      <c r="A4926" s="12" t="s">
        <v>40</v>
      </c>
      <c r="B4926" s="11">
        <v>71231.666749770273</v>
      </c>
    </row>
    <row r="4927" spans="1:2" x14ac:dyDescent="0.25">
      <c r="A4927" s="13" t="s">
        <v>4100</v>
      </c>
      <c r="B4927" s="11">
        <v>71231.666749770273</v>
      </c>
    </row>
    <row r="4928" spans="1:2" x14ac:dyDescent="0.25">
      <c r="A4928" s="14">
        <v>1.5</v>
      </c>
      <c r="B4928" s="11">
        <v>71231.666749770273</v>
      </c>
    </row>
    <row r="4929" spans="1:2" x14ac:dyDescent="0.25">
      <c r="A4929" s="20" t="s">
        <v>9</v>
      </c>
      <c r="B4929" s="11">
        <v>71231.666749770273</v>
      </c>
    </row>
    <row r="4930" spans="1:2" x14ac:dyDescent="0.25">
      <c r="A4930" s="163">
        <v>71231.666749770273</v>
      </c>
      <c r="B4930" s="11">
        <v>71231.666749770273</v>
      </c>
    </row>
    <row r="4931" spans="1:2" x14ac:dyDescent="0.25">
      <c r="A4931" s="9" t="s">
        <v>2635</v>
      </c>
      <c r="B4931" s="11">
        <v>80135.625093491559</v>
      </c>
    </row>
    <row r="4932" spans="1:2" x14ac:dyDescent="0.25">
      <c r="A4932" s="4" t="s">
        <v>8</v>
      </c>
      <c r="B4932" s="11">
        <v>80135.625093491559</v>
      </c>
    </row>
    <row r="4933" spans="1:2" x14ac:dyDescent="0.25">
      <c r="A4933" s="10" t="s">
        <v>4001</v>
      </c>
      <c r="B4933" s="11">
        <v>80135.625093491559</v>
      </c>
    </row>
    <row r="4934" spans="1:2" x14ac:dyDescent="0.25">
      <c r="A4934" s="12" t="s">
        <v>40</v>
      </c>
      <c r="B4934" s="11">
        <v>80135.625093491559</v>
      </c>
    </row>
    <row r="4935" spans="1:2" x14ac:dyDescent="0.25">
      <c r="A4935" s="13" t="s">
        <v>4101</v>
      </c>
      <c r="B4935" s="11">
        <v>80135.625093491559</v>
      </c>
    </row>
    <row r="4936" spans="1:2" x14ac:dyDescent="0.25">
      <c r="A4936" s="14">
        <v>6</v>
      </c>
      <c r="B4936" s="11">
        <v>80135.625093491559</v>
      </c>
    </row>
    <row r="4937" spans="1:2" x14ac:dyDescent="0.25">
      <c r="A4937" s="20" t="s">
        <v>25</v>
      </c>
      <c r="B4937" s="11">
        <v>80135.625093491559</v>
      </c>
    </row>
    <row r="4938" spans="1:2" x14ac:dyDescent="0.25">
      <c r="A4938" s="163">
        <v>80135.625093491559</v>
      </c>
      <c r="B4938" s="11">
        <v>80135.625093491559</v>
      </c>
    </row>
    <row r="4939" spans="1:2" x14ac:dyDescent="0.25">
      <c r="A4939" s="9" t="s">
        <v>2636</v>
      </c>
      <c r="B4939" s="11">
        <v>54084.883766667976</v>
      </c>
    </row>
    <row r="4940" spans="1:2" x14ac:dyDescent="0.25">
      <c r="A4940" s="4" t="s">
        <v>88</v>
      </c>
      <c r="B4940" s="11">
        <v>54084.883766667976</v>
      </c>
    </row>
    <row r="4941" spans="1:2" x14ac:dyDescent="0.25">
      <c r="A4941" s="10" t="s">
        <v>52</v>
      </c>
      <c r="B4941" s="11">
        <v>54084.883766667976</v>
      </c>
    </row>
    <row r="4942" spans="1:2" x14ac:dyDescent="0.25">
      <c r="A4942" s="12" t="s">
        <v>86</v>
      </c>
      <c r="B4942" s="11">
        <v>54084.883766667976</v>
      </c>
    </row>
    <row r="4943" spans="1:2" x14ac:dyDescent="0.25">
      <c r="A4943" s="13" t="s">
        <v>4029</v>
      </c>
      <c r="B4943" s="11">
        <v>54084.883766667976</v>
      </c>
    </row>
    <row r="4944" spans="1:2" x14ac:dyDescent="0.25">
      <c r="A4944" s="14">
        <v>5</v>
      </c>
      <c r="B4944" s="11">
        <v>54084.883766667976</v>
      </c>
    </row>
    <row r="4945" spans="1:2" x14ac:dyDescent="0.25">
      <c r="A4945" s="20" t="s">
        <v>9</v>
      </c>
      <c r="B4945" s="11">
        <v>54084.883766667976</v>
      </c>
    </row>
    <row r="4946" spans="1:2" x14ac:dyDescent="0.25">
      <c r="A4946" s="163">
        <v>54084.883766667976</v>
      </c>
      <c r="B4946" s="11">
        <v>54084.883766667976</v>
      </c>
    </row>
    <row r="4947" spans="1:2" x14ac:dyDescent="0.25">
      <c r="A4947" s="9" t="s">
        <v>2637</v>
      </c>
      <c r="B4947" s="11">
        <v>53000</v>
      </c>
    </row>
    <row r="4948" spans="1:2" x14ac:dyDescent="0.25">
      <c r="A4948" s="4" t="s">
        <v>15</v>
      </c>
      <c r="B4948" s="11">
        <v>53000</v>
      </c>
    </row>
    <row r="4949" spans="1:2" x14ac:dyDescent="0.25">
      <c r="A4949" s="10" t="s">
        <v>20</v>
      </c>
      <c r="B4949" s="11">
        <v>53000</v>
      </c>
    </row>
    <row r="4950" spans="1:2" x14ac:dyDescent="0.25">
      <c r="A4950" s="12" t="s">
        <v>6</v>
      </c>
      <c r="B4950" s="11">
        <v>53000</v>
      </c>
    </row>
    <row r="4951" spans="1:2" x14ac:dyDescent="0.25">
      <c r="A4951" s="13" t="s">
        <v>4029</v>
      </c>
      <c r="B4951" s="11">
        <v>53000</v>
      </c>
    </row>
    <row r="4952" spans="1:2" x14ac:dyDescent="0.25">
      <c r="A4952" s="14">
        <v>30</v>
      </c>
      <c r="B4952" s="11">
        <v>53000</v>
      </c>
    </row>
    <row r="4953" spans="1:2" x14ac:dyDescent="0.25">
      <c r="A4953" s="20" t="s">
        <v>9</v>
      </c>
      <c r="B4953" s="11">
        <v>53000</v>
      </c>
    </row>
    <row r="4954" spans="1:2" x14ac:dyDescent="0.25">
      <c r="A4954" s="163">
        <v>53000</v>
      </c>
      <c r="B4954" s="11">
        <v>53000</v>
      </c>
    </row>
    <row r="4955" spans="1:2" x14ac:dyDescent="0.25">
      <c r="A4955" s="9" t="s">
        <v>2638</v>
      </c>
      <c r="B4955" s="11">
        <v>5342.3750062327708</v>
      </c>
    </row>
    <row r="4956" spans="1:2" x14ac:dyDescent="0.25">
      <c r="A4956" s="4" t="s">
        <v>8</v>
      </c>
      <c r="B4956" s="11">
        <v>5342.3750062327708</v>
      </c>
    </row>
    <row r="4957" spans="1:2" x14ac:dyDescent="0.25">
      <c r="A4957" s="10" t="s">
        <v>3999</v>
      </c>
      <c r="B4957" s="11">
        <v>5342.3750062327708</v>
      </c>
    </row>
    <row r="4958" spans="1:2" x14ac:dyDescent="0.25">
      <c r="A4958" s="12" t="s">
        <v>40</v>
      </c>
      <c r="B4958" s="11">
        <v>5342.3750062327708</v>
      </c>
    </row>
    <row r="4959" spans="1:2" x14ac:dyDescent="0.25">
      <c r="A4959" s="13" t="s">
        <v>4053</v>
      </c>
      <c r="B4959" s="11">
        <v>5342.3750062327708</v>
      </c>
    </row>
    <row r="4960" spans="1:2" x14ac:dyDescent="0.25">
      <c r="A4960" s="14">
        <v>1</v>
      </c>
      <c r="B4960" s="11">
        <v>5342.3750062327708</v>
      </c>
    </row>
    <row r="4961" spans="1:2" x14ac:dyDescent="0.25">
      <c r="A4961" s="20" t="s">
        <v>9</v>
      </c>
      <c r="B4961" s="11">
        <v>5342.3750062327708</v>
      </c>
    </row>
    <row r="4962" spans="1:2" x14ac:dyDescent="0.25">
      <c r="A4962" s="163">
        <v>5342.3750062327708</v>
      </c>
      <c r="B4962" s="11">
        <v>5342.3750062327708</v>
      </c>
    </row>
    <row r="4963" spans="1:2" x14ac:dyDescent="0.25">
      <c r="A4963" s="9" t="s">
        <v>2639</v>
      </c>
      <c r="B4963" s="11">
        <v>7123.1666749770275</v>
      </c>
    </row>
    <row r="4964" spans="1:2" x14ac:dyDescent="0.25">
      <c r="A4964" s="4" t="s">
        <v>8</v>
      </c>
      <c r="B4964" s="11">
        <v>7123.1666749770275</v>
      </c>
    </row>
    <row r="4965" spans="1:2" x14ac:dyDescent="0.25">
      <c r="A4965" s="10" t="s">
        <v>52</v>
      </c>
      <c r="B4965" s="11">
        <v>7123.1666749770275</v>
      </c>
    </row>
    <row r="4966" spans="1:2" x14ac:dyDescent="0.25">
      <c r="A4966" s="12" t="s">
        <v>40</v>
      </c>
      <c r="B4966" s="11">
        <v>7123.1666749770275</v>
      </c>
    </row>
    <row r="4967" spans="1:2" x14ac:dyDescent="0.25">
      <c r="A4967" s="13" t="s">
        <v>4053</v>
      </c>
      <c r="B4967" s="11">
        <v>7123.1666749770275</v>
      </c>
    </row>
    <row r="4968" spans="1:2" x14ac:dyDescent="0.25">
      <c r="A4968" s="14">
        <v>5</v>
      </c>
      <c r="B4968" s="11">
        <v>7123.1666749770275</v>
      </c>
    </row>
    <row r="4969" spans="1:2" x14ac:dyDescent="0.25">
      <c r="A4969" s="20" t="s">
        <v>25</v>
      </c>
      <c r="B4969" s="11">
        <v>7123.1666749770275</v>
      </c>
    </row>
    <row r="4970" spans="1:2" x14ac:dyDescent="0.25">
      <c r="A4970" s="163">
        <v>7123.1666749770275</v>
      </c>
      <c r="B4970" s="11">
        <v>7123.1666749770275</v>
      </c>
    </row>
    <row r="4971" spans="1:2" x14ac:dyDescent="0.25">
      <c r="A4971" s="9" t="s">
        <v>2640</v>
      </c>
      <c r="B4971" s="11">
        <v>10684.750012465542</v>
      </c>
    </row>
    <row r="4972" spans="1:2" x14ac:dyDescent="0.25">
      <c r="A4972" s="4" t="s">
        <v>8</v>
      </c>
      <c r="B4972" s="11">
        <v>10684.750012465542</v>
      </c>
    </row>
    <row r="4973" spans="1:2" x14ac:dyDescent="0.25">
      <c r="A4973" s="10" t="s">
        <v>52</v>
      </c>
      <c r="B4973" s="11">
        <v>10684.750012465542</v>
      </c>
    </row>
    <row r="4974" spans="1:2" x14ac:dyDescent="0.25">
      <c r="A4974" s="12" t="s">
        <v>40</v>
      </c>
      <c r="B4974" s="11">
        <v>10684.750012465542</v>
      </c>
    </row>
    <row r="4975" spans="1:2" x14ac:dyDescent="0.25">
      <c r="A4975" s="13" t="s">
        <v>4053</v>
      </c>
      <c r="B4975" s="11">
        <v>10684.750012465542</v>
      </c>
    </row>
    <row r="4976" spans="1:2" x14ac:dyDescent="0.25">
      <c r="A4976" s="14">
        <v>11</v>
      </c>
      <c r="B4976" s="11">
        <v>10684.750012465542</v>
      </c>
    </row>
    <row r="4977" spans="1:2" x14ac:dyDescent="0.25">
      <c r="A4977" s="20" t="s">
        <v>9</v>
      </c>
      <c r="B4977" s="11">
        <v>10684.750012465542</v>
      </c>
    </row>
    <row r="4978" spans="1:2" x14ac:dyDescent="0.25">
      <c r="A4978" s="163">
        <v>10684.750012465542</v>
      </c>
      <c r="B4978" s="11">
        <v>10684.750012465542</v>
      </c>
    </row>
    <row r="4979" spans="1:2" x14ac:dyDescent="0.25">
      <c r="A4979" s="9" t="s">
        <v>2641</v>
      </c>
      <c r="B4979" s="11">
        <v>4000</v>
      </c>
    </row>
    <row r="4980" spans="1:2" x14ac:dyDescent="0.25">
      <c r="A4980" s="4" t="s">
        <v>8</v>
      </c>
      <c r="B4980" s="11">
        <v>4000</v>
      </c>
    </row>
    <row r="4981" spans="1:2" x14ac:dyDescent="0.25">
      <c r="A4981" s="10" t="s">
        <v>3999</v>
      </c>
      <c r="B4981" s="11">
        <v>4000</v>
      </c>
    </row>
    <row r="4982" spans="1:2" x14ac:dyDescent="0.25">
      <c r="A4982" s="12" t="s">
        <v>6</v>
      </c>
      <c r="B4982" s="11">
        <v>4000</v>
      </c>
    </row>
    <row r="4983" spans="1:2" x14ac:dyDescent="0.25">
      <c r="A4983" s="13" t="s">
        <v>4053</v>
      </c>
      <c r="B4983" s="11">
        <v>4000</v>
      </c>
    </row>
    <row r="4984" spans="1:2" x14ac:dyDescent="0.25">
      <c r="A4984" s="14">
        <v>4</v>
      </c>
      <c r="B4984" s="11">
        <v>4000</v>
      </c>
    </row>
    <row r="4985" spans="1:2" x14ac:dyDescent="0.25">
      <c r="A4985" s="20" t="s">
        <v>13</v>
      </c>
      <c r="B4985" s="11">
        <v>4000</v>
      </c>
    </row>
    <row r="4986" spans="1:2" x14ac:dyDescent="0.25">
      <c r="A4986" s="163">
        <v>4000</v>
      </c>
      <c r="B4986" s="11">
        <v>4000</v>
      </c>
    </row>
    <row r="4987" spans="1:2" x14ac:dyDescent="0.25">
      <c r="A4987" s="9" t="s">
        <v>2642</v>
      </c>
      <c r="B4987" s="11">
        <v>8000</v>
      </c>
    </row>
    <row r="4988" spans="1:2" x14ac:dyDescent="0.25">
      <c r="A4988" s="4" t="s">
        <v>299</v>
      </c>
      <c r="B4988" s="11">
        <v>8000</v>
      </c>
    </row>
    <row r="4989" spans="1:2" x14ac:dyDescent="0.25">
      <c r="A4989" s="10" t="s">
        <v>52</v>
      </c>
      <c r="B4989" s="11">
        <v>8000</v>
      </c>
    </row>
    <row r="4990" spans="1:2" x14ac:dyDescent="0.25">
      <c r="A4990" s="12" t="s">
        <v>6</v>
      </c>
      <c r="B4990" s="11">
        <v>8000</v>
      </c>
    </row>
    <row r="4991" spans="1:2" x14ac:dyDescent="0.25">
      <c r="A4991" s="13" t="s">
        <v>4053</v>
      </c>
      <c r="B4991" s="11">
        <v>8000</v>
      </c>
    </row>
    <row r="4992" spans="1:2" x14ac:dyDescent="0.25">
      <c r="A4992" s="14">
        <v>1</v>
      </c>
      <c r="B4992" s="11">
        <v>8000</v>
      </c>
    </row>
    <row r="4993" spans="1:2" x14ac:dyDescent="0.25">
      <c r="A4993" s="20" t="s">
        <v>13</v>
      </c>
      <c r="B4993" s="11">
        <v>8000</v>
      </c>
    </row>
    <row r="4994" spans="1:2" x14ac:dyDescent="0.25">
      <c r="A4994" s="163">
        <v>8000</v>
      </c>
      <c r="B4994" s="11">
        <v>8000</v>
      </c>
    </row>
    <row r="4995" spans="1:2" x14ac:dyDescent="0.25">
      <c r="A4995" s="9" t="s">
        <v>2643</v>
      </c>
      <c r="B4995" s="11">
        <v>2671.1875031163854</v>
      </c>
    </row>
    <row r="4996" spans="1:2" x14ac:dyDescent="0.25">
      <c r="A4996" s="4" t="s">
        <v>8</v>
      </c>
      <c r="B4996" s="11">
        <v>2671.1875031163854</v>
      </c>
    </row>
    <row r="4997" spans="1:2" x14ac:dyDescent="0.25">
      <c r="A4997" s="10" t="s">
        <v>52</v>
      </c>
      <c r="B4997" s="11">
        <v>2671.1875031163854</v>
      </c>
    </row>
    <row r="4998" spans="1:2" x14ac:dyDescent="0.25">
      <c r="A4998" s="12" t="s">
        <v>40</v>
      </c>
      <c r="B4998" s="11">
        <v>2671.1875031163854</v>
      </c>
    </row>
    <row r="4999" spans="1:2" x14ac:dyDescent="0.25">
      <c r="A4999" s="13" t="s">
        <v>4053</v>
      </c>
      <c r="B4999" s="11">
        <v>2671.1875031163854</v>
      </c>
    </row>
    <row r="5000" spans="1:2" x14ac:dyDescent="0.25">
      <c r="A5000" s="14">
        <v>5</v>
      </c>
      <c r="B5000" s="11">
        <v>2671.1875031163854</v>
      </c>
    </row>
    <row r="5001" spans="1:2" x14ac:dyDescent="0.25">
      <c r="A5001" s="20" t="s">
        <v>18</v>
      </c>
      <c r="B5001" s="11">
        <v>2671.1875031163854</v>
      </c>
    </row>
    <row r="5002" spans="1:2" x14ac:dyDescent="0.25">
      <c r="A5002" s="163">
        <v>2671.1875031163854</v>
      </c>
      <c r="B5002" s="11">
        <v>2671.1875031163854</v>
      </c>
    </row>
    <row r="5003" spans="1:2" x14ac:dyDescent="0.25">
      <c r="A5003" s="9" t="s">
        <v>2644</v>
      </c>
      <c r="B5003" s="11">
        <v>14246.333349954055</v>
      </c>
    </row>
    <row r="5004" spans="1:2" x14ac:dyDescent="0.25">
      <c r="A5004" s="4" t="s">
        <v>8</v>
      </c>
      <c r="B5004" s="11">
        <v>14246.333349954055</v>
      </c>
    </row>
    <row r="5005" spans="1:2" x14ac:dyDescent="0.25">
      <c r="A5005" s="10" t="s">
        <v>279</v>
      </c>
      <c r="B5005" s="11">
        <v>14246.333349954055</v>
      </c>
    </row>
    <row r="5006" spans="1:2" x14ac:dyDescent="0.25">
      <c r="A5006" s="12" t="s">
        <v>40</v>
      </c>
      <c r="B5006" s="11">
        <v>14246.333349954055</v>
      </c>
    </row>
    <row r="5007" spans="1:2" x14ac:dyDescent="0.25">
      <c r="A5007" s="13" t="s">
        <v>4054</v>
      </c>
      <c r="B5007" s="11">
        <v>14246.333349954055</v>
      </c>
    </row>
    <row r="5008" spans="1:2" x14ac:dyDescent="0.25">
      <c r="A5008" s="14">
        <v>3</v>
      </c>
      <c r="B5008" s="11">
        <v>14246.333349954055</v>
      </c>
    </row>
    <row r="5009" spans="1:2" x14ac:dyDescent="0.25">
      <c r="A5009" s="20" t="s">
        <v>18</v>
      </c>
      <c r="B5009" s="11">
        <v>14246.333349954055</v>
      </c>
    </row>
    <row r="5010" spans="1:2" x14ac:dyDescent="0.25">
      <c r="A5010" s="163">
        <v>14246.333349954055</v>
      </c>
      <c r="B5010" s="11">
        <v>14246.333349954055</v>
      </c>
    </row>
    <row r="5011" spans="1:2" x14ac:dyDescent="0.25">
      <c r="A5011" s="9" t="s">
        <v>2645</v>
      </c>
      <c r="B5011" s="11">
        <v>8547.8000099724322</v>
      </c>
    </row>
    <row r="5012" spans="1:2" x14ac:dyDescent="0.25">
      <c r="A5012" s="4" t="s">
        <v>8</v>
      </c>
      <c r="B5012" s="11">
        <v>8547.8000099724322</v>
      </c>
    </row>
    <row r="5013" spans="1:2" x14ac:dyDescent="0.25">
      <c r="A5013" s="10" t="s">
        <v>3999</v>
      </c>
      <c r="B5013" s="11">
        <v>8547.8000099724322</v>
      </c>
    </row>
    <row r="5014" spans="1:2" x14ac:dyDescent="0.25">
      <c r="A5014" s="12" t="s">
        <v>40</v>
      </c>
      <c r="B5014" s="11">
        <v>8547.8000099724322</v>
      </c>
    </row>
    <row r="5015" spans="1:2" x14ac:dyDescent="0.25">
      <c r="A5015" s="13" t="s">
        <v>4053</v>
      </c>
      <c r="B5015" s="11">
        <v>8547.8000099724322</v>
      </c>
    </row>
    <row r="5016" spans="1:2" x14ac:dyDescent="0.25">
      <c r="A5016" s="14">
        <v>3</v>
      </c>
      <c r="B5016" s="11">
        <v>8547.8000099724322</v>
      </c>
    </row>
    <row r="5017" spans="1:2" x14ac:dyDescent="0.25">
      <c r="A5017" s="20" t="s">
        <v>25</v>
      </c>
      <c r="B5017" s="11">
        <v>8547.8000099724322</v>
      </c>
    </row>
    <row r="5018" spans="1:2" x14ac:dyDescent="0.25">
      <c r="A5018" s="163">
        <v>8547.8000099724322</v>
      </c>
      <c r="B5018" s="11">
        <v>8547.8000099724322</v>
      </c>
    </row>
    <row r="5019" spans="1:2" x14ac:dyDescent="0.25">
      <c r="A5019" s="9" t="s">
        <v>2646</v>
      </c>
      <c r="B5019" s="11">
        <v>7693.0200089751897</v>
      </c>
    </row>
    <row r="5020" spans="1:2" x14ac:dyDescent="0.25">
      <c r="A5020" s="4" t="s">
        <v>8</v>
      </c>
      <c r="B5020" s="11">
        <v>7693.0200089751897</v>
      </c>
    </row>
    <row r="5021" spans="1:2" x14ac:dyDescent="0.25">
      <c r="A5021" s="10" t="s">
        <v>52</v>
      </c>
      <c r="B5021" s="11">
        <v>7693.0200089751897</v>
      </c>
    </row>
    <row r="5022" spans="1:2" x14ac:dyDescent="0.25">
      <c r="A5022" s="12" t="s">
        <v>40</v>
      </c>
      <c r="B5022" s="11">
        <v>7693.0200089751897</v>
      </c>
    </row>
    <row r="5023" spans="1:2" x14ac:dyDescent="0.25">
      <c r="A5023" s="13" t="s">
        <v>4053</v>
      </c>
      <c r="B5023" s="11">
        <v>7693.0200089751897</v>
      </c>
    </row>
    <row r="5024" spans="1:2" x14ac:dyDescent="0.25">
      <c r="A5024" s="14">
        <v>5</v>
      </c>
      <c r="B5024" s="11">
        <v>7693.0200089751897</v>
      </c>
    </row>
    <row r="5025" spans="1:2" x14ac:dyDescent="0.25">
      <c r="A5025" s="20" t="s">
        <v>18</v>
      </c>
      <c r="B5025" s="11">
        <v>7693.0200089751897</v>
      </c>
    </row>
    <row r="5026" spans="1:2" x14ac:dyDescent="0.25">
      <c r="A5026" s="163">
        <v>7693.0200089751897</v>
      </c>
      <c r="B5026" s="11">
        <v>7693.0200089751897</v>
      </c>
    </row>
    <row r="5027" spans="1:2" x14ac:dyDescent="0.25">
      <c r="A5027" s="9" t="s">
        <v>2647</v>
      </c>
      <c r="B5027" s="11">
        <v>4000</v>
      </c>
    </row>
    <row r="5028" spans="1:2" x14ac:dyDescent="0.25">
      <c r="A5028" s="4" t="s">
        <v>8</v>
      </c>
      <c r="B5028" s="11">
        <v>4000</v>
      </c>
    </row>
    <row r="5029" spans="1:2" x14ac:dyDescent="0.25">
      <c r="A5029" s="10" t="s">
        <v>52</v>
      </c>
      <c r="B5029" s="11">
        <v>4000</v>
      </c>
    </row>
    <row r="5030" spans="1:2" x14ac:dyDescent="0.25">
      <c r="A5030" s="12" t="s">
        <v>6</v>
      </c>
      <c r="B5030" s="11">
        <v>4000</v>
      </c>
    </row>
    <row r="5031" spans="1:2" x14ac:dyDescent="0.25">
      <c r="A5031" s="13" t="s">
        <v>4053</v>
      </c>
      <c r="B5031" s="11">
        <v>4000</v>
      </c>
    </row>
    <row r="5032" spans="1:2" x14ac:dyDescent="0.25">
      <c r="A5032" s="14">
        <v>8</v>
      </c>
      <c r="B5032" s="11">
        <v>4000</v>
      </c>
    </row>
    <row r="5033" spans="1:2" x14ac:dyDescent="0.25">
      <c r="A5033" s="20" t="s">
        <v>13</v>
      </c>
      <c r="B5033" s="11">
        <v>4000</v>
      </c>
    </row>
    <row r="5034" spans="1:2" x14ac:dyDescent="0.25">
      <c r="A5034" s="163">
        <v>4000</v>
      </c>
      <c r="B5034" s="11">
        <v>4000</v>
      </c>
    </row>
    <row r="5035" spans="1:2" x14ac:dyDescent="0.25">
      <c r="A5035" s="9" t="s">
        <v>2648</v>
      </c>
      <c r="B5035" s="11">
        <v>5400</v>
      </c>
    </row>
    <row r="5036" spans="1:2" x14ac:dyDescent="0.25">
      <c r="A5036" s="4" t="s">
        <v>8</v>
      </c>
      <c r="B5036" s="11">
        <v>5400</v>
      </c>
    </row>
    <row r="5037" spans="1:2" x14ac:dyDescent="0.25">
      <c r="A5037" s="10" t="s">
        <v>52</v>
      </c>
      <c r="B5037" s="11">
        <v>5400</v>
      </c>
    </row>
    <row r="5038" spans="1:2" x14ac:dyDescent="0.25">
      <c r="A5038" s="12" t="s">
        <v>6</v>
      </c>
      <c r="B5038" s="11">
        <v>5400</v>
      </c>
    </row>
    <row r="5039" spans="1:2" x14ac:dyDescent="0.25">
      <c r="A5039" s="13" t="s">
        <v>4053</v>
      </c>
      <c r="B5039" s="11">
        <v>5400</v>
      </c>
    </row>
    <row r="5040" spans="1:2" x14ac:dyDescent="0.25">
      <c r="A5040" s="14">
        <v>3</v>
      </c>
      <c r="B5040" s="11">
        <v>5400</v>
      </c>
    </row>
    <row r="5041" spans="1:2" x14ac:dyDescent="0.25">
      <c r="A5041" s="20" t="s">
        <v>13</v>
      </c>
      <c r="B5041" s="11">
        <v>5400</v>
      </c>
    </row>
    <row r="5042" spans="1:2" x14ac:dyDescent="0.25">
      <c r="A5042" s="163">
        <v>5400</v>
      </c>
      <c r="B5042" s="11">
        <v>5400</v>
      </c>
    </row>
    <row r="5043" spans="1:2" x14ac:dyDescent="0.25">
      <c r="A5043" s="9" t="s">
        <v>2649</v>
      </c>
      <c r="B5043" s="11">
        <v>186983.12521814698</v>
      </c>
    </row>
    <row r="5044" spans="1:2" x14ac:dyDescent="0.25">
      <c r="A5044" s="4" t="s">
        <v>8</v>
      </c>
      <c r="B5044" s="11">
        <v>186983.12521814698</v>
      </c>
    </row>
    <row r="5045" spans="1:2" x14ac:dyDescent="0.25">
      <c r="A5045" s="10" t="s">
        <v>52</v>
      </c>
      <c r="B5045" s="11">
        <v>186983.12521814698</v>
      </c>
    </row>
    <row r="5046" spans="1:2" x14ac:dyDescent="0.25">
      <c r="A5046" s="12" t="s">
        <v>40</v>
      </c>
      <c r="B5046" s="11">
        <v>186983.12521814698</v>
      </c>
    </row>
    <row r="5047" spans="1:2" x14ac:dyDescent="0.25">
      <c r="A5047" s="13" t="s">
        <v>4099</v>
      </c>
      <c r="B5047" s="11">
        <v>186983.12521814698</v>
      </c>
    </row>
    <row r="5048" spans="1:2" x14ac:dyDescent="0.25">
      <c r="A5048" s="14">
        <v>10</v>
      </c>
      <c r="B5048" s="11">
        <v>186983.12521814698</v>
      </c>
    </row>
    <row r="5049" spans="1:2" x14ac:dyDescent="0.25">
      <c r="A5049" s="20" t="s">
        <v>18</v>
      </c>
      <c r="B5049" s="11">
        <v>186983.12521814698</v>
      </c>
    </row>
    <row r="5050" spans="1:2" x14ac:dyDescent="0.25">
      <c r="A5050" s="163">
        <v>186983.12521814698</v>
      </c>
      <c r="B5050" s="11">
        <v>186983.12521814698</v>
      </c>
    </row>
    <row r="5051" spans="1:2" x14ac:dyDescent="0.25">
      <c r="A5051" s="9" t="s">
        <v>2650</v>
      </c>
      <c r="B5051" s="11">
        <v>21500</v>
      </c>
    </row>
    <row r="5052" spans="1:2" x14ac:dyDescent="0.25">
      <c r="A5052" s="4" t="s">
        <v>8</v>
      </c>
      <c r="B5052" s="11">
        <v>21500</v>
      </c>
    </row>
    <row r="5053" spans="1:2" x14ac:dyDescent="0.25">
      <c r="A5053" s="10" t="s">
        <v>20</v>
      </c>
      <c r="B5053" s="11">
        <v>21500</v>
      </c>
    </row>
    <row r="5054" spans="1:2" x14ac:dyDescent="0.25">
      <c r="A5054" s="12" t="s">
        <v>6</v>
      </c>
      <c r="B5054" s="11">
        <v>21500</v>
      </c>
    </row>
    <row r="5055" spans="1:2" x14ac:dyDescent="0.25">
      <c r="A5055" s="13" t="s">
        <v>4054</v>
      </c>
      <c r="B5055" s="11">
        <v>21500</v>
      </c>
    </row>
    <row r="5056" spans="1:2" x14ac:dyDescent="0.25">
      <c r="A5056" s="14">
        <v>9</v>
      </c>
      <c r="B5056" s="11">
        <v>21500</v>
      </c>
    </row>
    <row r="5057" spans="1:2" x14ac:dyDescent="0.25">
      <c r="A5057" s="20" t="s">
        <v>9</v>
      </c>
      <c r="B5057" s="11">
        <v>21500</v>
      </c>
    </row>
    <row r="5058" spans="1:2" x14ac:dyDescent="0.25">
      <c r="A5058" s="163">
        <v>21500</v>
      </c>
      <c r="B5058" s="11">
        <v>21500</v>
      </c>
    </row>
    <row r="5059" spans="1:2" x14ac:dyDescent="0.25">
      <c r="A5059" s="9" t="s">
        <v>2651</v>
      </c>
      <c r="B5059" s="11">
        <v>15000</v>
      </c>
    </row>
    <row r="5060" spans="1:2" x14ac:dyDescent="0.25">
      <c r="A5060" s="4" t="s">
        <v>8</v>
      </c>
      <c r="B5060" s="11">
        <v>15000</v>
      </c>
    </row>
    <row r="5061" spans="1:2" x14ac:dyDescent="0.25">
      <c r="A5061" s="10" t="s">
        <v>3999</v>
      </c>
      <c r="B5061" s="11">
        <v>15000</v>
      </c>
    </row>
    <row r="5062" spans="1:2" x14ac:dyDescent="0.25">
      <c r="A5062" s="12" t="s">
        <v>6</v>
      </c>
      <c r="B5062" s="11">
        <v>15000</v>
      </c>
    </row>
    <row r="5063" spans="1:2" x14ac:dyDescent="0.25">
      <c r="A5063" s="13" t="s">
        <v>4054</v>
      </c>
      <c r="B5063" s="11">
        <v>15000</v>
      </c>
    </row>
    <row r="5064" spans="1:2" x14ac:dyDescent="0.25">
      <c r="A5064" s="14">
        <v>2</v>
      </c>
      <c r="B5064" s="11">
        <v>15000</v>
      </c>
    </row>
    <row r="5065" spans="1:2" x14ac:dyDescent="0.25">
      <c r="A5065" s="20" t="s">
        <v>13</v>
      </c>
      <c r="B5065" s="11">
        <v>15000</v>
      </c>
    </row>
    <row r="5066" spans="1:2" x14ac:dyDescent="0.25">
      <c r="A5066" s="163">
        <v>15000</v>
      </c>
      <c r="B5066" s="11">
        <v>15000</v>
      </c>
    </row>
    <row r="5067" spans="1:2" x14ac:dyDescent="0.25">
      <c r="A5067" s="9" t="s">
        <v>2652</v>
      </c>
      <c r="B5067" s="11">
        <v>2122.8177433598262</v>
      </c>
    </row>
    <row r="5068" spans="1:2" x14ac:dyDescent="0.25">
      <c r="A5068" s="4" t="s">
        <v>17</v>
      </c>
      <c r="B5068" s="11">
        <v>2122.8177433598262</v>
      </c>
    </row>
    <row r="5069" spans="1:2" x14ac:dyDescent="0.25">
      <c r="A5069" s="10" t="s">
        <v>310</v>
      </c>
      <c r="B5069" s="11">
        <v>2122.8177433598262</v>
      </c>
    </row>
    <row r="5070" spans="1:2" x14ac:dyDescent="0.25">
      <c r="A5070" s="12" t="s">
        <v>32</v>
      </c>
      <c r="B5070" s="11">
        <v>2122.8177433598262</v>
      </c>
    </row>
    <row r="5071" spans="1:2" x14ac:dyDescent="0.25">
      <c r="A5071" s="13" t="s">
        <v>4053</v>
      </c>
      <c r="B5071" s="11">
        <v>2122.8177433598262</v>
      </c>
    </row>
    <row r="5072" spans="1:2" x14ac:dyDescent="0.25">
      <c r="A5072" s="14">
        <v>2</v>
      </c>
      <c r="B5072" s="11">
        <v>2122.8177433598262</v>
      </c>
    </row>
    <row r="5073" spans="1:2" x14ac:dyDescent="0.25">
      <c r="A5073" s="20" t="s">
        <v>18</v>
      </c>
      <c r="B5073" s="11">
        <v>2122.8177433598262</v>
      </c>
    </row>
    <row r="5074" spans="1:2" x14ac:dyDescent="0.25">
      <c r="A5074" s="163">
        <v>2122.8177433598262</v>
      </c>
      <c r="B5074" s="11">
        <v>2122.8177433598262</v>
      </c>
    </row>
    <row r="5075" spans="1:2" x14ac:dyDescent="0.25">
      <c r="A5075" s="9" t="s">
        <v>2653</v>
      </c>
      <c r="B5075" s="11">
        <v>16917.52085307044</v>
      </c>
    </row>
    <row r="5076" spans="1:2" x14ac:dyDescent="0.25">
      <c r="A5076" s="4" t="s">
        <v>8</v>
      </c>
      <c r="B5076" s="11">
        <v>16917.52085307044</v>
      </c>
    </row>
    <row r="5077" spans="1:2" x14ac:dyDescent="0.25">
      <c r="A5077" s="10" t="s">
        <v>52</v>
      </c>
      <c r="B5077" s="11">
        <v>16917.52085307044</v>
      </c>
    </row>
    <row r="5078" spans="1:2" x14ac:dyDescent="0.25">
      <c r="A5078" s="12" t="s">
        <v>40</v>
      </c>
      <c r="B5078" s="11">
        <v>16917.52085307044</v>
      </c>
    </row>
    <row r="5079" spans="1:2" x14ac:dyDescent="0.25">
      <c r="A5079" s="13" t="s">
        <v>4054</v>
      </c>
      <c r="B5079" s="11">
        <v>16917.52085307044</v>
      </c>
    </row>
    <row r="5080" spans="1:2" x14ac:dyDescent="0.25">
      <c r="A5080" s="14">
        <v>3</v>
      </c>
      <c r="B5080" s="11">
        <v>16917.52085307044</v>
      </c>
    </row>
    <row r="5081" spans="1:2" x14ac:dyDescent="0.25">
      <c r="A5081" s="20" t="s">
        <v>9</v>
      </c>
      <c r="B5081" s="11">
        <v>16917.52085307044</v>
      </c>
    </row>
    <row r="5082" spans="1:2" x14ac:dyDescent="0.25">
      <c r="A5082" s="163">
        <v>16917.52085307044</v>
      </c>
      <c r="B5082" s="11">
        <v>16917.52085307044</v>
      </c>
    </row>
    <row r="5083" spans="1:2" x14ac:dyDescent="0.25">
      <c r="A5083" s="9" t="s">
        <v>2654</v>
      </c>
      <c r="B5083" s="11">
        <v>2938.3062534280239</v>
      </c>
    </row>
    <row r="5084" spans="1:2" x14ac:dyDescent="0.25">
      <c r="A5084" s="4" t="s">
        <v>8</v>
      </c>
      <c r="B5084" s="11">
        <v>2938.3062534280239</v>
      </c>
    </row>
    <row r="5085" spans="1:2" x14ac:dyDescent="0.25">
      <c r="A5085" s="10" t="s">
        <v>52</v>
      </c>
      <c r="B5085" s="11">
        <v>2938.3062534280239</v>
      </c>
    </row>
    <row r="5086" spans="1:2" x14ac:dyDescent="0.25">
      <c r="A5086" s="12" t="s">
        <v>40</v>
      </c>
      <c r="B5086" s="11">
        <v>2938.3062534280239</v>
      </c>
    </row>
    <row r="5087" spans="1:2" x14ac:dyDescent="0.25">
      <c r="A5087" s="13" t="s">
        <v>4053</v>
      </c>
      <c r="B5087" s="11">
        <v>2938.3062534280239</v>
      </c>
    </row>
    <row r="5088" spans="1:2" x14ac:dyDescent="0.25">
      <c r="A5088" s="14">
        <v>11</v>
      </c>
      <c r="B5088" s="11">
        <v>2938.3062534280239</v>
      </c>
    </row>
    <row r="5089" spans="1:2" x14ac:dyDescent="0.25">
      <c r="A5089" s="20" t="s">
        <v>13</v>
      </c>
      <c r="B5089" s="11">
        <v>2938.3062534280239</v>
      </c>
    </row>
    <row r="5090" spans="1:2" x14ac:dyDescent="0.25">
      <c r="A5090" s="163">
        <v>2938.3062534280239</v>
      </c>
      <c r="B5090" s="11">
        <v>2938.3062534280239</v>
      </c>
    </row>
    <row r="5091" spans="1:2" x14ac:dyDescent="0.25">
      <c r="A5091" s="9" t="s">
        <v>2655</v>
      </c>
      <c r="B5091" s="11">
        <v>16800</v>
      </c>
    </row>
    <row r="5092" spans="1:2" x14ac:dyDescent="0.25">
      <c r="A5092" s="4" t="s">
        <v>17</v>
      </c>
      <c r="B5092" s="11">
        <v>16800</v>
      </c>
    </row>
    <row r="5093" spans="1:2" x14ac:dyDescent="0.25">
      <c r="A5093" s="10" t="s">
        <v>20</v>
      </c>
      <c r="B5093" s="11">
        <v>16800</v>
      </c>
    </row>
    <row r="5094" spans="1:2" x14ac:dyDescent="0.25">
      <c r="A5094" s="12" t="s">
        <v>6</v>
      </c>
      <c r="B5094" s="11">
        <v>16800</v>
      </c>
    </row>
    <row r="5095" spans="1:2" x14ac:dyDescent="0.25">
      <c r="A5095" s="13" t="s">
        <v>4054</v>
      </c>
      <c r="B5095" s="11">
        <v>16800</v>
      </c>
    </row>
    <row r="5096" spans="1:2" x14ac:dyDescent="0.25">
      <c r="A5096" s="14">
        <v>12</v>
      </c>
      <c r="B5096" s="11">
        <v>16800</v>
      </c>
    </row>
    <row r="5097" spans="1:2" x14ac:dyDescent="0.25">
      <c r="A5097" s="20" t="s">
        <v>9</v>
      </c>
      <c r="B5097" s="11">
        <v>16800</v>
      </c>
    </row>
    <row r="5098" spans="1:2" x14ac:dyDescent="0.25">
      <c r="A5098" s="163">
        <v>16800</v>
      </c>
      <c r="B5098" s="11">
        <v>16800</v>
      </c>
    </row>
    <row r="5099" spans="1:2" x14ac:dyDescent="0.25">
      <c r="A5099" s="9" t="s">
        <v>2656</v>
      </c>
      <c r="B5099" s="11">
        <v>37000</v>
      </c>
    </row>
    <row r="5100" spans="1:2" x14ac:dyDescent="0.25">
      <c r="A5100" s="4" t="s">
        <v>8</v>
      </c>
      <c r="B5100" s="11">
        <v>37000</v>
      </c>
    </row>
    <row r="5101" spans="1:2" x14ac:dyDescent="0.25">
      <c r="A5101" s="10" t="s">
        <v>279</v>
      </c>
      <c r="B5101" s="11">
        <v>37000</v>
      </c>
    </row>
    <row r="5102" spans="1:2" x14ac:dyDescent="0.25">
      <c r="A5102" s="12" t="s">
        <v>6</v>
      </c>
      <c r="B5102" s="11">
        <v>37000</v>
      </c>
    </row>
    <row r="5103" spans="1:2" x14ac:dyDescent="0.25">
      <c r="A5103" s="13" t="s">
        <v>4032</v>
      </c>
      <c r="B5103" s="11">
        <v>37000</v>
      </c>
    </row>
    <row r="5104" spans="1:2" x14ac:dyDescent="0.25">
      <c r="A5104" s="14">
        <v>10</v>
      </c>
      <c r="B5104" s="11">
        <v>37000</v>
      </c>
    </row>
    <row r="5105" spans="1:2" x14ac:dyDescent="0.25">
      <c r="A5105" s="20" t="s">
        <v>9</v>
      </c>
      <c r="B5105" s="11">
        <v>37000</v>
      </c>
    </row>
    <row r="5106" spans="1:2" x14ac:dyDescent="0.25">
      <c r="A5106" s="163">
        <v>37000</v>
      </c>
      <c r="B5106" s="11">
        <v>37000</v>
      </c>
    </row>
    <row r="5107" spans="1:2" x14ac:dyDescent="0.25">
      <c r="A5107" s="9" t="s">
        <v>2657</v>
      </c>
      <c r="B5107" s="11">
        <v>5342.3750062327708</v>
      </c>
    </row>
    <row r="5108" spans="1:2" x14ac:dyDescent="0.25">
      <c r="A5108" s="4" t="s">
        <v>8</v>
      </c>
      <c r="B5108" s="11">
        <v>5342.3750062327708</v>
      </c>
    </row>
    <row r="5109" spans="1:2" x14ac:dyDescent="0.25">
      <c r="A5109" s="10" t="s">
        <v>20</v>
      </c>
      <c r="B5109" s="11">
        <v>5342.3750062327708</v>
      </c>
    </row>
    <row r="5110" spans="1:2" x14ac:dyDescent="0.25">
      <c r="A5110" s="12" t="s">
        <v>40</v>
      </c>
      <c r="B5110" s="11">
        <v>5342.3750062327708</v>
      </c>
    </row>
    <row r="5111" spans="1:2" x14ac:dyDescent="0.25">
      <c r="A5111" s="13" t="s">
        <v>4053</v>
      </c>
      <c r="B5111" s="11">
        <v>5342.3750062327708</v>
      </c>
    </row>
    <row r="5112" spans="1:2" x14ac:dyDescent="0.25">
      <c r="A5112" s="14">
        <v>4.5</v>
      </c>
      <c r="B5112" s="11">
        <v>5342.3750062327708</v>
      </c>
    </row>
    <row r="5113" spans="1:2" x14ac:dyDescent="0.25">
      <c r="A5113" s="20" t="s">
        <v>9</v>
      </c>
      <c r="B5113" s="11">
        <v>5342.3750062327708</v>
      </c>
    </row>
    <row r="5114" spans="1:2" x14ac:dyDescent="0.25">
      <c r="A5114" s="163">
        <v>5342.3750062327708</v>
      </c>
      <c r="B5114" s="11">
        <v>5342.3750062327708</v>
      </c>
    </row>
    <row r="5115" spans="1:2" x14ac:dyDescent="0.25">
      <c r="A5115" s="9" t="s">
        <v>2658</v>
      </c>
      <c r="B5115" s="11">
        <v>3561.5833374885137</v>
      </c>
    </row>
    <row r="5116" spans="1:2" x14ac:dyDescent="0.25">
      <c r="A5116" s="4" t="s">
        <v>8</v>
      </c>
      <c r="B5116" s="11">
        <v>3561.5833374885137</v>
      </c>
    </row>
    <row r="5117" spans="1:2" x14ac:dyDescent="0.25">
      <c r="A5117" s="10" t="s">
        <v>3999</v>
      </c>
      <c r="B5117" s="11">
        <v>3561.5833374885137</v>
      </c>
    </row>
    <row r="5118" spans="1:2" x14ac:dyDescent="0.25">
      <c r="A5118" s="12" t="s">
        <v>40</v>
      </c>
      <c r="B5118" s="11">
        <v>3561.5833374885137</v>
      </c>
    </row>
    <row r="5119" spans="1:2" x14ac:dyDescent="0.25">
      <c r="A5119" s="13" t="s">
        <v>4053</v>
      </c>
      <c r="B5119" s="11">
        <v>3561.5833374885137</v>
      </c>
    </row>
    <row r="5120" spans="1:2" x14ac:dyDescent="0.25">
      <c r="A5120" s="14">
        <v>3</v>
      </c>
      <c r="B5120" s="11">
        <v>3561.5833374885137</v>
      </c>
    </row>
    <row r="5121" spans="1:2" x14ac:dyDescent="0.25">
      <c r="A5121" s="20" t="s">
        <v>13</v>
      </c>
      <c r="B5121" s="11">
        <v>3561.5833374885137</v>
      </c>
    </row>
    <row r="5122" spans="1:2" x14ac:dyDescent="0.25">
      <c r="A5122" s="163">
        <v>3561.5833374885137</v>
      </c>
      <c r="B5122" s="11">
        <v>3561.5833374885137</v>
      </c>
    </row>
    <row r="5123" spans="1:2" x14ac:dyDescent="0.25">
      <c r="A5123" s="9" t="s">
        <v>2659</v>
      </c>
      <c r="B5123" s="11">
        <v>8547.8000099724322</v>
      </c>
    </row>
    <row r="5124" spans="1:2" x14ac:dyDescent="0.25">
      <c r="A5124" s="4" t="s">
        <v>8</v>
      </c>
      <c r="B5124" s="11">
        <v>8547.8000099724322</v>
      </c>
    </row>
    <row r="5125" spans="1:2" x14ac:dyDescent="0.25">
      <c r="A5125" s="10" t="s">
        <v>52</v>
      </c>
      <c r="B5125" s="11">
        <v>8547.8000099724322</v>
      </c>
    </row>
    <row r="5126" spans="1:2" x14ac:dyDescent="0.25">
      <c r="A5126" s="12" t="s">
        <v>40</v>
      </c>
      <c r="B5126" s="11">
        <v>8547.8000099724322</v>
      </c>
    </row>
    <row r="5127" spans="1:2" x14ac:dyDescent="0.25">
      <c r="A5127" s="13" t="s">
        <v>4053</v>
      </c>
      <c r="B5127" s="11">
        <v>8547.8000099724322</v>
      </c>
    </row>
    <row r="5128" spans="1:2" x14ac:dyDescent="0.25">
      <c r="A5128" s="14">
        <v>8</v>
      </c>
      <c r="B5128" s="11">
        <v>8547.8000099724322</v>
      </c>
    </row>
    <row r="5129" spans="1:2" x14ac:dyDescent="0.25">
      <c r="A5129" s="20" t="s">
        <v>18</v>
      </c>
      <c r="B5129" s="11">
        <v>8547.8000099724322</v>
      </c>
    </row>
    <row r="5130" spans="1:2" x14ac:dyDescent="0.25">
      <c r="A5130" s="163">
        <v>8547.8000099724322</v>
      </c>
      <c r="B5130" s="11">
        <v>8547.8000099724322</v>
      </c>
    </row>
    <row r="5131" spans="1:2" x14ac:dyDescent="0.25">
      <c r="A5131" s="9" t="s">
        <v>2660</v>
      </c>
      <c r="B5131" s="11">
        <v>5800</v>
      </c>
    </row>
    <row r="5132" spans="1:2" x14ac:dyDescent="0.25">
      <c r="A5132" s="4" t="s">
        <v>8</v>
      </c>
      <c r="B5132" s="11">
        <v>5800</v>
      </c>
    </row>
    <row r="5133" spans="1:2" x14ac:dyDescent="0.25">
      <c r="A5133" s="10" t="s">
        <v>52</v>
      </c>
      <c r="B5133" s="11">
        <v>5800</v>
      </c>
    </row>
    <row r="5134" spans="1:2" x14ac:dyDescent="0.25">
      <c r="A5134" s="12" t="s">
        <v>6</v>
      </c>
      <c r="B5134" s="11">
        <v>5800</v>
      </c>
    </row>
    <row r="5135" spans="1:2" x14ac:dyDescent="0.25">
      <c r="A5135" s="13" t="s">
        <v>4053</v>
      </c>
      <c r="B5135" s="11">
        <v>5800</v>
      </c>
    </row>
    <row r="5136" spans="1:2" x14ac:dyDescent="0.25">
      <c r="A5136" s="14">
        <v>8</v>
      </c>
      <c r="B5136" s="11">
        <v>5800</v>
      </c>
    </row>
    <row r="5137" spans="1:2" x14ac:dyDescent="0.25">
      <c r="A5137" s="20" t="s">
        <v>13</v>
      </c>
      <c r="B5137" s="11">
        <v>5800</v>
      </c>
    </row>
    <row r="5138" spans="1:2" x14ac:dyDescent="0.25">
      <c r="A5138" s="163">
        <v>5800</v>
      </c>
      <c r="B5138" s="11">
        <v>5800</v>
      </c>
    </row>
    <row r="5139" spans="1:2" x14ac:dyDescent="0.25">
      <c r="A5139" s="9" t="s">
        <v>2661</v>
      </c>
      <c r="B5139" s="11">
        <v>4095.8208381117906</v>
      </c>
    </row>
    <row r="5140" spans="1:2" x14ac:dyDescent="0.25">
      <c r="A5140" s="4" t="s">
        <v>8</v>
      </c>
      <c r="B5140" s="11">
        <v>4095.8208381117906</v>
      </c>
    </row>
    <row r="5141" spans="1:2" x14ac:dyDescent="0.25">
      <c r="A5141" s="10" t="s">
        <v>3999</v>
      </c>
      <c r="B5141" s="11">
        <v>4095.8208381117906</v>
      </c>
    </row>
    <row r="5142" spans="1:2" x14ac:dyDescent="0.25">
      <c r="A5142" s="12" t="s">
        <v>40</v>
      </c>
      <c r="B5142" s="11">
        <v>4095.8208381117906</v>
      </c>
    </row>
    <row r="5143" spans="1:2" x14ac:dyDescent="0.25">
      <c r="A5143" s="13" t="s">
        <v>4053</v>
      </c>
      <c r="B5143" s="11">
        <v>4095.8208381117906</v>
      </c>
    </row>
    <row r="5144" spans="1:2" x14ac:dyDescent="0.25">
      <c r="A5144" s="14">
        <v>3</v>
      </c>
      <c r="B5144" s="11">
        <v>4095.8208381117906</v>
      </c>
    </row>
    <row r="5145" spans="1:2" x14ac:dyDescent="0.25">
      <c r="A5145" s="20" t="s">
        <v>13</v>
      </c>
      <c r="B5145" s="11">
        <v>4095.8208381117906</v>
      </c>
    </row>
    <row r="5146" spans="1:2" x14ac:dyDescent="0.25">
      <c r="A5146" s="163">
        <v>4095.8208381117906</v>
      </c>
      <c r="B5146" s="11">
        <v>4095.8208381117906</v>
      </c>
    </row>
    <row r="5147" spans="1:2" x14ac:dyDescent="0.25">
      <c r="A5147" s="9" t="s">
        <v>2662</v>
      </c>
      <c r="B5147" s="11">
        <v>4914.9850057341491</v>
      </c>
    </row>
    <row r="5148" spans="1:2" x14ac:dyDescent="0.25">
      <c r="A5148" s="4" t="s">
        <v>17</v>
      </c>
      <c r="B5148" s="11">
        <v>4914.9850057341491</v>
      </c>
    </row>
    <row r="5149" spans="1:2" x14ac:dyDescent="0.25">
      <c r="A5149" s="10" t="s">
        <v>52</v>
      </c>
      <c r="B5149" s="11">
        <v>4914.9850057341491</v>
      </c>
    </row>
    <row r="5150" spans="1:2" x14ac:dyDescent="0.25">
      <c r="A5150" s="12" t="s">
        <v>40</v>
      </c>
      <c r="B5150" s="11">
        <v>4914.9850057341491</v>
      </c>
    </row>
    <row r="5151" spans="1:2" x14ac:dyDescent="0.25">
      <c r="A5151" s="13" t="s">
        <v>4053</v>
      </c>
      <c r="B5151" s="11">
        <v>4914.9850057341491</v>
      </c>
    </row>
    <row r="5152" spans="1:2" x14ac:dyDescent="0.25">
      <c r="A5152" s="14">
        <v>3</v>
      </c>
      <c r="B5152" s="11">
        <v>4914.9850057341491</v>
      </c>
    </row>
    <row r="5153" spans="1:2" x14ac:dyDescent="0.25">
      <c r="A5153" s="20" t="s">
        <v>25</v>
      </c>
      <c r="B5153" s="11">
        <v>4914.9850057341491</v>
      </c>
    </row>
    <row r="5154" spans="1:2" x14ac:dyDescent="0.25">
      <c r="A5154" s="163">
        <v>4914.9850057341491</v>
      </c>
      <c r="B5154" s="11">
        <v>4914.9850057341491</v>
      </c>
    </row>
    <row r="5155" spans="1:2" x14ac:dyDescent="0.25">
      <c r="A5155" s="9" t="s">
        <v>2663</v>
      </c>
      <c r="B5155" s="11">
        <v>24000</v>
      </c>
    </row>
    <row r="5156" spans="1:2" x14ac:dyDescent="0.25">
      <c r="A5156" s="4" t="s">
        <v>133</v>
      </c>
      <c r="B5156" s="11">
        <v>24000</v>
      </c>
    </row>
    <row r="5157" spans="1:2" x14ac:dyDescent="0.25">
      <c r="A5157" s="10" t="s">
        <v>52</v>
      </c>
      <c r="B5157" s="11">
        <v>24000</v>
      </c>
    </row>
    <row r="5158" spans="1:2" x14ac:dyDescent="0.25">
      <c r="A5158" s="12" t="s">
        <v>6</v>
      </c>
      <c r="B5158" s="11">
        <v>24000</v>
      </c>
    </row>
    <row r="5159" spans="1:2" x14ac:dyDescent="0.25">
      <c r="A5159" s="13" t="s">
        <v>4054</v>
      </c>
      <c r="B5159" s="11">
        <v>24000</v>
      </c>
    </row>
    <row r="5160" spans="1:2" x14ac:dyDescent="0.25">
      <c r="A5160" s="14">
        <v>12</v>
      </c>
      <c r="B5160" s="11">
        <v>24000</v>
      </c>
    </row>
    <row r="5161" spans="1:2" x14ac:dyDescent="0.25">
      <c r="A5161" s="20" t="s">
        <v>9</v>
      </c>
      <c r="B5161" s="11">
        <v>24000</v>
      </c>
    </row>
    <row r="5162" spans="1:2" x14ac:dyDescent="0.25">
      <c r="A5162" s="163">
        <v>24000</v>
      </c>
      <c r="B5162" s="11">
        <v>24000</v>
      </c>
    </row>
    <row r="5163" spans="1:2" x14ac:dyDescent="0.25">
      <c r="A5163" s="9" t="s">
        <v>2664</v>
      </c>
      <c r="B5163" s="11">
        <v>24000</v>
      </c>
    </row>
    <row r="5164" spans="1:2" x14ac:dyDescent="0.25">
      <c r="A5164" s="4" t="s">
        <v>179</v>
      </c>
      <c r="B5164" s="11">
        <v>24000</v>
      </c>
    </row>
    <row r="5165" spans="1:2" x14ac:dyDescent="0.25">
      <c r="A5165" s="10" t="s">
        <v>310</v>
      </c>
      <c r="B5165" s="11">
        <v>24000</v>
      </c>
    </row>
    <row r="5166" spans="1:2" x14ac:dyDescent="0.25">
      <c r="A5166" s="12" t="s">
        <v>6</v>
      </c>
      <c r="B5166" s="11">
        <v>24000</v>
      </c>
    </row>
    <row r="5167" spans="1:2" x14ac:dyDescent="0.25">
      <c r="A5167" s="13" t="s">
        <v>4054</v>
      </c>
      <c r="B5167" s="11">
        <v>24000</v>
      </c>
    </row>
    <row r="5168" spans="1:2" x14ac:dyDescent="0.25">
      <c r="A5168" s="14">
        <v>15</v>
      </c>
      <c r="B5168" s="11">
        <v>24000</v>
      </c>
    </row>
    <row r="5169" spans="1:2" x14ac:dyDescent="0.25">
      <c r="A5169" s="20" t="s">
        <v>18</v>
      </c>
      <c r="B5169" s="11">
        <v>24000</v>
      </c>
    </row>
    <row r="5170" spans="1:2" x14ac:dyDescent="0.25">
      <c r="A5170" s="163">
        <v>24000</v>
      </c>
      <c r="B5170" s="11">
        <v>24000</v>
      </c>
    </row>
    <row r="5171" spans="1:2" x14ac:dyDescent="0.25">
      <c r="A5171" s="9" t="s">
        <v>2665</v>
      </c>
      <c r="B5171" s="11">
        <v>8738</v>
      </c>
    </row>
    <row r="5172" spans="1:2" x14ac:dyDescent="0.25">
      <c r="A5172" s="4" t="s">
        <v>8</v>
      </c>
      <c r="B5172" s="11">
        <v>8738</v>
      </c>
    </row>
    <row r="5173" spans="1:2" x14ac:dyDescent="0.25">
      <c r="A5173" s="10" t="s">
        <v>52</v>
      </c>
      <c r="B5173" s="11">
        <v>8738</v>
      </c>
    </row>
    <row r="5174" spans="1:2" x14ac:dyDescent="0.25">
      <c r="A5174" s="12" t="s">
        <v>6</v>
      </c>
      <c r="B5174" s="11">
        <v>8738</v>
      </c>
    </row>
    <row r="5175" spans="1:2" x14ac:dyDescent="0.25">
      <c r="A5175" s="13" t="s">
        <v>4053</v>
      </c>
      <c r="B5175" s="11">
        <v>8738</v>
      </c>
    </row>
    <row r="5176" spans="1:2" x14ac:dyDescent="0.25">
      <c r="A5176" s="14">
        <v>7.3</v>
      </c>
      <c r="B5176" s="11">
        <v>8738</v>
      </c>
    </row>
    <row r="5177" spans="1:2" x14ac:dyDescent="0.25">
      <c r="A5177" s="20" t="s">
        <v>13</v>
      </c>
      <c r="B5177" s="11">
        <v>8738</v>
      </c>
    </row>
    <row r="5178" spans="1:2" x14ac:dyDescent="0.25">
      <c r="A5178" s="163">
        <v>8738</v>
      </c>
      <c r="B5178" s="11">
        <v>8738</v>
      </c>
    </row>
    <row r="5179" spans="1:2" x14ac:dyDescent="0.25">
      <c r="A5179" s="9" t="s">
        <v>2666</v>
      </c>
      <c r="B5179" s="11">
        <v>15000</v>
      </c>
    </row>
    <row r="5180" spans="1:2" x14ac:dyDescent="0.25">
      <c r="A5180" s="4" t="s">
        <v>726</v>
      </c>
      <c r="B5180" s="11">
        <v>15000</v>
      </c>
    </row>
    <row r="5181" spans="1:2" x14ac:dyDescent="0.25">
      <c r="A5181" s="10" t="s">
        <v>20</v>
      </c>
      <c r="B5181" s="11">
        <v>15000</v>
      </c>
    </row>
    <row r="5182" spans="1:2" x14ac:dyDescent="0.25">
      <c r="A5182" s="12" t="s">
        <v>6</v>
      </c>
      <c r="B5182" s="11">
        <v>15000</v>
      </c>
    </row>
    <row r="5183" spans="1:2" x14ac:dyDescent="0.25">
      <c r="A5183" s="13" t="s">
        <v>4054</v>
      </c>
      <c r="B5183" s="11">
        <v>15000</v>
      </c>
    </row>
    <row r="5184" spans="1:2" x14ac:dyDescent="0.25">
      <c r="A5184" s="14">
        <v>1</v>
      </c>
      <c r="B5184" s="11">
        <v>15000</v>
      </c>
    </row>
    <row r="5185" spans="1:2" x14ac:dyDescent="0.25">
      <c r="A5185" s="20" t="s">
        <v>9</v>
      </c>
      <c r="B5185" s="11">
        <v>15000</v>
      </c>
    </row>
    <row r="5186" spans="1:2" x14ac:dyDescent="0.25">
      <c r="A5186" s="163">
        <v>15000</v>
      </c>
      <c r="B5186" s="11">
        <v>15000</v>
      </c>
    </row>
    <row r="5187" spans="1:2" x14ac:dyDescent="0.25">
      <c r="A5187" s="9" t="s">
        <v>2667</v>
      </c>
      <c r="B5187" s="11">
        <v>56400</v>
      </c>
    </row>
    <row r="5188" spans="1:2" x14ac:dyDescent="0.25">
      <c r="A5188" s="4" t="s">
        <v>179</v>
      </c>
      <c r="B5188" s="11">
        <v>56400</v>
      </c>
    </row>
    <row r="5189" spans="1:2" x14ac:dyDescent="0.25">
      <c r="A5189" s="10" t="s">
        <v>52</v>
      </c>
      <c r="B5189" s="11">
        <v>56400</v>
      </c>
    </row>
    <row r="5190" spans="1:2" x14ac:dyDescent="0.25">
      <c r="A5190" s="12" t="s">
        <v>6</v>
      </c>
      <c r="B5190" s="11">
        <v>56400</v>
      </c>
    </row>
    <row r="5191" spans="1:2" x14ac:dyDescent="0.25">
      <c r="A5191" s="13" t="s">
        <v>4029</v>
      </c>
      <c r="B5191" s="11">
        <v>56400</v>
      </c>
    </row>
    <row r="5192" spans="1:2" x14ac:dyDescent="0.25">
      <c r="A5192" s="14">
        <v>6</v>
      </c>
      <c r="B5192" s="11">
        <v>56400</v>
      </c>
    </row>
    <row r="5193" spans="1:2" x14ac:dyDescent="0.25">
      <c r="A5193" s="20" t="s">
        <v>18</v>
      </c>
      <c r="B5193" s="11">
        <v>56400</v>
      </c>
    </row>
    <row r="5194" spans="1:2" x14ac:dyDescent="0.25">
      <c r="A5194" s="163">
        <v>56400</v>
      </c>
      <c r="B5194" s="11">
        <v>56400</v>
      </c>
    </row>
    <row r="5195" spans="1:2" x14ac:dyDescent="0.25">
      <c r="A5195" s="9" t="s">
        <v>2668</v>
      </c>
      <c r="B5195" s="11">
        <v>10200</v>
      </c>
    </row>
    <row r="5196" spans="1:2" x14ac:dyDescent="0.25">
      <c r="A5196" s="4" t="s">
        <v>8</v>
      </c>
      <c r="B5196" s="11">
        <v>10200</v>
      </c>
    </row>
    <row r="5197" spans="1:2" x14ac:dyDescent="0.25">
      <c r="A5197" s="10" t="s">
        <v>20</v>
      </c>
      <c r="B5197" s="11">
        <v>10200</v>
      </c>
    </row>
    <row r="5198" spans="1:2" x14ac:dyDescent="0.25">
      <c r="A5198" s="12" t="s">
        <v>6</v>
      </c>
      <c r="B5198" s="11">
        <v>10200</v>
      </c>
    </row>
    <row r="5199" spans="1:2" x14ac:dyDescent="0.25">
      <c r="A5199" s="13" t="s">
        <v>4053</v>
      </c>
      <c r="B5199" s="11">
        <v>10200</v>
      </c>
    </row>
    <row r="5200" spans="1:2" x14ac:dyDescent="0.25">
      <c r="A5200" s="14">
        <v>4.5</v>
      </c>
      <c r="B5200" s="11">
        <v>10200</v>
      </c>
    </row>
    <row r="5201" spans="1:2" x14ac:dyDescent="0.25">
      <c r="A5201" s="20" t="s">
        <v>9</v>
      </c>
      <c r="B5201" s="11">
        <v>10200</v>
      </c>
    </row>
    <row r="5202" spans="1:2" x14ac:dyDescent="0.25">
      <c r="A5202" s="163">
        <v>10200</v>
      </c>
      <c r="B5202" s="11">
        <v>10200</v>
      </c>
    </row>
    <row r="5203" spans="1:2" x14ac:dyDescent="0.25">
      <c r="A5203" s="9" t="s">
        <v>2669</v>
      </c>
      <c r="B5203" s="11">
        <v>5787.5729234188348</v>
      </c>
    </row>
    <row r="5204" spans="1:2" x14ac:dyDescent="0.25">
      <c r="A5204" s="4" t="s">
        <v>8</v>
      </c>
      <c r="B5204" s="11">
        <v>5787.5729234188348</v>
      </c>
    </row>
    <row r="5205" spans="1:2" x14ac:dyDescent="0.25">
      <c r="A5205" s="10" t="s">
        <v>3999</v>
      </c>
      <c r="B5205" s="11">
        <v>5787.5729234188348</v>
      </c>
    </row>
    <row r="5206" spans="1:2" x14ac:dyDescent="0.25">
      <c r="A5206" s="12" t="s">
        <v>40</v>
      </c>
      <c r="B5206" s="11">
        <v>5787.5729234188348</v>
      </c>
    </row>
    <row r="5207" spans="1:2" x14ac:dyDescent="0.25">
      <c r="A5207" s="13" t="s">
        <v>4053</v>
      </c>
      <c r="B5207" s="11">
        <v>5787.5729234188348</v>
      </c>
    </row>
    <row r="5208" spans="1:2" x14ac:dyDescent="0.25">
      <c r="A5208" s="14">
        <v>4.5</v>
      </c>
      <c r="B5208" s="11">
        <v>5787.5729234188348</v>
      </c>
    </row>
    <row r="5209" spans="1:2" x14ac:dyDescent="0.25">
      <c r="A5209" s="20" t="s">
        <v>13</v>
      </c>
      <c r="B5209" s="11">
        <v>5787.5729234188348</v>
      </c>
    </row>
    <row r="5210" spans="1:2" x14ac:dyDescent="0.25">
      <c r="A5210" s="163">
        <v>5787.5729234188348</v>
      </c>
      <c r="B5210" s="11">
        <v>5787.5729234188348</v>
      </c>
    </row>
    <row r="5211" spans="1:2" x14ac:dyDescent="0.25">
      <c r="A5211" s="9" t="s">
        <v>2670</v>
      </c>
      <c r="B5211" s="11">
        <v>105000</v>
      </c>
    </row>
    <row r="5212" spans="1:2" x14ac:dyDescent="0.25">
      <c r="A5212" s="4" t="s">
        <v>15</v>
      </c>
      <c r="B5212" s="11">
        <v>105000</v>
      </c>
    </row>
    <row r="5213" spans="1:2" x14ac:dyDescent="0.25">
      <c r="A5213" s="10" t="s">
        <v>356</v>
      </c>
      <c r="B5213" s="11">
        <v>105000</v>
      </c>
    </row>
    <row r="5214" spans="1:2" x14ac:dyDescent="0.25">
      <c r="A5214" s="12" t="s">
        <v>6</v>
      </c>
      <c r="B5214" s="11">
        <v>105000</v>
      </c>
    </row>
    <row r="5215" spans="1:2" x14ac:dyDescent="0.25">
      <c r="A5215" s="13" t="s">
        <v>4031</v>
      </c>
      <c r="B5215" s="11">
        <v>105000</v>
      </c>
    </row>
    <row r="5216" spans="1:2" x14ac:dyDescent="0.25">
      <c r="A5216" s="14">
        <v>15</v>
      </c>
      <c r="B5216" s="11">
        <v>105000</v>
      </c>
    </row>
    <row r="5217" spans="1:2" x14ac:dyDescent="0.25">
      <c r="A5217" s="20" t="s">
        <v>18</v>
      </c>
      <c r="B5217" s="11">
        <v>105000</v>
      </c>
    </row>
    <row r="5218" spans="1:2" x14ac:dyDescent="0.25">
      <c r="A5218" s="163">
        <v>105000</v>
      </c>
      <c r="B5218" s="11">
        <v>105000</v>
      </c>
    </row>
    <row r="5219" spans="1:2" x14ac:dyDescent="0.25">
      <c r="A5219" s="9" t="s">
        <v>2671</v>
      </c>
      <c r="B5219" s="11">
        <v>4451.9791718606421</v>
      </c>
    </row>
    <row r="5220" spans="1:2" x14ac:dyDescent="0.25">
      <c r="A5220" s="4" t="s">
        <v>8</v>
      </c>
      <c r="B5220" s="11">
        <v>4451.9791718606421</v>
      </c>
    </row>
    <row r="5221" spans="1:2" x14ac:dyDescent="0.25">
      <c r="A5221" s="10" t="s">
        <v>52</v>
      </c>
      <c r="B5221" s="11">
        <v>4451.9791718606421</v>
      </c>
    </row>
    <row r="5222" spans="1:2" x14ac:dyDescent="0.25">
      <c r="A5222" s="12" t="s">
        <v>40</v>
      </c>
      <c r="B5222" s="11">
        <v>4451.9791718606421</v>
      </c>
    </row>
    <row r="5223" spans="1:2" x14ac:dyDescent="0.25">
      <c r="A5223" s="13" t="s">
        <v>4053</v>
      </c>
      <c r="B5223" s="11">
        <v>4451.9791718606421</v>
      </c>
    </row>
    <row r="5224" spans="1:2" x14ac:dyDescent="0.25">
      <c r="A5224" s="14">
        <v>5</v>
      </c>
      <c r="B5224" s="11">
        <v>4451.9791718606421</v>
      </c>
    </row>
    <row r="5225" spans="1:2" x14ac:dyDescent="0.25">
      <c r="A5225" s="20" t="s">
        <v>18</v>
      </c>
      <c r="B5225" s="11">
        <v>4451.9791718606421</v>
      </c>
    </row>
    <row r="5226" spans="1:2" x14ac:dyDescent="0.25">
      <c r="A5226" s="163">
        <v>4451.9791718606421</v>
      </c>
      <c r="B5226" s="11">
        <v>4451.9791718606421</v>
      </c>
    </row>
    <row r="5227" spans="1:2" x14ac:dyDescent="0.25">
      <c r="A5227" s="9" t="s">
        <v>2672</v>
      </c>
      <c r="B5227" s="11">
        <v>8369.7208430980063</v>
      </c>
    </row>
    <row r="5228" spans="1:2" x14ac:dyDescent="0.25">
      <c r="A5228" s="4" t="s">
        <v>8</v>
      </c>
      <c r="B5228" s="11">
        <v>8369.7208430980063</v>
      </c>
    </row>
    <row r="5229" spans="1:2" x14ac:dyDescent="0.25">
      <c r="A5229" s="10" t="s">
        <v>356</v>
      </c>
      <c r="B5229" s="11">
        <v>8369.7208430980063</v>
      </c>
    </row>
    <row r="5230" spans="1:2" x14ac:dyDescent="0.25">
      <c r="A5230" s="12" t="s">
        <v>40</v>
      </c>
      <c r="B5230" s="11">
        <v>8369.7208430980063</v>
      </c>
    </row>
    <row r="5231" spans="1:2" x14ac:dyDescent="0.25">
      <c r="A5231" s="13" t="s">
        <v>4053</v>
      </c>
      <c r="B5231" s="11">
        <v>8369.7208430980063</v>
      </c>
    </row>
    <row r="5232" spans="1:2" x14ac:dyDescent="0.25">
      <c r="A5232" s="14">
        <v>4</v>
      </c>
      <c r="B5232" s="11">
        <v>8369.7208430980063</v>
      </c>
    </row>
    <row r="5233" spans="1:2" x14ac:dyDescent="0.25">
      <c r="A5233" s="20" t="s">
        <v>13</v>
      </c>
      <c r="B5233" s="11">
        <v>8369.7208430980063</v>
      </c>
    </row>
    <row r="5234" spans="1:2" x14ac:dyDescent="0.25">
      <c r="A5234" s="163">
        <v>8369.7208430980063</v>
      </c>
      <c r="B5234" s="11">
        <v>8369.7208430980063</v>
      </c>
    </row>
    <row r="5235" spans="1:2" x14ac:dyDescent="0.25">
      <c r="A5235" s="9" t="s">
        <v>2673</v>
      </c>
      <c r="B5235" s="11">
        <v>17067.637625607145</v>
      </c>
    </row>
    <row r="5236" spans="1:2" x14ac:dyDescent="0.25">
      <c r="A5236" s="4" t="s">
        <v>347</v>
      </c>
      <c r="B5236" s="11">
        <v>17067.637625607145</v>
      </c>
    </row>
    <row r="5237" spans="1:2" x14ac:dyDescent="0.25">
      <c r="A5237" s="10" t="s">
        <v>52</v>
      </c>
      <c r="B5237" s="11">
        <v>17067.637625607145</v>
      </c>
    </row>
    <row r="5238" spans="1:2" x14ac:dyDescent="0.25">
      <c r="A5238" s="12" t="s">
        <v>3951</v>
      </c>
      <c r="B5238" s="11">
        <v>17067.637625607145</v>
      </c>
    </row>
    <row r="5239" spans="1:2" x14ac:dyDescent="0.25">
      <c r="A5239" s="13" t="s">
        <v>4054</v>
      </c>
      <c r="B5239" s="11">
        <v>17067.637625607145</v>
      </c>
    </row>
    <row r="5240" spans="1:2" x14ac:dyDescent="0.25">
      <c r="A5240" s="14">
        <v>9</v>
      </c>
      <c r="B5240" s="11">
        <v>17067.637625607145</v>
      </c>
    </row>
    <row r="5241" spans="1:2" x14ac:dyDescent="0.25">
      <c r="A5241" s="20" t="s">
        <v>9</v>
      </c>
      <c r="B5241" s="11">
        <v>17067.637625607145</v>
      </c>
    </row>
    <row r="5242" spans="1:2" x14ac:dyDescent="0.25">
      <c r="A5242" s="163">
        <v>17067.637625607145</v>
      </c>
      <c r="B5242" s="11">
        <v>17067.637625607145</v>
      </c>
    </row>
    <row r="5243" spans="1:2" x14ac:dyDescent="0.25">
      <c r="A5243" s="9" t="s">
        <v>2674</v>
      </c>
      <c r="B5243" s="11">
        <v>101990.96564026357</v>
      </c>
    </row>
    <row r="5244" spans="1:2" x14ac:dyDescent="0.25">
      <c r="A5244" s="4" t="s">
        <v>84</v>
      </c>
      <c r="B5244" s="11">
        <v>101990.96564026357</v>
      </c>
    </row>
    <row r="5245" spans="1:2" x14ac:dyDescent="0.25">
      <c r="A5245" s="10" t="s">
        <v>52</v>
      </c>
      <c r="B5245" s="11">
        <v>101990.96564026357</v>
      </c>
    </row>
    <row r="5246" spans="1:2" x14ac:dyDescent="0.25">
      <c r="A5246" s="12" t="s">
        <v>82</v>
      </c>
      <c r="B5246" s="11">
        <v>101990.96564026357</v>
      </c>
    </row>
    <row r="5247" spans="1:2" x14ac:dyDescent="0.25">
      <c r="A5247" s="13" t="s">
        <v>4031</v>
      </c>
      <c r="B5247" s="11">
        <v>101990.96564026357</v>
      </c>
    </row>
    <row r="5248" spans="1:2" x14ac:dyDescent="0.25">
      <c r="A5248" s="14">
        <v>20</v>
      </c>
      <c r="B5248" s="11">
        <v>101990.96564026357</v>
      </c>
    </row>
    <row r="5249" spans="1:2" x14ac:dyDescent="0.25">
      <c r="A5249" s="20" t="s">
        <v>25</v>
      </c>
      <c r="B5249" s="11">
        <v>101990.96564026357</v>
      </c>
    </row>
    <row r="5250" spans="1:2" x14ac:dyDescent="0.25">
      <c r="A5250" s="163">
        <v>101990.96564026357</v>
      </c>
      <c r="B5250" s="11">
        <v>101990.96564026357</v>
      </c>
    </row>
    <row r="5251" spans="1:2" x14ac:dyDescent="0.25">
      <c r="A5251" s="9" t="s">
        <v>2675</v>
      </c>
      <c r="B5251" s="11">
        <v>3917.7416712373652</v>
      </c>
    </row>
    <row r="5252" spans="1:2" x14ac:dyDescent="0.25">
      <c r="A5252" s="4" t="s">
        <v>8</v>
      </c>
      <c r="B5252" s="11">
        <v>3917.7416712373652</v>
      </c>
    </row>
    <row r="5253" spans="1:2" x14ac:dyDescent="0.25">
      <c r="A5253" s="10" t="s">
        <v>20</v>
      </c>
      <c r="B5253" s="11">
        <v>3917.7416712373652</v>
      </c>
    </row>
    <row r="5254" spans="1:2" x14ac:dyDescent="0.25">
      <c r="A5254" s="12" t="s">
        <v>40</v>
      </c>
      <c r="B5254" s="11">
        <v>3917.7416712373652</v>
      </c>
    </row>
    <row r="5255" spans="1:2" x14ac:dyDescent="0.25">
      <c r="A5255" s="13" t="s">
        <v>4053</v>
      </c>
      <c r="B5255" s="11">
        <v>3917.7416712373652</v>
      </c>
    </row>
    <row r="5256" spans="1:2" x14ac:dyDescent="0.25">
      <c r="A5256" s="14">
        <v>3</v>
      </c>
      <c r="B5256" s="11">
        <v>3917.7416712373652</v>
      </c>
    </row>
    <row r="5257" spans="1:2" x14ac:dyDescent="0.25">
      <c r="A5257" s="20" t="s">
        <v>18</v>
      </c>
      <c r="B5257" s="11">
        <v>3917.7416712373652</v>
      </c>
    </row>
    <row r="5258" spans="1:2" x14ac:dyDescent="0.25">
      <c r="A5258" s="163">
        <v>3917.7416712373652</v>
      </c>
      <c r="B5258" s="11">
        <v>3917.7416712373652</v>
      </c>
    </row>
    <row r="5259" spans="1:2" x14ac:dyDescent="0.25">
      <c r="A5259" s="9" t="s">
        <v>2676</v>
      </c>
      <c r="B5259" s="11">
        <v>52000</v>
      </c>
    </row>
    <row r="5260" spans="1:2" x14ac:dyDescent="0.25">
      <c r="A5260" s="4" t="s">
        <v>15</v>
      </c>
      <c r="B5260" s="11">
        <v>52000</v>
      </c>
    </row>
    <row r="5261" spans="1:2" x14ac:dyDescent="0.25">
      <c r="A5261" s="10" t="s">
        <v>67</v>
      </c>
      <c r="B5261" s="11">
        <v>52000</v>
      </c>
    </row>
    <row r="5262" spans="1:2" x14ac:dyDescent="0.25">
      <c r="A5262" s="12" t="s">
        <v>6</v>
      </c>
      <c r="B5262" s="11">
        <v>52000</v>
      </c>
    </row>
    <row r="5263" spans="1:2" x14ac:dyDescent="0.25">
      <c r="A5263" s="13" t="s">
        <v>4029</v>
      </c>
      <c r="B5263" s="11">
        <v>52000</v>
      </c>
    </row>
    <row r="5264" spans="1:2" x14ac:dyDescent="0.25">
      <c r="A5264" s="14">
        <v>18</v>
      </c>
      <c r="B5264" s="11">
        <v>52000</v>
      </c>
    </row>
    <row r="5265" spans="1:2" x14ac:dyDescent="0.25">
      <c r="A5265" s="20" t="s">
        <v>9</v>
      </c>
      <c r="B5265" s="11">
        <v>52000</v>
      </c>
    </row>
    <row r="5266" spans="1:2" x14ac:dyDescent="0.25">
      <c r="A5266" s="163">
        <v>52000</v>
      </c>
      <c r="B5266" s="11">
        <v>52000</v>
      </c>
    </row>
    <row r="5267" spans="1:2" x14ac:dyDescent="0.25">
      <c r="A5267" s="9" t="s">
        <v>2677</v>
      </c>
      <c r="B5267" s="11">
        <v>4630.058338735068</v>
      </c>
    </row>
    <row r="5268" spans="1:2" x14ac:dyDescent="0.25">
      <c r="A5268" s="4" t="s">
        <v>8</v>
      </c>
      <c r="B5268" s="11">
        <v>4630.058338735068</v>
      </c>
    </row>
    <row r="5269" spans="1:2" x14ac:dyDescent="0.25">
      <c r="A5269" s="10" t="s">
        <v>20</v>
      </c>
      <c r="B5269" s="11">
        <v>4630.058338735068</v>
      </c>
    </row>
    <row r="5270" spans="1:2" x14ac:dyDescent="0.25">
      <c r="A5270" s="12" t="s">
        <v>40</v>
      </c>
      <c r="B5270" s="11">
        <v>4630.058338735068</v>
      </c>
    </row>
    <row r="5271" spans="1:2" x14ac:dyDescent="0.25">
      <c r="A5271" s="13" t="s">
        <v>4053</v>
      </c>
      <c r="B5271" s="11">
        <v>4630.058338735068</v>
      </c>
    </row>
    <row r="5272" spans="1:2" x14ac:dyDescent="0.25">
      <c r="A5272" s="14">
        <v>2</v>
      </c>
      <c r="B5272" s="11">
        <v>4630.058338735068</v>
      </c>
    </row>
    <row r="5273" spans="1:2" x14ac:dyDescent="0.25">
      <c r="A5273" s="20" t="s">
        <v>9</v>
      </c>
      <c r="B5273" s="11">
        <v>4630.058338735068</v>
      </c>
    </row>
    <row r="5274" spans="1:2" x14ac:dyDescent="0.25">
      <c r="A5274" s="163">
        <v>4630.058338735068</v>
      </c>
      <c r="B5274" s="11">
        <v>4630.058338735068</v>
      </c>
    </row>
    <row r="5275" spans="1:2" x14ac:dyDescent="0.25">
      <c r="A5275" s="9" t="s">
        <v>2678</v>
      </c>
      <c r="B5275" s="11">
        <v>2136.9500024931081</v>
      </c>
    </row>
    <row r="5276" spans="1:2" x14ac:dyDescent="0.25">
      <c r="A5276" s="4" t="s">
        <v>8</v>
      </c>
      <c r="B5276" s="11">
        <v>2136.9500024931081</v>
      </c>
    </row>
    <row r="5277" spans="1:2" x14ac:dyDescent="0.25">
      <c r="A5277" s="10" t="s">
        <v>20</v>
      </c>
      <c r="B5277" s="11">
        <v>2136.9500024931081</v>
      </c>
    </row>
    <row r="5278" spans="1:2" x14ac:dyDescent="0.25">
      <c r="A5278" s="12" t="s">
        <v>40</v>
      </c>
      <c r="B5278" s="11">
        <v>2136.9500024931081</v>
      </c>
    </row>
    <row r="5279" spans="1:2" x14ac:dyDescent="0.25">
      <c r="A5279" s="13" t="s">
        <v>4053</v>
      </c>
      <c r="B5279" s="11">
        <v>2136.9500024931081</v>
      </c>
    </row>
    <row r="5280" spans="1:2" x14ac:dyDescent="0.25">
      <c r="A5280" s="14">
        <v>3</v>
      </c>
      <c r="B5280" s="11">
        <v>2136.9500024931081</v>
      </c>
    </row>
    <row r="5281" spans="1:2" x14ac:dyDescent="0.25">
      <c r="A5281" s="20" t="s">
        <v>18</v>
      </c>
      <c r="B5281" s="11">
        <v>2136.9500024931081</v>
      </c>
    </row>
    <row r="5282" spans="1:2" x14ac:dyDescent="0.25">
      <c r="A5282" s="163">
        <v>2136.9500024931081</v>
      </c>
      <c r="B5282" s="11">
        <v>2136.9500024931081</v>
      </c>
    </row>
    <row r="5283" spans="1:2" x14ac:dyDescent="0.25">
      <c r="A5283" s="9" t="s">
        <v>2679</v>
      </c>
      <c r="B5283" s="11">
        <v>13000</v>
      </c>
    </row>
    <row r="5284" spans="1:2" x14ac:dyDescent="0.25">
      <c r="A5284" s="4" t="s">
        <v>8</v>
      </c>
      <c r="B5284" s="11">
        <v>13000</v>
      </c>
    </row>
    <row r="5285" spans="1:2" x14ac:dyDescent="0.25">
      <c r="A5285" s="10" t="s">
        <v>20</v>
      </c>
      <c r="B5285" s="11">
        <v>13000</v>
      </c>
    </row>
    <row r="5286" spans="1:2" x14ac:dyDescent="0.25">
      <c r="A5286" s="12" t="s">
        <v>6</v>
      </c>
      <c r="B5286" s="11">
        <v>13000</v>
      </c>
    </row>
    <row r="5287" spans="1:2" x14ac:dyDescent="0.25">
      <c r="A5287" s="13" t="s">
        <v>4054</v>
      </c>
      <c r="B5287" s="11">
        <v>13000</v>
      </c>
    </row>
    <row r="5288" spans="1:2" x14ac:dyDescent="0.25">
      <c r="A5288" s="14">
        <v>4</v>
      </c>
      <c r="B5288" s="11">
        <v>13000</v>
      </c>
    </row>
    <row r="5289" spans="1:2" x14ac:dyDescent="0.25">
      <c r="A5289" s="20" t="s">
        <v>25</v>
      </c>
      <c r="B5289" s="11">
        <v>13000</v>
      </c>
    </row>
    <row r="5290" spans="1:2" x14ac:dyDescent="0.25">
      <c r="A5290" s="163">
        <v>13000</v>
      </c>
      <c r="B5290" s="11">
        <v>13000</v>
      </c>
    </row>
    <row r="5291" spans="1:2" x14ac:dyDescent="0.25">
      <c r="A5291" s="9" t="s">
        <v>2680</v>
      </c>
      <c r="B5291" s="11">
        <v>2564.3400029917298</v>
      </c>
    </row>
    <row r="5292" spans="1:2" x14ac:dyDescent="0.25">
      <c r="A5292" s="4" t="s">
        <v>8</v>
      </c>
      <c r="B5292" s="11">
        <v>2564.3400029917298</v>
      </c>
    </row>
    <row r="5293" spans="1:2" x14ac:dyDescent="0.25">
      <c r="A5293" s="10" t="s">
        <v>52</v>
      </c>
      <c r="B5293" s="11">
        <v>2564.3400029917298</v>
      </c>
    </row>
    <row r="5294" spans="1:2" x14ac:dyDescent="0.25">
      <c r="A5294" s="12" t="s">
        <v>40</v>
      </c>
      <c r="B5294" s="11">
        <v>2564.3400029917298</v>
      </c>
    </row>
    <row r="5295" spans="1:2" x14ac:dyDescent="0.25">
      <c r="A5295" s="13" t="s">
        <v>4053</v>
      </c>
      <c r="B5295" s="11">
        <v>2564.3400029917298</v>
      </c>
    </row>
    <row r="5296" spans="1:2" x14ac:dyDescent="0.25">
      <c r="A5296" s="14">
        <v>7</v>
      </c>
      <c r="B5296" s="11">
        <v>2564.3400029917298</v>
      </c>
    </row>
    <row r="5297" spans="1:2" x14ac:dyDescent="0.25">
      <c r="A5297" s="20" t="s">
        <v>18</v>
      </c>
      <c r="B5297" s="11">
        <v>2564.3400029917298</v>
      </c>
    </row>
    <row r="5298" spans="1:2" x14ac:dyDescent="0.25">
      <c r="A5298" s="163">
        <v>2564.3400029917298</v>
      </c>
      <c r="B5298" s="11">
        <v>2564.3400029917298</v>
      </c>
    </row>
    <row r="5299" spans="1:2" x14ac:dyDescent="0.25">
      <c r="A5299" s="9" t="s">
        <v>2681</v>
      </c>
      <c r="B5299" s="11">
        <v>20479.104190558952</v>
      </c>
    </row>
    <row r="5300" spans="1:2" x14ac:dyDescent="0.25">
      <c r="A5300" s="4" t="s">
        <v>8</v>
      </c>
      <c r="B5300" s="11">
        <v>20479.104190558952</v>
      </c>
    </row>
    <row r="5301" spans="1:2" x14ac:dyDescent="0.25">
      <c r="A5301" s="10" t="s">
        <v>52</v>
      </c>
      <c r="B5301" s="11">
        <v>20479.104190558952</v>
      </c>
    </row>
    <row r="5302" spans="1:2" x14ac:dyDescent="0.25">
      <c r="A5302" s="12" t="s">
        <v>40</v>
      </c>
      <c r="B5302" s="11">
        <v>20479.104190558952</v>
      </c>
    </row>
    <row r="5303" spans="1:2" x14ac:dyDescent="0.25">
      <c r="A5303" s="13" t="s">
        <v>4054</v>
      </c>
      <c r="B5303" s="11">
        <v>20479.104190558952</v>
      </c>
    </row>
    <row r="5304" spans="1:2" x14ac:dyDescent="0.25">
      <c r="A5304" s="14">
        <v>7</v>
      </c>
      <c r="B5304" s="11">
        <v>20479.104190558952</v>
      </c>
    </row>
    <row r="5305" spans="1:2" x14ac:dyDescent="0.25">
      <c r="A5305" s="20" t="s">
        <v>18</v>
      </c>
      <c r="B5305" s="11">
        <v>20479.104190558952</v>
      </c>
    </row>
    <row r="5306" spans="1:2" x14ac:dyDescent="0.25">
      <c r="A5306" s="163">
        <v>20479.104190558952</v>
      </c>
      <c r="B5306" s="11">
        <v>20479.104190558952</v>
      </c>
    </row>
    <row r="5307" spans="1:2" x14ac:dyDescent="0.25">
      <c r="A5307" s="9" t="s">
        <v>2682</v>
      </c>
      <c r="B5307" s="11">
        <v>33500</v>
      </c>
    </row>
    <row r="5308" spans="1:2" x14ac:dyDescent="0.25">
      <c r="A5308" s="4" t="s">
        <v>359</v>
      </c>
      <c r="B5308" s="11">
        <v>33500</v>
      </c>
    </row>
    <row r="5309" spans="1:2" x14ac:dyDescent="0.25">
      <c r="A5309" s="10" t="s">
        <v>310</v>
      </c>
      <c r="B5309" s="11">
        <v>33500</v>
      </c>
    </row>
    <row r="5310" spans="1:2" x14ac:dyDescent="0.25">
      <c r="A5310" s="12" t="s">
        <v>6</v>
      </c>
      <c r="B5310" s="11">
        <v>33500</v>
      </c>
    </row>
    <row r="5311" spans="1:2" x14ac:dyDescent="0.25">
      <c r="A5311" s="13" t="s">
        <v>4032</v>
      </c>
      <c r="B5311" s="11">
        <v>33500</v>
      </c>
    </row>
    <row r="5312" spans="1:2" x14ac:dyDescent="0.25">
      <c r="A5312" s="14">
        <v>10</v>
      </c>
      <c r="B5312" s="11">
        <v>33500</v>
      </c>
    </row>
    <row r="5313" spans="1:2" x14ac:dyDescent="0.25">
      <c r="A5313" s="20" t="s">
        <v>25</v>
      </c>
      <c r="B5313" s="11">
        <v>33500</v>
      </c>
    </row>
    <row r="5314" spans="1:2" x14ac:dyDescent="0.25">
      <c r="A5314" s="163">
        <v>33500</v>
      </c>
      <c r="B5314" s="11">
        <v>33500</v>
      </c>
    </row>
    <row r="5315" spans="1:2" x14ac:dyDescent="0.25">
      <c r="A5315" s="9" t="s">
        <v>2683</v>
      </c>
      <c r="B5315" s="11">
        <v>50000</v>
      </c>
    </row>
    <row r="5316" spans="1:2" x14ac:dyDescent="0.25">
      <c r="A5316" s="4" t="s">
        <v>8</v>
      </c>
      <c r="B5316" s="11">
        <v>50000</v>
      </c>
    </row>
    <row r="5317" spans="1:2" x14ac:dyDescent="0.25">
      <c r="A5317" s="10" t="s">
        <v>52</v>
      </c>
      <c r="B5317" s="11">
        <v>50000</v>
      </c>
    </row>
    <row r="5318" spans="1:2" x14ac:dyDescent="0.25">
      <c r="A5318" s="12" t="s">
        <v>6</v>
      </c>
      <c r="B5318" s="11">
        <v>50000</v>
      </c>
    </row>
    <row r="5319" spans="1:2" x14ac:dyDescent="0.25">
      <c r="A5319" s="13" t="s">
        <v>4029</v>
      </c>
      <c r="B5319" s="11">
        <v>50000</v>
      </c>
    </row>
    <row r="5320" spans="1:2" x14ac:dyDescent="0.25">
      <c r="A5320" s="14">
        <v>20</v>
      </c>
      <c r="B5320" s="11">
        <v>50000</v>
      </c>
    </row>
    <row r="5321" spans="1:2" x14ac:dyDescent="0.25">
      <c r="A5321" s="20" t="s">
        <v>18</v>
      </c>
      <c r="B5321" s="11">
        <v>50000</v>
      </c>
    </row>
    <row r="5322" spans="1:2" x14ac:dyDescent="0.25">
      <c r="A5322" s="163">
        <v>50000</v>
      </c>
      <c r="B5322" s="11">
        <v>50000</v>
      </c>
    </row>
    <row r="5323" spans="1:2" x14ac:dyDescent="0.25">
      <c r="A5323" s="9" t="s">
        <v>2684</v>
      </c>
      <c r="B5323" s="11">
        <v>5342.3750062327708</v>
      </c>
    </row>
    <row r="5324" spans="1:2" x14ac:dyDescent="0.25">
      <c r="A5324" s="4" t="s">
        <v>8</v>
      </c>
      <c r="B5324" s="11">
        <v>5342.3750062327708</v>
      </c>
    </row>
    <row r="5325" spans="1:2" x14ac:dyDescent="0.25">
      <c r="A5325" s="10" t="s">
        <v>52</v>
      </c>
      <c r="B5325" s="11">
        <v>5342.3750062327708</v>
      </c>
    </row>
    <row r="5326" spans="1:2" x14ac:dyDescent="0.25">
      <c r="A5326" s="12" t="s">
        <v>40</v>
      </c>
      <c r="B5326" s="11">
        <v>5342.3750062327708</v>
      </c>
    </row>
    <row r="5327" spans="1:2" x14ac:dyDescent="0.25">
      <c r="A5327" s="13" t="s">
        <v>4053</v>
      </c>
      <c r="B5327" s="11">
        <v>5342.3750062327708</v>
      </c>
    </row>
    <row r="5328" spans="1:2" x14ac:dyDescent="0.25">
      <c r="A5328" s="14">
        <v>3</v>
      </c>
      <c r="B5328" s="11">
        <v>5342.3750062327708</v>
      </c>
    </row>
    <row r="5329" spans="1:2" x14ac:dyDescent="0.25">
      <c r="A5329" s="20" t="s">
        <v>18</v>
      </c>
      <c r="B5329" s="11">
        <v>5342.3750062327708</v>
      </c>
    </row>
    <row r="5330" spans="1:2" x14ac:dyDescent="0.25">
      <c r="A5330" s="163">
        <v>5342.3750062327708</v>
      </c>
      <c r="B5330" s="11">
        <v>5342.3750062327708</v>
      </c>
    </row>
    <row r="5331" spans="1:2" x14ac:dyDescent="0.25">
      <c r="A5331" s="9" t="s">
        <v>2685</v>
      </c>
      <c r="B5331" s="11">
        <v>11539.530013462785</v>
      </c>
    </row>
    <row r="5332" spans="1:2" x14ac:dyDescent="0.25">
      <c r="A5332" s="4" t="s">
        <v>8</v>
      </c>
      <c r="B5332" s="11">
        <v>11539.530013462785</v>
      </c>
    </row>
    <row r="5333" spans="1:2" x14ac:dyDescent="0.25">
      <c r="A5333" s="10" t="s">
        <v>20</v>
      </c>
      <c r="B5333" s="11">
        <v>11539.530013462785</v>
      </c>
    </row>
    <row r="5334" spans="1:2" x14ac:dyDescent="0.25">
      <c r="A5334" s="12" t="s">
        <v>40</v>
      </c>
      <c r="B5334" s="11">
        <v>11539.530013462785</v>
      </c>
    </row>
    <row r="5335" spans="1:2" x14ac:dyDescent="0.25">
      <c r="A5335" s="13" t="s">
        <v>4053</v>
      </c>
      <c r="B5335" s="11">
        <v>11539.530013462785</v>
      </c>
    </row>
    <row r="5336" spans="1:2" x14ac:dyDescent="0.25">
      <c r="A5336" s="14">
        <v>2</v>
      </c>
      <c r="B5336" s="11">
        <v>11539.530013462785</v>
      </c>
    </row>
    <row r="5337" spans="1:2" x14ac:dyDescent="0.25">
      <c r="A5337" s="20" t="s">
        <v>13</v>
      </c>
      <c r="B5337" s="11">
        <v>11539.530013462785</v>
      </c>
    </row>
    <row r="5338" spans="1:2" x14ac:dyDescent="0.25">
      <c r="A5338" s="163">
        <v>11539.530013462785</v>
      </c>
      <c r="B5338" s="11">
        <v>11539.530013462785</v>
      </c>
    </row>
    <row r="5339" spans="1:2" x14ac:dyDescent="0.25">
      <c r="A5339" s="9" t="s">
        <v>2686</v>
      </c>
      <c r="B5339" s="11">
        <v>7000</v>
      </c>
    </row>
    <row r="5340" spans="1:2" x14ac:dyDescent="0.25">
      <c r="A5340" s="4" t="s">
        <v>8</v>
      </c>
      <c r="B5340" s="11">
        <v>7000</v>
      </c>
    </row>
    <row r="5341" spans="1:2" x14ac:dyDescent="0.25">
      <c r="A5341" s="10" t="s">
        <v>52</v>
      </c>
      <c r="B5341" s="11">
        <v>7000</v>
      </c>
    </row>
    <row r="5342" spans="1:2" x14ac:dyDescent="0.25">
      <c r="A5342" s="12" t="s">
        <v>6</v>
      </c>
      <c r="B5342" s="11">
        <v>7000</v>
      </c>
    </row>
    <row r="5343" spans="1:2" x14ac:dyDescent="0.25">
      <c r="A5343" s="13" t="s">
        <v>4053</v>
      </c>
      <c r="B5343" s="11">
        <v>7000</v>
      </c>
    </row>
    <row r="5344" spans="1:2" x14ac:dyDescent="0.25">
      <c r="A5344" s="14">
        <v>23</v>
      </c>
      <c r="B5344" s="11">
        <v>7000</v>
      </c>
    </row>
    <row r="5345" spans="1:2" x14ac:dyDescent="0.25">
      <c r="A5345" s="20" t="s">
        <v>9</v>
      </c>
      <c r="B5345" s="11">
        <v>7000</v>
      </c>
    </row>
    <row r="5346" spans="1:2" x14ac:dyDescent="0.25">
      <c r="A5346" s="163">
        <v>7000</v>
      </c>
      <c r="B5346" s="11">
        <v>7000</v>
      </c>
    </row>
    <row r="5347" spans="1:2" x14ac:dyDescent="0.25">
      <c r="A5347" s="9" t="s">
        <v>2687</v>
      </c>
      <c r="B5347" s="11">
        <v>6767.0083412281756</v>
      </c>
    </row>
    <row r="5348" spans="1:2" x14ac:dyDescent="0.25">
      <c r="A5348" s="4" t="s">
        <v>8</v>
      </c>
      <c r="B5348" s="11">
        <v>6767.0083412281756</v>
      </c>
    </row>
    <row r="5349" spans="1:2" x14ac:dyDescent="0.25">
      <c r="A5349" s="10" t="s">
        <v>3999</v>
      </c>
      <c r="B5349" s="11">
        <v>6767.0083412281756</v>
      </c>
    </row>
    <row r="5350" spans="1:2" x14ac:dyDescent="0.25">
      <c r="A5350" s="12" t="s">
        <v>40</v>
      </c>
      <c r="B5350" s="11">
        <v>6767.0083412281756</v>
      </c>
    </row>
    <row r="5351" spans="1:2" x14ac:dyDescent="0.25">
      <c r="A5351" s="13" t="s">
        <v>4053</v>
      </c>
      <c r="B5351" s="11">
        <v>6767.0083412281756</v>
      </c>
    </row>
    <row r="5352" spans="1:2" x14ac:dyDescent="0.25">
      <c r="A5352" s="14">
        <v>6</v>
      </c>
      <c r="B5352" s="11">
        <v>6767.0083412281756</v>
      </c>
    </row>
    <row r="5353" spans="1:2" x14ac:dyDescent="0.25">
      <c r="A5353" s="20" t="s">
        <v>18</v>
      </c>
      <c r="B5353" s="11">
        <v>6767.0083412281756</v>
      </c>
    </row>
    <row r="5354" spans="1:2" x14ac:dyDescent="0.25">
      <c r="A5354" s="163">
        <v>6767.0083412281756</v>
      </c>
      <c r="B5354" s="11">
        <v>6767.0083412281756</v>
      </c>
    </row>
    <row r="5355" spans="1:2" x14ac:dyDescent="0.25">
      <c r="A5355" s="9" t="s">
        <v>2688</v>
      </c>
      <c r="B5355" s="11">
        <v>3000</v>
      </c>
    </row>
    <row r="5356" spans="1:2" x14ac:dyDescent="0.25">
      <c r="A5356" s="4" t="s">
        <v>799</v>
      </c>
      <c r="B5356" s="11">
        <v>3000</v>
      </c>
    </row>
    <row r="5357" spans="1:2" x14ac:dyDescent="0.25">
      <c r="A5357" s="10" t="s">
        <v>356</v>
      </c>
      <c r="B5357" s="11">
        <v>3000</v>
      </c>
    </row>
    <row r="5358" spans="1:2" x14ac:dyDescent="0.25">
      <c r="A5358" s="12" t="s">
        <v>6</v>
      </c>
      <c r="B5358" s="11">
        <v>3000</v>
      </c>
    </row>
    <row r="5359" spans="1:2" x14ac:dyDescent="0.25">
      <c r="A5359" s="13" t="s">
        <v>4053</v>
      </c>
      <c r="B5359" s="11">
        <v>3000</v>
      </c>
    </row>
    <row r="5360" spans="1:2" x14ac:dyDescent="0.25">
      <c r="A5360" s="14">
        <v>2</v>
      </c>
      <c r="B5360" s="11">
        <v>3000</v>
      </c>
    </row>
    <row r="5361" spans="1:2" x14ac:dyDescent="0.25">
      <c r="A5361" s="20" t="s">
        <v>18</v>
      </c>
      <c r="B5361" s="11">
        <v>3000</v>
      </c>
    </row>
    <row r="5362" spans="1:2" x14ac:dyDescent="0.25">
      <c r="A5362" s="163">
        <v>3000</v>
      </c>
      <c r="B5362" s="11">
        <v>3000</v>
      </c>
    </row>
    <row r="5363" spans="1:2" x14ac:dyDescent="0.25">
      <c r="A5363" s="9" t="s">
        <v>2689</v>
      </c>
      <c r="B5363" s="11">
        <v>4451.9791718606421</v>
      </c>
    </row>
    <row r="5364" spans="1:2" x14ac:dyDescent="0.25">
      <c r="A5364" s="4" t="s">
        <v>8</v>
      </c>
      <c r="B5364" s="11">
        <v>4451.9791718606421</v>
      </c>
    </row>
    <row r="5365" spans="1:2" x14ac:dyDescent="0.25">
      <c r="A5365" s="10" t="s">
        <v>3999</v>
      </c>
      <c r="B5365" s="11">
        <v>4451.9791718606421</v>
      </c>
    </row>
    <row r="5366" spans="1:2" x14ac:dyDescent="0.25">
      <c r="A5366" s="12" t="s">
        <v>40</v>
      </c>
      <c r="B5366" s="11">
        <v>4451.9791718606421</v>
      </c>
    </row>
    <row r="5367" spans="1:2" x14ac:dyDescent="0.25">
      <c r="A5367" s="13" t="s">
        <v>4053</v>
      </c>
      <c r="B5367" s="11">
        <v>4451.9791718606421</v>
      </c>
    </row>
    <row r="5368" spans="1:2" x14ac:dyDescent="0.25">
      <c r="A5368" s="14">
        <v>4</v>
      </c>
      <c r="B5368" s="11">
        <v>4451.9791718606421</v>
      </c>
    </row>
    <row r="5369" spans="1:2" x14ac:dyDescent="0.25">
      <c r="A5369" s="20" t="s">
        <v>13</v>
      </c>
      <c r="B5369" s="11">
        <v>4451.9791718606421</v>
      </c>
    </row>
    <row r="5370" spans="1:2" x14ac:dyDescent="0.25">
      <c r="A5370" s="163">
        <v>4451.9791718606421</v>
      </c>
      <c r="B5370" s="11">
        <v>4451.9791718606421</v>
      </c>
    </row>
    <row r="5371" spans="1:2" x14ac:dyDescent="0.25">
      <c r="A5371" s="9" t="s">
        <v>2690</v>
      </c>
      <c r="B5371" s="11">
        <v>2671.1875031163854</v>
      </c>
    </row>
    <row r="5372" spans="1:2" x14ac:dyDescent="0.25">
      <c r="A5372" s="4" t="s">
        <v>8</v>
      </c>
      <c r="B5372" s="11">
        <v>2671.1875031163854</v>
      </c>
    </row>
    <row r="5373" spans="1:2" x14ac:dyDescent="0.25">
      <c r="A5373" s="10" t="s">
        <v>4001</v>
      </c>
      <c r="B5373" s="11">
        <v>2671.1875031163854</v>
      </c>
    </row>
    <row r="5374" spans="1:2" x14ac:dyDescent="0.25">
      <c r="A5374" s="12" t="s">
        <v>40</v>
      </c>
      <c r="B5374" s="11">
        <v>2671.1875031163854</v>
      </c>
    </row>
    <row r="5375" spans="1:2" x14ac:dyDescent="0.25">
      <c r="A5375" s="13" t="s">
        <v>4053</v>
      </c>
      <c r="B5375" s="11">
        <v>2671.1875031163854</v>
      </c>
    </row>
    <row r="5376" spans="1:2" x14ac:dyDescent="0.25">
      <c r="A5376" s="14">
        <v>4.5</v>
      </c>
      <c r="B5376" s="11">
        <v>2671.1875031163854</v>
      </c>
    </row>
    <row r="5377" spans="1:2" x14ac:dyDescent="0.25">
      <c r="A5377" s="20" t="s">
        <v>9</v>
      </c>
      <c r="B5377" s="11">
        <v>2671.1875031163854</v>
      </c>
    </row>
    <row r="5378" spans="1:2" x14ac:dyDescent="0.25">
      <c r="A5378" s="163">
        <v>2671.1875031163854</v>
      </c>
      <c r="B5378" s="11">
        <v>2671.1875031163854</v>
      </c>
    </row>
    <row r="5379" spans="1:2" x14ac:dyDescent="0.25">
      <c r="A5379" s="9" t="s">
        <v>2691</v>
      </c>
      <c r="B5379" s="11">
        <v>4957.7240057840108</v>
      </c>
    </row>
    <row r="5380" spans="1:2" x14ac:dyDescent="0.25">
      <c r="A5380" s="4" t="s">
        <v>8</v>
      </c>
      <c r="B5380" s="11">
        <v>4957.7240057840108</v>
      </c>
    </row>
    <row r="5381" spans="1:2" x14ac:dyDescent="0.25">
      <c r="A5381" s="10" t="s">
        <v>52</v>
      </c>
      <c r="B5381" s="11">
        <v>4957.7240057840108</v>
      </c>
    </row>
    <row r="5382" spans="1:2" x14ac:dyDescent="0.25">
      <c r="A5382" s="12" t="s">
        <v>40</v>
      </c>
      <c r="B5382" s="11">
        <v>4957.7240057840108</v>
      </c>
    </row>
    <row r="5383" spans="1:2" x14ac:dyDescent="0.25">
      <c r="A5383" s="13" t="s">
        <v>4053</v>
      </c>
      <c r="B5383" s="11">
        <v>4957.7240057840108</v>
      </c>
    </row>
    <row r="5384" spans="1:2" x14ac:dyDescent="0.25">
      <c r="A5384" s="14">
        <v>5</v>
      </c>
      <c r="B5384" s="11">
        <v>4957.7240057840108</v>
      </c>
    </row>
    <row r="5385" spans="1:2" x14ac:dyDescent="0.25">
      <c r="A5385" s="20" t="s">
        <v>9</v>
      </c>
      <c r="B5385" s="11">
        <v>4957.7240057840108</v>
      </c>
    </row>
    <row r="5386" spans="1:2" x14ac:dyDescent="0.25">
      <c r="A5386" s="163">
        <v>4957.7240057840108</v>
      </c>
      <c r="B5386" s="11">
        <v>4957.7240057840108</v>
      </c>
    </row>
    <row r="5387" spans="1:2" x14ac:dyDescent="0.25">
      <c r="A5387" s="9" t="s">
        <v>2692</v>
      </c>
      <c r="B5387" s="11">
        <v>3205.4250037396623</v>
      </c>
    </row>
    <row r="5388" spans="1:2" x14ac:dyDescent="0.25">
      <c r="A5388" s="4" t="s">
        <v>8</v>
      </c>
      <c r="B5388" s="11">
        <v>3205.4250037396623</v>
      </c>
    </row>
    <row r="5389" spans="1:2" x14ac:dyDescent="0.25">
      <c r="A5389" s="10" t="s">
        <v>310</v>
      </c>
      <c r="B5389" s="11">
        <v>3205.4250037396623</v>
      </c>
    </row>
    <row r="5390" spans="1:2" x14ac:dyDescent="0.25">
      <c r="A5390" s="12" t="s">
        <v>40</v>
      </c>
      <c r="B5390" s="11">
        <v>3205.4250037396623</v>
      </c>
    </row>
    <row r="5391" spans="1:2" x14ac:dyDescent="0.25">
      <c r="A5391" s="13" t="s">
        <v>4053</v>
      </c>
      <c r="B5391" s="11">
        <v>3205.4250037396623</v>
      </c>
    </row>
    <row r="5392" spans="1:2" x14ac:dyDescent="0.25">
      <c r="A5392" s="14">
        <v>14</v>
      </c>
      <c r="B5392" s="11">
        <v>3205.4250037396623</v>
      </c>
    </row>
    <row r="5393" spans="1:2" x14ac:dyDescent="0.25">
      <c r="A5393" s="20" t="s">
        <v>18</v>
      </c>
      <c r="B5393" s="11">
        <v>3205.4250037396623</v>
      </c>
    </row>
    <row r="5394" spans="1:2" x14ac:dyDescent="0.25">
      <c r="A5394" s="163">
        <v>3205.4250037396623</v>
      </c>
      <c r="B5394" s="11">
        <v>3205.4250037396623</v>
      </c>
    </row>
    <row r="5395" spans="1:2" x14ac:dyDescent="0.25">
      <c r="A5395" s="9" t="s">
        <v>2693</v>
      </c>
      <c r="B5395" s="11">
        <v>14246.333349954055</v>
      </c>
    </row>
    <row r="5396" spans="1:2" x14ac:dyDescent="0.25">
      <c r="A5396" s="4" t="s">
        <v>8</v>
      </c>
      <c r="B5396" s="11">
        <v>14246.333349954055</v>
      </c>
    </row>
    <row r="5397" spans="1:2" x14ac:dyDescent="0.25">
      <c r="A5397" s="10" t="s">
        <v>52</v>
      </c>
      <c r="B5397" s="11">
        <v>14246.333349954055</v>
      </c>
    </row>
    <row r="5398" spans="1:2" x14ac:dyDescent="0.25">
      <c r="A5398" s="12" t="s">
        <v>40</v>
      </c>
      <c r="B5398" s="11">
        <v>14246.333349954055</v>
      </c>
    </row>
    <row r="5399" spans="1:2" x14ac:dyDescent="0.25">
      <c r="A5399" s="13" t="s">
        <v>4054</v>
      </c>
      <c r="B5399" s="11">
        <v>14246.333349954055</v>
      </c>
    </row>
    <row r="5400" spans="1:2" x14ac:dyDescent="0.25">
      <c r="A5400" s="14">
        <v>7</v>
      </c>
      <c r="B5400" s="11">
        <v>14246.333349954055</v>
      </c>
    </row>
    <row r="5401" spans="1:2" x14ac:dyDescent="0.25">
      <c r="A5401" s="20" t="s">
        <v>9</v>
      </c>
      <c r="B5401" s="11">
        <v>14246.333349954055</v>
      </c>
    </row>
    <row r="5402" spans="1:2" x14ac:dyDescent="0.25">
      <c r="A5402" s="163">
        <v>14246.333349954055</v>
      </c>
      <c r="B5402" s="11">
        <v>14246.333349954055</v>
      </c>
    </row>
    <row r="5403" spans="1:2" x14ac:dyDescent="0.25">
      <c r="A5403" s="9" t="s">
        <v>2694</v>
      </c>
      <c r="B5403" s="11">
        <v>5342.3750062327708</v>
      </c>
    </row>
    <row r="5404" spans="1:2" x14ac:dyDescent="0.25">
      <c r="A5404" s="4" t="s">
        <v>8</v>
      </c>
      <c r="B5404" s="11">
        <v>5342.3750062327708</v>
      </c>
    </row>
    <row r="5405" spans="1:2" x14ac:dyDescent="0.25">
      <c r="A5405" s="10" t="s">
        <v>20</v>
      </c>
      <c r="B5405" s="11">
        <v>5342.3750062327708</v>
      </c>
    </row>
    <row r="5406" spans="1:2" x14ac:dyDescent="0.25">
      <c r="A5406" s="12" t="s">
        <v>40</v>
      </c>
      <c r="B5406" s="11">
        <v>5342.3750062327708</v>
      </c>
    </row>
    <row r="5407" spans="1:2" x14ac:dyDescent="0.25">
      <c r="A5407" s="13" t="s">
        <v>4053</v>
      </c>
      <c r="B5407" s="11">
        <v>5342.3750062327708</v>
      </c>
    </row>
    <row r="5408" spans="1:2" x14ac:dyDescent="0.25">
      <c r="A5408" s="14">
        <v>7</v>
      </c>
      <c r="B5408" s="11">
        <v>5342.3750062327708</v>
      </c>
    </row>
    <row r="5409" spans="1:2" x14ac:dyDescent="0.25">
      <c r="A5409" s="20" t="s">
        <v>13</v>
      </c>
      <c r="B5409" s="11">
        <v>5342.3750062327708</v>
      </c>
    </row>
    <row r="5410" spans="1:2" x14ac:dyDescent="0.25">
      <c r="A5410" s="163">
        <v>5342.3750062327708</v>
      </c>
      <c r="B5410" s="11">
        <v>5342.3750062327708</v>
      </c>
    </row>
    <row r="5411" spans="1:2" x14ac:dyDescent="0.25">
      <c r="A5411" s="9" t="s">
        <v>2695</v>
      </c>
      <c r="B5411" s="11">
        <v>6588.9291743537506</v>
      </c>
    </row>
    <row r="5412" spans="1:2" x14ac:dyDescent="0.25">
      <c r="A5412" s="4" t="s">
        <v>8</v>
      </c>
      <c r="B5412" s="11">
        <v>6588.9291743537506</v>
      </c>
    </row>
    <row r="5413" spans="1:2" x14ac:dyDescent="0.25">
      <c r="A5413" s="10" t="s">
        <v>20</v>
      </c>
      <c r="B5413" s="11">
        <v>6588.9291743537506</v>
      </c>
    </row>
    <row r="5414" spans="1:2" x14ac:dyDescent="0.25">
      <c r="A5414" s="12" t="s">
        <v>40</v>
      </c>
      <c r="B5414" s="11">
        <v>6588.9291743537506</v>
      </c>
    </row>
    <row r="5415" spans="1:2" x14ac:dyDescent="0.25">
      <c r="A5415" s="13" t="s">
        <v>4053</v>
      </c>
      <c r="B5415" s="11">
        <v>6588.9291743537506</v>
      </c>
    </row>
    <row r="5416" spans="1:2" x14ac:dyDescent="0.25">
      <c r="A5416" s="14">
        <v>2</v>
      </c>
      <c r="B5416" s="11">
        <v>6588.9291743537506</v>
      </c>
    </row>
    <row r="5417" spans="1:2" x14ac:dyDescent="0.25">
      <c r="A5417" s="20" t="s">
        <v>13</v>
      </c>
      <c r="B5417" s="11">
        <v>6588.9291743537506</v>
      </c>
    </row>
    <row r="5418" spans="1:2" x14ac:dyDescent="0.25">
      <c r="A5418" s="163">
        <v>6588.9291743537506</v>
      </c>
      <c r="B5418" s="11">
        <v>6588.9291743537506</v>
      </c>
    </row>
    <row r="5419" spans="1:2" x14ac:dyDescent="0.25">
      <c r="A5419" s="9" t="s">
        <v>2696</v>
      </c>
      <c r="B5419" s="11">
        <v>6588.9291743537506</v>
      </c>
    </row>
    <row r="5420" spans="1:2" x14ac:dyDescent="0.25">
      <c r="A5420" s="4" t="s">
        <v>8</v>
      </c>
      <c r="B5420" s="11">
        <v>6588.9291743537506</v>
      </c>
    </row>
    <row r="5421" spans="1:2" x14ac:dyDescent="0.25">
      <c r="A5421" s="10" t="s">
        <v>20</v>
      </c>
      <c r="B5421" s="11">
        <v>6588.9291743537506</v>
      </c>
    </row>
    <row r="5422" spans="1:2" x14ac:dyDescent="0.25">
      <c r="A5422" s="12" t="s">
        <v>40</v>
      </c>
      <c r="B5422" s="11">
        <v>6588.9291743537506</v>
      </c>
    </row>
    <row r="5423" spans="1:2" x14ac:dyDescent="0.25">
      <c r="A5423" s="13" t="s">
        <v>4053</v>
      </c>
      <c r="B5423" s="11">
        <v>6588.9291743537506</v>
      </c>
    </row>
    <row r="5424" spans="1:2" x14ac:dyDescent="0.25">
      <c r="A5424" s="14">
        <v>2</v>
      </c>
      <c r="B5424" s="11">
        <v>6588.9291743537506</v>
      </c>
    </row>
    <row r="5425" spans="1:2" x14ac:dyDescent="0.25">
      <c r="A5425" s="20" t="s">
        <v>13</v>
      </c>
      <c r="B5425" s="11">
        <v>6588.9291743537506</v>
      </c>
    </row>
    <row r="5426" spans="1:2" x14ac:dyDescent="0.25">
      <c r="A5426" s="163">
        <v>6588.9291743537506</v>
      </c>
      <c r="B5426" s="11">
        <v>6588.9291743537506</v>
      </c>
    </row>
    <row r="5427" spans="1:2" x14ac:dyDescent="0.25">
      <c r="A5427" s="9" t="s">
        <v>2697</v>
      </c>
      <c r="B5427" s="11">
        <v>35000</v>
      </c>
    </row>
    <row r="5428" spans="1:2" x14ac:dyDescent="0.25">
      <c r="A5428" s="4" t="s">
        <v>15</v>
      </c>
      <c r="B5428" s="11">
        <v>35000</v>
      </c>
    </row>
    <row r="5429" spans="1:2" x14ac:dyDescent="0.25">
      <c r="A5429" s="10" t="s">
        <v>67</v>
      </c>
      <c r="B5429" s="11">
        <v>35000</v>
      </c>
    </row>
    <row r="5430" spans="1:2" x14ac:dyDescent="0.25">
      <c r="A5430" s="12" t="s">
        <v>6</v>
      </c>
      <c r="B5430" s="11">
        <v>35000</v>
      </c>
    </row>
    <row r="5431" spans="1:2" x14ac:dyDescent="0.25">
      <c r="A5431" s="13" t="s">
        <v>4032</v>
      </c>
      <c r="B5431" s="11">
        <v>35000</v>
      </c>
    </row>
    <row r="5432" spans="1:2" x14ac:dyDescent="0.25">
      <c r="A5432" s="14">
        <v>10</v>
      </c>
      <c r="B5432" s="11">
        <v>35000</v>
      </c>
    </row>
    <row r="5433" spans="1:2" x14ac:dyDescent="0.25">
      <c r="A5433" s="20" t="s">
        <v>9</v>
      </c>
      <c r="B5433" s="11">
        <v>35000</v>
      </c>
    </row>
    <row r="5434" spans="1:2" x14ac:dyDescent="0.25">
      <c r="A5434" s="163">
        <v>35000</v>
      </c>
      <c r="B5434" s="11">
        <v>35000</v>
      </c>
    </row>
    <row r="5435" spans="1:2" x14ac:dyDescent="0.25">
      <c r="A5435" s="9" t="s">
        <v>2698</v>
      </c>
      <c r="B5435" s="11">
        <v>12821.700014958649</v>
      </c>
    </row>
    <row r="5436" spans="1:2" x14ac:dyDescent="0.25">
      <c r="A5436" s="4" t="s">
        <v>8</v>
      </c>
      <c r="B5436" s="11">
        <v>12821.700014958649</v>
      </c>
    </row>
    <row r="5437" spans="1:2" x14ac:dyDescent="0.25">
      <c r="A5437" s="10" t="s">
        <v>310</v>
      </c>
      <c r="B5437" s="11">
        <v>12821.700014958649</v>
      </c>
    </row>
    <row r="5438" spans="1:2" x14ac:dyDescent="0.25">
      <c r="A5438" s="12" t="s">
        <v>40</v>
      </c>
      <c r="B5438" s="11">
        <v>12821.700014958649</v>
      </c>
    </row>
    <row r="5439" spans="1:2" x14ac:dyDescent="0.25">
      <c r="A5439" s="13" t="s">
        <v>4054</v>
      </c>
      <c r="B5439" s="11">
        <v>12821.700014958649</v>
      </c>
    </row>
    <row r="5440" spans="1:2" x14ac:dyDescent="0.25">
      <c r="A5440" s="14">
        <v>4</v>
      </c>
      <c r="B5440" s="11">
        <v>12821.700014958649</v>
      </c>
    </row>
    <row r="5441" spans="1:2" x14ac:dyDescent="0.25">
      <c r="A5441" s="20" t="s">
        <v>9</v>
      </c>
      <c r="B5441" s="11">
        <v>12821.700014958649</v>
      </c>
    </row>
    <row r="5442" spans="1:2" x14ac:dyDescent="0.25">
      <c r="A5442" s="163">
        <v>12821.700014958649</v>
      </c>
      <c r="B5442" s="11">
        <v>12821.700014958649</v>
      </c>
    </row>
    <row r="5443" spans="1:2" x14ac:dyDescent="0.25">
      <c r="A5443" s="9" t="s">
        <v>2699</v>
      </c>
      <c r="B5443" s="11">
        <v>10684.750012465542</v>
      </c>
    </row>
    <row r="5444" spans="1:2" x14ac:dyDescent="0.25">
      <c r="A5444" s="4" t="s">
        <v>8</v>
      </c>
      <c r="B5444" s="11">
        <v>10684.750012465542</v>
      </c>
    </row>
    <row r="5445" spans="1:2" x14ac:dyDescent="0.25">
      <c r="A5445" s="10" t="s">
        <v>52</v>
      </c>
      <c r="B5445" s="11">
        <v>10684.750012465542</v>
      </c>
    </row>
    <row r="5446" spans="1:2" x14ac:dyDescent="0.25">
      <c r="A5446" s="12" t="s">
        <v>40</v>
      </c>
      <c r="B5446" s="11">
        <v>10684.750012465542</v>
      </c>
    </row>
    <row r="5447" spans="1:2" x14ac:dyDescent="0.25">
      <c r="A5447" s="13" t="s">
        <v>4053</v>
      </c>
      <c r="B5447" s="11">
        <v>10684.750012465542</v>
      </c>
    </row>
    <row r="5448" spans="1:2" x14ac:dyDescent="0.25">
      <c r="A5448" s="14">
        <v>2</v>
      </c>
      <c r="B5448" s="11">
        <v>10684.750012465542</v>
      </c>
    </row>
    <row r="5449" spans="1:2" x14ac:dyDescent="0.25">
      <c r="A5449" s="20" t="s">
        <v>25</v>
      </c>
      <c r="B5449" s="11">
        <v>10684.750012465542</v>
      </c>
    </row>
    <row r="5450" spans="1:2" x14ac:dyDescent="0.25">
      <c r="A5450" s="163">
        <v>10684.750012465542</v>
      </c>
      <c r="B5450" s="11">
        <v>10684.750012465542</v>
      </c>
    </row>
    <row r="5451" spans="1:2" x14ac:dyDescent="0.25">
      <c r="A5451" s="9" t="s">
        <v>2700</v>
      </c>
      <c r="B5451" s="11">
        <v>10000</v>
      </c>
    </row>
    <row r="5452" spans="1:2" x14ac:dyDescent="0.25">
      <c r="A5452" s="4" t="s">
        <v>8</v>
      </c>
      <c r="B5452" s="11">
        <v>10000</v>
      </c>
    </row>
    <row r="5453" spans="1:2" x14ac:dyDescent="0.25">
      <c r="A5453" s="10" t="s">
        <v>52</v>
      </c>
      <c r="B5453" s="11">
        <v>10000</v>
      </c>
    </row>
    <row r="5454" spans="1:2" x14ac:dyDescent="0.25">
      <c r="A5454" s="12" t="s">
        <v>6</v>
      </c>
      <c r="B5454" s="11">
        <v>10000</v>
      </c>
    </row>
    <row r="5455" spans="1:2" x14ac:dyDescent="0.25">
      <c r="A5455" s="13" t="s">
        <v>4053</v>
      </c>
      <c r="B5455" s="11">
        <v>10000</v>
      </c>
    </row>
    <row r="5456" spans="1:2" x14ac:dyDescent="0.25">
      <c r="A5456" s="14">
        <v>2</v>
      </c>
      <c r="B5456" s="11">
        <v>10000</v>
      </c>
    </row>
    <row r="5457" spans="1:2" x14ac:dyDescent="0.25">
      <c r="A5457" s="20" t="s">
        <v>9</v>
      </c>
      <c r="B5457" s="11">
        <v>10000</v>
      </c>
    </row>
    <row r="5458" spans="1:2" x14ac:dyDescent="0.25">
      <c r="A5458" s="163">
        <v>10000</v>
      </c>
      <c r="B5458" s="11">
        <v>10000</v>
      </c>
    </row>
    <row r="5459" spans="1:2" x14ac:dyDescent="0.25">
      <c r="A5459" s="9" t="s">
        <v>2701</v>
      </c>
      <c r="B5459" s="11">
        <v>2136.9500024931081</v>
      </c>
    </row>
    <row r="5460" spans="1:2" x14ac:dyDescent="0.25">
      <c r="A5460" s="4" t="s">
        <v>8</v>
      </c>
      <c r="B5460" s="11">
        <v>2136.9500024931081</v>
      </c>
    </row>
    <row r="5461" spans="1:2" x14ac:dyDescent="0.25">
      <c r="A5461" s="10" t="s">
        <v>20</v>
      </c>
      <c r="B5461" s="11">
        <v>2136.9500024931081</v>
      </c>
    </row>
    <row r="5462" spans="1:2" x14ac:dyDescent="0.25">
      <c r="A5462" s="12" t="s">
        <v>40</v>
      </c>
      <c r="B5462" s="11">
        <v>2136.9500024931081</v>
      </c>
    </row>
    <row r="5463" spans="1:2" x14ac:dyDescent="0.25">
      <c r="A5463" s="13" t="s">
        <v>4053</v>
      </c>
      <c r="B5463" s="11">
        <v>2136.9500024931081</v>
      </c>
    </row>
    <row r="5464" spans="1:2" x14ac:dyDescent="0.25">
      <c r="A5464" s="14">
        <v>0</v>
      </c>
      <c r="B5464" s="11">
        <v>2136.9500024931081</v>
      </c>
    </row>
    <row r="5465" spans="1:2" x14ac:dyDescent="0.25">
      <c r="A5465" s="20" t="s">
        <v>25</v>
      </c>
      <c r="B5465" s="11">
        <v>2136.9500024931081</v>
      </c>
    </row>
    <row r="5466" spans="1:2" x14ac:dyDescent="0.25">
      <c r="A5466" s="163">
        <v>2136.9500024931081</v>
      </c>
      <c r="B5466" s="11">
        <v>2136.9500024931081</v>
      </c>
    </row>
    <row r="5467" spans="1:2" x14ac:dyDescent="0.25">
      <c r="A5467" s="9" t="s">
        <v>2702</v>
      </c>
      <c r="B5467" s="11">
        <v>8547.8000099724322</v>
      </c>
    </row>
    <row r="5468" spans="1:2" x14ac:dyDescent="0.25">
      <c r="A5468" s="4" t="s">
        <v>8</v>
      </c>
      <c r="B5468" s="11">
        <v>8547.8000099724322</v>
      </c>
    </row>
    <row r="5469" spans="1:2" x14ac:dyDescent="0.25">
      <c r="A5469" s="10" t="s">
        <v>20</v>
      </c>
      <c r="B5469" s="11">
        <v>8547.8000099724322</v>
      </c>
    </row>
    <row r="5470" spans="1:2" x14ac:dyDescent="0.25">
      <c r="A5470" s="12" t="s">
        <v>40</v>
      </c>
      <c r="B5470" s="11">
        <v>8547.8000099724322</v>
      </c>
    </row>
    <row r="5471" spans="1:2" x14ac:dyDescent="0.25">
      <c r="A5471" s="13" t="s">
        <v>4053</v>
      </c>
      <c r="B5471" s="11">
        <v>8547.8000099724322</v>
      </c>
    </row>
    <row r="5472" spans="1:2" x14ac:dyDescent="0.25">
      <c r="A5472" s="14">
        <v>4</v>
      </c>
      <c r="B5472" s="11">
        <v>8547.8000099724322</v>
      </c>
    </row>
    <row r="5473" spans="1:2" x14ac:dyDescent="0.25">
      <c r="A5473" s="20" t="s">
        <v>9</v>
      </c>
      <c r="B5473" s="11">
        <v>8547.8000099724322</v>
      </c>
    </row>
    <row r="5474" spans="1:2" x14ac:dyDescent="0.25">
      <c r="A5474" s="163">
        <v>8547.8000099724322</v>
      </c>
      <c r="B5474" s="11">
        <v>8547.8000099724322</v>
      </c>
    </row>
    <row r="5475" spans="1:2" x14ac:dyDescent="0.25">
      <c r="A5475" s="9" t="s">
        <v>2703</v>
      </c>
      <c r="B5475" s="11">
        <v>8013.5625093491553</v>
      </c>
    </row>
    <row r="5476" spans="1:2" x14ac:dyDescent="0.25">
      <c r="A5476" s="4" t="s">
        <v>8</v>
      </c>
      <c r="B5476" s="11">
        <v>8013.5625093491553</v>
      </c>
    </row>
    <row r="5477" spans="1:2" x14ac:dyDescent="0.25">
      <c r="A5477" s="10" t="s">
        <v>20</v>
      </c>
      <c r="B5477" s="11">
        <v>8013.5625093491553</v>
      </c>
    </row>
    <row r="5478" spans="1:2" x14ac:dyDescent="0.25">
      <c r="A5478" s="12" t="s">
        <v>40</v>
      </c>
      <c r="B5478" s="11">
        <v>8013.5625093491553</v>
      </c>
    </row>
    <row r="5479" spans="1:2" x14ac:dyDescent="0.25">
      <c r="A5479" s="13" t="s">
        <v>4053</v>
      </c>
      <c r="B5479" s="11">
        <v>8013.5625093491553</v>
      </c>
    </row>
    <row r="5480" spans="1:2" x14ac:dyDescent="0.25">
      <c r="A5480" s="14">
        <v>8</v>
      </c>
      <c r="B5480" s="11">
        <v>8013.5625093491553</v>
      </c>
    </row>
    <row r="5481" spans="1:2" x14ac:dyDescent="0.25">
      <c r="A5481" s="20" t="s">
        <v>13</v>
      </c>
      <c r="B5481" s="11">
        <v>8013.5625093491553</v>
      </c>
    </row>
    <row r="5482" spans="1:2" x14ac:dyDescent="0.25">
      <c r="A5482" s="163">
        <v>8013.5625093491553</v>
      </c>
      <c r="B5482" s="11">
        <v>8013.5625093491553</v>
      </c>
    </row>
    <row r="5483" spans="1:2" x14ac:dyDescent="0.25">
      <c r="A5483" s="9" t="s">
        <v>2704</v>
      </c>
      <c r="B5483" s="11">
        <v>7123.1666749770275</v>
      </c>
    </row>
    <row r="5484" spans="1:2" x14ac:dyDescent="0.25">
      <c r="A5484" s="4" t="s">
        <v>8</v>
      </c>
      <c r="B5484" s="11">
        <v>7123.1666749770275</v>
      </c>
    </row>
    <row r="5485" spans="1:2" x14ac:dyDescent="0.25">
      <c r="A5485" s="10" t="s">
        <v>356</v>
      </c>
      <c r="B5485" s="11">
        <v>7123.1666749770275</v>
      </c>
    </row>
    <row r="5486" spans="1:2" x14ac:dyDescent="0.25">
      <c r="A5486" s="12" t="s">
        <v>40</v>
      </c>
      <c r="B5486" s="11">
        <v>7123.1666749770275</v>
      </c>
    </row>
    <row r="5487" spans="1:2" x14ac:dyDescent="0.25">
      <c r="A5487" s="13" t="s">
        <v>4053</v>
      </c>
      <c r="B5487" s="11">
        <v>7123.1666749770275</v>
      </c>
    </row>
    <row r="5488" spans="1:2" x14ac:dyDescent="0.25">
      <c r="A5488" s="14">
        <v>0</v>
      </c>
      <c r="B5488" s="11">
        <v>7123.1666749770275</v>
      </c>
    </row>
    <row r="5489" spans="1:2" x14ac:dyDescent="0.25">
      <c r="A5489" s="20" t="s">
        <v>9</v>
      </c>
      <c r="B5489" s="11">
        <v>7123.1666749770275</v>
      </c>
    </row>
    <row r="5490" spans="1:2" x14ac:dyDescent="0.25">
      <c r="A5490" s="163">
        <v>7123.1666749770275</v>
      </c>
      <c r="B5490" s="11">
        <v>7123.1666749770275</v>
      </c>
    </row>
    <row r="5491" spans="1:2" x14ac:dyDescent="0.25">
      <c r="A5491" s="9" t="s">
        <v>2705</v>
      </c>
      <c r="B5491" s="11">
        <v>40958.208381117904</v>
      </c>
    </row>
    <row r="5492" spans="1:2" x14ac:dyDescent="0.25">
      <c r="A5492" s="4" t="s">
        <v>8</v>
      </c>
      <c r="B5492" s="11">
        <v>40958.208381117904</v>
      </c>
    </row>
    <row r="5493" spans="1:2" x14ac:dyDescent="0.25">
      <c r="A5493" s="10" t="s">
        <v>20</v>
      </c>
      <c r="B5493" s="11">
        <v>40958.208381117904</v>
      </c>
    </row>
    <row r="5494" spans="1:2" x14ac:dyDescent="0.25">
      <c r="A5494" s="12" t="s">
        <v>40</v>
      </c>
      <c r="B5494" s="11">
        <v>40958.208381117904</v>
      </c>
    </row>
    <row r="5495" spans="1:2" x14ac:dyDescent="0.25">
      <c r="A5495" s="13" t="s">
        <v>4030</v>
      </c>
      <c r="B5495" s="11">
        <v>40958.208381117904</v>
      </c>
    </row>
    <row r="5496" spans="1:2" x14ac:dyDescent="0.25">
      <c r="A5496" s="14">
        <v>5</v>
      </c>
      <c r="B5496" s="11">
        <v>40958.208381117904</v>
      </c>
    </row>
    <row r="5497" spans="1:2" x14ac:dyDescent="0.25">
      <c r="A5497" s="20" t="s">
        <v>13</v>
      </c>
      <c r="B5497" s="11">
        <v>40958.208381117904</v>
      </c>
    </row>
    <row r="5498" spans="1:2" x14ac:dyDescent="0.25">
      <c r="A5498" s="163">
        <v>40958.208381117904</v>
      </c>
      <c r="B5498" s="11">
        <v>40958.208381117904</v>
      </c>
    </row>
    <row r="5499" spans="1:2" x14ac:dyDescent="0.25">
      <c r="A5499" s="9" t="s">
        <v>2706</v>
      </c>
      <c r="B5499" s="11">
        <v>11325.835013213473</v>
      </c>
    </row>
    <row r="5500" spans="1:2" x14ac:dyDescent="0.25">
      <c r="A5500" s="4" t="s">
        <v>8</v>
      </c>
      <c r="B5500" s="11">
        <v>11325.835013213473</v>
      </c>
    </row>
    <row r="5501" spans="1:2" x14ac:dyDescent="0.25">
      <c r="A5501" s="10" t="s">
        <v>52</v>
      </c>
      <c r="B5501" s="11">
        <v>11325.835013213473</v>
      </c>
    </row>
    <row r="5502" spans="1:2" x14ac:dyDescent="0.25">
      <c r="A5502" s="12" t="s">
        <v>40</v>
      </c>
      <c r="B5502" s="11">
        <v>11325.835013213473</v>
      </c>
    </row>
    <row r="5503" spans="1:2" x14ac:dyDescent="0.25">
      <c r="A5503" s="13" t="s">
        <v>4053</v>
      </c>
      <c r="B5503" s="11">
        <v>11325.835013213473</v>
      </c>
    </row>
    <row r="5504" spans="1:2" x14ac:dyDescent="0.25">
      <c r="A5504" s="14">
        <v>2</v>
      </c>
      <c r="B5504" s="11">
        <v>11325.835013213473</v>
      </c>
    </row>
    <row r="5505" spans="1:2" x14ac:dyDescent="0.25">
      <c r="A5505" s="20" t="s">
        <v>9</v>
      </c>
      <c r="B5505" s="11">
        <v>11325.835013213473</v>
      </c>
    </row>
    <row r="5506" spans="1:2" x14ac:dyDescent="0.25">
      <c r="A5506" s="163">
        <v>11325.835013213473</v>
      </c>
      <c r="B5506" s="11">
        <v>11325.835013213473</v>
      </c>
    </row>
    <row r="5507" spans="1:2" x14ac:dyDescent="0.25">
      <c r="A5507" s="9" t="s">
        <v>2707</v>
      </c>
      <c r="B5507" s="11">
        <v>15000</v>
      </c>
    </row>
    <row r="5508" spans="1:2" x14ac:dyDescent="0.25">
      <c r="A5508" s="4" t="s">
        <v>818</v>
      </c>
      <c r="B5508" s="11">
        <v>15000</v>
      </c>
    </row>
    <row r="5509" spans="1:2" x14ac:dyDescent="0.25">
      <c r="A5509" s="10" t="s">
        <v>310</v>
      </c>
      <c r="B5509" s="11">
        <v>15000</v>
      </c>
    </row>
    <row r="5510" spans="1:2" x14ac:dyDescent="0.25">
      <c r="A5510" s="12" t="s">
        <v>6</v>
      </c>
      <c r="B5510" s="11">
        <v>15000</v>
      </c>
    </row>
    <row r="5511" spans="1:2" x14ac:dyDescent="0.25">
      <c r="A5511" s="13" t="s">
        <v>4054</v>
      </c>
      <c r="B5511" s="11">
        <v>15000</v>
      </c>
    </row>
    <row r="5512" spans="1:2" x14ac:dyDescent="0.25">
      <c r="A5512" s="14">
        <v>2</v>
      </c>
      <c r="B5512" s="11">
        <v>15000</v>
      </c>
    </row>
    <row r="5513" spans="1:2" x14ac:dyDescent="0.25">
      <c r="A5513" s="20" t="s">
        <v>9</v>
      </c>
      <c r="B5513" s="11">
        <v>15000</v>
      </c>
    </row>
    <row r="5514" spans="1:2" x14ac:dyDescent="0.25">
      <c r="A5514" s="163">
        <v>15000</v>
      </c>
      <c r="B5514" s="11">
        <v>15000</v>
      </c>
    </row>
    <row r="5515" spans="1:2" x14ac:dyDescent="0.25">
      <c r="A5515" s="9" t="s">
        <v>2708</v>
      </c>
      <c r="B5515" s="11">
        <v>12000</v>
      </c>
    </row>
    <row r="5516" spans="1:2" x14ac:dyDescent="0.25">
      <c r="A5516" s="4" t="s">
        <v>179</v>
      </c>
      <c r="B5516" s="11">
        <v>12000</v>
      </c>
    </row>
    <row r="5517" spans="1:2" x14ac:dyDescent="0.25">
      <c r="A5517" s="10" t="s">
        <v>20</v>
      </c>
      <c r="B5517" s="11">
        <v>12000</v>
      </c>
    </row>
    <row r="5518" spans="1:2" x14ac:dyDescent="0.25">
      <c r="A5518" s="12" t="s">
        <v>6</v>
      </c>
      <c r="B5518" s="11">
        <v>12000</v>
      </c>
    </row>
    <row r="5519" spans="1:2" x14ac:dyDescent="0.25">
      <c r="A5519" s="13" t="s">
        <v>4053</v>
      </c>
      <c r="B5519" s="11">
        <v>12000</v>
      </c>
    </row>
    <row r="5520" spans="1:2" x14ac:dyDescent="0.25">
      <c r="A5520" s="14">
        <v>12</v>
      </c>
      <c r="B5520" s="11">
        <v>12000</v>
      </c>
    </row>
    <row r="5521" spans="1:2" x14ac:dyDescent="0.25">
      <c r="A5521" s="20" t="s">
        <v>9</v>
      </c>
      <c r="B5521" s="11">
        <v>12000</v>
      </c>
    </row>
    <row r="5522" spans="1:2" x14ac:dyDescent="0.25">
      <c r="A5522" s="163">
        <v>12000</v>
      </c>
      <c r="B5522" s="11">
        <v>12000</v>
      </c>
    </row>
    <row r="5523" spans="1:2" x14ac:dyDescent="0.25">
      <c r="A5523" s="9" t="s">
        <v>2709</v>
      </c>
      <c r="B5523" s="11">
        <v>8903.9583437212841</v>
      </c>
    </row>
    <row r="5524" spans="1:2" x14ac:dyDescent="0.25">
      <c r="A5524" s="4" t="s">
        <v>8</v>
      </c>
      <c r="B5524" s="11">
        <v>8903.9583437212841</v>
      </c>
    </row>
    <row r="5525" spans="1:2" x14ac:dyDescent="0.25">
      <c r="A5525" s="10" t="s">
        <v>3999</v>
      </c>
      <c r="B5525" s="11">
        <v>8903.9583437212841</v>
      </c>
    </row>
    <row r="5526" spans="1:2" x14ac:dyDescent="0.25">
      <c r="A5526" s="12" t="s">
        <v>40</v>
      </c>
      <c r="B5526" s="11">
        <v>8903.9583437212841</v>
      </c>
    </row>
    <row r="5527" spans="1:2" x14ac:dyDescent="0.25">
      <c r="A5527" s="13" t="s">
        <v>4053</v>
      </c>
      <c r="B5527" s="11">
        <v>8903.9583437212841</v>
      </c>
    </row>
    <row r="5528" spans="1:2" x14ac:dyDescent="0.25">
      <c r="A5528" s="14">
        <v>1</v>
      </c>
      <c r="B5528" s="11">
        <v>8903.9583437212841</v>
      </c>
    </row>
    <row r="5529" spans="1:2" x14ac:dyDescent="0.25">
      <c r="A5529" s="20" t="s">
        <v>18</v>
      </c>
      <c r="B5529" s="11">
        <v>8903.9583437212841</v>
      </c>
    </row>
    <row r="5530" spans="1:2" x14ac:dyDescent="0.25">
      <c r="A5530" s="163">
        <v>8903.9583437212841</v>
      </c>
      <c r="B5530" s="11">
        <v>8903.9583437212841</v>
      </c>
    </row>
    <row r="5531" spans="1:2" x14ac:dyDescent="0.25">
      <c r="A5531" s="9" t="s">
        <v>2710</v>
      </c>
      <c r="B5531" s="11">
        <v>8903.9583437212841</v>
      </c>
    </row>
    <row r="5532" spans="1:2" x14ac:dyDescent="0.25">
      <c r="A5532" s="4" t="s">
        <v>8</v>
      </c>
      <c r="B5532" s="11">
        <v>8903.9583437212841</v>
      </c>
    </row>
    <row r="5533" spans="1:2" x14ac:dyDescent="0.25">
      <c r="A5533" s="10" t="s">
        <v>279</v>
      </c>
      <c r="B5533" s="11">
        <v>8903.9583437212841</v>
      </c>
    </row>
    <row r="5534" spans="1:2" x14ac:dyDescent="0.25">
      <c r="A5534" s="12" t="s">
        <v>40</v>
      </c>
      <c r="B5534" s="11">
        <v>8903.9583437212841</v>
      </c>
    </row>
    <row r="5535" spans="1:2" x14ac:dyDescent="0.25">
      <c r="A5535" s="13" t="s">
        <v>4053</v>
      </c>
      <c r="B5535" s="11">
        <v>8903.9583437212841</v>
      </c>
    </row>
    <row r="5536" spans="1:2" x14ac:dyDescent="0.25">
      <c r="A5536" s="14">
        <v>2</v>
      </c>
      <c r="B5536" s="11">
        <v>8903.9583437212841</v>
      </c>
    </row>
    <row r="5537" spans="1:2" x14ac:dyDescent="0.25">
      <c r="A5537" s="20" t="s">
        <v>13</v>
      </c>
      <c r="B5537" s="11">
        <v>8903.9583437212841</v>
      </c>
    </row>
    <row r="5538" spans="1:2" x14ac:dyDescent="0.25">
      <c r="A5538" s="163">
        <v>8903.9583437212841</v>
      </c>
      <c r="B5538" s="11">
        <v>8903.9583437212841</v>
      </c>
    </row>
    <row r="5539" spans="1:2" x14ac:dyDescent="0.25">
      <c r="A5539" s="9" t="s">
        <v>2711</v>
      </c>
      <c r="B5539" s="11">
        <v>12821.700014958649</v>
      </c>
    </row>
    <row r="5540" spans="1:2" x14ac:dyDescent="0.25">
      <c r="A5540" s="4" t="s">
        <v>8</v>
      </c>
      <c r="B5540" s="11">
        <v>12821.700014958649</v>
      </c>
    </row>
    <row r="5541" spans="1:2" x14ac:dyDescent="0.25">
      <c r="A5541" s="10" t="s">
        <v>52</v>
      </c>
      <c r="B5541" s="11">
        <v>12821.700014958649</v>
      </c>
    </row>
    <row r="5542" spans="1:2" x14ac:dyDescent="0.25">
      <c r="A5542" s="12" t="s">
        <v>40</v>
      </c>
      <c r="B5542" s="11">
        <v>12821.700014958649</v>
      </c>
    </row>
    <row r="5543" spans="1:2" x14ac:dyDescent="0.25">
      <c r="A5543" s="13" t="s">
        <v>4054</v>
      </c>
      <c r="B5543" s="11">
        <v>12821.700014958649</v>
      </c>
    </row>
    <row r="5544" spans="1:2" x14ac:dyDescent="0.25">
      <c r="A5544" s="14">
        <v>10</v>
      </c>
      <c r="B5544" s="11">
        <v>12821.700014958649</v>
      </c>
    </row>
    <row r="5545" spans="1:2" x14ac:dyDescent="0.25">
      <c r="A5545" s="20" t="s">
        <v>13</v>
      </c>
      <c r="B5545" s="11">
        <v>12821.700014958649</v>
      </c>
    </row>
    <row r="5546" spans="1:2" x14ac:dyDescent="0.25">
      <c r="A5546" s="163">
        <v>12821.700014958649</v>
      </c>
      <c r="B5546" s="11">
        <v>12821.700014958649</v>
      </c>
    </row>
    <row r="5547" spans="1:2" x14ac:dyDescent="0.25">
      <c r="A5547" s="9" t="s">
        <v>2712</v>
      </c>
      <c r="B5547" s="11">
        <v>3205.4250037396623</v>
      </c>
    </row>
    <row r="5548" spans="1:2" x14ac:dyDescent="0.25">
      <c r="A5548" s="4" t="s">
        <v>8</v>
      </c>
      <c r="B5548" s="11">
        <v>3205.4250037396623</v>
      </c>
    </row>
    <row r="5549" spans="1:2" x14ac:dyDescent="0.25">
      <c r="A5549" s="10" t="s">
        <v>52</v>
      </c>
      <c r="B5549" s="11">
        <v>3205.4250037396623</v>
      </c>
    </row>
    <row r="5550" spans="1:2" x14ac:dyDescent="0.25">
      <c r="A5550" s="12" t="s">
        <v>40</v>
      </c>
      <c r="B5550" s="11">
        <v>3205.4250037396623</v>
      </c>
    </row>
    <row r="5551" spans="1:2" x14ac:dyDescent="0.25">
      <c r="A5551" s="13" t="s">
        <v>4053</v>
      </c>
      <c r="B5551" s="11">
        <v>3205.4250037396623</v>
      </c>
    </row>
    <row r="5552" spans="1:2" x14ac:dyDescent="0.25">
      <c r="A5552" s="14">
        <v>7</v>
      </c>
      <c r="B5552" s="11">
        <v>3205.4250037396623</v>
      </c>
    </row>
    <row r="5553" spans="1:2" x14ac:dyDescent="0.25">
      <c r="A5553" s="20" t="s">
        <v>13</v>
      </c>
      <c r="B5553" s="11">
        <v>3205.4250037396623</v>
      </c>
    </row>
    <row r="5554" spans="1:2" x14ac:dyDescent="0.25">
      <c r="A5554" s="163">
        <v>3205.4250037396623</v>
      </c>
      <c r="B5554" s="11">
        <v>3205.4250037396623</v>
      </c>
    </row>
    <row r="5555" spans="1:2" x14ac:dyDescent="0.25">
      <c r="A5555" s="9" t="s">
        <v>2713</v>
      </c>
      <c r="B5555" s="11">
        <v>6677.9687577909626</v>
      </c>
    </row>
    <row r="5556" spans="1:2" x14ac:dyDescent="0.25">
      <c r="A5556" s="4" t="s">
        <v>8</v>
      </c>
      <c r="B5556" s="11">
        <v>6677.9687577909626</v>
      </c>
    </row>
    <row r="5557" spans="1:2" x14ac:dyDescent="0.25">
      <c r="A5557" s="10" t="s">
        <v>52</v>
      </c>
      <c r="B5557" s="11">
        <v>6677.9687577909626</v>
      </c>
    </row>
    <row r="5558" spans="1:2" x14ac:dyDescent="0.25">
      <c r="A5558" s="12" t="s">
        <v>40</v>
      </c>
      <c r="B5558" s="11">
        <v>6677.9687577909626</v>
      </c>
    </row>
    <row r="5559" spans="1:2" x14ac:dyDescent="0.25">
      <c r="A5559" s="13" t="s">
        <v>4053</v>
      </c>
      <c r="B5559" s="11">
        <v>6677.9687577909626</v>
      </c>
    </row>
    <row r="5560" spans="1:2" x14ac:dyDescent="0.25">
      <c r="A5560" s="14">
        <v>6</v>
      </c>
      <c r="B5560" s="11">
        <v>6677.9687577909626</v>
      </c>
    </row>
    <row r="5561" spans="1:2" x14ac:dyDescent="0.25">
      <c r="A5561" s="20" t="s">
        <v>18</v>
      </c>
      <c r="B5561" s="11">
        <v>6677.9687577909626</v>
      </c>
    </row>
    <row r="5562" spans="1:2" x14ac:dyDescent="0.25">
      <c r="A5562" s="163">
        <v>6677.9687577909626</v>
      </c>
      <c r="B5562" s="11">
        <v>6677.9687577909626</v>
      </c>
    </row>
    <row r="5563" spans="1:2" x14ac:dyDescent="0.25">
      <c r="A5563" s="9" t="s">
        <v>2714</v>
      </c>
      <c r="B5563" s="11">
        <v>67794.987956419791</v>
      </c>
    </row>
    <row r="5564" spans="1:2" x14ac:dyDescent="0.25">
      <c r="A5564" s="4" t="s">
        <v>672</v>
      </c>
      <c r="B5564" s="11">
        <v>67794.987956419791</v>
      </c>
    </row>
    <row r="5565" spans="1:2" x14ac:dyDescent="0.25">
      <c r="A5565" s="10" t="s">
        <v>52</v>
      </c>
      <c r="B5565" s="11">
        <v>67794.987956419791</v>
      </c>
    </row>
    <row r="5566" spans="1:2" x14ac:dyDescent="0.25">
      <c r="A5566" s="12" t="s">
        <v>670</v>
      </c>
      <c r="B5566" s="11">
        <v>67794.987956419791</v>
      </c>
    </row>
    <row r="5567" spans="1:2" x14ac:dyDescent="0.25">
      <c r="A5567" s="13" t="s">
        <v>4100</v>
      </c>
      <c r="B5567" s="11">
        <v>67794.987956419791</v>
      </c>
    </row>
    <row r="5568" spans="1:2" x14ac:dyDescent="0.25">
      <c r="A5568" s="14">
        <v>15</v>
      </c>
      <c r="B5568" s="11">
        <v>67794.987956419791</v>
      </c>
    </row>
    <row r="5569" spans="1:2" x14ac:dyDescent="0.25">
      <c r="A5569" s="20" t="s">
        <v>9</v>
      </c>
      <c r="B5569" s="11">
        <v>67794.987956419791</v>
      </c>
    </row>
    <row r="5570" spans="1:2" x14ac:dyDescent="0.25">
      <c r="A5570" s="163">
        <v>67794.987956419791</v>
      </c>
      <c r="B5570" s="11">
        <v>67794.987956419791</v>
      </c>
    </row>
    <row r="5571" spans="1:2" x14ac:dyDescent="0.25">
      <c r="A5571" s="9" t="s">
        <v>2715</v>
      </c>
      <c r="B5571" s="11">
        <v>31250</v>
      </c>
    </row>
    <row r="5572" spans="1:2" x14ac:dyDescent="0.25">
      <c r="A5572" s="4" t="s">
        <v>8</v>
      </c>
      <c r="B5572" s="11">
        <v>31250</v>
      </c>
    </row>
    <row r="5573" spans="1:2" x14ac:dyDescent="0.25">
      <c r="A5573" s="10" t="s">
        <v>52</v>
      </c>
      <c r="B5573" s="11">
        <v>31250</v>
      </c>
    </row>
    <row r="5574" spans="1:2" x14ac:dyDescent="0.25">
      <c r="A5574" s="12" t="s">
        <v>6</v>
      </c>
      <c r="B5574" s="11">
        <v>31250</v>
      </c>
    </row>
    <row r="5575" spans="1:2" x14ac:dyDescent="0.25">
      <c r="A5575" s="13" t="s">
        <v>4032</v>
      </c>
      <c r="B5575" s="11">
        <v>31250</v>
      </c>
    </row>
    <row r="5576" spans="1:2" x14ac:dyDescent="0.25">
      <c r="A5576" s="14">
        <v>6</v>
      </c>
      <c r="B5576" s="11">
        <v>31250</v>
      </c>
    </row>
    <row r="5577" spans="1:2" x14ac:dyDescent="0.25">
      <c r="A5577" s="20" t="s">
        <v>18</v>
      </c>
      <c r="B5577" s="11">
        <v>31250</v>
      </c>
    </row>
    <row r="5578" spans="1:2" x14ac:dyDescent="0.25">
      <c r="A5578" s="163">
        <v>31250</v>
      </c>
      <c r="B5578" s="11">
        <v>31250</v>
      </c>
    </row>
    <row r="5579" spans="1:2" x14ac:dyDescent="0.25">
      <c r="A5579" s="9" t="s">
        <v>2716</v>
      </c>
      <c r="B5579" s="11">
        <v>2165.2740982270229</v>
      </c>
    </row>
    <row r="5580" spans="1:2" x14ac:dyDescent="0.25">
      <c r="A5580" s="4" t="s">
        <v>17</v>
      </c>
      <c r="B5580" s="11">
        <v>2165.2740982270229</v>
      </c>
    </row>
    <row r="5581" spans="1:2" x14ac:dyDescent="0.25">
      <c r="A5581" s="10" t="s">
        <v>52</v>
      </c>
      <c r="B5581" s="11">
        <v>2165.2740982270229</v>
      </c>
    </row>
    <row r="5582" spans="1:2" x14ac:dyDescent="0.25">
      <c r="A5582" s="12" t="s">
        <v>32</v>
      </c>
      <c r="B5582" s="11">
        <v>2165.2740982270229</v>
      </c>
    </row>
    <row r="5583" spans="1:2" x14ac:dyDescent="0.25">
      <c r="A5583" s="13" t="s">
        <v>4053</v>
      </c>
      <c r="B5583" s="11">
        <v>2165.2740982270229</v>
      </c>
    </row>
    <row r="5584" spans="1:2" x14ac:dyDescent="0.25">
      <c r="A5584" s="14">
        <v>2</v>
      </c>
      <c r="B5584" s="11">
        <v>2165.2740982270229</v>
      </c>
    </row>
    <row r="5585" spans="1:2" x14ac:dyDescent="0.25">
      <c r="A5585" s="20" t="s">
        <v>13</v>
      </c>
      <c r="B5585" s="11">
        <v>2165.2740982270229</v>
      </c>
    </row>
    <row r="5586" spans="1:2" x14ac:dyDescent="0.25">
      <c r="A5586" s="163">
        <v>2165.2740982270229</v>
      </c>
      <c r="B5586" s="11">
        <v>2165.2740982270229</v>
      </c>
    </row>
    <row r="5587" spans="1:2" x14ac:dyDescent="0.25">
      <c r="A5587" s="9" t="s">
        <v>2717</v>
      </c>
      <c r="B5587" s="11">
        <v>7123.1666749770275</v>
      </c>
    </row>
    <row r="5588" spans="1:2" x14ac:dyDescent="0.25">
      <c r="A5588" s="4" t="s">
        <v>8</v>
      </c>
      <c r="B5588" s="11">
        <v>7123.1666749770275</v>
      </c>
    </row>
    <row r="5589" spans="1:2" x14ac:dyDescent="0.25">
      <c r="A5589" s="10" t="s">
        <v>3999</v>
      </c>
      <c r="B5589" s="11">
        <v>7123.1666749770275</v>
      </c>
    </row>
    <row r="5590" spans="1:2" x14ac:dyDescent="0.25">
      <c r="A5590" s="12" t="s">
        <v>40</v>
      </c>
      <c r="B5590" s="11">
        <v>7123.1666749770275</v>
      </c>
    </row>
    <row r="5591" spans="1:2" x14ac:dyDescent="0.25">
      <c r="A5591" s="13" t="s">
        <v>4053</v>
      </c>
      <c r="B5591" s="11">
        <v>7123.1666749770275</v>
      </c>
    </row>
    <row r="5592" spans="1:2" x14ac:dyDescent="0.25">
      <c r="A5592" s="14">
        <v>4</v>
      </c>
      <c r="B5592" s="11">
        <v>7123.1666749770275</v>
      </c>
    </row>
    <row r="5593" spans="1:2" x14ac:dyDescent="0.25">
      <c r="A5593" s="20" t="s">
        <v>13</v>
      </c>
      <c r="B5593" s="11">
        <v>7123.1666749770275</v>
      </c>
    </row>
    <row r="5594" spans="1:2" x14ac:dyDescent="0.25">
      <c r="A5594" s="163">
        <v>7123.1666749770275</v>
      </c>
      <c r="B5594" s="11">
        <v>7123.1666749770275</v>
      </c>
    </row>
    <row r="5595" spans="1:2" x14ac:dyDescent="0.25">
      <c r="A5595" s="9" t="s">
        <v>2718</v>
      </c>
      <c r="B5595" s="11">
        <v>130000</v>
      </c>
    </row>
    <row r="5596" spans="1:2" x14ac:dyDescent="0.25">
      <c r="A5596" s="4" t="s">
        <v>84</v>
      </c>
      <c r="B5596" s="11">
        <v>130000</v>
      </c>
    </row>
    <row r="5597" spans="1:2" x14ac:dyDescent="0.25">
      <c r="A5597" s="10" t="s">
        <v>52</v>
      </c>
      <c r="B5597" s="11">
        <v>130000</v>
      </c>
    </row>
    <row r="5598" spans="1:2" x14ac:dyDescent="0.25">
      <c r="A5598" s="12" t="s">
        <v>6</v>
      </c>
      <c r="B5598" s="11">
        <v>130000</v>
      </c>
    </row>
    <row r="5599" spans="1:2" x14ac:dyDescent="0.25">
      <c r="A5599" s="13" t="s">
        <v>4105</v>
      </c>
      <c r="B5599" s="11">
        <v>130000</v>
      </c>
    </row>
    <row r="5600" spans="1:2" x14ac:dyDescent="0.25">
      <c r="A5600" s="14">
        <v>3</v>
      </c>
      <c r="B5600" s="11">
        <v>130000</v>
      </c>
    </row>
    <row r="5601" spans="1:2" x14ac:dyDescent="0.25">
      <c r="A5601" s="20" t="s">
        <v>9</v>
      </c>
      <c r="B5601" s="11">
        <v>130000</v>
      </c>
    </row>
    <row r="5602" spans="1:2" x14ac:dyDescent="0.25">
      <c r="A5602" s="163">
        <v>130000</v>
      </c>
      <c r="B5602" s="11">
        <v>130000</v>
      </c>
    </row>
    <row r="5603" spans="1:2" x14ac:dyDescent="0.25">
      <c r="A5603" s="9" t="s">
        <v>2719</v>
      </c>
      <c r="B5603" s="11">
        <v>4451.9791718606421</v>
      </c>
    </row>
    <row r="5604" spans="1:2" x14ac:dyDescent="0.25">
      <c r="A5604" s="4" t="s">
        <v>8</v>
      </c>
      <c r="B5604" s="11">
        <v>4451.9791718606421</v>
      </c>
    </row>
    <row r="5605" spans="1:2" x14ac:dyDescent="0.25">
      <c r="A5605" s="10" t="s">
        <v>52</v>
      </c>
      <c r="B5605" s="11">
        <v>4451.9791718606421</v>
      </c>
    </row>
    <row r="5606" spans="1:2" x14ac:dyDescent="0.25">
      <c r="A5606" s="12" t="s">
        <v>40</v>
      </c>
      <c r="B5606" s="11">
        <v>4451.9791718606421</v>
      </c>
    </row>
    <row r="5607" spans="1:2" x14ac:dyDescent="0.25">
      <c r="A5607" s="13" t="s">
        <v>4053</v>
      </c>
      <c r="B5607" s="11">
        <v>4451.9791718606421</v>
      </c>
    </row>
    <row r="5608" spans="1:2" x14ac:dyDescent="0.25">
      <c r="A5608" s="14">
        <v>6</v>
      </c>
      <c r="B5608" s="11">
        <v>4451.9791718606421</v>
      </c>
    </row>
    <row r="5609" spans="1:2" x14ac:dyDescent="0.25">
      <c r="A5609" s="20" t="s">
        <v>9</v>
      </c>
      <c r="B5609" s="11">
        <v>4451.9791718606421</v>
      </c>
    </row>
    <row r="5610" spans="1:2" x14ac:dyDescent="0.25">
      <c r="A5610" s="163">
        <v>4451.9791718606421</v>
      </c>
      <c r="B5610" s="11">
        <v>4451.9791718606421</v>
      </c>
    </row>
    <row r="5611" spans="1:2" x14ac:dyDescent="0.25">
      <c r="A5611" s="9" t="s">
        <v>2720</v>
      </c>
      <c r="B5611" s="11">
        <v>9600</v>
      </c>
    </row>
    <row r="5612" spans="1:2" x14ac:dyDescent="0.25">
      <c r="A5612" s="4" t="s">
        <v>48</v>
      </c>
      <c r="B5612" s="11">
        <v>9600</v>
      </c>
    </row>
    <row r="5613" spans="1:2" x14ac:dyDescent="0.25">
      <c r="A5613" s="10" t="s">
        <v>20</v>
      </c>
      <c r="B5613" s="11">
        <v>9600</v>
      </c>
    </row>
    <row r="5614" spans="1:2" x14ac:dyDescent="0.25">
      <c r="A5614" s="12" t="s">
        <v>6</v>
      </c>
      <c r="B5614" s="11">
        <v>9600</v>
      </c>
    </row>
    <row r="5615" spans="1:2" x14ac:dyDescent="0.25">
      <c r="A5615" s="13" t="s">
        <v>4053</v>
      </c>
      <c r="B5615" s="11">
        <v>9600</v>
      </c>
    </row>
    <row r="5616" spans="1:2" x14ac:dyDescent="0.25">
      <c r="A5616" s="14">
        <v>2</v>
      </c>
      <c r="B5616" s="11">
        <v>9600</v>
      </c>
    </row>
    <row r="5617" spans="1:2" x14ac:dyDescent="0.25">
      <c r="A5617" s="20" t="s">
        <v>9</v>
      </c>
      <c r="B5617" s="11">
        <v>9600</v>
      </c>
    </row>
    <row r="5618" spans="1:2" x14ac:dyDescent="0.25">
      <c r="A5618" s="163">
        <v>9600</v>
      </c>
      <c r="B5618" s="11">
        <v>9600</v>
      </c>
    </row>
    <row r="5619" spans="1:2" x14ac:dyDescent="0.25">
      <c r="A5619" s="9" t="s">
        <v>2721</v>
      </c>
      <c r="B5619" s="11">
        <v>6945.0875081026015</v>
      </c>
    </row>
    <row r="5620" spans="1:2" x14ac:dyDescent="0.25">
      <c r="A5620" s="4" t="s">
        <v>8</v>
      </c>
      <c r="B5620" s="11">
        <v>6945.0875081026015</v>
      </c>
    </row>
    <row r="5621" spans="1:2" x14ac:dyDescent="0.25">
      <c r="A5621" s="10" t="s">
        <v>20</v>
      </c>
      <c r="B5621" s="11">
        <v>6945.0875081026015</v>
      </c>
    </row>
    <row r="5622" spans="1:2" x14ac:dyDescent="0.25">
      <c r="A5622" s="12" t="s">
        <v>40</v>
      </c>
      <c r="B5622" s="11">
        <v>6945.0875081026015</v>
      </c>
    </row>
    <row r="5623" spans="1:2" x14ac:dyDescent="0.25">
      <c r="A5623" s="13" t="s">
        <v>4053</v>
      </c>
      <c r="B5623" s="11">
        <v>6945.0875081026015</v>
      </c>
    </row>
    <row r="5624" spans="1:2" x14ac:dyDescent="0.25">
      <c r="A5624" s="14">
        <v>1</v>
      </c>
      <c r="B5624" s="11">
        <v>6945.0875081026015</v>
      </c>
    </row>
    <row r="5625" spans="1:2" x14ac:dyDescent="0.25">
      <c r="A5625" s="20" t="s">
        <v>9</v>
      </c>
      <c r="B5625" s="11">
        <v>6945.0875081026015</v>
      </c>
    </row>
    <row r="5626" spans="1:2" x14ac:dyDescent="0.25">
      <c r="A5626" s="163">
        <v>6945.0875081026015</v>
      </c>
      <c r="B5626" s="11">
        <v>6945.0875081026015</v>
      </c>
    </row>
    <row r="5627" spans="1:2" x14ac:dyDescent="0.25">
      <c r="A5627" s="9" t="s">
        <v>2722</v>
      </c>
      <c r="B5627" s="11">
        <v>10684.750012465542</v>
      </c>
    </row>
    <row r="5628" spans="1:2" x14ac:dyDescent="0.25">
      <c r="A5628" s="4" t="s">
        <v>8</v>
      </c>
      <c r="B5628" s="11">
        <v>10684.750012465542</v>
      </c>
    </row>
    <row r="5629" spans="1:2" x14ac:dyDescent="0.25">
      <c r="A5629" s="10" t="s">
        <v>310</v>
      </c>
      <c r="B5629" s="11">
        <v>10684.750012465542</v>
      </c>
    </row>
    <row r="5630" spans="1:2" x14ac:dyDescent="0.25">
      <c r="A5630" s="12" t="s">
        <v>40</v>
      </c>
      <c r="B5630" s="11">
        <v>10684.750012465542</v>
      </c>
    </row>
    <row r="5631" spans="1:2" x14ac:dyDescent="0.25">
      <c r="A5631" s="13" t="s">
        <v>4053</v>
      </c>
      <c r="B5631" s="11">
        <v>10684.750012465542</v>
      </c>
    </row>
    <row r="5632" spans="1:2" x14ac:dyDescent="0.25">
      <c r="A5632" s="14">
        <v>7</v>
      </c>
      <c r="B5632" s="11">
        <v>10684.750012465542</v>
      </c>
    </row>
    <row r="5633" spans="1:2" x14ac:dyDescent="0.25">
      <c r="A5633" s="20" t="s">
        <v>13</v>
      </c>
      <c r="B5633" s="11">
        <v>10684.750012465542</v>
      </c>
    </row>
    <row r="5634" spans="1:2" x14ac:dyDescent="0.25">
      <c r="A5634" s="163">
        <v>10684.750012465542</v>
      </c>
      <c r="B5634" s="11">
        <v>10684.750012465542</v>
      </c>
    </row>
    <row r="5635" spans="1:2" x14ac:dyDescent="0.25">
      <c r="A5635" s="9" t="s">
        <v>2723</v>
      </c>
      <c r="B5635" s="11">
        <v>8547.8000099724322</v>
      </c>
    </row>
    <row r="5636" spans="1:2" x14ac:dyDescent="0.25">
      <c r="A5636" s="4" t="s">
        <v>8</v>
      </c>
      <c r="B5636" s="11">
        <v>8547.8000099724322</v>
      </c>
    </row>
    <row r="5637" spans="1:2" x14ac:dyDescent="0.25">
      <c r="A5637" s="10" t="s">
        <v>20</v>
      </c>
      <c r="B5637" s="11">
        <v>8547.8000099724322</v>
      </c>
    </row>
    <row r="5638" spans="1:2" x14ac:dyDescent="0.25">
      <c r="A5638" s="12" t="s">
        <v>40</v>
      </c>
      <c r="B5638" s="11">
        <v>8547.8000099724322</v>
      </c>
    </row>
    <row r="5639" spans="1:2" x14ac:dyDescent="0.25">
      <c r="A5639" s="13" t="s">
        <v>4053</v>
      </c>
      <c r="B5639" s="11">
        <v>8547.8000099724322</v>
      </c>
    </row>
    <row r="5640" spans="1:2" x14ac:dyDescent="0.25">
      <c r="A5640" s="14">
        <v>3.5</v>
      </c>
      <c r="B5640" s="11">
        <v>8547.8000099724322</v>
      </c>
    </row>
    <row r="5641" spans="1:2" x14ac:dyDescent="0.25">
      <c r="A5641" s="20" t="s">
        <v>18</v>
      </c>
      <c r="B5641" s="11">
        <v>8547.8000099724322</v>
      </c>
    </row>
    <row r="5642" spans="1:2" x14ac:dyDescent="0.25">
      <c r="A5642" s="163">
        <v>8547.8000099724322</v>
      </c>
      <c r="B5642" s="11">
        <v>8547.8000099724322</v>
      </c>
    </row>
    <row r="5643" spans="1:2" x14ac:dyDescent="0.25">
      <c r="A5643" s="9" t="s">
        <v>2724</v>
      </c>
      <c r="B5643" s="11">
        <v>35000</v>
      </c>
    </row>
    <row r="5644" spans="1:2" x14ac:dyDescent="0.25">
      <c r="A5644" s="4" t="s">
        <v>8</v>
      </c>
      <c r="B5644" s="11">
        <v>35000</v>
      </c>
    </row>
    <row r="5645" spans="1:2" x14ac:dyDescent="0.25">
      <c r="A5645" s="10" t="s">
        <v>20</v>
      </c>
      <c r="B5645" s="11">
        <v>35000</v>
      </c>
    </row>
    <row r="5646" spans="1:2" x14ac:dyDescent="0.25">
      <c r="A5646" s="12" t="s">
        <v>6</v>
      </c>
      <c r="B5646" s="11">
        <v>35000</v>
      </c>
    </row>
    <row r="5647" spans="1:2" x14ac:dyDescent="0.25">
      <c r="A5647" s="13" t="s">
        <v>4032</v>
      </c>
      <c r="B5647" s="11">
        <v>35000</v>
      </c>
    </row>
    <row r="5648" spans="1:2" x14ac:dyDescent="0.25">
      <c r="A5648" s="14">
        <v>10</v>
      </c>
      <c r="B5648" s="11">
        <v>35000</v>
      </c>
    </row>
    <row r="5649" spans="1:2" x14ac:dyDescent="0.25">
      <c r="A5649" s="20" t="s">
        <v>9</v>
      </c>
      <c r="B5649" s="11">
        <v>35000</v>
      </c>
    </row>
    <row r="5650" spans="1:2" x14ac:dyDescent="0.25">
      <c r="A5650" s="163">
        <v>35000</v>
      </c>
      <c r="B5650" s="11">
        <v>35000</v>
      </c>
    </row>
    <row r="5651" spans="1:2" x14ac:dyDescent="0.25">
      <c r="A5651" s="9" t="s">
        <v>2725</v>
      </c>
      <c r="B5651" s="11">
        <v>17807.916687442568</v>
      </c>
    </row>
    <row r="5652" spans="1:2" x14ac:dyDescent="0.25">
      <c r="A5652" s="4" t="s">
        <v>8</v>
      </c>
      <c r="B5652" s="11">
        <v>17807.916687442568</v>
      </c>
    </row>
    <row r="5653" spans="1:2" x14ac:dyDescent="0.25">
      <c r="A5653" s="10" t="s">
        <v>20</v>
      </c>
      <c r="B5653" s="11">
        <v>17807.916687442568</v>
      </c>
    </row>
    <row r="5654" spans="1:2" x14ac:dyDescent="0.25">
      <c r="A5654" s="12" t="s">
        <v>40</v>
      </c>
      <c r="B5654" s="11">
        <v>17807.916687442568</v>
      </c>
    </row>
    <row r="5655" spans="1:2" x14ac:dyDescent="0.25">
      <c r="A5655" s="13" t="s">
        <v>4054</v>
      </c>
      <c r="B5655" s="11">
        <v>17807.916687442568</v>
      </c>
    </row>
    <row r="5656" spans="1:2" x14ac:dyDescent="0.25">
      <c r="A5656" s="14">
        <v>12</v>
      </c>
      <c r="B5656" s="11">
        <v>17807.916687442568</v>
      </c>
    </row>
    <row r="5657" spans="1:2" x14ac:dyDescent="0.25">
      <c r="A5657" s="20" t="s">
        <v>18</v>
      </c>
      <c r="B5657" s="11">
        <v>17807.916687442568</v>
      </c>
    </row>
    <row r="5658" spans="1:2" x14ac:dyDescent="0.25">
      <c r="A5658" s="163">
        <v>17807.916687442568</v>
      </c>
      <c r="B5658" s="11">
        <v>17807.916687442568</v>
      </c>
    </row>
    <row r="5659" spans="1:2" x14ac:dyDescent="0.25">
      <c r="A5659" s="9" t="s">
        <v>2726</v>
      </c>
      <c r="B5659" s="11">
        <v>3205.4250037396623</v>
      </c>
    </row>
    <row r="5660" spans="1:2" x14ac:dyDescent="0.25">
      <c r="A5660" s="4" t="s">
        <v>8</v>
      </c>
      <c r="B5660" s="11">
        <v>3205.4250037396623</v>
      </c>
    </row>
    <row r="5661" spans="1:2" x14ac:dyDescent="0.25">
      <c r="A5661" s="10" t="s">
        <v>310</v>
      </c>
      <c r="B5661" s="11">
        <v>3205.4250037396623</v>
      </c>
    </row>
    <row r="5662" spans="1:2" x14ac:dyDescent="0.25">
      <c r="A5662" s="12" t="s">
        <v>40</v>
      </c>
      <c r="B5662" s="11">
        <v>3205.4250037396623</v>
      </c>
    </row>
    <row r="5663" spans="1:2" x14ac:dyDescent="0.25">
      <c r="A5663" s="13" t="s">
        <v>4053</v>
      </c>
      <c r="B5663" s="11">
        <v>3205.4250037396623</v>
      </c>
    </row>
    <row r="5664" spans="1:2" x14ac:dyDescent="0.25">
      <c r="A5664" s="14">
        <v>4</v>
      </c>
      <c r="B5664" s="11">
        <v>3205.4250037396623</v>
      </c>
    </row>
    <row r="5665" spans="1:2" x14ac:dyDescent="0.25">
      <c r="A5665" s="20" t="s">
        <v>13</v>
      </c>
      <c r="B5665" s="11">
        <v>3205.4250037396623</v>
      </c>
    </row>
    <row r="5666" spans="1:2" x14ac:dyDescent="0.25">
      <c r="A5666" s="163">
        <v>3205.4250037396623</v>
      </c>
      <c r="B5666" s="11">
        <v>3205.4250037396623</v>
      </c>
    </row>
    <row r="5667" spans="1:2" x14ac:dyDescent="0.25">
      <c r="A5667" s="9" t="s">
        <v>2727</v>
      </c>
      <c r="B5667" s="11">
        <v>60000</v>
      </c>
    </row>
    <row r="5668" spans="1:2" x14ac:dyDescent="0.25">
      <c r="A5668" s="4" t="s">
        <v>65</v>
      </c>
      <c r="B5668" s="11">
        <v>60000</v>
      </c>
    </row>
    <row r="5669" spans="1:2" x14ac:dyDescent="0.25">
      <c r="A5669" s="10" t="s">
        <v>52</v>
      </c>
      <c r="B5669" s="11">
        <v>60000</v>
      </c>
    </row>
    <row r="5670" spans="1:2" x14ac:dyDescent="0.25">
      <c r="A5670" s="12" t="s">
        <v>6</v>
      </c>
      <c r="B5670" s="11">
        <v>60000</v>
      </c>
    </row>
    <row r="5671" spans="1:2" x14ac:dyDescent="0.25">
      <c r="A5671" s="13" t="s">
        <v>4029</v>
      </c>
      <c r="B5671" s="11">
        <v>60000</v>
      </c>
    </row>
    <row r="5672" spans="1:2" x14ac:dyDescent="0.25">
      <c r="A5672" s="14">
        <v>10</v>
      </c>
      <c r="B5672" s="11">
        <v>60000</v>
      </c>
    </row>
    <row r="5673" spans="1:2" x14ac:dyDescent="0.25">
      <c r="A5673" s="20" t="s">
        <v>9</v>
      </c>
      <c r="B5673" s="11">
        <v>60000</v>
      </c>
    </row>
    <row r="5674" spans="1:2" x14ac:dyDescent="0.25">
      <c r="A5674" s="163">
        <v>60000</v>
      </c>
      <c r="B5674" s="11">
        <v>60000</v>
      </c>
    </row>
    <row r="5675" spans="1:2" x14ac:dyDescent="0.25">
      <c r="A5675" s="9" t="s">
        <v>2728</v>
      </c>
      <c r="B5675" s="11">
        <v>14246.333349954055</v>
      </c>
    </row>
    <row r="5676" spans="1:2" x14ac:dyDescent="0.25">
      <c r="A5676" s="4" t="s">
        <v>8</v>
      </c>
      <c r="B5676" s="11">
        <v>14246.333349954055</v>
      </c>
    </row>
    <row r="5677" spans="1:2" x14ac:dyDescent="0.25">
      <c r="A5677" s="10" t="s">
        <v>52</v>
      </c>
      <c r="B5677" s="11">
        <v>14246.333349954055</v>
      </c>
    </row>
    <row r="5678" spans="1:2" x14ac:dyDescent="0.25">
      <c r="A5678" s="12" t="s">
        <v>40</v>
      </c>
      <c r="B5678" s="11">
        <v>14246.333349954055</v>
      </c>
    </row>
    <row r="5679" spans="1:2" x14ac:dyDescent="0.25">
      <c r="A5679" s="13" t="s">
        <v>4054</v>
      </c>
      <c r="B5679" s="11">
        <v>14246.333349954055</v>
      </c>
    </row>
    <row r="5680" spans="1:2" x14ac:dyDescent="0.25">
      <c r="A5680" s="14">
        <v>13</v>
      </c>
      <c r="B5680" s="11">
        <v>14246.333349954055</v>
      </c>
    </row>
    <row r="5681" spans="1:2" x14ac:dyDescent="0.25">
      <c r="A5681" s="20" t="s">
        <v>18</v>
      </c>
      <c r="B5681" s="11">
        <v>14246.333349954055</v>
      </c>
    </row>
    <row r="5682" spans="1:2" x14ac:dyDescent="0.25">
      <c r="A5682" s="163">
        <v>14246.333349954055</v>
      </c>
      <c r="B5682" s="11">
        <v>14246.333349954055</v>
      </c>
    </row>
    <row r="5683" spans="1:2" x14ac:dyDescent="0.25">
      <c r="A5683" s="9" t="s">
        <v>2729</v>
      </c>
      <c r="B5683" s="11">
        <v>10684.750012465542</v>
      </c>
    </row>
    <row r="5684" spans="1:2" x14ac:dyDescent="0.25">
      <c r="A5684" s="4" t="s">
        <v>8</v>
      </c>
      <c r="B5684" s="11">
        <v>10684.750012465542</v>
      </c>
    </row>
    <row r="5685" spans="1:2" x14ac:dyDescent="0.25">
      <c r="A5685" s="10" t="s">
        <v>52</v>
      </c>
      <c r="B5685" s="11">
        <v>10684.750012465542</v>
      </c>
    </row>
    <row r="5686" spans="1:2" x14ac:dyDescent="0.25">
      <c r="A5686" s="12" t="s">
        <v>40</v>
      </c>
      <c r="B5686" s="11">
        <v>10684.750012465542</v>
      </c>
    </row>
    <row r="5687" spans="1:2" x14ac:dyDescent="0.25">
      <c r="A5687" s="13" t="s">
        <v>4053</v>
      </c>
      <c r="B5687" s="11">
        <v>10684.750012465542</v>
      </c>
    </row>
    <row r="5688" spans="1:2" x14ac:dyDescent="0.25">
      <c r="A5688" s="14">
        <v>8</v>
      </c>
      <c r="B5688" s="11">
        <v>10684.750012465542</v>
      </c>
    </row>
    <row r="5689" spans="1:2" x14ac:dyDescent="0.25">
      <c r="A5689" s="20" t="s">
        <v>18</v>
      </c>
      <c r="B5689" s="11">
        <v>10684.750012465542</v>
      </c>
    </row>
    <row r="5690" spans="1:2" x14ac:dyDescent="0.25">
      <c r="A5690" s="163">
        <v>10684.750012465542</v>
      </c>
      <c r="B5690" s="11">
        <v>10684.750012465542</v>
      </c>
    </row>
    <row r="5691" spans="1:2" x14ac:dyDescent="0.25">
      <c r="A5691" s="9" t="s">
        <v>2730</v>
      </c>
      <c r="B5691" s="11">
        <v>40000</v>
      </c>
    </row>
    <row r="5692" spans="1:2" x14ac:dyDescent="0.25">
      <c r="A5692" s="4" t="s">
        <v>8</v>
      </c>
      <c r="B5692" s="11">
        <v>40000</v>
      </c>
    </row>
    <row r="5693" spans="1:2" x14ac:dyDescent="0.25">
      <c r="A5693" s="10" t="s">
        <v>52</v>
      </c>
      <c r="B5693" s="11">
        <v>40000</v>
      </c>
    </row>
    <row r="5694" spans="1:2" x14ac:dyDescent="0.25">
      <c r="A5694" s="12" t="s">
        <v>6</v>
      </c>
      <c r="B5694" s="11">
        <v>40000</v>
      </c>
    </row>
    <row r="5695" spans="1:2" x14ac:dyDescent="0.25">
      <c r="A5695" s="13" t="s">
        <v>4030</v>
      </c>
      <c r="B5695" s="11">
        <v>40000</v>
      </c>
    </row>
    <row r="5696" spans="1:2" x14ac:dyDescent="0.25">
      <c r="A5696" s="14">
        <v>15</v>
      </c>
      <c r="B5696" s="11">
        <v>40000</v>
      </c>
    </row>
    <row r="5697" spans="1:2" x14ac:dyDescent="0.25">
      <c r="A5697" s="20" t="s">
        <v>13</v>
      </c>
      <c r="B5697" s="11">
        <v>40000</v>
      </c>
    </row>
    <row r="5698" spans="1:2" x14ac:dyDescent="0.25">
      <c r="A5698" s="163">
        <v>40000</v>
      </c>
      <c r="B5698" s="11">
        <v>40000</v>
      </c>
    </row>
    <row r="5699" spans="1:2" x14ac:dyDescent="0.25">
      <c r="A5699" s="9" t="s">
        <v>2731</v>
      </c>
      <c r="B5699" s="11">
        <v>5022</v>
      </c>
    </row>
    <row r="5700" spans="1:2" x14ac:dyDescent="0.25">
      <c r="A5700" s="4" t="s">
        <v>17</v>
      </c>
      <c r="B5700" s="11">
        <v>5022</v>
      </c>
    </row>
    <row r="5701" spans="1:2" x14ac:dyDescent="0.25">
      <c r="A5701" s="10" t="s">
        <v>20</v>
      </c>
      <c r="B5701" s="11">
        <v>5022</v>
      </c>
    </row>
    <row r="5702" spans="1:2" x14ac:dyDescent="0.25">
      <c r="A5702" s="12" t="s">
        <v>6</v>
      </c>
      <c r="B5702" s="11">
        <v>5022</v>
      </c>
    </row>
    <row r="5703" spans="1:2" x14ac:dyDescent="0.25">
      <c r="A5703" s="13" t="s">
        <v>4053</v>
      </c>
      <c r="B5703" s="11">
        <v>5022</v>
      </c>
    </row>
    <row r="5704" spans="1:2" x14ac:dyDescent="0.25">
      <c r="A5704" s="14">
        <v>15</v>
      </c>
      <c r="B5704" s="11">
        <v>5022</v>
      </c>
    </row>
    <row r="5705" spans="1:2" x14ac:dyDescent="0.25">
      <c r="A5705" s="20" t="s">
        <v>9</v>
      </c>
      <c r="B5705" s="11">
        <v>5022</v>
      </c>
    </row>
    <row r="5706" spans="1:2" x14ac:dyDescent="0.25">
      <c r="A5706" s="163">
        <v>5022</v>
      </c>
      <c r="B5706" s="11">
        <v>5022</v>
      </c>
    </row>
    <row r="5707" spans="1:2" x14ac:dyDescent="0.25">
      <c r="A5707" s="9" t="s">
        <v>2732</v>
      </c>
      <c r="B5707" s="11">
        <v>7301.2458418514525</v>
      </c>
    </row>
    <row r="5708" spans="1:2" x14ac:dyDescent="0.25">
      <c r="A5708" s="4" t="s">
        <v>8</v>
      </c>
      <c r="B5708" s="11">
        <v>7301.2458418514525</v>
      </c>
    </row>
    <row r="5709" spans="1:2" x14ac:dyDescent="0.25">
      <c r="A5709" s="10" t="s">
        <v>20</v>
      </c>
      <c r="B5709" s="11">
        <v>7301.2458418514525</v>
      </c>
    </row>
    <row r="5710" spans="1:2" x14ac:dyDescent="0.25">
      <c r="A5710" s="12" t="s">
        <v>40</v>
      </c>
      <c r="B5710" s="11">
        <v>7301.2458418514525</v>
      </c>
    </row>
    <row r="5711" spans="1:2" x14ac:dyDescent="0.25">
      <c r="A5711" s="13" t="s">
        <v>4053</v>
      </c>
      <c r="B5711" s="11">
        <v>7301.2458418514525</v>
      </c>
    </row>
    <row r="5712" spans="1:2" x14ac:dyDescent="0.25">
      <c r="A5712" s="14">
        <v>5</v>
      </c>
      <c r="B5712" s="11">
        <v>7301.2458418514525</v>
      </c>
    </row>
    <row r="5713" spans="1:2" x14ac:dyDescent="0.25">
      <c r="A5713" s="20" t="s">
        <v>13</v>
      </c>
      <c r="B5713" s="11">
        <v>7301.2458418514525</v>
      </c>
    </row>
    <row r="5714" spans="1:2" x14ac:dyDescent="0.25">
      <c r="A5714" s="163">
        <v>7301.2458418514525</v>
      </c>
      <c r="B5714" s="11">
        <v>7301.2458418514525</v>
      </c>
    </row>
    <row r="5715" spans="1:2" x14ac:dyDescent="0.25">
      <c r="A5715" s="9" t="s">
        <v>2733</v>
      </c>
      <c r="B5715" s="11">
        <v>19831.432821021317</v>
      </c>
    </row>
    <row r="5716" spans="1:2" x14ac:dyDescent="0.25">
      <c r="A5716" s="4" t="s">
        <v>847</v>
      </c>
      <c r="B5716" s="11">
        <v>19831.432821021317</v>
      </c>
    </row>
    <row r="5717" spans="1:2" x14ac:dyDescent="0.25">
      <c r="A5717" s="10" t="s">
        <v>20</v>
      </c>
      <c r="B5717" s="11">
        <v>19831.432821021317</v>
      </c>
    </row>
    <row r="5718" spans="1:2" x14ac:dyDescent="0.25">
      <c r="A5718" s="12" t="s">
        <v>845</v>
      </c>
      <c r="B5718" s="11">
        <v>19831.432821021317</v>
      </c>
    </row>
    <row r="5719" spans="1:2" x14ac:dyDescent="0.25">
      <c r="A5719" s="13" t="s">
        <v>4054</v>
      </c>
      <c r="B5719" s="11">
        <v>19831.432821021317</v>
      </c>
    </row>
    <row r="5720" spans="1:2" x14ac:dyDescent="0.25">
      <c r="A5720" s="14">
        <v>5</v>
      </c>
      <c r="B5720" s="11">
        <v>19831.432821021317</v>
      </c>
    </row>
    <row r="5721" spans="1:2" x14ac:dyDescent="0.25">
      <c r="A5721" s="20" t="s">
        <v>13</v>
      </c>
      <c r="B5721" s="11">
        <v>19831.432821021317</v>
      </c>
    </row>
    <row r="5722" spans="1:2" x14ac:dyDescent="0.25">
      <c r="A5722" s="163">
        <v>19831.432821021317</v>
      </c>
      <c r="B5722" s="11">
        <v>19831.432821021317</v>
      </c>
    </row>
    <row r="5723" spans="1:2" x14ac:dyDescent="0.25">
      <c r="A5723" s="9" t="s">
        <v>2734</v>
      </c>
      <c r="B5723" s="11">
        <v>10684.750012465542</v>
      </c>
    </row>
    <row r="5724" spans="1:2" x14ac:dyDescent="0.25">
      <c r="A5724" s="4" t="s">
        <v>8</v>
      </c>
      <c r="B5724" s="11">
        <v>10684.750012465542</v>
      </c>
    </row>
    <row r="5725" spans="1:2" x14ac:dyDescent="0.25">
      <c r="A5725" s="10" t="s">
        <v>52</v>
      </c>
      <c r="B5725" s="11">
        <v>10684.750012465542</v>
      </c>
    </row>
    <row r="5726" spans="1:2" x14ac:dyDescent="0.25">
      <c r="A5726" s="12" t="s">
        <v>40</v>
      </c>
      <c r="B5726" s="11">
        <v>10684.750012465542</v>
      </c>
    </row>
    <row r="5727" spans="1:2" x14ac:dyDescent="0.25">
      <c r="A5727" s="13" t="s">
        <v>4053</v>
      </c>
      <c r="B5727" s="11">
        <v>10684.750012465542</v>
      </c>
    </row>
    <row r="5728" spans="1:2" x14ac:dyDescent="0.25">
      <c r="A5728" s="14">
        <v>5</v>
      </c>
      <c r="B5728" s="11">
        <v>10684.750012465542</v>
      </c>
    </row>
    <row r="5729" spans="1:2" x14ac:dyDescent="0.25">
      <c r="A5729" s="20" t="s">
        <v>9</v>
      </c>
      <c r="B5729" s="11">
        <v>10684.750012465542</v>
      </c>
    </row>
    <row r="5730" spans="1:2" x14ac:dyDescent="0.25">
      <c r="A5730" s="163">
        <v>10684.750012465542</v>
      </c>
      <c r="B5730" s="11">
        <v>10684.750012465542</v>
      </c>
    </row>
    <row r="5731" spans="1:2" x14ac:dyDescent="0.25">
      <c r="A5731" s="9" t="s">
        <v>2735</v>
      </c>
      <c r="B5731" s="11">
        <v>4800</v>
      </c>
    </row>
    <row r="5732" spans="1:2" x14ac:dyDescent="0.25">
      <c r="A5732" s="4" t="s">
        <v>851</v>
      </c>
      <c r="B5732" s="11">
        <v>4800</v>
      </c>
    </row>
    <row r="5733" spans="1:2" x14ac:dyDescent="0.25">
      <c r="A5733" s="10" t="s">
        <v>20</v>
      </c>
      <c r="B5733" s="11">
        <v>4800</v>
      </c>
    </row>
    <row r="5734" spans="1:2" x14ac:dyDescent="0.25">
      <c r="A5734" s="12" t="s">
        <v>6</v>
      </c>
      <c r="B5734" s="11">
        <v>4800</v>
      </c>
    </row>
    <row r="5735" spans="1:2" x14ac:dyDescent="0.25">
      <c r="A5735" s="13" t="s">
        <v>4053</v>
      </c>
      <c r="B5735" s="11">
        <v>4800</v>
      </c>
    </row>
    <row r="5736" spans="1:2" x14ac:dyDescent="0.25">
      <c r="A5736" s="14">
        <v>2</v>
      </c>
      <c r="B5736" s="11">
        <v>4800</v>
      </c>
    </row>
    <row r="5737" spans="1:2" x14ac:dyDescent="0.25">
      <c r="A5737" s="20" t="s">
        <v>9</v>
      </c>
      <c r="B5737" s="11">
        <v>4800</v>
      </c>
    </row>
    <row r="5738" spans="1:2" x14ac:dyDescent="0.25">
      <c r="A5738" s="163">
        <v>4800</v>
      </c>
      <c r="B5738" s="11">
        <v>4800</v>
      </c>
    </row>
    <row r="5739" spans="1:2" x14ac:dyDescent="0.25">
      <c r="A5739" s="9" t="s">
        <v>2736</v>
      </c>
      <c r="B5739" s="11">
        <v>83846.362973446114</v>
      </c>
    </row>
    <row r="5740" spans="1:2" x14ac:dyDescent="0.25">
      <c r="A5740" s="4" t="s">
        <v>24</v>
      </c>
      <c r="B5740" s="11">
        <v>83846.362973446114</v>
      </c>
    </row>
    <row r="5741" spans="1:2" x14ac:dyDescent="0.25">
      <c r="A5741" s="10" t="s">
        <v>20</v>
      </c>
      <c r="B5741" s="11">
        <v>83846.362973446114</v>
      </c>
    </row>
    <row r="5742" spans="1:2" x14ac:dyDescent="0.25">
      <c r="A5742" s="12" t="s">
        <v>22</v>
      </c>
      <c r="B5742" s="11">
        <v>83846.362973446114</v>
      </c>
    </row>
    <row r="5743" spans="1:2" x14ac:dyDescent="0.25">
      <c r="A5743" s="13" t="s">
        <v>4101</v>
      </c>
      <c r="B5743" s="11">
        <v>83846.362973446114</v>
      </c>
    </row>
    <row r="5744" spans="1:2" x14ac:dyDescent="0.25">
      <c r="A5744" s="14">
        <v>7</v>
      </c>
      <c r="B5744" s="11">
        <v>83846.362973446114</v>
      </c>
    </row>
    <row r="5745" spans="1:2" x14ac:dyDescent="0.25">
      <c r="A5745" s="20" t="s">
        <v>9</v>
      </c>
      <c r="B5745" s="11">
        <v>83846.362973446114</v>
      </c>
    </row>
    <row r="5746" spans="1:2" x14ac:dyDescent="0.25">
      <c r="A5746" s="163">
        <v>83846.362973446114</v>
      </c>
      <c r="B5746" s="11">
        <v>83846.362973446114</v>
      </c>
    </row>
    <row r="5747" spans="1:2" x14ac:dyDescent="0.25">
      <c r="A5747" s="9" t="s">
        <v>2737</v>
      </c>
      <c r="B5747" s="11">
        <v>15000</v>
      </c>
    </row>
    <row r="5748" spans="1:2" x14ac:dyDescent="0.25">
      <c r="A5748" s="4" t="s">
        <v>8</v>
      </c>
      <c r="B5748" s="11">
        <v>15000</v>
      </c>
    </row>
    <row r="5749" spans="1:2" x14ac:dyDescent="0.25">
      <c r="A5749" s="10" t="s">
        <v>488</v>
      </c>
      <c r="B5749" s="11">
        <v>15000</v>
      </c>
    </row>
    <row r="5750" spans="1:2" x14ac:dyDescent="0.25">
      <c r="A5750" s="12" t="s">
        <v>6</v>
      </c>
      <c r="B5750" s="11">
        <v>15000</v>
      </c>
    </row>
    <row r="5751" spans="1:2" x14ac:dyDescent="0.25">
      <c r="A5751" s="13" t="s">
        <v>4054</v>
      </c>
      <c r="B5751" s="11">
        <v>15000</v>
      </c>
    </row>
    <row r="5752" spans="1:2" x14ac:dyDescent="0.25">
      <c r="A5752" s="14">
        <v>2</v>
      </c>
      <c r="B5752" s="11">
        <v>15000</v>
      </c>
    </row>
    <row r="5753" spans="1:2" x14ac:dyDescent="0.25">
      <c r="A5753" s="20" t="s">
        <v>18</v>
      </c>
      <c r="B5753" s="11">
        <v>15000</v>
      </c>
    </row>
    <row r="5754" spans="1:2" x14ac:dyDescent="0.25">
      <c r="A5754" s="163">
        <v>15000</v>
      </c>
      <c r="B5754" s="11">
        <v>15000</v>
      </c>
    </row>
    <row r="5755" spans="1:2" x14ac:dyDescent="0.25">
      <c r="A5755" s="9" t="s">
        <v>2738</v>
      </c>
      <c r="B5755" s="11">
        <v>10000</v>
      </c>
    </row>
    <row r="5756" spans="1:2" x14ac:dyDescent="0.25">
      <c r="A5756" s="4" t="s">
        <v>8</v>
      </c>
      <c r="B5756" s="11">
        <v>10000</v>
      </c>
    </row>
    <row r="5757" spans="1:2" x14ac:dyDescent="0.25">
      <c r="A5757" s="10" t="s">
        <v>20</v>
      </c>
      <c r="B5757" s="11">
        <v>10000</v>
      </c>
    </row>
    <row r="5758" spans="1:2" x14ac:dyDescent="0.25">
      <c r="A5758" s="12" t="s">
        <v>6</v>
      </c>
      <c r="B5758" s="11">
        <v>10000</v>
      </c>
    </row>
    <row r="5759" spans="1:2" x14ac:dyDescent="0.25">
      <c r="A5759" s="13" t="s">
        <v>4053</v>
      </c>
      <c r="B5759" s="11">
        <v>10000</v>
      </c>
    </row>
    <row r="5760" spans="1:2" x14ac:dyDescent="0.25">
      <c r="A5760" s="14">
        <v>12</v>
      </c>
      <c r="B5760" s="11">
        <v>10000</v>
      </c>
    </row>
    <row r="5761" spans="1:2" x14ac:dyDescent="0.25">
      <c r="A5761" s="20" t="s">
        <v>9</v>
      </c>
      <c r="B5761" s="11">
        <v>10000</v>
      </c>
    </row>
    <row r="5762" spans="1:2" x14ac:dyDescent="0.25">
      <c r="A5762" s="163">
        <v>10000</v>
      </c>
      <c r="B5762" s="11">
        <v>10000</v>
      </c>
    </row>
    <row r="5763" spans="1:2" x14ac:dyDescent="0.25">
      <c r="A5763" s="9" t="s">
        <v>2739</v>
      </c>
      <c r="B5763" s="11">
        <v>116637.19213297902</v>
      </c>
    </row>
    <row r="5764" spans="1:2" x14ac:dyDescent="0.25">
      <c r="A5764" s="4" t="s">
        <v>71</v>
      </c>
      <c r="B5764" s="11">
        <v>116637.19213297902</v>
      </c>
    </row>
    <row r="5765" spans="1:2" x14ac:dyDescent="0.25">
      <c r="A5765" s="10" t="s">
        <v>52</v>
      </c>
      <c r="B5765" s="11">
        <v>116637.19213297902</v>
      </c>
    </row>
    <row r="5766" spans="1:2" x14ac:dyDescent="0.25">
      <c r="A5766" s="12" t="s">
        <v>69</v>
      </c>
      <c r="B5766" s="11">
        <v>116637.19213297902</v>
      </c>
    </row>
    <row r="5767" spans="1:2" x14ac:dyDescent="0.25">
      <c r="A5767" s="13" t="s">
        <v>4104</v>
      </c>
      <c r="B5767" s="11">
        <v>116637.19213297902</v>
      </c>
    </row>
    <row r="5768" spans="1:2" x14ac:dyDescent="0.25">
      <c r="A5768" s="14">
        <v>5</v>
      </c>
      <c r="B5768" s="11">
        <v>116637.19213297902</v>
      </c>
    </row>
    <row r="5769" spans="1:2" x14ac:dyDescent="0.25">
      <c r="A5769" s="20" t="s">
        <v>9</v>
      </c>
      <c r="B5769" s="11">
        <v>116637.19213297902</v>
      </c>
    </row>
    <row r="5770" spans="1:2" x14ac:dyDescent="0.25">
      <c r="A5770" s="163">
        <v>116637.19213297902</v>
      </c>
      <c r="B5770" s="11">
        <v>116637.19213297902</v>
      </c>
    </row>
    <row r="5771" spans="1:2" x14ac:dyDescent="0.25">
      <c r="A5771" s="9" t="s">
        <v>2740</v>
      </c>
      <c r="B5771" s="11">
        <v>34357.533974522659</v>
      </c>
    </row>
    <row r="5772" spans="1:2" x14ac:dyDescent="0.25">
      <c r="A5772" s="4" t="s">
        <v>71</v>
      </c>
      <c r="B5772" s="11">
        <v>34357.533974522659</v>
      </c>
    </row>
    <row r="5773" spans="1:2" x14ac:dyDescent="0.25">
      <c r="A5773" s="10" t="s">
        <v>20</v>
      </c>
      <c r="B5773" s="11">
        <v>34357.533974522659</v>
      </c>
    </row>
    <row r="5774" spans="1:2" x14ac:dyDescent="0.25">
      <c r="A5774" s="12" t="s">
        <v>69</v>
      </c>
      <c r="B5774" s="11">
        <v>34357.533974522659</v>
      </c>
    </row>
    <row r="5775" spans="1:2" x14ac:dyDescent="0.25">
      <c r="A5775" s="13" t="s">
        <v>4032</v>
      </c>
      <c r="B5775" s="11">
        <v>34357.533974522659</v>
      </c>
    </row>
    <row r="5776" spans="1:2" x14ac:dyDescent="0.25">
      <c r="A5776" s="14">
        <v>1.5</v>
      </c>
      <c r="B5776" s="11">
        <v>34357.533974522659</v>
      </c>
    </row>
    <row r="5777" spans="1:2" x14ac:dyDescent="0.25">
      <c r="A5777" s="20" t="s">
        <v>13</v>
      </c>
      <c r="B5777" s="11">
        <v>34357.533974522659</v>
      </c>
    </row>
    <row r="5778" spans="1:2" x14ac:dyDescent="0.25">
      <c r="A5778" s="163">
        <v>34357.533974522659</v>
      </c>
      <c r="B5778" s="11">
        <v>34357.533974522659</v>
      </c>
    </row>
    <row r="5779" spans="1:2" x14ac:dyDescent="0.25">
      <c r="A5779" s="9" t="s">
        <v>2741</v>
      </c>
      <c r="B5779" s="11">
        <v>102451.58768437347</v>
      </c>
    </row>
    <row r="5780" spans="1:2" x14ac:dyDescent="0.25">
      <c r="A5780" s="4" t="s">
        <v>71</v>
      </c>
      <c r="B5780" s="11">
        <v>102451.58768437347</v>
      </c>
    </row>
    <row r="5781" spans="1:2" x14ac:dyDescent="0.25">
      <c r="A5781" s="10" t="s">
        <v>52</v>
      </c>
      <c r="B5781" s="11">
        <v>102451.58768437347</v>
      </c>
    </row>
    <row r="5782" spans="1:2" x14ac:dyDescent="0.25">
      <c r="A5782" s="12" t="s">
        <v>69</v>
      </c>
      <c r="B5782" s="11">
        <v>102451.58768437347</v>
      </c>
    </row>
    <row r="5783" spans="1:2" x14ac:dyDescent="0.25">
      <c r="A5783" s="13" t="s">
        <v>4031</v>
      </c>
      <c r="B5783" s="11">
        <v>102451.58768437347</v>
      </c>
    </row>
    <row r="5784" spans="1:2" x14ac:dyDescent="0.25">
      <c r="A5784" s="14">
        <v>15</v>
      </c>
      <c r="B5784" s="11">
        <v>102451.58768437347</v>
      </c>
    </row>
    <row r="5785" spans="1:2" x14ac:dyDescent="0.25">
      <c r="A5785" s="20" t="s">
        <v>9</v>
      </c>
      <c r="B5785" s="11">
        <v>102451.58768437347</v>
      </c>
    </row>
    <row r="5786" spans="1:2" x14ac:dyDescent="0.25">
      <c r="A5786" s="163">
        <v>102451.58768437347</v>
      </c>
      <c r="B5786" s="11">
        <v>102451.58768437347</v>
      </c>
    </row>
    <row r="5787" spans="1:2" x14ac:dyDescent="0.25">
      <c r="A5787" s="9" t="s">
        <v>2742</v>
      </c>
      <c r="B5787" s="11">
        <v>16000</v>
      </c>
    </row>
    <row r="5788" spans="1:2" x14ac:dyDescent="0.25">
      <c r="A5788" s="4" t="s">
        <v>8</v>
      </c>
      <c r="B5788" s="11">
        <v>16000</v>
      </c>
    </row>
    <row r="5789" spans="1:2" x14ac:dyDescent="0.25">
      <c r="A5789" s="10" t="s">
        <v>279</v>
      </c>
      <c r="B5789" s="11">
        <v>16000</v>
      </c>
    </row>
    <row r="5790" spans="1:2" x14ac:dyDescent="0.25">
      <c r="A5790" s="12" t="s">
        <v>6</v>
      </c>
      <c r="B5790" s="11">
        <v>16000</v>
      </c>
    </row>
    <row r="5791" spans="1:2" x14ac:dyDescent="0.25">
      <c r="A5791" s="13" t="s">
        <v>4054</v>
      </c>
      <c r="B5791" s="11">
        <v>16000</v>
      </c>
    </row>
    <row r="5792" spans="1:2" x14ac:dyDescent="0.25">
      <c r="A5792" s="14">
        <v>5</v>
      </c>
      <c r="B5792" s="11">
        <v>16000</v>
      </c>
    </row>
    <row r="5793" spans="1:2" x14ac:dyDescent="0.25">
      <c r="A5793" s="20" t="s">
        <v>18</v>
      </c>
      <c r="B5793" s="11">
        <v>16000</v>
      </c>
    </row>
    <row r="5794" spans="1:2" x14ac:dyDescent="0.25">
      <c r="A5794" s="163">
        <v>16000</v>
      </c>
      <c r="B5794" s="11">
        <v>16000</v>
      </c>
    </row>
    <row r="5795" spans="1:2" x14ac:dyDescent="0.25">
      <c r="A5795" s="9" t="s">
        <v>2743</v>
      </c>
      <c r="B5795" s="11">
        <v>6000</v>
      </c>
    </row>
    <row r="5796" spans="1:2" x14ac:dyDescent="0.25">
      <c r="A5796" s="4" t="s">
        <v>8</v>
      </c>
      <c r="B5796" s="11">
        <v>6000</v>
      </c>
    </row>
    <row r="5797" spans="1:2" x14ac:dyDescent="0.25">
      <c r="A5797" s="10" t="s">
        <v>52</v>
      </c>
      <c r="B5797" s="11">
        <v>6000</v>
      </c>
    </row>
    <row r="5798" spans="1:2" x14ac:dyDescent="0.25">
      <c r="A5798" s="12" t="s">
        <v>6</v>
      </c>
      <c r="B5798" s="11">
        <v>6000</v>
      </c>
    </row>
    <row r="5799" spans="1:2" x14ac:dyDescent="0.25">
      <c r="A5799" s="13" t="s">
        <v>4053</v>
      </c>
      <c r="B5799" s="11">
        <v>6000</v>
      </c>
    </row>
    <row r="5800" spans="1:2" x14ac:dyDescent="0.25">
      <c r="A5800" s="14">
        <v>6</v>
      </c>
      <c r="B5800" s="11">
        <v>6000</v>
      </c>
    </row>
    <row r="5801" spans="1:2" x14ac:dyDescent="0.25">
      <c r="A5801" s="20" t="s">
        <v>18</v>
      </c>
      <c r="B5801" s="11">
        <v>6000</v>
      </c>
    </row>
    <row r="5802" spans="1:2" x14ac:dyDescent="0.25">
      <c r="A5802" s="163">
        <v>6000</v>
      </c>
      <c r="B5802" s="11">
        <v>6000</v>
      </c>
    </row>
    <row r="5803" spans="1:2" x14ac:dyDescent="0.25">
      <c r="A5803" s="9" t="s">
        <v>2744</v>
      </c>
      <c r="B5803" s="11">
        <v>6410.8500074793246</v>
      </c>
    </row>
    <row r="5804" spans="1:2" x14ac:dyDescent="0.25">
      <c r="A5804" s="4" t="s">
        <v>8</v>
      </c>
      <c r="B5804" s="11">
        <v>6410.8500074793246</v>
      </c>
    </row>
    <row r="5805" spans="1:2" x14ac:dyDescent="0.25">
      <c r="A5805" s="10" t="s">
        <v>52</v>
      </c>
      <c r="B5805" s="11">
        <v>6410.8500074793246</v>
      </c>
    </row>
    <row r="5806" spans="1:2" x14ac:dyDescent="0.25">
      <c r="A5806" s="12" t="s">
        <v>40</v>
      </c>
      <c r="B5806" s="11">
        <v>6410.8500074793246</v>
      </c>
    </row>
    <row r="5807" spans="1:2" x14ac:dyDescent="0.25">
      <c r="A5807" s="13" t="s">
        <v>4053</v>
      </c>
      <c r="B5807" s="11">
        <v>6410.8500074793246</v>
      </c>
    </row>
    <row r="5808" spans="1:2" x14ac:dyDescent="0.25">
      <c r="A5808" s="14">
        <v>6</v>
      </c>
      <c r="B5808" s="11">
        <v>6410.8500074793246</v>
      </c>
    </row>
    <row r="5809" spans="1:2" x14ac:dyDescent="0.25">
      <c r="A5809" s="20" t="s">
        <v>13</v>
      </c>
      <c r="B5809" s="11">
        <v>6410.8500074793246</v>
      </c>
    </row>
    <row r="5810" spans="1:2" x14ac:dyDescent="0.25">
      <c r="A5810" s="163">
        <v>6410.8500074793246</v>
      </c>
      <c r="B5810" s="11">
        <v>6410.8500074793246</v>
      </c>
    </row>
    <row r="5811" spans="1:2" x14ac:dyDescent="0.25">
      <c r="A5811" s="9" t="s">
        <v>2745</v>
      </c>
      <c r="B5811" s="11">
        <v>36000</v>
      </c>
    </row>
    <row r="5812" spans="1:2" x14ac:dyDescent="0.25">
      <c r="A5812" s="4" t="s">
        <v>179</v>
      </c>
      <c r="B5812" s="11">
        <v>36000</v>
      </c>
    </row>
    <row r="5813" spans="1:2" x14ac:dyDescent="0.25">
      <c r="A5813" s="10" t="s">
        <v>279</v>
      </c>
      <c r="B5813" s="11">
        <v>36000</v>
      </c>
    </row>
    <row r="5814" spans="1:2" x14ac:dyDescent="0.25">
      <c r="A5814" s="12" t="s">
        <v>6</v>
      </c>
      <c r="B5814" s="11">
        <v>36000</v>
      </c>
    </row>
    <row r="5815" spans="1:2" x14ac:dyDescent="0.25">
      <c r="A5815" s="13" t="s">
        <v>4032</v>
      </c>
      <c r="B5815" s="11">
        <v>36000</v>
      </c>
    </row>
    <row r="5816" spans="1:2" x14ac:dyDescent="0.25">
      <c r="A5816" s="14">
        <v>7</v>
      </c>
      <c r="B5816" s="11">
        <v>36000</v>
      </c>
    </row>
    <row r="5817" spans="1:2" x14ac:dyDescent="0.25">
      <c r="A5817" s="20" t="s">
        <v>25</v>
      </c>
      <c r="B5817" s="11">
        <v>36000</v>
      </c>
    </row>
    <row r="5818" spans="1:2" x14ac:dyDescent="0.25">
      <c r="A5818" s="163">
        <v>36000</v>
      </c>
      <c r="B5818" s="11">
        <v>36000</v>
      </c>
    </row>
    <row r="5819" spans="1:2" x14ac:dyDescent="0.25">
      <c r="A5819" s="9" t="s">
        <v>2746</v>
      </c>
      <c r="B5819" s="11">
        <v>20000</v>
      </c>
    </row>
    <row r="5820" spans="1:2" x14ac:dyDescent="0.25">
      <c r="A5820" s="4" t="s">
        <v>8</v>
      </c>
      <c r="B5820" s="11">
        <v>20000</v>
      </c>
    </row>
    <row r="5821" spans="1:2" x14ac:dyDescent="0.25">
      <c r="A5821" s="10" t="s">
        <v>279</v>
      </c>
      <c r="B5821" s="11">
        <v>20000</v>
      </c>
    </row>
    <row r="5822" spans="1:2" x14ac:dyDescent="0.25">
      <c r="A5822" s="12" t="s">
        <v>6</v>
      </c>
      <c r="B5822" s="11">
        <v>20000</v>
      </c>
    </row>
    <row r="5823" spans="1:2" x14ac:dyDescent="0.25">
      <c r="A5823" s="13" t="s">
        <v>4054</v>
      </c>
      <c r="B5823" s="11">
        <v>20000</v>
      </c>
    </row>
    <row r="5824" spans="1:2" x14ac:dyDescent="0.25">
      <c r="A5824" s="14">
        <v>7</v>
      </c>
      <c r="B5824" s="11">
        <v>20000</v>
      </c>
    </row>
    <row r="5825" spans="1:2" x14ac:dyDescent="0.25">
      <c r="A5825" s="20" t="s">
        <v>25</v>
      </c>
      <c r="B5825" s="11">
        <v>20000</v>
      </c>
    </row>
    <row r="5826" spans="1:2" x14ac:dyDescent="0.25">
      <c r="A5826" s="163">
        <v>20000</v>
      </c>
      <c r="B5826" s="11">
        <v>20000</v>
      </c>
    </row>
    <row r="5827" spans="1:2" x14ac:dyDescent="0.25">
      <c r="A5827" s="9" t="s">
        <v>2747</v>
      </c>
      <c r="B5827" s="11">
        <v>4273.9000049862161</v>
      </c>
    </row>
    <row r="5828" spans="1:2" x14ac:dyDescent="0.25">
      <c r="A5828" s="4" t="s">
        <v>8</v>
      </c>
      <c r="B5828" s="11">
        <v>4273.9000049862161</v>
      </c>
    </row>
    <row r="5829" spans="1:2" x14ac:dyDescent="0.25">
      <c r="A5829" s="10" t="s">
        <v>310</v>
      </c>
      <c r="B5829" s="11">
        <v>4273.9000049862161</v>
      </c>
    </row>
    <row r="5830" spans="1:2" x14ac:dyDescent="0.25">
      <c r="A5830" s="12" t="s">
        <v>40</v>
      </c>
      <c r="B5830" s="11">
        <v>4273.9000049862161</v>
      </c>
    </row>
    <row r="5831" spans="1:2" x14ac:dyDescent="0.25">
      <c r="A5831" s="13" t="s">
        <v>4053</v>
      </c>
      <c r="B5831" s="11">
        <v>4273.9000049862161</v>
      </c>
    </row>
    <row r="5832" spans="1:2" x14ac:dyDescent="0.25">
      <c r="A5832" s="14">
        <v>8</v>
      </c>
      <c r="B5832" s="11">
        <v>4273.9000049862161</v>
      </c>
    </row>
    <row r="5833" spans="1:2" x14ac:dyDescent="0.25">
      <c r="A5833" s="20" t="s">
        <v>9</v>
      </c>
      <c r="B5833" s="11">
        <v>4273.9000049862161</v>
      </c>
    </row>
    <row r="5834" spans="1:2" x14ac:dyDescent="0.25">
      <c r="A5834" s="163">
        <v>4273.9000049862161</v>
      </c>
      <c r="B5834" s="11">
        <v>4273.9000049862161</v>
      </c>
    </row>
    <row r="5835" spans="1:2" x14ac:dyDescent="0.25">
      <c r="A5835" s="9" t="s">
        <v>2748</v>
      </c>
      <c r="B5835" s="11">
        <v>37828.278529614821</v>
      </c>
    </row>
    <row r="5836" spans="1:2" x14ac:dyDescent="0.25">
      <c r="A5836" s="4" t="s">
        <v>71</v>
      </c>
      <c r="B5836" s="11">
        <v>37828.278529614821</v>
      </c>
    </row>
    <row r="5837" spans="1:2" x14ac:dyDescent="0.25">
      <c r="A5837" s="10" t="s">
        <v>67</v>
      </c>
      <c r="B5837" s="11">
        <v>37828.278529614821</v>
      </c>
    </row>
    <row r="5838" spans="1:2" x14ac:dyDescent="0.25">
      <c r="A5838" s="12" t="s">
        <v>69</v>
      </c>
      <c r="B5838" s="11">
        <v>37828.278529614821</v>
      </c>
    </row>
    <row r="5839" spans="1:2" x14ac:dyDescent="0.25">
      <c r="A5839" s="13" t="s">
        <v>4030</v>
      </c>
      <c r="B5839" s="11">
        <v>37828.278529614821</v>
      </c>
    </row>
    <row r="5840" spans="1:2" x14ac:dyDescent="0.25">
      <c r="A5840" s="14">
        <v>8</v>
      </c>
      <c r="B5840" s="11">
        <v>37828.278529614821</v>
      </c>
    </row>
    <row r="5841" spans="1:2" x14ac:dyDescent="0.25">
      <c r="A5841" s="20" t="s">
        <v>13</v>
      </c>
      <c r="B5841" s="11">
        <v>37828.278529614821</v>
      </c>
    </row>
    <row r="5842" spans="1:2" x14ac:dyDescent="0.25">
      <c r="A5842" s="163">
        <v>37828.278529614821</v>
      </c>
      <c r="B5842" s="11">
        <v>37828.278529614821</v>
      </c>
    </row>
    <row r="5843" spans="1:2" x14ac:dyDescent="0.25">
      <c r="A5843" s="9" t="s">
        <v>2749</v>
      </c>
      <c r="B5843" s="11">
        <v>11000</v>
      </c>
    </row>
    <row r="5844" spans="1:2" x14ac:dyDescent="0.25">
      <c r="A5844" s="4" t="s">
        <v>716</v>
      </c>
      <c r="B5844" s="11">
        <v>11000</v>
      </c>
    </row>
    <row r="5845" spans="1:2" x14ac:dyDescent="0.25">
      <c r="A5845" s="10" t="s">
        <v>52</v>
      </c>
      <c r="B5845" s="11">
        <v>11000</v>
      </c>
    </row>
    <row r="5846" spans="1:2" x14ac:dyDescent="0.25">
      <c r="A5846" s="12" t="s">
        <v>6</v>
      </c>
      <c r="B5846" s="11">
        <v>11000</v>
      </c>
    </row>
    <row r="5847" spans="1:2" x14ac:dyDescent="0.25">
      <c r="A5847" s="13" t="s">
        <v>4053</v>
      </c>
      <c r="B5847" s="11">
        <v>11000</v>
      </c>
    </row>
    <row r="5848" spans="1:2" x14ac:dyDescent="0.25">
      <c r="A5848" s="14">
        <v>4.5</v>
      </c>
      <c r="B5848" s="11">
        <v>11000</v>
      </c>
    </row>
    <row r="5849" spans="1:2" x14ac:dyDescent="0.25">
      <c r="A5849" s="20" t="s">
        <v>13</v>
      </c>
      <c r="B5849" s="11">
        <v>11000</v>
      </c>
    </row>
    <row r="5850" spans="1:2" x14ac:dyDescent="0.25">
      <c r="A5850" s="163">
        <v>11000</v>
      </c>
      <c r="B5850" s="11">
        <v>11000</v>
      </c>
    </row>
    <row r="5851" spans="1:2" x14ac:dyDescent="0.25">
      <c r="A5851" s="9" t="s">
        <v>2750</v>
      </c>
      <c r="B5851" s="11">
        <v>8000</v>
      </c>
    </row>
    <row r="5852" spans="1:2" x14ac:dyDescent="0.25">
      <c r="A5852" s="4" t="s">
        <v>8</v>
      </c>
      <c r="B5852" s="11">
        <v>8000</v>
      </c>
    </row>
    <row r="5853" spans="1:2" x14ac:dyDescent="0.25">
      <c r="A5853" s="10" t="s">
        <v>20</v>
      </c>
      <c r="B5853" s="11">
        <v>8000</v>
      </c>
    </row>
    <row r="5854" spans="1:2" x14ac:dyDescent="0.25">
      <c r="A5854" s="12" t="s">
        <v>6</v>
      </c>
      <c r="B5854" s="11">
        <v>8000</v>
      </c>
    </row>
    <row r="5855" spans="1:2" x14ac:dyDescent="0.25">
      <c r="A5855" s="13" t="s">
        <v>4053</v>
      </c>
      <c r="B5855" s="11">
        <v>8000</v>
      </c>
    </row>
    <row r="5856" spans="1:2" x14ac:dyDescent="0.25">
      <c r="A5856" s="14">
        <v>6</v>
      </c>
      <c r="B5856" s="11">
        <v>8000</v>
      </c>
    </row>
    <row r="5857" spans="1:2" x14ac:dyDescent="0.25">
      <c r="A5857" s="20" t="s">
        <v>18</v>
      </c>
      <c r="B5857" s="11">
        <v>8000</v>
      </c>
    </row>
    <row r="5858" spans="1:2" x14ac:dyDescent="0.25">
      <c r="A5858" s="163">
        <v>8000</v>
      </c>
      <c r="B5858" s="11">
        <v>8000</v>
      </c>
    </row>
    <row r="5859" spans="1:2" x14ac:dyDescent="0.25">
      <c r="A5859" s="9" t="s">
        <v>2751</v>
      </c>
      <c r="B5859" s="11">
        <v>4006.7812546745777</v>
      </c>
    </row>
    <row r="5860" spans="1:2" x14ac:dyDescent="0.25">
      <c r="A5860" s="4" t="s">
        <v>8</v>
      </c>
      <c r="B5860" s="11">
        <v>4006.7812546745777</v>
      </c>
    </row>
    <row r="5861" spans="1:2" x14ac:dyDescent="0.25">
      <c r="A5861" s="10" t="s">
        <v>3999</v>
      </c>
      <c r="B5861" s="11">
        <v>4006.7812546745777</v>
      </c>
    </row>
    <row r="5862" spans="1:2" x14ac:dyDescent="0.25">
      <c r="A5862" s="12" t="s">
        <v>40</v>
      </c>
      <c r="B5862" s="11">
        <v>4006.7812546745777</v>
      </c>
    </row>
    <row r="5863" spans="1:2" x14ac:dyDescent="0.25">
      <c r="A5863" s="13" t="s">
        <v>4053</v>
      </c>
      <c r="B5863" s="11">
        <v>4006.7812546745777</v>
      </c>
    </row>
    <row r="5864" spans="1:2" x14ac:dyDescent="0.25">
      <c r="A5864" s="14">
        <v>5.5</v>
      </c>
      <c r="B5864" s="11">
        <v>4006.7812546745777</v>
      </c>
    </row>
    <row r="5865" spans="1:2" x14ac:dyDescent="0.25">
      <c r="A5865" s="20" t="s">
        <v>13</v>
      </c>
      <c r="B5865" s="11">
        <v>4006.7812546745777</v>
      </c>
    </row>
    <row r="5866" spans="1:2" x14ac:dyDescent="0.25">
      <c r="A5866" s="163">
        <v>4006.7812546745777</v>
      </c>
      <c r="B5866" s="11">
        <v>4006.7812546745777</v>
      </c>
    </row>
    <row r="5867" spans="1:2" x14ac:dyDescent="0.25">
      <c r="A5867" s="9" t="s">
        <v>2752</v>
      </c>
      <c r="B5867" s="11">
        <v>9171.0323574730355</v>
      </c>
    </row>
    <row r="5868" spans="1:2" x14ac:dyDescent="0.25">
      <c r="A5868" s="4" t="s">
        <v>870</v>
      </c>
      <c r="B5868" s="11">
        <v>9171.0323574730355</v>
      </c>
    </row>
    <row r="5869" spans="1:2" x14ac:dyDescent="0.25">
      <c r="A5869" s="10" t="s">
        <v>52</v>
      </c>
      <c r="B5869" s="11">
        <v>9171.0323574730355</v>
      </c>
    </row>
    <row r="5870" spans="1:2" x14ac:dyDescent="0.25">
      <c r="A5870" s="12" t="s">
        <v>3984</v>
      </c>
      <c r="B5870" s="11">
        <v>9171.0323574730355</v>
      </c>
    </row>
    <row r="5871" spans="1:2" x14ac:dyDescent="0.25">
      <c r="A5871" s="13" t="s">
        <v>4053</v>
      </c>
      <c r="B5871" s="11">
        <v>9171.0323574730355</v>
      </c>
    </row>
    <row r="5872" spans="1:2" x14ac:dyDescent="0.25">
      <c r="A5872" s="14">
        <v>5</v>
      </c>
      <c r="B5872" s="11">
        <v>9171.0323574730355</v>
      </c>
    </row>
    <row r="5873" spans="1:2" x14ac:dyDescent="0.25">
      <c r="A5873" s="20" t="s">
        <v>18</v>
      </c>
      <c r="B5873" s="11">
        <v>9171.0323574730355</v>
      </c>
    </row>
    <row r="5874" spans="1:2" x14ac:dyDescent="0.25">
      <c r="A5874" s="163">
        <v>9171.0323574730355</v>
      </c>
      <c r="B5874" s="11">
        <v>9171.0323574730355</v>
      </c>
    </row>
    <row r="5875" spans="1:2" x14ac:dyDescent="0.25">
      <c r="A5875" s="9" t="s">
        <v>2753</v>
      </c>
      <c r="B5875" s="11">
        <v>4273.9000049862161</v>
      </c>
    </row>
    <row r="5876" spans="1:2" x14ac:dyDescent="0.25">
      <c r="A5876" s="4" t="s">
        <v>8</v>
      </c>
      <c r="B5876" s="11">
        <v>4273.9000049862161</v>
      </c>
    </row>
    <row r="5877" spans="1:2" x14ac:dyDescent="0.25">
      <c r="A5877" s="10" t="s">
        <v>20</v>
      </c>
      <c r="B5877" s="11">
        <v>4273.9000049862161</v>
      </c>
    </row>
    <row r="5878" spans="1:2" x14ac:dyDescent="0.25">
      <c r="A5878" s="12" t="s">
        <v>40</v>
      </c>
      <c r="B5878" s="11">
        <v>4273.9000049862161</v>
      </c>
    </row>
    <row r="5879" spans="1:2" x14ac:dyDescent="0.25">
      <c r="A5879" s="13" t="s">
        <v>4053</v>
      </c>
      <c r="B5879" s="11">
        <v>4273.9000049862161</v>
      </c>
    </row>
    <row r="5880" spans="1:2" x14ac:dyDescent="0.25">
      <c r="A5880" s="14">
        <v>20</v>
      </c>
      <c r="B5880" s="11">
        <v>4273.9000049862161</v>
      </c>
    </row>
    <row r="5881" spans="1:2" x14ac:dyDescent="0.25">
      <c r="A5881" s="20" t="s">
        <v>18</v>
      </c>
      <c r="B5881" s="11">
        <v>4273.9000049862161</v>
      </c>
    </row>
    <row r="5882" spans="1:2" x14ac:dyDescent="0.25">
      <c r="A5882" s="163">
        <v>4273.9000049862161</v>
      </c>
      <c r="B5882" s="11">
        <v>4273.9000049862161</v>
      </c>
    </row>
    <row r="5883" spans="1:2" x14ac:dyDescent="0.25">
      <c r="A5883" s="9" t="s">
        <v>2754</v>
      </c>
      <c r="B5883" s="11">
        <v>12465.541681209797</v>
      </c>
    </row>
    <row r="5884" spans="1:2" x14ac:dyDescent="0.25">
      <c r="A5884" s="4" t="s">
        <v>8</v>
      </c>
      <c r="B5884" s="11">
        <v>12465.541681209797</v>
      </c>
    </row>
    <row r="5885" spans="1:2" x14ac:dyDescent="0.25">
      <c r="A5885" s="10" t="s">
        <v>20</v>
      </c>
      <c r="B5885" s="11">
        <v>12465.541681209797</v>
      </c>
    </row>
    <row r="5886" spans="1:2" x14ac:dyDescent="0.25">
      <c r="A5886" s="12" t="s">
        <v>40</v>
      </c>
      <c r="B5886" s="11">
        <v>12465.541681209797</v>
      </c>
    </row>
    <row r="5887" spans="1:2" x14ac:dyDescent="0.25">
      <c r="A5887" s="13" t="s">
        <v>4053</v>
      </c>
      <c r="B5887" s="11">
        <v>12465.541681209797</v>
      </c>
    </row>
    <row r="5888" spans="1:2" x14ac:dyDescent="0.25">
      <c r="A5888" s="14">
        <v>5</v>
      </c>
      <c r="B5888" s="11">
        <v>12465.541681209797</v>
      </c>
    </row>
    <row r="5889" spans="1:2" x14ac:dyDescent="0.25">
      <c r="A5889" s="20" t="s">
        <v>13</v>
      </c>
      <c r="B5889" s="11">
        <v>12465.541681209797</v>
      </c>
    </row>
    <row r="5890" spans="1:2" x14ac:dyDescent="0.25">
      <c r="A5890" s="163">
        <v>12465.541681209797</v>
      </c>
      <c r="B5890" s="11">
        <v>12465.541681209797</v>
      </c>
    </row>
    <row r="5891" spans="1:2" x14ac:dyDescent="0.25">
      <c r="A5891" s="9" t="s">
        <v>2755</v>
      </c>
      <c r="B5891" s="11">
        <v>24000</v>
      </c>
    </row>
    <row r="5892" spans="1:2" x14ac:dyDescent="0.25">
      <c r="A5892" s="4" t="s">
        <v>8</v>
      </c>
      <c r="B5892" s="11">
        <v>24000</v>
      </c>
    </row>
    <row r="5893" spans="1:2" x14ac:dyDescent="0.25">
      <c r="A5893" s="10" t="s">
        <v>20</v>
      </c>
      <c r="B5893" s="11">
        <v>24000</v>
      </c>
    </row>
    <row r="5894" spans="1:2" x14ac:dyDescent="0.25">
      <c r="A5894" s="12" t="s">
        <v>6</v>
      </c>
      <c r="B5894" s="11">
        <v>24000</v>
      </c>
    </row>
    <row r="5895" spans="1:2" x14ac:dyDescent="0.25">
      <c r="A5895" s="13" t="s">
        <v>4054</v>
      </c>
      <c r="B5895" s="11">
        <v>24000</v>
      </c>
    </row>
    <row r="5896" spans="1:2" x14ac:dyDescent="0.25">
      <c r="A5896" s="14">
        <v>1</v>
      </c>
      <c r="B5896" s="11">
        <v>24000</v>
      </c>
    </row>
    <row r="5897" spans="1:2" x14ac:dyDescent="0.25">
      <c r="A5897" s="20" t="s">
        <v>18</v>
      </c>
      <c r="B5897" s="11">
        <v>24000</v>
      </c>
    </row>
    <row r="5898" spans="1:2" x14ac:dyDescent="0.25">
      <c r="A5898" s="163">
        <v>24000</v>
      </c>
      <c r="B5898" s="11">
        <v>24000</v>
      </c>
    </row>
    <row r="5899" spans="1:2" x14ac:dyDescent="0.25">
      <c r="A5899" s="9" t="s">
        <v>2756</v>
      </c>
      <c r="B5899" s="11">
        <v>20000</v>
      </c>
    </row>
    <row r="5900" spans="1:2" x14ac:dyDescent="0.25">
      <c r="A5900" s="4" t="s">
        <v>877</v>
      </c>
      <c r="B5900" s="11">
        <v>20000</v>
      </c>
    </row>
    <row r="5901" spans="1:2" x14ac:dyDescent="0.25">
      <c r="A5901" s="10" t="s">
        <v>356</v>
      </c>
      <c r="B5901" s="11">
        <v>20000</v>
      </c>
    </row>
    <row r="5902" spans="1:2" x14ac:dyDescent="0.25">
      <c r="A5902" s="12" t="s">
        <v>6</v>
      </c>
      <c r="B5902" s="11">
        <v>20000</v>
      </c>
    </row>
    <row r="5903" spans="1:2" x14ac:dyDescent="0.25">
      <c r="A5903" s="13" t="s">
        <v>4054</v>
      </c>
      <c r="B5903" s="11">
        <v>20000</v>
      </c>
    </row>
    <row r="5904" spans="1:2" x14ac:dyDescent="0.25">
      <c r="A5904" s="14">
        <v>15</v>
      </c>
      <c r="B5904" s="11">
        <v>20000</v>
      </c>
    </row>
    <row r="5905" spans="1:2" x14ac:dyDescent="0.25">
      <c r="A5905" s="20" t="s">
        <v>18</v>
      </c>
      <c r="B5905" s="11">
        <v>20000</v>
      </c>
    </row>
    <row r="5906" spans="1:2" x14ac:dyDescent="0.25">
      <c r="A5906" s="163">
        <v>20000</v>
      </c>
      <c r="B5906" s="11">
        <v>20000</v>
      </c>
    </row>
    <row r="5907" spans="1:2" x14ac:dyDescent="0.25">
      <c r="A5907" s="9" t="s">
        <v>2757</v>
      </c>
      <c r="B5907" s="11">
        <v>62000</v>
      </c>
    </row>
    <row r="5908" spans="1:2" x14ac:dyDescent="0.25">
      <c r="A5908" s="4" t="s">
        <v>15</v>
      </c>
      <c r="B5908" s="11">
        <v>62000</v>
      </c>
    </row>
    <row r="5909" spans="1:2" x14ac:dyDescent="0.25">
      <c r="A5909" s="10" t="s">
        <v>20</v>
      </c>
      <c r="B5909" s="11">
        <v>62000</v>
      </c>
    </row>
    <row r="5910" spans="1:2" x14ac:dyDescent="0.25">
      <c r="A5910" s="12" t="s">
        <v>6</v>
      </c>
      <c r="B5910" s="11">
        <v>62000</v>
      </c>
    </row>
    <row r="5911" spans="1:2" x14ac:dyDescent="0.25">
      <c r="A5911" s="13" t="s">
        <v>4029</v>
      </c>
      <c r="B5911" s="11">
        <v>62000</v>
      </c>
    </row>
    <row r="5912" spans="1:2" x14ac:dyDescent="0.25">
      <c r="A5912" s="14">
        <v>20</v>
      </c>
      <c r="B5912" s="11">
        <v>62000</v>
      </c>
    </row>
    <row r="5913" spans="1:2" x14ac:dyDescent="0.25">
      <c r="A5913" s="20" t="s">
        <v>18</v>
      </c>
      <c r="B5913" s="11">
        <v>62000</v>
      </c>
    </row>
    <row r="5914" spans="1:2" x14ac:dyDescent="0.25">
      <c r="A5914" s="163">
        <v>62000</v>
      </c>
      <c r="B5914" s="11">
        <v>62000</v>
      </c>
    </row>
    <row r="5915" spans="1:2" x14ac:dyDescent="0.25">
      <c r="A5915" s="9" t="s">
        <v>2758</v>
      </c>
      <c r="B5915" s="11">
        <v>14960</v>
      </c>
    </row>
    <row r="5916" spans="1:2" x14ac:dyDescent="0.25">
      <c r="A5916" s="4" t="s">
        <v>133</v>
      </c>
      <c r="B5916" s="11">
        <v>14960</v>
      </c>
    </row>
    <row r="5917" spans="1:2" x14ac:dyDescent="0.25">
      <c r="A5917" s="10" t="s">
        <v>488</v>
      </c>
      <c r="B5917" s="11">
        <v>14960</v>
      </c>
    </row>
    <row r="5918" spans="1:2" x14ac:dyDescent="0.25">
      <c r="A5918" s="12" t="s">
        <v>6</v>
      </c>
      <c r="B5918" s="11">
        <v>14960</v>
      </c>
    </row>
    <row r="5919" spans="1:2" x14ac:dyDescent="0.25">
      <c r="A5919" s="13" t="s">
        <v>4054</v>
      </c>
      <c r="B5919" s="11">
        <v>14960</v>
      </c>
    </row>
    <row r="5920" spans="1:2" x14ac:dyDescent="0.25">
      <c r="A5920" s="14">
        <v>2</v>
      </c>
      <c r="B5920" s="11">
        <v>14960</v>
      </c>
    </row>
    <row r="5921" spans="1:2" x14ac:dyDescent="0.25">
      <c r="A5921" s="20" t="s">
        <v>13</v>
      </c>
      <c r="B5921" s="11">
        <v>14960</v>
      </c>
    </row>
    <row r="5922" spans="1:2" x14ac:dyDescent="0.25">
      <c r="A5922" s="163">
        <v>14960</v>
      </c>
      <c r="B5922" s="11">
        <v>14960</v>
      </c>
    </row>
    <row r="5923" spans="1:2" x14ac:dyDescent="0.25">
      <c r="A5923" s="9" t="s">
        <v>2759</v>
      </c>
      <c r="B5923" s="11">
        <v>2136.9500024931081</v>
      </c>
    </row>
    <row r="5924" spans="1:2" x14ac:dyDescent="0.25">
      <c r="A5924" s="4" t="s">
        <v>8</v>
      </c>
      <c r="B5924" s="11">
        <v>2136.9500024931081</v>
      </c>
    </row>
    <row r="5925" spans="1:2" x14ac:dyDescent="0.25">
      <c r="A5925" s="10" t="s">
        <v>310</v>
      </c>
      <c r="B5925" s="11">
        <v>2136.9500024931081</v>
      </c>
    </row>
    <row r="5926" spans="1:2" x14ac:dyDescent="0.25">
      <c r="A5926" s="12" t="s">
        <v>40</v>
      </c>
      <c r="B5926" s="11">
        <v>2136.9500024931081</v>
      </c>
    </row>
    <row r="5927" spans="1:2" x14ac:dyDescent="0.25">
      <c r="A5927" s="13" t="s">
        <v>4053</v>
      </c>
      <c r="B5927" s="11">
        <v>2136.9500024931081</v>
      </c>
    </row>
    <row r="5928" spans="1:2" x14ac:dyDescent="0.25">
      <c r="A5928" s="14">
        <v>2</v>
      </c>
      <c r="B5928" s="11">
        <v>2136.9500024931081</v>
      </c>
    </row>
    <row r="5929" spans="1:2" x14ac:dyDescent="0.25">
      <c r="A5929" s="20" t="s">
        <v>18</v>
      </c>
      <c r="B5929" s="11">
        <v>2136.9500024931081</v>
      </c>
    </row>
    <row r="5930" spans="1:2" x14ac:dyDescent="0.25">
      <c r="A5930" s="163">
        <v>2136.9500024931081</v>
      </c>
      <c r="B5930" s="11">
        <v>2136.9500024931081</v>
      </c>
    </row>
    <row r="5931" spans="1:2" x14ac:dyDescent="0.25">
      <c r="A5931" s="9" t="s">
        <v>2760</v>
      </c>
      <c r="B5931" s="11">
        <v>30232</v>
      </c>
    </row>
    <row r="5932" spans="1:2" x14ac:dyDescent="0.25">
      <c r="A5932" s="4" t="s">
        <v>15</v>
      </c>
      <c r="B5932" s="11">
        <v>30232</v>
      </c>
    </row>
    <row r="5933" spans="1:2" x14ac:dyDescent="0.25">
      <c r="A5933" s="10" t="s">
        <v>310</v>
      </c>
      <c r="B5933" s="11">
        <v>30232</v>
      </c>
    </row>
    <row r="5934" spans="1:2" x14ac:dyDescent="0.25">
      <c r="A5934" s="12" t="s">
        <v>6</v>
      </c>
      <c r="B5934" s="11">
        <v>30232</v>
      </c>
    </row>
    <row r="5935" spans="1:2" x14ac:dyDescent="0.25">
      <c r="A5935" s="13" t="s">
        <v>4032</v>
      </c>
      <c r="B5935" s="11">
        <v>30232</v>
      </c>
    </row>
    <row r="5936" spans="1:2" x14ac:dyDescent="0.25">
      <c r="A5936" s="14">
        <v>5</v>
      </c>
      <c r="B5936" s="11">
        <v>30232</v>
      </c>
    </row>
    <row r="5937" spans="1:2" x14ac:dyDescent="0.25">
      <c r="A5937" s="20" t="s">
        <v>18</v>
      </c>
      <c r="B5937" s="11">
        <v>30232</v>
      </c>
    </row>
    <row r="5938" spans="1:2" x14ac:dyDescent="0.25">
      <c r="A5938" s="163">
        <v>30232</v>
      </c>
      <c r="B5938" s="11">
        <v>30232</v>
      </c>
    </row>
    <row r="5939" spans="1:2" x14ac:dyDescent="0.25">
      <c r="A5939" s="9" t="s">
        <v>2761</v>
      </c>
      <c r="B5939" s="11">
        <v>41000</v>
      </c>
    </row>
    <row r="5940" spans="1:2" x14ac:dyDescent="0.25">
      <c r="A5940" s="4" t="s">
        <v>15</v>
      </c>
      <c r="B5940" s="11">
        <v>41000</v>
      </c>
    </row>
    <row r="5941" spans="1:2" x14ac:dyDescent="0.25">
      <c r="A5941" s="10" t="s">
        <v>20</v>
      </c>
      <c r="B5941" s="11">
        <v>41000</v>
      </c>
    </row>
    <row r="5942" spans="1:2" x14ac:dyDescent="0.25">
      <c r="A5942" s="12" t="s">
        <v>6</v>
      </c>
      <c r="B5942" s="11">
        <v>41000</v>
      </c>
    </row>
    <row r="5943" spans="1:2" x14ac:dyDescent="0.25">
      <c r="A5943" s="13" t="s">
        <v>4030</v>
      </c>
      <c r="B5943" s="11">
        <v>41000</v>
      </c>
    </row>
    <row r="5944" spans="1:2" x14ac:dyDescent="0.25">
      <c r="A5944" s="14">
        <v>4</v>
      </c>
      <c r="B5944" s="11">
        <v>41000</v>
      </c>
    </row>
    <row r="5945" spans="1:2" x14ac:dyDescent="0.25">
      <c r="A5945" s="20" t="s">
        <v>13</v>
      </c>
      <c r="B5945" s="11">
        <v>41000</v>
      </c>
    </row>
    <row r="5946" spans="1:2" x14ac:dyDescent="0.25">
      <c r="A5946" s="163">
        <v>41000</v>
      </c>
      <c r="B5946" s="11">
        <v>41000</v>
      </c>
    </row>
    <row r="5947" spans="1:2" x14ac:dyDescent="0.25">
      <c r="A5947" s="9" t="s">
        <v>2762</v>
      </c>
      <c r="B5947" s="11">
        <v>96891.417358250401</v>
      </c>
    </row>
    <row r="5948" spans="1:2" x14ac:dyDescent="0.25">
      <c r="A5948" s="4" t="s">
        <v>84</v>
      </c>
      <c r="B5948" s="11">
        <v>96891.417358250401</v>
      </c>
    </row>
    <row r="5949" spans="1:2" x14ac:dyDescent="0.25">
      <c r="A5949" s="10" t="s">
        <v>20</v>
      </c>
      <c r="B5949" s="11">
        <v>96891.417358250401</v>
      </c>
    </row>
    <row r="5950" spans="1:2" x14ac:dyDescent="0.25">
      <c r="A5950" s="12" t="s">
        <v>82</v>
      </c>
      <c r="B5950" s="11">
        <v>96891.417358250401</v>
      </c>
    </row>
    <row r="5951" spans="1:2" x14ac:dyDescent="0.25">
      <c r="A5951" s="13" t="s">
        <v>4102</v>
      </c>
      <c r="B5951" s="11">
        <v>96891.417358250401</v>
      </c>
    </row>
    <row r="5952" spans="1:2" x14ac:dyDescent="0.25">
      <c r="A5952" s="14">
        <v>11</v>
      </c>
      <c r="B5952" s="11">
        <v>96891.417358250401</v>
      </c>
    </row>
    <row r="5953" spans="1:2" x14ac:dyDescent="0.25">
      <c r="A5953" s="20" t="s">
        <v>18</v>
      </c>
      <c r="B5953" s="11">
        <v>96891.417358250401</v>
      </c>
    </row>
    <row r="5954" spans="1:2" x14ac:dyDescent="0.25">
      <c r="A5954" s="163">
        <v>96891.417358250401</v>
      </c>
      <c r="B5954" s="11">
        <v>96891.417358250401</v>
      </c>
    </row>
    <row r="5955" spans="1:2" x14ac:dyDescent="0.25">
      <c r="A5955" s="9" t="s">
        <v>2763</v>
      </c>
      <c r="B5955" s="11">
        <v>21369.500024931083</v>
      </c>
    </row>
    <row r="5956" spans="1:2" x14ac:dyDescent="0.25">
      <c r="A5956" s="4" t="s">
        <v>8</v>
      </c>
      <c r="B5956" s="11">
        <v>21369.500024931083</v>
      </c>
    </row>
    <row r="5957" spans="1:2" x14ac:dyDescent="0.25">
      <c r="A5957" s="10" t="s">
        <v>52</v>
      </c>
      <c r="B5957" s="11">
        <v>21369.500024931083</v>
      </c>
    </row>
    <row r="5958" spans="1:2" x14ac:dyDescent="0.25">
      <c r="A5958" s="12" t="s">
        <v>40</v>
      </c>
      <c r="B5958" s="11">
        <v>21369.500024931083</v>
      </c>
    </row>
    <row r="5959" spans="1:2" x14ac:dyDescent="0.25">
      <c r="A5959" s="13" t="s">
        <v>4054</v>
      </c>
      <c r="B5959" s="11">
        <v>21369.500024931083</v>
      </c>
    </row>
    <row r="5960" spans="1:2" x14ac:dyDescent="0.25">
      <c r="A5960" s="14">
        <v>14</v>
      </c>
      <c r="B5960" s="11">
        <v>21369.500024931083</v>
      </c>
    </row>
    <row r="5961" spans="1:2" x14ac:dyDescent="0.25">
      <c r="A5961" s="20" t="s">
        <v>13</v>
      </c>
      <c r="B5961" s="11">
        <v>21369.500024931083</v>
      </c>
    </row>
    <row r="5962" spans="1:2" x14ac:dyDescent="0.25">
      <c r="A5962" s="163">
        <v>21369.500024931083</v>
      </c>
      <c r="B5962" s="11">
        <v>21369.500024931083</v>
      </c>
    </row>
    <row r="5963" spans="1:2" x14ac:dyDescent="0.25">
      <c r="A5963" s="9" t="s">
        <v>2764</v>
      </c>
      <c r="B5963" s="11">
        <v>3650.6229209257262</v>
      </c>
    </row>
    <row r="5964" spans="1:2" x14ac:dyDescent="0.25">
      <c r="A5964" s="4" t="s">
        <v>8</v>
      </c>
      <c r="B5964" s="11">
        <v>3650.6229209257262</v>
      </c>
    </row>
    <row r="5965" spans="1:2" x14ac:dyDescent="0.25">
      <c r="A5965" s="10" t="s">
        <v>310</v>
      </c>
      <c r="B5965" s="11">
        <v>3650.6229209257262</v>
      </c>
    </row>
    <row r="5966" spans="1:2" x14ac:dyDescent="0.25">
      <c r="A5966" s="12" t="s">
        <v>40</v>
      </c>
      <c r="B5966" s="11">
        <v>3650.6229209257262</v>
      </c>
    </row>
    <row r="5967" spans="1:2" x14ac:dyDescent="0.25">
      <c r="A5967" s="13" t="s">
        <v>4053</v>
      </c>
      <c r="B5967" s="11">
        <v>3650.6229209257262</v>
      </c>
    </row>
    <row r="5968" spans="1:2" x14ac:dyDescent="0.25">
      <c r="A5968" s="14">
        <v>10</v>
      </c>
      <c r="B5968" s="11">
        <v>3650.6229209257262</v>
      </c>
    </row>
    <row r="5969" spans="1:2" x14ac:dyDescent="0.25">
      <c r="A5969" s="20" t="s">
        <v>13</v>
      </c>
      <c r="B5969" s="11">
        <v>3650.6229209257262</v>
      </c>
    </row>
    <row r="5970" spans="1:2" x14ac:dyDescent="0.25">
      <c r="A5970" s="163">
        <v>3650.6229209257262</v>
      </c>
      <c r="B5970" s="11">
        <v>3650.6229209257262</v>
      </c>
    </row>
    <row r="5971" spans="1:2" x14ac:dyDescent="0.25">
      <c r="A5971" s="9" t="s">
        <v>2765</v>
      </c>
      <c r="B5971" s="11">
        <v>19068</v>
      </c>
    </row>
    <row r="5972" spans="1:2" x14ac:dyDescent="0.25">
      <c r="A5972" s="4" t="s">
        <v>347</v>
      </c>
      <c r="B5972" s="11">
        <v>19068</v>
      </c>
    </row>
    <row r="5973" spans="1:2" x14ac:dyDescent="0.25">
      <c r="A5973" s="10" t="s">
        <v>310</v>
      </c>
      <c r="B5973" s="11">
        <v>19068</v>
      </c>
    </row>
    <row r="5974" spans="1:2" x14ac:dyDescent="0.25">
      <c r="A5974" s="12" t="s">
        <v>6</v>
      </c>
      <c r="B5974" s="11">
        <v>19068</v>
      </c>
    </row>
    <row r="5975" spans="1:2" x14ac:dyDescent="0.25">
      <c r="A5975" s="13" t="s">
        <v>4054</v>
      </c>
      <c r="B5975" s="11">
        <v>19068</v>
      </c>
    </row>
    <row r="5976" spans="1:2" x14ac:dyDescent="0.25">
      <c r="A5976" s="14">
        <v>20</v>
      </c>
      <c r="B5976" s="11">
        <v>19068</v>
      </c>
    </row>
    <row r="5977" spans="1:2" x14ac:dyDescent="0.25">
      <c r="A5977" s="20" t="s">
        <v>13</v>
      </c>
      <c r="B5977" s="11">
        <v>19068</v>
      </c>
    </row>
    <row r="5978" spans="1:2" x14ac:dyDescent="0.25">
      <c r="A5978" s="163">
        <v>19068</v>
      </c>
      <c r="B5978" s="11">
        <v>19068</v>
      </c>
    </row>
    <row r="5979" spans="1:2" x14ac:dyDescent="0.25">
      <c r="A5979" s="9" t="s">
        <v>2766</v>
      </c>
      <c r="B5979" s="11">
        <v>5342.3750062327708</v>
      </c>
    </row>
    <row r="5980" spans="1:2" x14ac:dyDescent="0.25">
      <c r="A5980" s="4" t="s">
        <v>8</v>
      </c>
      <c r="B5980" s="11">
        <v>5342.3750062327708</v>
      </c>
    </row>
    <row r="5981" spans="1:2" x14ac:dyDescent="0.25">
      <c r="A5981" s="10" t="s">
        <v>488</v>
      </c>
      <c r="B5981" s="11">
        <v>5342.3750062327708</v>
      </c>
    </row>
    <row r="5982" spans="1:2" x14ac:dyDescent="0.25">
      <c r="A5982" s="12" t="s">
        <v>40</v>
      </c>
      <c r="B5982" s="11">
        <v>5342.3750062327708</v>
      </c>
    </row>
    <row r="5983" spans="1:2" x14ac:dyDescent="0.25">
      <c r="A5983" s="13" t="s">
        <v>4053</v>
      </c>
      <c r="B5983" s="11">
        <v>5342.3750062327708</v>
      </c>
    </row>
    <row r="5984" spans="1:2" x14ac:dyDescent="0.25">
      <c r="A5984" s="14">
        <v>4</v>
      </c>
      <c r="B5984" s="11">
        <v>5342.3750062327708</v>
      </c>
    </row>
    <row r="5985" spans="1:2" x14ac:dyDescent="0.25">
      <c r="A5985" s="20" t="s">
        <v>13</v>
      </c>
      <c r="B5985" s="11">
        <v>5342.3750062327708</v>
      </c>
    </row>
    <row r="5986" spans="1:2" x14ac:dyDescent="0.25">
      <c r="A5986" s="163">
        <v>5342.3750062327708</v>
      </c>
      <c r="B5986" s="11">
        <v>5342.3750062327708</v>
      </c>
    </row>
    <row r="5987" spans="1:2" x14ac:dyDescent="0.25">
      <c r="A5987" s="9" t="s">
        <v>2767</v>
      </c>
      <c r="B5987" s="11">
        <v>48000</v>
      </c>
    </row>
    <row r="5988" spans="1:2" x14ac:dyDescent="0.25">
      <c r="A5988" s="4" t="s">
        <v>171</v>
      </c>
      <c r="B5988" s="11">
        <v>48000</v>
      </c>
    </row>
    <row r="5989" spans="1:2" x14ac:dyDescent="0.25">
      <c r="A5989" s="10" t="s">
        <v>356</v>
      </c>
      <c r="B5989" s="11">
        <v>48000</v>
      </c>
    </row>
    <row r="5990" spans="1:2" x14ac:dyDescent="0.25">
      <c r="A5990" s="12" t="s">
        <v>6</v>
      </c>
      <c r="B5990" s="11">
        <v>48000</v>
      </c>
    </row>
    <row r="5991" spans="1:2" x14ac:dyDescent="0.25">
      <c r="A5991" s="13" t="s">
        <v>4030</v>
      </c>
      <c r="B5991" s="11">
        <v>48000</v>
      </c>
    </row>
    <row r="5992" spans="1:2" x14ac:dyDescent="0.25">
      <c r="A5992" s="14">
        <v>3</v>
      </c>
      <c r="B5992" s="11">
        <v>48000</v>
      </c>
    </row>
    <row r="5993" spans="1:2" x14ac:dyDescent="0.25">
      <c r="A5993" s="20" t="s">
        <v>13</v>
      </c>
      <c r="B5993" s="11">
        <v>48000</v>
      </c>
    </row>
    <row r="5994" spans="1:2" x14ac:dyDescent="0.25">
      <c r="A5994" s="163">
        <v>48000</v>
      </c>
      <c r="B5994" s="11">
        <v>48000</v>
      </c>
    </row>
    <row r="5995" spans="1:2" x14ac:dyDescent="0.25">
      <c r="A5995" s="9" t="s">
        <v>2768</v>
      </c>
      <c r="B5995" s="11">
        <v>3917.7416712373652</v>
      </c>
    </row>
    <row r="5996" spans="1:2" x14ac:dyDescent="0.25">
      <c r="A5996" s="4" t="s">
        <v>8</v>
      </c>
      <c r="B5996" s="11">
        <v>3917.7416712373652</v>
      </c>
    </row>
    <row r="5997" spans="1:2" x14ac:dyDescent="0.25">
      <c r="A5997" s="10" t="s">
        <v>279</v>
      </c>
      <c r="B5997" s="11">
        <v>3917.7416712373652</v>
      </c>
    </row>
    <row r="5998" spans="1:2" x14ac:dyDescent="0.25">
      <c r="A5998" s="12" t="s">
        <v>40</v>
      </c>
      <c r="B5998" s="11">
        <v>3917.7416712373652</v>
      </c>
    </row>
    <row r="5999" spans="1:2" x14ac:dyDescent="0.25">
      <c r="A5999" s="13" t="s">
        <v>4053</v>
      </c>
      <c r="B5999" s="11">
        <v>3917.7416712373652</v>
      </c>
    </row>
    <row r="6000" spans="1:2" x14ac:dyDescent="0.25">
      <c r="A6000" s="14">
        <v>2</v>
      </c>
      <c r="B6000" s="11">
        <v>3917.7416712373652</v>
      </c>
    </row>
    <row r="6001" spans="1:2" x14ac:dyDescent="0.25">
      <c r="A6001" s="20" t="s">
        <v>9</v>
      </c>
      <c r="B6001" s="11">
        <v>3917.7416712373652</v>
      </c>
    </row>
    <row r="6002" spans="1:2" x14ac:dyDescent="0.25">
      <c r="A6002" s="163">
        <v>3917.7416712373652</v>
      </c>
      <c r="B6002" s="11">
        <v>3917.7416712373652</v>
      </c>
    </row>
    <row r="6003" spans="1:2" x14ac:dyDescent="0.25">
      <c r="A6003" s="9" t="s">
        <v>2769</v>
      </c>
      <c r="B6003" s="11">
        <v>13500</v>
      </c>
    </row>
    <row r="6004" spans="1:2" x14ac:dyDescent="0.25">
      <c r="A6004" s="4" t="s">
        <v>8</v>
      </c>
      <c r="B6004" s="11">
        <v>13500</v>
      </c>
    </row>
    <row r="6005" spans="1:2" x14ac:dyDescent="0.25">
      <c r="A6005" s="10" t="s">
        <v>3999</v>
      </c>
      <c r="B6005" s="11">
        <v>13500</v>
      </c>
    </row>
    <row r="6006" spans="1:2" x14ac:dyDescent="0.25">
      <c r="A6006" s="12" t="s">
        <v>6</v>
      </c>
      <c r="B6006" s="11">
        <v>13500</v>
      </c>
    </row>
    <row r="6007" spans="1:2" x14ac:dyDescent="0.25">
      <c r="A6007" s="13" t="s">
        <v>4054</v>
      </c>
      <c r="B6007" s="11">
        <v>13500</v>
      </c>
    </row>
    <row r="6008" spans="1:2" x14ac:dyDescent="0.25">
      <c r="A6008" s="14">
        <v>2.5</v>
      </c>
      <c r="B6008" s="11">
        <v>13500</v>
      </c>
    </row>
    <row r="6009" spans="1:2" x14ac:dyDescent="0.25">
      <c r="A6009" s="20" t="s">
        <v>13</v>
      </c>
      <c r="B6009" s="11">
        <v>13500</v>
      </c>
    </row>
    <row r="6010" spans="1:2" x14ac:dyDescent="0.25">
      <c r="A6010" s="163">
        <v>13500</v>
      </c>
      <c r="B6010" s="11">
        <v>13500</v>
      </c>
    </row>
    <row r="6011" spans="1:2" x14ac:dyDescent="0.25">
      <c r="A6011" s="9" t="s">
        <v>2770</v>
      </c>
      <c r="B6011" s="11">
        <v>45000</v>
      </c>
    </row>
    <row r="6012" spans="1:2" x14ac:dyDescent="0.25">
      <c r="A6012" s="4" t="s">
        <v>8</v>
      </c>
      <c r="B6012" s="11">
        <v>45000</v>
      </c>
    </row>
    <row r="6013" spans="1:2" x14ac:dyDescent="0.25">
      <c r="A6013" s="10" t="s">
        <v>52</v>
      </c>
      <c r="B6013" s="11">
        <v>45000</v>
      </c>
    </row>
    <row r="6014" spans="1:2" x14ac:dyDescent="0.25">
      <c r="A6014" s="12" t="s">
        <v>6</v>
      </c>
      <c r="B6014" s="11">
        <v>45000</v>
      </c>
    </row>
    <row r="6015" spans="1:2" x14ac:dyDescent="0.25">
      <c r="A6015" s="13" t="s">
        <v>4030</v>
      </c>
      <c r="B6015" s="11">
        <v>45000</v>
      </c>
    </row>
    <row r="6016" spans="1:2" x14ac:dyDescent="0.25">
      <c r="A6016" s="14">
        <v>15</v>
      </c>
      <c r="B6016" s="11">
        <v>45000</v>
      </c>
    </row>
    <row r="6017" spans="1:2" x14ac:dyDescent="0.25">
      <c r="A6017" s="20" t="s">
        <v>25</v>
      </c>
      <c r="B6017" s="11">
        <v>45000</v>
      </c>
    </row>
    <row r="6018" spans="1:2" x14ac:dyDescent="0.25">
      <c r="A6018" s="163">
        <v>45000</v>
      </c>
      <c r="B6018" s="11">
        <v>45000</v>
      </c>
    </row>
    <row r="6019" spans="1:2" x14ac:dyDescent="0.25">
      <c r="A6019" s="9" t="s">
        <v>2771</v>
      </c>
      <c r="B6019" s="11">
        <v>69871.969144538423</v>
      </c>
    </row>
    <row r="6020" spans="1:2" x14ac:dyDescent="0.25">
      <c r="A6020" s="4" t="s">
        <v>895</v>
      </c>
      <c r="B6020" s="11">
        <v>69871.969144538423</v>
      </c>
    </row>
    <row r="6021" spans="1:2" x14ac:dyDescent="0.25">
      <c r="A6021" s="10" t="s">
        <v>4001</v>
      </c>
      <c r="B6021" s="11">
        <v>69871.969144538423</v>
      </c>
    </row>
    <row r="6022" spans="1:2" x14ac:dyDescent="0.25">
      <c r="A6022" s="12" t="s">
        <v>22</v>
      </c>
      <c r="B6022" s="11">
        <v>69871.969144538423</v>
      </c>
    </row>
    <row r="6023" spans="1:2" x14ac:dyDescent="0.25">
      <c r="A6023" s="13" t="s">
        <v>4100</v>
      </c>
      <c r="B6023" s="11">
        <v>69871.969144538423</v>
      </c>
    </row>
    <row r="6024" spans="1:2" x14ac:dyDescent="0.25">
      <c r="A6024" s="14">
        <v>18</v>
      </c>
      <c r="B6024" s="11">
        <v>69871.969144538423</v>
      </c>
    </row>
    <row r="6025" spans="1:2" x14ac:dyDescent="0.25">
      <c r="A6025" s="20" t="s">
        <v>18</v>
      </c>
      <c r="B6025" s="11">
        <v>69871.969144538423</v>
      </c>
    </row>
    <row r="6026" spans="1:2" x14ac:dyDescent="0.25">
      <c r="A6026" s="163">
        <v>69871.969144538423</v>
      </c>
      <c r="B6026" s="11">
        <v>69871.969144538423</v>
      </c>
    </row>
    <row r="6027" spans="1:2" x14ac:dyDescent="0.25">
      <c r="A6027" s="9" t="s">
        <v>2772</v>
      </c>
      <c r="B6027" s="11">
        <v>8547.8000099724322</v>
      </c>
    </row>
    <row r="6028" spans="1:2" x14ac:dyDescent="0.25">
      <c r="A6028" s="4" t="s">
        <v>8</v>
      </c>
      <c r="B6028" s="11">
        <v>8547.8000099724322</v>
      </c>
    </row>
    <row r="6029" spans="1:2" x14ac:dyDescent="0.25">
      <c r="A6029" s="10" t="s">
        <v>52</v>
      </c>
      <c r="B6029" s="11">
        <v>8547.8000099724322</v>
      </c>
    </row>
    <row r="6030" spans="1:2" x14ac:dyDescent="0.25">
      <c r="A6030" s="12" t="s">
        <v>40</v>
      </c>
      <c r="B6030" s="11">
        <v>8547.8000099724322</v>
      </c>
    </row>
    <row r="6031" spans="1:2" x14ac:dyDescent="0.25">
      <c r="A6031" s="13" t="s">
        <v>4053</v>
      </c>
      <c r="B6031" s="11">
        <v>8547.8000099724322</v>
      </c>
    </row>
    <row r="6032" spans="1:2" x14ac:dyDescent="0.25">
      <c r="A6032" s="14">
        <v>11</v>
      </c>
      <c r="B6032" s="11">
        <v>8547.8000099724322</v>
      </c>
    </row>
    <row r="6033" spans="1:2" x14ac:dyDescent="0.25">
      <c r="A6033" s="20" t="s">
        <v>9</v>
      </c>
      <c r="B6033" s="11">
        <v>8547.8000099724322</v>
      </c>
    </row>
    <row r="6034" spans="1:2" x14ac:dyDescent="0.25">
      <c r="A6034" s="163">
        <v>8547.8000099724322</v>
      </c>
      <c r="B6034" s="11">
        <v>8547.8000099724322</v>
      </c>
    </row>
    <row r="6035" spans="1:2" x14ac:dyDescent="0.25">
      <c r="A6035" s="9" t="s">
        <v>2773</v>
      </c>
      <c r="B6035" s="11">
        <v>9146.5655463031271</v>
      </c>
    </row>
    <row r="6036" spans="1:2" x14ac:dyDescent="0.25">
      <c r="A6036" s="4" t="s">
        <v>359</v>
      </c>
      <c r="B6036" s="11">
        <v>9146.5655463031271</v>
      </c>
    </row>
    <row r="6037" spans="1:2" x14ac:dyDescent="0.25">
      <c r="A6037" s="10" t="s">
        <v>310</v>
      </c>
      <c r="B6037" s="11">
        <v>9146.5655463031271</v>
      </c>
    </row>
    <row r="6038" spans="1:2" x14ac:dyDescent="0.25">
      <c r="A6038" s="12" t="s">
        <v>358</v>
      </c>
      <c r="B6038" s="11">
        <v>9146.5655463031271</v>
      </c>
    </row>
    <row r="6039" spans="1:2" x14ac:dyDescent="0.25">
      <c r="A6039" s="13" t="s">
        <v>4053</v>
      </c>
      <c r="B6039" s="11">
        <v>9146.5655463031271</v>
      </c>
    </row>
    <row r="6040" spans="1:2" x14ac:dyDescent="0.25">
      <c r="A6040" s="14">
        <v>7</v>
      </c>
      <c r="B6040" s="11">
        <v>9146.5655463031271</v>
      </c>
    </row>
    <row r="6041" spans="1:2" x14ac:dyDescent="0.25">
      <c r="A6041" s="20" t="s">
        <v>25</v>
      </c>
      <c r="B6041" s="11">
        <v>9146.5655463031271</v>
      </c>
    </row>
    <row r="6042" spans="1:2" x14ac:dyDescent="0.25">
      <c r="A6042" s="163">
        <v>9146.5655463031271</v>
      </c>
      <c r="B6042" s="11">
        <v>9146.5655463031271</v>
      </c>
    </row>
    <row r="6043" spans="1:2" x14ac:dyDescent="0.25">
      <c r="A6043" s="9" t="s">
        <v>2774</v>
      </c>
      <c r="B6043" s="11">
        <v>10150.512511842264</v>
      </c>
    </row>
    <row r="6044" spans="1:2" x14ac:dyDescent="0.25">
      <c r="A6044" s="4" t="s">
        <v>8</v>
      </c>
      <c r="B6044" s="11">
        <v>10150.512511842264</v>
      </c>
    </row>
    <row r="6045" spans="1:2" x14ac:dyDescent="0.25">
      <c r="A6045" s="10" t="s">
        <v>20</v>
      </c>
      <c r="B6045" s="11">
        <v>10150.512511842264</v>
      </c>
    </row>
    <row r="6046" spans="1:2" x14ac:dyDescent="0.25">
      <c r="A6046" s="12" t="s">
        <v>40</v>
      </c>
      <c r="B6046" s="11">
        <v>10150.512511842264</v>
      </c>
    </row>
    <row r="6047" spans="1:2" x14ac:dyDescent="0.25">
      <c r="A6047" s="13" t="s">
        <v>4053</v>
      </c>
      <c r="B6047" s="11">
        <v>10150.512511842264</v>
      </c>
    </row>
    <row r="6048" spans="1:2" x14ac:dyDescent="0.25">
      <c r="A6048" s="14">
        <v>2.4</v>
      </c>
      <c r="B6048" s="11">
        <v>10150.512511842264</v>
      </c>
    </row>
    <row r="6049" spans="1:2" x14ac:dyDescent="0.25">
      <c r="A6049" s="20" t="s">
        <v>13</v>
      </c>
      <c r="B6049" s="11">
        <v>10150.512511842264</v>
      </c>
    </row>
    <row r="6050" spans="1:2" x14ac:dyDescent="0.25">
      <c r="A6050" s="163">
        <v>10150.512511842264</v>
      </c>
      <c r="B6050" s="11">
        <v>10150.512511842264</v>
      </c>
    </row>
    <row r="6051" spans="1:2" x14ac:dyDescent="0.25">
      <c r="A6051" s="9" t="s">
        <v>2775</v>
      </c>
      <c r="B6051" s="11">
        <v>11325.835013213473</v>
      </c>
    </row>
    <row r="6052" spans="1:2" x14ac:dyDescent="0.25">
      <c r="A6052" s="4" t="s">
        <v>8</v>
      </c>
      <c r="B6052" s="11">
        <v>11325.835013213473</v>
      </c>
    </row>
    <row r="6053" spans="1:2" x14ac:dyDescent="0.25">
      <c r="A6053" s="10" t="s">
        <v>52</v>
      </c>
      <c r="B6053" s="11">
        <v>11325.835013213473</v>
      </c>
    </row>
    <row r="6054" spans="1:2" x14ac:dyDescent="0.25">
      <c r="A6054" s="12" t="s">
        <v>40</v>
      </c>
      <c r="B6054" s="11">
        <v>11325.835013213473</v>
      </c>
    </row>
    <row r="6055" spans="1:2" x14ac:dyDescent="0.25">
      <c r="A6055" s="13" t="s">
        <v>4053</v>
      </c>
      <c r="B6055" s="11">
        <v>11325.835013213473</v>
      </c>
    </row>
    <row r="6056" spans="1:2" x14ac:dyDescent="0.25">
      <c r="A6056" s="14">
        <v>7</v>
      </c>
      <c r="B6056" s="11">
        <v>11325.835013213473</v>
      </c>
    </row>
    <row r="6057" spans="1:2" x14ac:dyDescent="0.25">
      <c r="A6057" s="20" t="s">
        <v>9</v>
      </c>
      <c r="B6057" s="11">
        <v>11325.835013213473</v>
      </c>
    </row>
    <row r="6058" spans="1:2" x14ac:dyDescent="0.25">
      <c r="A6058" s="163">
        <v>11325.835013213473</v>
      </c>
      <c r="B6058" s="11">
        <v>11325.835013213473</v>
      </c>
    </row>
    <row r="6059" spans="1:2" x14ac:dyDescent="0.25">
      <c r="A6059" s="9" t="s">
        <v>2776</v>
      </c>
      <c r="B6059" s="11">
        <v>1910.5359690238436</v>
      </c>
    </row>
    <row r="6060" spans="1:2" x14ac:dyDescent="0.25">
      <c r="A6060" s="4" t="s">
        <v>17</v>
      </c>
      <c r="B6060" s="11">
        <v>1910.5359690238436</v>
      </c>
    </row>
    <row r="6061" spans="1:2" x14ac:dyDescent="0.25">
      <c r="A6061" s="10" t="s">
        <v>3999</v>
      </c>
      <c r="B6061" s="11">
        <v>1910.5359690238436</v>
      </c>
    </row>
    <row r="6062" spans="1:2" x14ac:dyDescent="0.25">
      <c r="A6062" s="12" t="s">
        <v>32</v>
      </c>
      <c r="B6062" s="11">
        <v>1910.5359690238436</v>
      </c>
    </row>
    <row r="6063" spans="1:2" x14ac:dyDescent="0.25">
      <c r="A6063" s="13" t="s">
        <v>4053</v>
      </c>
      <c r="B6063" s="11">
        <v>1910.5359690238436</v>
      </c>
    </row>
    <row r="6064" spans="1:2" x14ac:dyDescent="0.25">
      <c r="A6064" s="14">
        <v>7</v>
      </c>
      <c r="B6064" s="11">
        <v>1910.5359690238436</v>
      </c>
    </row>
    <row r="6065" spans="1:2" x14ac:dyDescent="0.25">
      <c r="A6065" s="20" t="s">
        <v>13</v>
      </c>
      <c r="B6065" s="11">
        <v>1910.5359690238436</v>
      </c>
    </row>
    <row r="6066" spans="1:2" x14ac:dyDescent="0.25">
      <c r="A6066" s="163">
        <v>1910.5359690238436</v>
      </c>
      <c r="B6066" s="11">
        <v>1910.5359690238436</v>
      </c>
    </row>
    <row r="6067" spans="1:2" x14ac:dyDescent="0.25">
      <c r="A6067" s="9" t="s">
        <v>2777</v>
      </c>
      <c r="B6067" s="11">
        <v>36000</v>
      </c>
    </row>
    <row r="6068" spans="1:2" x14ac:dyDescent="0.25">
      <c r="A6068" s="4" t="s">
        <v>84</v>
      </c>
      <c r="B6068" s="11">
        <v>36000</v>
      </c>
    </row>
    <row r="6069" spans="1:2" x14ac:dyDescent="0.25">
      <c r="A6069" s="10" t="s">
        <v>52</v>
      </c>
      <c r="B6069" s="11">
        <v>36000</v>
      </c>
    </row>
    <row r="6070" spans="1:2" x14ac:dyDescent="0.25">
      <c r="A6070" s="12" t="s">
        <v>6</v>
      </c>
      <c r="B6070" s="11">
        <v>36000</v>
      </c>
    </row>
    <row r="6071" spans="1:2" x14ac:dyDescent="0.25">
      <c r="A6071" s="13" t="s">
        <v>4032</v>
      </c>
      <c r="B6071" s="11">
        <v>36000</v>
      </c>
    </row>
    <row r="6072" spans="1:2" x14ac:dyDescent="0.25">
      <c r="A6072" s="14">
        <v>12</v>
      </c>
      <c r="B6072" s="11">
        <v>36000</v>
      </c>
    </row>
    <row r="6073" spans="1:2" x14ac:dyDescent="0.25">
      <c r="A6073" s="20" t="s">
        <v>18</v>
      </c>
      <c r="B6073" s="11">
        <v>36000</v>
      </c>
    </row>
    <row r="6074" spans="1:2" x14ac:dyDescent="0.25">
      <c r="A6074" s="163">
        <v>36000</v>
      </c>
      <c r="B6074" s="11">
        <v>36000</v>
      </c>
    </row>
    <row r="6075" spans="1:2" x14ac:dyDescent="0.25">
      <c r="A6075" s="9" t="s">
        <v>2778</v>
      </c>
      <c r="B6075" s="11">
        <v>40067.812546745779</v>
      </c>
    </row>
    <row r="6076" spans="1:2" x14ac:dyDescent="0.25">
      <c r="A6076" s="4" t="s">
        <v>8</v>
      </c>
      <c r="B6076" s="11">
        <v>40067.812546745779</v>
      </c>
    </row>
    <row r="6077" spans="1:2" x14ac:dyDescent="0.25">
      <c r="A6077" s="10" t="s">
        <v>310</v>
      </c>
      <c r="B6077" s="11">
        <v>40067.812546745779</v>
      </c>
    </row>
    <row r="6078" spans="1:2" x14ac:dyDescent="0.25">
      <c r="A6078" s="12" t="s">
        <v>40</v>
      </c>
      <c r="B6078" s="11">
        <v>40067.812546745779</v>
      </c>
    </row>
    <row r="6079" spans="1:2" x14ac:dyDescent="0.25">
      <c r="A6079" s="13" t="s">
        <v>4030</v>
      </c>
      <c r="B6079" s="11">
        <v>40067.812546745779</v>
      </c>
    </row>
    <row r="6080" spans="1:2" x14ac:dyDescent="0.25">
      <c r="A6080" s="14">
        <v>5</v>
      </c>
      <c r="B6080" s="11">
        <v>40067.812546745779</v>
      </c>
    </row>
    <row r="6081" spans="1:2" x14ac:dyDescent="0.25">
      <c r="A6081" s="20" t="s">
        <v>25</v>
      </c>
      <c r="B6081" s="11">
        <v>40067.812546745779</v>
      </c>
    </row>
    <row r="6082" spans="1:2" x14ac:dyDescent="0.25">
      <c r="A6082" s="163">
        <v>40067.812546745779</v>
      </c>
      <c r="B6082" s="11">
        <v>40067.812546745779</v>
      </c>
    </row>
    <row r="6083" spans="1:2" x14ac:dyDescent="0.25">
      <c r="A6083" s="9" t="s">
        <v>2779</v>
      </c>
      <c r="B6083" s="11">
        <v>16000</v>
      </c>
    </row>
    <row r="6084" spans="1:2" x14ac:dyDescent="0.25">
      <c r="A6084" s="4" t="s">
        <v>8</v>
      </c>
      <c r="B6084" s="11">
        <v>16000</v>
      </c>
    </row>
    <row r="6085" spans="1:2" x14ac:dyDescent="0.25">
      <c r="A6085" s="10" t="s">
        <v>3999</v>
      </c>
      <c r="B6085" s="11">
        <v>16000</v>
      </c>
    </row>
    <row r="6086" spans="1:2" x14ac:dyDescent="0.25">
      <c r="A6086" s="12" t="s">
        <v>6</v>
      </c>
      <c r="B6086" s="11">
        <v>16000</v>
      </c>
    </row>
    <row r="6087" spans="1:2" x14ac:dyDescent="0.25">
      <c r="A6087" s="13" t="s">
        <v>4054</v>
      </c>
      <c r="B6087" s="11">
        <v>16000</v>
      </c>
    </row>
    <row r="6088" spans="1:2" x14ac:dyDescent="0.25">
      <c r="A6088" s="14">
        <v>1</v>
      </c>
      <c r="B6088" s="11">
        <v>16000</v>
      </c>
    </row>
    <row r="6089" spans="1:2" x14ac:dyDescent="0.25">
      <c r="A6089" s="20" t="s">
        <v>13</v>
      </c>
      <c r="B6089" s="11">
        <v>16000</v>
      </c>
    </row>
    <row r="6090" spans="1:2" x14ac:dyDescent="0.25">
      <c r="A6090" s="163">
        <v>16000</v>
      </c>
      <c r="B6090" s="11">
        <v>16000</v>
      </c>
    </row>
    <row r="6091" spans="1:2" x14ac:dyDescent="0.25">
      <c r="A6091" s="9" t="s">
        <v>2780</v>
      </c>
      <c r="B6091" s="11">
        <v>4273.9000049862161</v>
      </c>
    </row>
    <row r="6092" spans="1:2" x14ac:dyDescent="0.25">
      <c r="A6092" s="4" t="s">
        <v>8</v>
      </c>
      <c r="B6092" s="11">
        <v>4273.9000049862161</v>
      </c>
    </row>
    <row r="6093" spans="1:2" x14ac:dyDescent="0.25">
      <c r="A6093" s="10" t="s">
        <v>20</v>
      </c>
      <c r="B6093" s="11">
        <v>4273.9000049862161</v>
      </c>
    </row>
    <row r="6094" spans="1:2" x14ac:dyDescent="0.25">
      <c r="A6094" s="12" t="s">
        <v>40</v>
      </c>
      <c r="B6094" s="11">
        <v>4273.9000049862161</v>
      </c>
    </row>
    <row r="6095" spans="1:2" x14ac:dyDescent="0.25">
      <c r="A6095" s="13" t="s">
        <v>4053</v>
      </c>
      <c r="B6095" s="11">
        <v>4273.9000049862161</v>
      </c>
    </row>
    <row r="6096" spans="1:2" x14ac:dyDescent="0.25">
      <c r="A6096" s="14">
        <v>4</v>
      </c>
      <c r="B6096" s="11">
        <v>4273.9000049862161</v>
      </c>
    </row>
    <row r="6097" spans="1:2" x14ac:dyDescent="0.25">
      <c r="A6097" s="20" t="s">
        <v>13</v>
      </c>
      <c r="B6097" s="11">
        <v>4273.9000049862161</v>
      </c>
    </row>
    <row r="6098" spans="1:2" x14ac:dyDescent="0.25">
      <c r="A6098" s="163">
        <v>4273.9000049862161</v>
      </c>
      <c r="B6098" s="11">
        <v>4273.9000049862161</v>
      </c>
    </row>
    <row r="6099" spans="1:2" x14ac:dyDescent="0.25">
      <c r="A6099" s="9" t="s">
        <v>2781</v>
      </c>
      <c r="B6099" s="11">
        <v>7123.1666749770275</v>
      </c>
    </row>
    <row r="6100" spans="1:2" x14ac:dyDescent="0.25">
      <c r="A6100" s="4" t="s">
        <v>8</v>
      </c>
      <c r="B6100" s="11">
        <v>7123.1666749770275</v>
      </c>
    </row>
    <row r="6101" spans="1:2" x14ac:dyDescent="0.25">
      <c r="A6101" s="10" t="s">
        <v>52</v>
      </c>
      <c r="B6101" s="11">
        <v>7123.1666749770275</v>
      </c>
    </row>
    <row r="6102" spans="1:2" x14ac:dyDescent="0.25">
      <c r="A6102" s="12" t="s">
        <v>40</v>
      </c>
      <c r="B6102" s="11">
        <v>7123.1666749770275</v>
      </c>
    </row>
    <row r="6103" spans="1:2" x14ac:dyDescent="0.25">
      <c r="A6103" s="13" t="s">
        <v>4053</v>
      </c>
      <c r="B6103" s="11">
        <v>7123.1666749770275</v>
      </c>
    </row>
    <row r="6104" spans="1:2" x14ac:dyDescent="0.25">
      <c r="A6104" s="14">
        <v>7</v>
      </c>
      <c r="B6104" s="11">
        <v>7123.1666749770275</v>
      </c>
    </row>
    <row r="6105" spans="1:2" x14ac:dyDescent="0.25">
      <c r="A6105" s="20" t="s">
        <v>9</v>
      </c>
      <c r="B6105" s="11">
        <v>7123.1666749770275</v>
      </c>
    </row>
    <row r="6106" spans="1:2" x14ac:dyDescent="0.25">
      <c r="A6106" s="163">
        <v>7123.1666749770275</v>
      </c>
      <c r="B6106" s="11">
        <v>7123.1666749770275</v>
      </c>
    </row>
    <row r="6107" spans="1:2" x14ac:dyDescent="0.25">
      <c r="A6107" s="9" t="s">
        <v>2782</v>
      </c>
      <c r="B6107" s="11">
        <v>10000</v>
      </c>
    </row>
    <row r="6108" spans="1:2" x14ac:dyDescent="0.25">
      <c r="A6108" s="4" t="s">
        <v>8</v>
      </c>
      <c r="B6108" s="11">
        <v>10000</v>
      </c>
    </row>
    <row r="6109" spans="1:2" x14ac:dyDescent="0.25">
      <c r="A6109" s="10" t="s">
        <v>52</v>
      </c>
      <c r="B6109" s="11">
        <v>10000</v>
      </c>
    </row>
    <row r="6110" spans="1:2" x14ac:dyDescent="0.25">
      <c r="A6110" s="12" t="s">
        <v>6</v>
      </c>
      <c r="B6110" s="11">
        <v>10000</v>
      </c>
    </row>
    <row r="6111" spans="1:2" x14ac:dyDescent="0.25">
      <c r="A6111" s="13" t="s">
        <v>4053</v>
      </c>
      <c r="B6111" s="11">
        <v>10000</v>
      </c>
    </row>
    <row r="6112" spans="1:2" x14ac:dyDescent="0.25">
      <c r="A6112" s="14">
        <v>12</v>
      </c>
      <c r="B6112" s="11">
        <v>10000</v>
      </c>
    </row>
    <row r="6113" spans="1:2" x14ac:dyDescent="0.25">
      <c r="A6113" s="20" t="s">
        <v>25</v>
      </c>
      <c r="B6113" s="11">
        <v>10000</v>
      </c>
    </row>
    <row r="6114" spans="1:2" x14ac:dyDescent="0.25">
      <c r="A6114" s="163">
        <v>10000</v>
      </c>
      <c r="B6114" s="11">
        <v>10000</v>
      </c>
    </row>
    <row r="6115" spans="1:2" x14ac:dyDescent="0.25">
      <c r="A6115" s="9" t="s">
        <v>2783</v>
      </c>
      <c r="B6115" s="11">
        <v>64901.860520001574</v>
      </c>
    </row>
    <row r="6116" spans="1:2" x14ac:dyDescent="0.25">
      <c r="A6116" s="4" t="s">
        <v>88</v>
      </c>
      <c r="B6116" s="11">
        <v>64901.860520001574</v>
      </c>
    </row>
    <row r="6117" spans="1:2" x14ac:dyDescent="0.25">
      <c r="A6117" s="10" t="s">
        <v>20</v>
      </c>
      <c r="B6117" s="11">
        <v>64901.860520001574</v>
      </c>
    </row>
    <row r="6118" spans="1:2" x14ac:dyDescent="0.25">
      <c r="A6118" s="12" t="s">
        <v>86</v>
      </c>
      <c r="B6118" s="11">
        <v>64901.860520001574</v>
      </c>
    </row>
    <row r="6119" spans="1:2" x14ac:dyDescent="0.25">
      <c r="A6119" s="13" t="s">
        <v>4100</v>
      </c>
      <c r="B6119" s="11">
        <v>64901.860520001574</v>
      </c>
    </row>
    <row r="6120" spans="1:2" x14ac:dyDescent="0.25">
      <c r="A6120" s="14">
        <v>20</v>
      </c>
      <c r="B6120" s="11">
        <v>64901.860520001574</v>
      </c>
    </row>
    <row r="6121" spans="1:2" x14ac:dyDescent="0.25">
      <c r="A6121" s="20" t="s">
        <v>18</v>
      </c>
      <c r="B6121" s="11">
        <v>64901.860520001574</v>
      </c>
    </row>
    <row r="6122" spans="1:2" x14ac:dyDescent="0.25">
      <c r="A6122" s="163">
        <v>64901.860520001574</v>
      </c>
      <c r="B6122" s="11">
        <v>64901.860520001574</v>
      </c>
    </row>
    <row r="6123" spans="1:2" x14ac:dyDescent="0.25">
      <c r="A6123" s="9" t="s">
        <v>2784</v>
      </c>
      <c r="B6123" s="11">
        <v>65000</v>
      </c>
    </row>
    <row r="6124" spans="1:2" x14ac:dyDescent="0.25">
      <c r="A6124" s="4" t="s">
        <v>15</v>
      </c>
      <c r="B6124" s="11">
        <v>65000</v>
      </c>
    </row>
    <row r="6125" spans="1:2" x14ac:dyDescent="0.25">
      <c r="A6125" s="10" t="s">
        <v>20</v>
      </c>
      <c r="B6125" s="11">
        <v>65000</v>
      </c>
    </row>
    <row r="6126" spans="1:2" x14ac:dyDescent="0.25">
      <c r="A6126" s="12" t="s">
        <v>6</v>
      </c>
      <c r="B6126" s="11">
        <v>65000</v>
      </c>
    </row>
    <row r="6127" spans="1:2" x14ac:dyDescent="0.25">
      <c r="A6127" s="13" t="s">
        <v>4100</v>
      </c>
      <c r="B6127" s="11">
        <v>65000</v>
      </c>
    </row>
    <row r="6128" spans="1:2" x14ac:dyDescent="0.25">
      <c r="A6128" s="14">
        <v>10</v>
      </c>
      <c r="B6128" s="11">
        <v>65000</v>
      </c>
    </row>
    <row r="6129" spans="1:2" x14ac:dyDescent="0.25">
      <c r="A6129" s="20" t="s">
        <v>18</v>
      </c>
      <c r="B6129" s="11">
        <v>65000</v>
      </c>
    </row>
    <row r="6130" spans="1:2" x14ac:dyDescent="0.25">
      <c r="A6130" s="163">
        <v>65000</v>
      </c>
      <c r="B6130" s="11">
        <v>65000</v>
      </c>
    </row>
    <row r="6131" spans="1:2" x14ac:dyDescent="0.25">
      <c r="A6131" s="9" t="s">
        <v>2785</v>
      </c>
      <c r="B6131" s="11">
        <v>8013.5625093491553</v>
      </c>
    </row>
    <row r="6132" spans="1:2" x14ac:dyDescent="0.25">
      <c r="A6132" s="4" t="s">
        <v>8</v>
      </c>
      <c r="B6132" s="11">
        <v>8013.5625093491553</v>
      </c>
    </row>
    <row r="6133" spans="1:2" x14ac:dyDescent="0.25">
      <c r="A6133" s="10" t="s">
        <v>52</v>
      </c>
      <c r="B6133" s="11">
        <v>8013.5625093491553</v>
      </c>
    </row>
    <row r="6134" spans="1:2" x14ac:dyDescent="0.25">
      <c r="A6134" s="12" t="s">
        <v>40</v>
      </c>
      <c r="B6134" s="11">
        <v>8013.5625093491553</v>
      </c>
    </row>
    <row r="6135" spans="1:2" x14ac:dyDescent="0.25">
      <c r="A6135" s="13" t="s">
        <v>4053</v>
      </c>
      <c r="B6135" s="11">
        <v>8013.5625093491553</v>
      </c>
    </row>
    <row r="6136" spans="1:2" x14ac:dyDescent="0.25">
      <c r="A6136" s="14">
        <v>1.5</v>
      </c>
      <c r="B6136" s="11">
        <v>8013.5625093491553</v>
      </c>
    </row>
    <row r="6137" spans="1:2" x14ac:dyDescent="0.25">
      <c r="A6137" s="20" t="s">
        <v>13</v>
      </c>
      <c r="B6137" s="11">
        <v>8013.5625093491553</v>
      </c>
    </row>
    <row r="6138" spans="1:2" x14ac:dyDescent="0.25">
      <c r="A6138" s="163">
        <v>8013.5625093491553</v>
      </c>
      <c r="B6138" s="11">
        <v>8013.5625093491553</v>
      </c>
    </row>
    <row r="6139" spans="1:2" x14ac:dyDescent="0.25">
      <c r="A6139" s="9" t="s">
        <v>2786</v>
      </c>
      <c r="B6139" s="11">
        <v>98336.152303032693</v>
      </c>
    </row>
    <row r="6140" spans="1:2" x14ac:dyDescent="0.25">
      <c r="A6140" s="4" t="s">
        <v>88</v>
      </c>
      <c r="B6140" s="11">
        <v>98336.152303032693</v>
      </c>
    </row>
    <row r="6141" spans="1:2" x14ac:dyDescent="0.25">
      <c r="A6141" s="10" t="s">
        <v>4001</v>
      </c>
      <c r="B6141" s="11">
        <v>98336.152303032693</v>
      </c>
    </row>
    <row r="6142" spans="1:2" x14ac:dyDescent="0.25">
      <c r="A6142" s="12" t="s">
        <v>86</v>
      </c>
      <c r="B6142" s="11">
        <v>98336.152303032693</v>
      </c>
    </row>
    <row r="6143" spans="1:2" x14ac:dyDescent="0.25">
      <c r="A6143" s="13" t="s">
        <v>4102</v>
      </c>
      <c r="B6143" s="11">
        <v>98336.152303032693</v>
      </c>
    </row>
    <row r="6144" spans="1:2" x14ac:dyDescent="0.25">
      <c r="A6144" s="14">
        <v>5</v>
      </c>
      <c r="B6144" s="11">
        <v>98336.152303032693</v>
      </c>
    </row>
    <row r="6145" spans="1:2" x14ac:dyDescent="0.25">
      <c r="A6145" s="20" t="s">
        <v>9</v>
      </c>
      <c r="B6145" s="11">
        <v>98336.152303032693</v>
      </c>
    </row>
    <row r="6146" spans="1:2" x14ac:dyDescent="0.25">
      <c r="A6146" s="163">
        <v>98336.152303032693</v>
      </c>
      <c r="B6146" s="11">
        <v>98336.152303032693</v>
      </c>
    </row>
    <row r="6147" spans="1:2" x14ac:dyDescent="0.25">
      <c r="A6147" s="9" t="s">
        <v>2787</v>
      </c>
      <c r="B6147" s="11">
        <v>2671.1875031163854</v>
      </c>
    </row>
    <row r="6148" spans="1:2" x14ac:dyDescent="0.25">
      <c r="A6148" s="4" t="s">
        <v>8</v>
      </c>
      <c r="B6148" s="11">
        <v>2671.1875031163854</v>
      </c>
    </row>
    <row r="6149" spans="1:2" x14ac:dyDescent="0.25">
      <c r="A6149" s="10" t="s">
        <v>20</v>
      </c>
      <c r="B6149" s="11">
        <v>2671.1875031163854</v>
      </c>
    </row>
    <row r="6150" spans="1:2" x14ac:dyDescent="0.25">
      <c r="A6150" s="12" t="s">
        <v>40</v>
      </c>
      <c r="B6150" s="11">
        <v>2671.1875031163854</v>
      </c>
    </row>
    <row r="6151" spans="1:2" x14ac:dyDescent="0.25">
      <c r="A6151" s="13" t="s">
        <v>4053</v>
      </c>
      <c r="B6151" s="11">
        <v>2671.1875031163854</v>
      </c>
    </row>
    <row r="6152" spans="1:2" x14ac:dyDescent="0.25">
      <c r="A6152" s="14">
        <v>2</v>
      </c>
      <c r="B6152" s="11">
        <v>2671.1875031163854</v>
      </c>
    </row>
    <row r="6153" spans="1:2" x14ac:dyDescent="0.25">
      <c r="A6153" s="20" t="s">
        <v>9</v>
      </c>
      <c r="B6153" s="11">
        <v>2671.1875031163854</v>
      </c>
    </row>
    <row r="6154" spans="1:2" x14ac:dyDescent="0.25">
      <c r="A6154" s="163">
        <v>2671.1875031163854</v>
      </c>
      <c r="B6154" s="11">
        <v>2671.1875031163854</v>
      </c>
    </row>
    <row r="6155" spans="1:2" x14ac:dyDescent="0.25">
      <c r="A6155" s="9" t="s">
        <v>2788</v>
      </c>
      <c r="B6155" s="11">
        <v>96000</v>
      </c>
    </row>
    <row r="6156" spans="1:2" x14ac:dyDescent="0.25">
      <c r="A6156" s="4" t="s">
        <v>8</v>
      </c>
      <c r="B6156" s="11">
        <v>96000</v>
      </c>
    </row>
    <row r="6157" spans="1:2" x14ac:dyDescent="0.25">
      <c r="A6157" s="10" t="s">
        <v>3999</v>
      </c>
      <c r="B6157" s="11">
        <v>96000</v>
      </c>
    </row>
    <row r="6158" spans="1:2" x14ac:dyDescent="0.25">
      <c r="A6158" s="12" t="s">
        <v>6</v>
      </c>
      <c r="B6158" s="11">
        <v>96000</v>
      </c>
    </row>
    <row r="6159" spans="1:2" x14ac:dyDescent="0.25">
      <c r="A6159" s="13" t="s">
        <v>4102</v>
      </c>
      <c r="B6159" s="11">
        <v>96000</v>
      </c>
    </row>
    <row r="6160" spans="1:2" x14ac:dyDescent="0.25">
      <c r="A6160" s="14">
        <v>8</v>
      </c>
      <c r="B6160" s="11">
        <v>96000</v>
      </c>
    </row>
    <row r="6161" spans="1:2" x14ac:dyDescent="0.25">
      <c r="A6161" s="20" t="s">
        <v>13</v>
      </c>
      <c r="B6161" s="11">
        <v>96000</v>
      </c>
    </row>
    <row r="6162" spans="1:2" x14ac:dyDescent="0.25">
      <c r="A6162" s="163">
        <v>96000</v>
      </c>
      <c r="B6162" s="11">
        <v>96000</v>
      </c>
    </row>
    <row r="6163" spans="1:2" x14ac:dyDescent="0.25">
      <c r="A6163" s="9" t="s">
        <v>2789</v>
      </c>
      <c r="B6163" s="11">
        <v>20514.720023933838</v>
      </c>
    </row>
    <row r="6164" spans="1:2" x14ac:dyDescent="0.25">
      <c r="A6164" s="4" t="s">
        <v>8</v>
      </c>
      <c r="B6164" s="11">
        <v>20514.720023933838</v>
      </c>
    </row>
    <row r="6165" spans="1:2" x14ac:dyDescent="0.25">
      <c r="A6165" s="10" t="s">
        <v>310</v>
      </c>
      <c r="B6165" s="11">
        <v>20514.720023933838</v>
      </c>
    </row>
    <row r="6166" spans="1:2" x14ac:dyDescent="0.25">
      <c r="A6166" s="12" t="s">
        <v>40</v>
      </c>
      <c r="B6166" s="11">
        <v>20514.720023933838</v>
      </c>
    </row>
    <row r="6167" spans="1:2" x14ac:dyDescent="0.25">
      <c r="A6167" s="13" t="s">
        <v>4054</v>
      </c>
      <c r="B6167" s="11">
        <v>20514.720023933838</v>
      </c>
    </row>
    <row r="6168" spans="1:2" x14ac:dyDescent="0.25">
      <c r="A6168" s="14">
        <v>6</v>
      </c>
      <c r="B6168" s="11">
        <v>20514.720023933838</v>
      </c>
    </row>
    <row r="6169" spans="1:2" x14ac:dyDescent="0.25">
      <c r="A6169" s="20" t="s">
        <v>9</v>
      </c>
      <c r="B6169" s="11">
        <v>20514.720023933838</v>
      </c>
    </row>
    <row r="6170" spans="1:2" x14ac:dyDescent="0.25">
      <c r="A6170" s="163">
        <v>20514.720023933838</v>
      </c>
      <c r="B6170" s="11">
        <v>20514.720023933838</v>
      </c>
    </row>
    <row r="6171" spans="1:2" x14ac:dyDescent="0.25">
      <c r="A6171" s="9" t="s">
        <v>2790</v>
      </c>
      <c r="B6171" s="11">
        <v>19055.991584874118</v>
      </c>
    </row>
    <row r="6172" spans="1:2" x14ac:dyDescent="0.25">
      <c r="A6172" s="4" t="s">
        <v>608</v>
      </c>
      <c r="B6172" s="11">
        <v>19055.991584874118</v>
      </c>
    </row>
    <row r="6173" spans="1:2" x14ac:dyDescent="0.25">
      <c r="A6173" s="10" t="s">
        <v>20</v>
      </c>
      <c r="B6173" s="11">
        <v>19055.991584874118</v>
      </c>
    </row>
    <row r="6174" spans="1:2" x14ac:dyDescent="0.25">
      <c r="A6174" s="12" t="s">
        <v>22</v>
      </c>
      <c r="B6174" s="11">
        <v>19055.991584874118</v>
      </c>
    </row>
    <row r="6175" spans="1:2" x14ac:dyDescent="0.25">
      <c r="A6175" s="13" t="s">
        <v>4054</v>
      </c>
      <c r="B6175" s="11">
        <v>19055.991584874118</v>
      </c>
    </row>
    <row r="6176" spans="1:2" x14ac:dyDescent="0.25">
      <c r="A6176" s="14">
        <v>10</v>
      </c>
      <c r="B6176" s="11">
        <v>19055.991584874118</v>
      </c>
    </row>
    <row r="6177" spans="1:2" x14ac:dyDescent="0.25">
      <c r="A6177" s="20" t="s">
        <v>18</v>
      </c>
      <c r="B6177" s="11">
        <v>19055.991584874118</v>
      </c>
    </row>
    <row r="6178" spans="1:2" x14ac:dyDescent="0.25">
      <c r="A6178" s="163">
        <v>19055.991584874118</v>
      </c>
      <c r="B6178" s="11">
        <v>19055.991584874118</v>
      </c>
    </row>
    <row r="6179" spans="1:2" x14ac:dyDescent="0.25">
      <c r="A6179" s="9" t="s">
        <v>2791</v>
      </c>
      <c r="B6179" s="11">
        <v>66294.12766617132</v>
      </c>
    </row>
    <row r="6180" spans="1:2" x14ac:dyDescent="0.25">
      <c r="A6180" s="4" t="s">
        <v>84</v>
      </c>
      <c r="B6180" s="11">
        <v>66294.12766617132</v>
      </c>
    </row>
    <row r="6181" spans="1:2" x14ac:dyDescent="0.25">
      <c r="A6181" s="10" t="s">
        <v>20</v>
      </c>
      <c r="B6181" s="11">
        <v>66294.12766617132</v>
      </c>
    </row>
    <row r="6182" spans="1:2" x14ac:dyDescent="0.25">
      <c r="A6182" s="12" t="s">
        <v>82</v>
      </c>
      <c r="B6182" s="11">
        <v>66294.12766617132</v>
      </c>
    </row>
    <row r="6183" spans="1:2" x14ac:dyDescent="0.25">
      <c r="A6183" s="13" t="s">
        <v>4100</v>
      </c>
      <c r="B6183" s="11">
        <v>66294.12766617132</v>
      </c>
    </row>
    <row r="6184" spans="1:2" x14ac:dyDescent="0.25">
      <c r="A6184" s="14">
        <v>10</v>
      </c>
      <c r="B6184" s="11">
        <v>66294.12766617132</v>
      </c>
    </row>
    <row r="6185" spans="1:2" x14ac:dyDescent="0.25">
      <c r="A6185" s="20" t="s">
        <v>13</v>
      </c>
      <c r="B6185" s="11">
        <v>66294.12766617132</v>
      </c>
    </row>
    <row r="6186" spans="1:2" x14ac:dyDescent="0.25">
      <c r="A6186" s="163">
        <v>66294.12766617132</v>
      </c>
      <c r="B6186" s="11">
        <v>66294.12766617132</v>
      </c>
    </row>
    <row r="6187" spans="1:2" x14ac:dyDescent="0.25">
      <c r="A6187" s="9" t="s">
        <v>2792</v>
      </c>
      <c r="B6187" s="11">
        <v>6713.584591165848</v>
      </c>
    </row>
    <row r="6188" spans="1:2" x14ac:dyDescent="0.25">
      <c r="A6188" s="4" t="s">
        <v>8</v>
      </c>
      <c r="B6188" s="11">
        <v>6713.584591165848</v>
      </c>
    </row>
    <row r="6189" spans="1:2" x14ac:dyDescent="0.25">
      <c r="A6189" s="10" t="s">
        <v>20</v>
      </c>
      <c r="B6189" s="11">
        <v>6713.584591165848</v>
      </c>
    </row>
    <row r="6190" spans="1:2" x14ac:dyDescent="0.25">
      <c r="A6190" s="12" t="s">
        <v>40</v>
      </c>
      <c r="B6190" s="11">
        <v>6713.584591165848</v>
      </c>
    </row>
    <row r="6191" spans="1:2" x14ac:dyDescent="0.25">
      <c r="A6191" s="13" t="s">
        <v>4053</v>
      </c>
      <c r="B6191" s="11">
        <v>6713.584591165848</v>
      </c>
    </row>
    <row r="6192" spans="1:2" x14ac:dyDescent="0.25">
      <c r="A6192" s="14">
        <v>7</v>
      </c>
      <c r="B6192" s="11">
        <v>6713.584591165848</v>
      </c>
    </row>
    <row r="6193" spans="1:2" x14ac:dyDescent="0.25">
      <c r="A6193" s="20" t="s">
        <v>25</v>
      </c>
      <c r="B6193" s="11">
        <v>6713.584591165848</v>
      </c>
    </row>
    <row r="6194" spans="1:2" x14ac:dyDescent="0.25">
      <c r="A6194" s="163">
        <v>6713.584591165848</v>
      </c>
      <c r="B6194" s="11">
        <v>6713.584591165848</v>
      </c>
    </row>
    <row r="6195" spans="1:2" x14ac:dyDescent="0.25">
      <c r="A6195" s="9" t="s">
        <v>2793</v>
      </c>
      <c r="B6195" s="11">
        <v>45709.169889951241</v>
      </c>
    </row>
    <row r="6196" spans="1:2" x14ac:dyDescent="0.25">
      <c r="A6196" s="4" t="s">
        <v>71</v>
      </c>
      <c r="B6196" s="11">
        <v>45709.169889951241</v>
      </c>
    </row>
    <row r="6197" spans="1:2" x14ac:dyDescent="0.25">
      <c r="A6197" s="10" t="s">
        <v>3999</v>
      </c>
      <c r="B6197" s="11">
        <v>45709.169889951241</v>
      </c>
    </row>
    <row r="6198" spans="1:2" x14ac:dyDescent="0.25">
      <c r="A6198" s="12" t="s">
        <v>69</v>
      </c>
      <c r="B6198" s="11">
        <v>45709.169889951241</v>
      </c>
    </row>
    <row r="6199" spans="1:2" x14ac:dyDescent="0.25">
      <c r="A6199" s="13" t="s">
        <v>4030</v>
      </c>
      <c r="B6199" s="11">
        <v>45709.169889951241</v>
      </c>
    </row>
    <row r="6200" spans="1:2" x14ac:dyDescent="0.25">
      <c r="A6200" s="14">
        <v>15</v>
      </c>
      <c r="B6200" s="11">
        <v>45709.169889951241</v>
      </c>
    </row>
    <row r="6201" spans="1:2" x14ac:dyDescent="0.25">
      <c r="A6201" s="20" t="s">
        <v>18</v>
      </c>
      <c r="B6201" s="11">
        <v>45709.169889951241</v>
      </c>
    </row>
    <row r="6202" spans="1:2" x14ac:dyDescent="0.25">
      <c r="A6202" s="163">
        <v>45709.169889951241</v>
      </c>
      <c r="B6202" s="11">
        <v>45709.169889951241</v>
      </c>
    </row>
    <row r="6203" spans="1:2" x14ac:dyDescent="0.25">
      <c r="A6203" s="9" t="s">
        <v>2794</v>
      </c>
      <c r="B6203" s="11">
        <v>48500</v>
      </c>
    </row>
    <row r="6204" spans="1:2" x14ac:dyDescent="0.25">
      <c r="A6204" s="4" t="s">
        <v>15</v>
      </c>
      <c r="B6204" s="11">
        <v>48500</v>
      </c>
    </row>
    <row r="6205" spans="1:2" x14ac:dyDescent="0.25">
      <c r="A6205" s="10" t="s">
        <v>52</v>
      </c>
      <c r="B6205" s="11">
        <v>48500</v>
      </c>
    </row>
    <row r="6206" spans="1:2" x14ac:dyDescent="0.25">
      <c r="A6206" s="12" t="s">
        <v>6</v>
      </c>
      <c r="B6206" s="11">
        <v>48500</v>
      </c>
    </row>
    <row r="6207" spans="1:2" x14ac:dyDescent="0.25">
      <c r="A6207" s="13" t="s">
        <v>4030</v>
      </c>
      <c r="B6207" s="11">
        <v>48500</v>
      </c>
    </row>
    <row r="6208" spans="1:2" x14ac:dyDescent="0.25">
      <c r="A6208" s="14">
        <v>10</v>
      </c>
      <c r="B6208" s="11">
        <v>48500</v>
      </c>
    </row>
    <row r="6209" spans="1:2" x14ac:dyDescent="0.25">
      <c r="A6209" s="20" t="s">
        <v>18</v>
      </c>
      <c r="B6209" s="11">
        <v>48500</v>
      </c>
    </row>
    <row r="6210" spans="1:2" x14ac:dyDescent="0.25">
      <c r="A6210" s="163">
        <v>48500</v>
      </c>
      <c r="B6210" s="11">
        <v>48500</v>
      </c>
    </row>
    <row r="6211" spans="1:2" x14ac:dyDescent="0.25">
      <c r="A6211" s="9" t="s">
        <v>2795</v>
      </c>
      <c r="B6211" s="11">
        <v>10684.750012465542</v>
      </c>
    </row>
    <row r="6212" spans="1:2" x14ac:dyDescent="0.25">
      <c r="A6212" s="4" t="s">
        <v>8</v>
      </c>
      <c r="B6212" s="11">
        <v>10684.750012465542</v>
      </c>
    </row>
    <row r="6213" spans="1:2" x14ac:dyDescent="0.25">
      <c r="A6213" s="10" t="s">
        <v>20</v>
      </c>
      <c r="B6213" s="11">
        <v>10684.750012465542</v>
      </c>
    </row>
    <row r="6214" spans="1:2" x14ac:dyDescent="0.25">
      <c r="A6214" s="12" t="s">
        <v>40</v>
      </c>
      <c r="B6214" s="11">
        <v>10684.750012465542</v>
      </c>
    </row>
    <row r="6215" spans="1:2" x14ac:dyDescent="0.25">
      <c r="A6215" s="13" t="s">
        <v>4053</v>
      </c>
      <c r="B6215" s="11">
        <v>10684.750012465542</v>
      </c>
    </row>
    <row r="6216" spans="1:2" x14ac:dyDescent="0.25">
      <c r="A6216" s="14">
        <v>4</v>
      </c>
      <c r="B6216" s="11">
        <v>10684.750012465542</v>
      </c>
    </row>
    <row r="6217" spans="1:2" x14ac:dyDescent="0.25">
      <c r="A6217" s="20" t="s">
        <v>13</v>
      </c>
      <c r="B6217" s="11">
        <v>10684.750012465542</v>
      </c>
    </row>
    <row r="6218" spans="1:2" x14ac:dyDescent="0.25">
      <c r="A6218" s="163">
        <v>10684.750012465542</v>
      </c>
      <c r="B6218" s="11">
        <v>10684.750012465542</v>
      </c>
    </row>
    <row r="6219" spans="1:2" x14ac:dyDescent="0.25">
      <c r="A6219" s="9" t="s">
        <v>2796</v>
      </c>
      <c r="B6219" s="11">
        <v>33900</v>
      </c>
    </row>
    <row r="6220" spans="1:2" x14ac:dyDescent="0.25">
      <c r="A6220" s="4" t="s">
        <v>15</v>
      </c>
      <c r="B6220" s="11">
        <v>33900</v>
      </c>
    </row>
    <row r="6221" spans="1:2" x14ac:dyDescent="0.25">
      <c r="A6221" s="10" t="s">
        <v>20</v>
      </c>
      <c r="B6221" s="11">
        <v>33900</v>
      </c>
    </row>
    <row r="6222" spans="1:2" x14ac:dyDescent="0.25">
      <c r="A6222" s="12" t="s">
        <v>6</v>
      </c>
      <c r="B6222" s="11">
        <v>33900</v>
      </c>
    </row>
    <row r="6223" spans="1:2" x14ac:dyDescent="0.25">
      <c r="A6223" s="13" t="s">
        <v>4032</v>
      </c>
      <c r="B6223" s="11">
        <v>33900</v>
      </c>
    </row>
    <row r="6224" spans="1:2" x14ac:dyDescent="0.25">
      <c r="A6224" s="14">
        <v>10</v>
      </c>
      <c r="B6224" s="11">
        <v>33900</v>
      </c>
    </row>
    <row r="6225" spans="1:2" x14ac:dyDescent="0.25">
      <c r="A6225" s="20" t="s">
        <v>18</v>
      </c>
      <c r="B6225" s="11">
        <v>33900</v>
      </c>
    </row>
    <row r="6226" spans="1:2" x14ac:dyDescent="0.25">
      <c r="A6226" s="163">
        <v>33900</v>
      </c>
      <c r="B6226" s="11">
        <v>33900</v>
      </c>
    </row>
    <row r="6227" spans="1:2" x14ac:dyDescent="0.25">
      <c r="A6227" s="9" t="s">
        <v>2797</v>
      </c>
      <c r="B6227" s="11">
        <v>109729.60187662003</v>
      </c>
    </row>
    <row r="6228" spans="1:2" x14ac:dyDescent="0.25">
      <c r="A6228" s="4" t="s">
        <v>48</v>
      </c>
      <c r="B6228" s="11">
        <v>109729.60187662003</v>
      </c>
    </row>
    <row r="6229" spans="1:2" x14ac:dyDescent="0.25">
      <c r="A6229" s="10" t="s">
        <v>20</v>
      </c>
      <c r="B6229" s="11">
        <v>109729.60187662003</v>
      </c>
    </row>
    <row r="6230" spans="1:2" x14ac:dyDescent="0.25">
      <c r="A6230" s="12" t="s">
        <v>585</v>
      </c>
      <c r="B6230" s="11">
        <v>109729.60187662003</v>
      </c>
    </row>
    <row r="6231" spans="1:2" x14ac:dyDescent="0.25">
      <c r="A6231" s="13" t="s">
        <v>4031</v>
      </c>
      <c r="B6231" s="11">
        <v>109729.60187662003</v>
      </c>
    </row>
    <row r="6232" spans="1:2" x14ac:dyDescent="0.25">
      <c r="A6232" s="14">
        <v>40</v>
      </c>
      <c r="B6232" s="11">
        <v>109729.60187662003</v>
      </c>
    </row>
    <row r="6233" spans="1:2" x14ac:dyDescent="0.25">
      <c r="A6233" s="20" t="s">
        <v>13</v>
      </c>
      <c r="B6233" s="11">
        <v>109729.60187662003</v>
      </c>
    </row>
    <row r="6234" spans="1:2" x14ac:dyDescent="0.25">
      <c r="A6234" s="163">
        <v>109729.60187662003</v>
      </c>
      <c r="B6234" s="11">
        <v>109729.60187662003</v>
      </c>
    </row>
    <row r="6235" spans="1:2" x14ac:dyDescent="0.25">
      <c r="A6235" s="9" t="s">
        <v>2798</v>
      </c>
      <c r="B6235" s="11">
        <v>15136.729184326183</v>
      </c>
    </row>
    <row r="6236" spans="1:2" x14ac:dyDescent="0.25">
      <c r="A6236" s="4" t="s">
        <v>8</v>
      </c>
      <c r="B6236" s="11">
        <v>15136.729184326183</v>
      </c>
    </row>
    <row r="6237" spans="1:2" x14ac:dyDescent="0.25">
      <c r="A6237" s="10" t="s">
        <v>20</v>
      </c>
      <c r="B6237" s="11">
        <v>15136.729184326183</v>
      </c>
    </row>
    <row r="6238" spans="1:2" x14ac:dyDescent="0.25">
      <c r="A6238" s="12" t="s">
        <v>40</v>
      </c>
      <c r="B6238" s="11">
        <v>15136.729184326183</v>
      </c>
    </row>
    <row r="6239" spans="1:2" x14ac:dyDescent="0.25">
      <c r="A6239" s="13" t="s">
        <v>4054</v>
      </c>
      <c r="B6239" s="11">
        <v>15136.729184326183</v>
      </c>
    </row>
    <row r="6240" spans="1:2" x14ac:dyDescent="0.25">
      <c r="A6240" s="14">
        <v>2</v>
      </c>
      <c r="B6240" s="11">
        <v>15136.729184326183</v>
      </c>
    </row>
    <row r="6241" spans="1:2" x14ac:dyDescent="0.25">
      <c r="A6241" s="20" t="s">
        <v>9</v>
      </c>
      <c r="B6241" s="11">
        <v>15136.729184326183</v>
      </c>
    </row>
    <row r="6242" spans="1:2" x14ac:dyDescent="0.25">
      <c r="A6242" s="163">
        <v>15136.729184326183</v>
      </c>
      <c r="B6242" s="11">
        <v>15136.729184326183</v>
      </c>
    </row>
    <row r="6243" spans="1:2" x14ac:dyDescent="0.25">
      <c r="A6243" s="9" t="s">
        <v>2799</v>
      </c>
      <c r="B6243" s="11">
        <v>85000</v>
      </c>
    </row>
    <row r="6244" spans="1:2" x14ac:dyDescent="0.25">
      <c r="A6244" s="4" t="s">
        <v>15</v>
      </c>
      <c r="B6244" s="11">
        <v>85000</v>
      </c>
    </row>
    <row r="6245" spans="1:2" x14ac:dyDescent="0.25">
      <c r="A6245" s="10" t="s">
        <v>4001</v>
      </c>
      <c r="B6245" s="11">
        <v>85000</v>
      </c>
    </row>
    <row r="6246" spans="1:2" x14ac:dyDescent="0.25">
      <c r="A6246" s="12" t="s">
        <v>6</v>
      </c>
      <c r="B6246" s="11">
        <v>85000</v>
      </c>
    </row>
    <row r="6247" spans="1:2" x14ac:dyDescent="0.25">
      <c r="A6247" s="13" t="s">
        <v>4101</v>
      </c>
      <c r="B6247" s="11">
        <v>85000</v>
      </c>
    </row>
    <row r="6248" spans="1:2" x14ac:dyDescent="0.25">
      <c r="A6248" s="14">
        <v>15</v>
      </c>
      <c r="B6248" s="11">
        <v>85000</v>
      </c>
    </row>
    <row r="6249" spans="1:2" x14ac:dyDescent="0.25">
      <c r="A6249" s="20" t="s">
        <v>9</v>
      </c>
      <c r="B6249" s="11">
        <v>85000</v>
      </c>
    </row>
    <row r="6250" spans="1:2" x14ac:dyDescent="0.25">
      <c r="A6250" s="163">
        <v>85000</v>
      </c>
      <c r="B6250" s="11">
        <v>85000</v>
      </c>
    </row>
    <row r="6251" spans="1:2" x14ac:dyDescent="0.25">
      <c r="A6251" s="9" t="s">
        <v>2800</v>
      </c>
      <c r="B6251" s="11">
        <v>8013.5625093491553</v>
      </c>
    </row>
    <row r="6252" spans="1:2" x14ac:dyDescent="0.25">
      <c r="A6252" s="4" t="s">
        <v>8</v>
      </c>
      <c r="B6252" s="11">
        <v>8013.5625093491553</v>
      </c>
    </row>
    <row r="6253" spans="1:2" x14ac:dyDescent="0.25">
      <c r="A6253" s="10" t="s">
        <v>52</v>
      </c>
      <c r="B6253" s="11">
        <v>8013.5625093491553</v>
      </c>
    </row>
    <row r="6254" spans="1:2" x14ac:dyDescent="0.25">
      <c r="A6254" s="12" t="s">
        <v>40</v>
      </c>
      <c r="B6254" s="11">
        <v>8013.5625093491553</v>
      </c>
    </row>
    <row r="6255" spans="1:2" x14ac:dyDescent="0.25">
      <c r="A6255" s="13" t="s">
        <v>4053</v>
      </c>
      <c r="B6255" s="11">
        <v>8013.5625093491553</v>
      </c>
    </row>
    <row r="6256" spans="1:2" x14ac:dyDescent="0.25">
      <c r="A6256" s="14">
        <v>6</v>
      </c>
      <c r="B6256" s="11">
        <v>8013.5625093491553</v>
      </c>
    </row>
    <row r="6257" spans="1:2" x14ac:dyDescent="0.25">
      <c r="A6257" s="20" t="s">
        <v>9</v>
      </c>
      <c r="B6257" s="11">
        <v>8013.5625093491553</v>
      </c>
    </row>
    <row r="6258" spans="1:2" x14ac:dyDescent="0.25">
      <c r="A6258" s="163">
        <v>8013.5625093491553</v>
      </c>
      <c r="B6258" s="11">
        <v>8013.5625093491553</v>
      </c>
    </row>
    <row r="6259" spans="1:2" x14ac:dyDescent="0.25">
      <c r="A6259" s="9" t="s">
        <v>2801</v>
      </c>
      <c r="B6259" s="11">
        <v>48000</v>
      </c>
    </row>
    <row r="6260" spans="1:2" x14ac:dyDescent="0.25">
      <c r="A6260" s="4" t="s">
        <v>15</v>
      </c>
      <c r="B6260" s="11">
        <v>48000</v>
      </c>
    </row>
    <row r="6261" spans="1:2" x14ac:dyDescent="0.25">
      <c r="A6261" s="10" t="s">
        <v>52</v>
      </c>
      <c r="B6261" s="11">
        <v>48000</v>
      </c>
    </row>
    <row r="6262" spans="1:2" x14ac:dyDescent="0.25">
      <c r="A6262" s="12" t="s">
        <v>6</v>
      </c>
      <c r="B6262" s="11">
        <v>48000</v>
      </c>
    </row>
    <row r="6263" spans="1:2" x14ac:dyDescent="0.25">
      <c r="A6263" s="13" t="s">
        <v>4030</v>
      </c>
      <c r="B6263" s="11">
        <v>48000</v>
      </c>
    </row>
    <row r="6264" spans="1:2" x14ac:dyDescent="0.25">
      <c r="A6264" s="14">
        <v>16</v>
      </c>
      <c r="B6264" s="11">
        <v>48000</v>
      </c>
    </row>
    <row r="6265" spans="1:2" x14ac:dyDescent="0.25">
      <c r="A6265" s="20" t="s">
        <v>18</v>
      </c>
      <c r="B6265" s="11">
        <v>48000</v>
      </c>
    </row>
    <row r="6266" spans="1:2" x14ac:dyDescent="0.25">
      <c r="A6266" s="163">
        <v>48000</v>
      </c>
      <c r="B6266" s="11">
        <v>48000</v>
      </c>
    </row>
    <row r="6267" spans="1:2" x14ac:dyDescent="0.25">
      <c r="A6267" s="9" t="s">
        <v>2802</v>
      </c>
      <c r="B6267" s="11">
        <v>3027.3458368652364</v>
      </c>
    </row>
    <row r="6268" spans="1:2" x14ac:dyDescent="0.25">
      <c r="A6268" s="4" t="s">
        <v>8</v>
      </c>
      <c r="B6268" s="11">
        <v>3027.3458368652364</v>
      </c>
    </row>
    <row r="6269" spans="1:2" x14ac:dyDescent="0.25">
      <c r="A6269" s="10" t="s">
        <v>3999</v>
      </c>
      <c r="B6269" s="11">
        <v>3027.3458368652364</v>
      </c>
    </row>
    <row r="6270" spans="1:2" x14ac:dyDescent="0.25">
      <c r="A6270" s="12" t="s">
        <v>40</v>
      </c>
      <c r="B6270" s="11">
        <v>3027.3458368652364</v>
      </c>
    </row>
    <row r="6271" spans="1:2" x14ac:dyDescent="0.25">
      <c r="A6271" s="13" t="s">
        <v>4053</v>
      </c>
      <c r="B6271" s="11">
        <v>3027.3458368652364</v>
      </c>
    </row>
    <row r="6272" spans="1:2" x14ac:dyDescent="0.25">
      <c r="A6272" s="14">
        <v>2</v>
      </c>
      <c r="B6272" s="11">
        <v>3027.3458368652364</v>
      </c>
    </row>
    <row r="6273" spans="1:2" x14ac:dyDescent="0.25">
      <c r="A6273" s="20" t="s">
        <v>9</v>
      </c>
      <c r="B6273" s="11">
        <v>3027.3458368652364</v>
      </c>
    </row>
    <row r="6274" spans="1:2" x14ac:dyDescent="0.25">
      <c r="A6274" s="163">
        <v>3027.3458368652364</v>
      </c>
      <c r="B6274" s="11">
        <v>3027.3458368652364</v>
      </c>
    </row>
    <row r="6275" spans="1:2" x14ac:dyDescent="0.25">
      <c r="A6275" s="9" t="s">
        <v>2803</v>
      </c>
      <c r="B6275" s="11">
        <v>13100</v>
      </c>
    </row>
    <row r="6276" spans="1:2" x14ac:dyDescent="0.25">
      <c r="A6276" s="4" t="s">
        <v>8</v>
      </c>
      <c r="B6276" s="11">
        <v>13100</v>
      </c>
    </row>
    <row r="6277" spans="1:2" x14ac:dyDescent="0.25">
      <c r="A6277" s="10" t="s">
        <v>310</v>
      </c>
      <c r="B6277" s="11">
        <v>13100</v>
      </c>
    </row>
    <row r="6278" spans="1:2" x14ac:dyDescent="0.25">
      <c r="A6278" s="12" t="s">
        <v>6</v>
      </c>
      <c r="B6278" s="11">
        <v>13100</v>
      </c>
    </row>
    <row r="6279" spans="1:2" x14ac:dyDescent="0.25">
      <c r="A6279" s="13" t="s">
        <v>4054</v>
      </c>
      <c r="B6279" s="11">
        <v>13100</v>
      </c>
    </row>
    <row r="6280" spans="1:2" x14ac:dyDescent="0.25">
      <c r="A6280" s="14">
        <v>5</v>
      </c>
      <c r="B6280" s="11">
        <v>13100</v>
      </c>
    </row>
    <row r="6281" spans="1:2" x14ac:dyDescent="0.25">
      <c r="A6281" s="20" t="s">
        <v>18</v>
      </c>
      <c r="B6281" s="11">
        <v>13100</v>
      </c>
    </row>
    <row r="6282" spans="1:2" x14ac:dyDescent="0.25">
      <c r="A6282" s="163">
        <v>13100</v>
      </c>
      <c r="B6282" s="11">
        <v>13100</v>
      </c>
    </row>
    <row r="6283" spans="1:2" x14ac:dyDescent="0.25">
      <c r="A6283" s="9" t="s">
        <v>2804</v>
      </c>
      <c r="B6283" s="11">
        <v>60000</v>
      </c>
    </row>
    <row r="6284" spans="1:2" x14ac:dyDescent="0.25">
      <c r="A6284" s="4" t="s">
        <v>179</v>
      </c>
      <c r="B6284" s="11">
        <v>60000</v>
      </c>
    </row>
    <row r="6285" spans="1:2" x14ac:dyDescent="0.25">
      <c r="A6285" s="10" t="s">
        <v>52</v>
      </c>
      <c r="B6285" s="11">
        <v>60000</v>
      </c>
    </row>
    <row r="6286" spans="1:2" x14ac:dyDescent="0.25">
      <c r="A6286" s="12" t="s">
        <v>6</v>
      </c>
      <c r="B6286" s="11">
        <v>60000</v>
      </c>
    </row>
    <row r="6287" spans="1:2" x14ac:dyDescent="0.25">
      <c r="A6287" s="13" t="s">
        <v>4029</v>
      </c>
      <c r="B6287" s="11">
        <v>60000</v>
      </c>
    </row>
    <row r="6288" spans="1:2" x14ac:dyDescent="0.25">
      <c r="A6288" s="14">
        <v>15</v>
      </c>
      <c r="B6288" s="11">
        <v>60000</v>
      </c>
    </row>
    <row r="6289" spans="1:2" x14ac:dyDescent="0.25">
      <c r="A6289" s="20" t="s">
        <v>18</v>
      </c>
      <c r="B6289" s="11">
        <v>60000</v>
      </c>
    </row>
    <row r="6290" spans="1:2" x14ac:dyDescent="0.25">
      <c r="A6290" s="163">
        <v>60000</v>
      </c>
      <c r="B6290" s="11">
        <v>60000</v>
      </c>
    </row>
    <row r="6291" spans="1:2" x14ac:dyDescent="0.25">
      <c r="A6291" s="9" t="s">
        <v>2805</v>
      </c>
      <c r="B6291" s="11">
        <v>24000</v>
      </c>
    </row>
    <row r="6292" spans="1:2" x14ac:dyDescent="0.25">
      <c r="A6292" s="4" t="s">
        <v>935</v>
      </c>
      <c r="B6292" s="11">
        <v>24000</v>
      </c>
    </row>
    <row r="6293" spans="1:2" x14ac:dyDescent="0.25">
      <c r="A6293" s="10" t="s">
        <v>52</v>
      </c>
      <c r="B6293" s="11">
        <v>24000</v>
      </c>
    </row>
    <row r="6294" spans="1:2" x14ac:dyDescent="0.25">
      <c r="A6294" s="12" t="s">
        <v>6</v>
      </c>
      <c r="B6294" s="11">
        <v>24000</v>
      </c>
    </row>
    <row r="6295" spans="1:2" x14ac:dyDescent="0.25">
      <c r="A6295" s="13" t="s">
        <v>4054</v>
      </c>
      <c r="B6295" s="11">
        <v>24000</v>
      </c>
    </row>
    <row r="6296" spans="1:2" x14ac:dyDescent="0.25">
      <c r="A6296" s="14">
        <v>5</v>
      </c>
      <c r="B6296" s="11">
        <v>24000</v>
      </c>
    </row>
    <row r="6297" spans="1:2" x14ac:dyDescent="0.25">
      <c r="A6297" s="20" t="s">
        <v>18</v>
      </c>
      <c r="B6297" s="11">
        <v>24000</v>
      </c>
    </row>
    <row r="6298" spans="1:2" x14ac:dyDescent="0.25">
      <c r="A6298" s="163">
        <v>24000</v>
      </c>
      <c r="B6298" s="11">
        <v>24000</v>
      </c>
    </row>
    <row r="6299" spans="1:2" x14ac:dyDescent="0.25">
      <c r="A6299" s="9" t="s">
        <v>2806</v>
      </c>
      <c r="B6299" s="11">
        <v>4273.9000049862161</v>
      </c>
    </row>
    <row r="6300" spans="1:2" x14ac:dyDescent="0.25">
      <c r="A6300" s="4" t="s">
        <v>8</v>
      </c>
      <c r="B6300" s="11">
        <v>4273.9000049862161</v>
      </c>
    </row>
    <row r="6301" spans="1:2" x14ac:dyDescent="0.25">
      <c r="A6301" s="10" t="s">
        <v>52</v>
      </c>
      <c r="B6301" s="11">
        <v>4273.9000049862161</v>
      </c>
    </row>
    <row r="6302" spans="1:2" x14ac:dyDescent="0.25">
      <c r="A6302" s="12" t="s">
        <v>40</v>
      </c>
      <c r="B6302" s="11">
        <v>4273.9000049862161</v>
      </c>
    </row>
    <row r="6303" spans="1:2" x14ac:dyDescent="0.25">
      <c r="A6303" s="13" t="s">
        <v>4053</v>
      </c>
      <c r="B6303" s="11">
        <v>4273.9000049862161</v>
      </c>
    </row>
    <row r="6304" spans="1:2" x14ac:dyDescent="0.25">
      <c r="A6304" s="14">
        <v>3</v>
      </c>
      <c r="B6304" s="11">
        <v>4273.9000049862161</v>
      </c>
    </row>
    <row r="6305" spans="1:2" x14ac:dyDescent="0.25">
      <c r="A6305" s="20" t="s">
        <v>18</v>
      </c>
      <c r="B6305" s="11">
        <v>4273.9000049862161</v>
      </c>
    </row>
    <row r="6306" spans="1:2" x14ac:dyDescent="0.25">
      <c r="A6306" s="163">
        <v>4273.9000049862161</v>
      </c>
      <c r="B6306" s="11">
        <v>4273.9000049862161</v>
      </c>
    </row>
    <row r="6307" spans="1:2" x14ac:dyDescent="0.25">
      <c r="A6307" s="9" t="s">
        <v>2807</v>
      </c>
      <c r="B6307" s="11">
        <v>11575.14584683767</v>
      </c>
    </row>
    <row r="6308" spans="1:2" x14ac:dyDescent="0.25">
      <c r="A6308" s="4" t="s">
        <v>8</v>
      </c>
      <c r="B6308" s="11">
        <v>11575.14584683767</v>
      </c>
    </row>
    <row r="6309" spans="1:2" x14ac:dyDescent="0.25">
      <c r="A6309" s="10" t="s">
        <v>52</v>
      </c>
      <c r="B6309" s="11">
        <v>11575.14584683767</v>
      </c>
    </row>
    <row r="6310" spans="1:2" x14ac:dyDescent="0.25">
      <c r="A6310" s="12" t="s">
        <v>40</v>
      </c>
      <c r="B6310" s="11">
        <v>11575.14584683767</v>
      </c>
    </row>
    <row r="6311" spans="1:2" x14ac:dyDescent="0.25">
      <c r="A6311" s="13" t="s">
        <v>4053</v>
      </c>
      <c r="B6311" s="11">
        <v>11575.14584683767</v>
      </c>
    </row>
    <row r="6312" spans="1:2" x14ac:dyDescent="0.25">
      <c r="A6312" s="14">
        <v>5</v>
      </c>
      <c r="B6312" s="11">
        <v>11575.14584683767</v>
      </c>
    </row>
    <row r="6313" spans="1:2" x14ac:dyDescent="0.25">
      <c r="A6313" s="20" t="s">
        <v>18</v>
      </c>
      <c r="B6313" s="11">
        <v>11575.14584683767</v>
      </c>
    </row>
    <row r="6314" spans="1:2" x14ac:dyDescent="0.25">
      <c r="A6314" s="163">
        <v>11575.14584683767</v>
      </c>
      <c r="B6314" s="11">
        <v>11575.14584683767</v>
      </c>
    </row>
    <row r="6315" spans="1:2" x14ac:dyDescent="0.25">
      <c r="A6315" s="9" t="s">
        <v>2808</v>
      </c>
      <c r="B6315" s="11">
        <v>95000</v>
      </c>
    </row>
    <row r="6316" spans="1:2" x14ac:dyDescent="0.25">
      <c r="A6316" s="4" t="s">
        <v>15</v>
      </c>
      <c r="B6316" s="11">
        <v>95000</v>
      </c>
    </row>
    <row r="6317" spans="1:2" x14ac:dyDescent="0.25">
      <c r="A6317" s="10" t="s">
        <v>20</v>
      </c>
      <c r="B6317" s="11">
        <v>95000</v>
      </c>
    </row>
    <row r="6318" spans="1:2" x14ac:dyDescent="0.25">
      <c r="A6318" s="12" t="s">
        <v>6</v>
      </c>
      <c r="B6318" s="11">
        <v>95000</v>
      </c>
    </row>
    <row r="6319" spans="1:2" x14ac:dyDescent="0.25">
      <c r="A6319" s="13" t="s">
        <v>4102</v>
      </c>
      <c r="B6319" s="11">
        <v>95000</v>
      </c>
    </row>
    <row r="6320" spans="1:2" x14ac:dyDescent="0.25">
      <c r="A6320" s="14">
        <v>13</v>
      </c>
      <c r="B6320" s="11">
        <v>95000</v>
      </c>
    </row>
    <row r="6321" spans="1:2" x14ac:dyDescent="0.25">
      <c r="A6321" s="20" t="s">
        <v>18</v>
      </c>
      <c r="B6321" s="11">
        <v>95000</v>
      </c>
    </row>
    <row r="6322" spans="1:2" x14ac:dyDescent="0.25">
      <c r="A6322" s="163">
        <v>95000</v>
      </c>
      <c r="B6322" s="11">
        <v>95000</v>
      </c>
    </row>
    <row r="6323" spans="1:2" x14ac:dyDescent="0.25">
      <c r="A6323" s="9" t="s">
        <v>2809</v>
      </c>
      <c r="B6323" s="11">
        <v>9188.8850107203652</v>
      </c>
    </row>
    <row r="6324" spans="1:2" x14ac:dyDescent="0.25">
      <c r="A6324" s="4" t="s">
        <v>8</v>
      </c>
      <c r="B6324" s="11">
        <v>9188.8850107203652</v>
      </c>
    </row>
    <row r="6325" spans="1:2" x14ac:dyDescent="0.25">
      <c r="A6325" s="10" t="s">
        <v>52</v>
      </c>
      <c r="B6325" s="11">
        <v>9188.8850107203652</v>
      </c>
    </row>
    <row r="6326" spans="1:2" x14ac:dyDescent="0.25">
      <c r="A6326" s="12" t="s">
        <v>40</v>
      </c>
      <c r="B6326" s="11">
        <v>9188.8850107203652</v>
      </c>
    </row>
    <row r="6327" spans="1:2" x14ac:dyDescent="0.25">
      <c r="A6327" s="13" t="s">
        <v>4053</v>
      </c>
      <c r="B6327" s="11">
        <v>9188.8850107203652</v>
      </c>
    </row>
    <row r="6328" spans="1:2" x14ac:dyDescent="0.25">
      <c r="A6328" s="14">
        <v>0</v>
      </c>
      <c r="B6328" s="11">
        <v>9188.8850107203652</v>
      </c>
    </row>
    <row r="6329" spans="1:2" x14ac:dyDescent="0.25">
      <c r="A6329" s="20" t="s">
        <v>9</v>
      </c>
      <c r="B6329" s="11">
        <v>9188.8850107203652</v>
      </c>
    </row>
    <row r="6330" spans="1:2" x14ac:dyDescent="0.25">
      <c r="A6330" s="163">
        <v>9188.8850107203652</v>
      </c>
      <c r="B6330" s="11">
        <v>9188.8850107203652</v>
      </c>
    </row>
    <row r="6331" spans="1:2" x14ac:dyDescent="0.25">
      <c r="A6331" s="9" t="s">
        <v>2810</v>
      </c>
      <c r="B6331" s="11">
        <v>8975.1900104710548</v>
      </c>
    </row>
    <row r="6332" spans="1:2" x14ac:dyDescent="0.25">
      <c r="A6332" s="4" t="s">
        <v>8</v>
      </c>
      <c r="B6332" s="11">
        <v>8975.1900104710548</v>
      </c>
    </row>
    <row r="6333" spans="1:2" x14ac:dyDescent="0.25">
      <c r="A6333" s="10" t="s">
        <v>52</v>
      </c>
      <c r="B6333" s="11">
        <v>8975.1900104710548</v>
      </c>
    </row>
    <row r="6334" spans="1:2" x14ac:dyDescent="0.25">
      <c r="A6334" s="12" t="s">
        <v>40</v>
      </c>
      <c r="B6334" s="11">
        <v>8975.1900104710548</v>
      </c>
    </row>
    <row r="6335" spans="1:2" x14ac:dyDescent="0.25">
      <c r="A6335" s="13" t="s">
        <v>4053</v>
      </c>
      <c r="B6335" s="11">
        <v>8975.1900104710548</v>
      </c>
    </row>
    <row r="6336" spans="1:2" x14ac:dyDescent="0.25">
      <c r="A6336" s="14">
        <v>3</v>
      </c>
      <c r="B6336" s="11">
        <v>8975.1900104710548</v>
      </c>
    </row>
    <row r="6337" spans="1:2" x14ac:dyDescent="0.25">
      <c r="A6337" s="20" t="s">
        <v>13</v>
      </c>
      <c r="B6337" s="11">
        <v>8975.1900104710548</v>
      </c>
    </row>
    <row r="6338" spans="1:2" x14ac:dyDescent="0.25">
      <c r="A6338" s="163">
        <v>8975.1900104710548</v>
      </c>
      <c r="B6338" s="11">
        <v>8975.1900104710548</v>
      </c>
    </row>
    <row r="6339" spans="1:2" x14ac:dyDescent="0.25">
      <c r="A6339" s="9" t="s">
        <v>2811</v>
      </c>
      <c r="B6339" s="11">
        <v>2564.3400029917298</v>
      </c>
    </row>
    <row r="6340" spans="1:2" x14ac:dyDescent="0.25">
      <c r="A6340" s="4" t="s">
        <v>8</v>
      </c>
      <c r="B6340" s="11">
        <v>2564.3400029917298</v>
      </c>
    </row>
    <row r="6341" spans="1:2" x14ac:dyDescent="0.25">
      <c r="A6341" s="10" t="s">
        <v>20</v>
      </c>
      <c r="B6341" s="11">
        <v>2564.3400029917298</v>
      </c>
    </row>
    <row r="6342" spans="1:2" x14ac:dyDescent="0.25">
      <c r="A6342" s="12" t="s">
        <v>40</v>
      </c>
      <c r="B6342" s="11">
        <v>2564.3400029917298</v>
      </c>
    </row>
    <row r="6343" spans="1:2" x14ac:dyDescent="0.25">
      <c r="A6343" s="13" t="s">
        <v>4053</v>
      </c>
      <c r="B6343" s="11">
        <v>2564.3400029917298</v>
      </c>
    </row>
    <row r="6344" spans="1:2" x14ac:dyDescent="0.25">
      <c r="A6344" s="14">
        <v>1</v>
      </c>
      <c r="B6344" s="11">
        <v>2564.3400029917298</v>
      </c>
    </row>
    <row r="6345" spans="1:2" x14ac:dyDescent="0.25">
      <c r="A6345" s="20" t="s">
        <v>13</v>
      </c>
      <c r="B6345" s="11">
        <v>2564.3400029917298</v>
      </c>
    </row>
    <row r="6346" spans="1:2" x14ac:dyDescent="0.25">
      <c r="A6346" s="163">
        <v>2564.3400029917298</v>
      </c>
      <c r="B6346" s="11">
        <v>2564.3400029917298</v>
      </c>
    </row>
    <row r="6347" spans="1:2" x14ac:dyDescent="0.25">
      <c r="A6347" s="9" t="s">
        <v>2812</v>
      </c>
      <c r="B6347" s="11">
        <v>86689.804963700633</v>
      </c>
    </row>
    <row r="6348" spans="1:2" x14ac:dyDescent="0.25">
      <c r="A6348" s="4" t="s">
        <v>71</v>
      </c>
      <c r="B6348" s="11">
        <v>86689.804963700633</v>
      </c>
    </row>
    <row r="6349" spans="1:2" x14ac:dyDescent="0.25">
      <c r="A6349" s="10" t="s">
        <v>488</v>
      </c>
      <c r="B6349" s="11">
        <v>86689.804963700633</v>
      </c>
    </row>
    <row r="6350" spans="1:2" x14ac:dyDescent="0.25">
      <c r="A6350" s="12" t="s">
        <v>69</v>
      </c>
      <c r="B6350" s="11">
        <v>86689.804963700633</v>
      </c>
    </row>
    <row r="6351" spans="1:2" x14ac:dyDescent="0.25">
      <c r="A6351" s="13" t="s">
        <v>4101</v>
      </c>
      <c r="B6351" s="11">
        <v>86689.804963700633</v>
      </c>
    </row>
    <row r="6352" spans="1:2" x14ac:dyDescent="0.25">
      <c r="A6352" s="14">
        <v>12</v>
      </c>
      <c r="B6352" s="11">
        <v>86689.804963700633</v>
      </c>
    </row>
    <row r="6353" spans="1:2" x14ac:dyDescent="0.25">
      <c r="A6353" s="20" t="s">
        <v>9</v>
      </c>
      <c r="B6353" s="11">
        <v>86689.804963700633</v>
      </c>
    </row>
    <row r="6354" spans="1:2" x14ac:dyDescent="0.25">
      <c r="A6354" s="163">
        <v>86689.804963700633</v>
      </c>
      <c r="B6354" s="11">
        <v>86689.804963700633</v>
      </c>
    </row>
    <row r="6355" spans="1:2" x14ac:dyDescent="0.25">
      <c r="A6355" s="9" t="s">
        <v>2813</v>
      </c>
      <c r="B6355" s="11">
        <v>15500</v>
      </c>
    </row>
    <row r="6356" spans="1:2" x14ac:dyDescent="0.25">
      <c r="A6356" s="4" t="s">
        <v>8</v>
      </c>
      <c r="B6356" s="11">
        <v>15500</v>
      </c>
    </row>
    <row r="6357" spans="1:2" x14ac:dyDescent="0.25">
      <c r="A6357" s="10" t="s">
        <v>279</v>
      </c>
      <c r="B6357" s="11">
        <v>15500</v>
      </c>
    </row>
    <row r="6358" spans="1:2" x14ac:dyDescent="0.25">
      <c r="A6358" s="12" t="s">
        <v>6</v>
      </c>
      <c r="B6358" s="11">
        <v>15500</v>
      </c>
    </row>
    <row r="6359" spans="1:2" x14ac:dyDescent="0.25">
      <c r="A6359" s="13" t="s">
        <v>4054</v>
      </c>
      <c r="B6359" s="11">
        <v>15500</v>
      </c>
    </row>
    <row r="6360" spans="1:2" x14ac:dyDescent="0.25">
      <c r="A6360" s="14">
        <v>3</v>
      </c>
      <c r="B6360" s="11">
        <v>15500</v>
      </c>
    </row>
    <row r="6361" spans="1:2" x14ac:dyDescent="0.25">
      <c r="A6361" s="20" t="s">
        <v>25</v>
      </c>
      <c r="B6361" s="11">
        <v>15500</v>
      </c>
    </row>
    <row r="6362" spans="1:2" x14ac:dyDescent="0.25">
      <c r="A6362" s="163">
        <v>15500</v>
      </c>
      <c r="B6362" s="11">
        <v>15500</v>
      </c>
    </row>
    <row r="6363" spans="1:2" x14ac:dyDescent="0.25">
      <c r="A6363" s="9" t="s">
        <v>2814</v>
      </c>
      <c r="B6363" s="11">
        <v>148284.35006969364</v>
      </c>
    </row>
    <row r="6364" spans="1:2" x14ac:dyDescent="0.25">
      <c r="A6364" s="4" t="s">
        <v>143</v>
      </c>
      <c r="B6364" s="11">
        <v>148284.35006969364</v>
      </c>
    </row>
    <row r="6365" spans="1:2" x14ac:dyDescent="0.25">
      <c r="A6365" s="10" t="s">
        <v>20</v>
      </c>
      <c r="B6365" s="11">
        <v>148284.35006969364</v>
      </c>
    </row>
    <row r="6366" spans="1:2" x14ac:dyDescent="0.25">
      <c r="A6366" s="12" t="s">
        <v>3900</v>
      </c>
      <c r="B6366" s="11">
        <v>148284.35006969364</v>
      </c>
    </row>
    <row r="6367" spans="1:2" x14ac:dyDescent="0.25">
      <c r="A6367" s="13" t="s">
        <v>4106</v>
      </c>
      <c r="B6367" s="11">
        <v>148284.35006969364</v>
      </c>
    </row>
    <row r="6368" spans="1:2" x14ac:dyDescent="0.25">
      <c r="A6368" s="14">
        <v>3</v>
      </c>
      <c r="B6368" s="11">
        <v>148284.35006969364</v>
      </c>
    </row>
    <row r="6369" spans="1:2" x14ac:dyDescent="0.25">
      <c r="A6369" s="20" t="s">
        <v>13</v>
      </c>
      <c r="B6369" s="11">
        <v>148284.35006969364</v>
      </c>
    </row>
    <row r="6370" spans="1:2" x14ac:dyDescent="0.25">
      <c r="A6370" s="163">
        <v>148284.35006969364</v>
      </c>
      <c r="B6370" s="11">
        <v>148284.35006969364</v>
      </c>
    </row>
    <row r="6371" spans="1:2" x14ac:dyDescent="0.25">
      <c r="A6371" s="9" t="s">
        <v>2815</v>
      </c>
      <c r="B6371" s="11">
        <v>10684.750012465542</v>
      </c>
    </row>
    <row r="6372" spans="1:2" x14ac:dyDescent="0.25">
      <c r="A6372" s="4" t="s">
        <v>8</v>
      </c>
      <c r="B6372" s="11">
        <v>10684.750012465542</v>
      </c>
    </row>
    <row r="6373" spans="1:2" x14ac:dyDescent="0.25">
      <c r="A6373" s="10" t="s">
        <v>20</v>
      </c>
      <c r="B6373" s="11">
        <v>10684.750012465542</v>
      </c>
    </row>
    <row r="6374" spans="1:2" x14ac:dyDescent="0.25">
      <c r="A6374" s="12" t="s">
        <v>40</v>
      </c>
      <c r="B6374" s="11">
        <v>10684.750012465542</v>
      </c>
    </row>
    <row r="6375" spans="1:2" x14ac:dyDescent="0.25">
      <c r="A6375" s="13" t="s">
        <v>4053</v>
      </c>
      <c r="B6375" s="11">
        <v>10684.750012465542</v>
      </c>
    </row>
    <row r="6376" spans="1:2" x14ac:dyDescent="0.25">
      <c r="A6376" s="14">
        <v>5</v>
      </c>
      <c r="B6376" s="11">
        <v>10684.750012465542</v>
      </c>
    </row>
    <row r="6377" spans="1:2" x14ac:dyDescent="0.25">
      <c r="A6377" s="20" t="s">
        <v>13</v>
      </c>
      <c r="B6377" s="11">
        <v>10684.750012465542</v>
      </c>
    </row>
    <row r="6378" spans="1:2" x14ac:dyDescent="0.25">
      <c r="A6378" s="163">
        <v>10684.750012465542</v>
      </c>
      <c r="B6378" s="11">
        <v>10684.750012465542</v>
      </c>
    </row>
    <row r="6379" spans="1:2" x14ac:dyDescent="0.25">
      <c r="A6379" s="9" t="s">
        <v>2816</v>
      </c>
      <c r="B6379" s="11">
        <v>75000</v>
      </c>
    </row>
    <row r="6380" spans="1:2" x14ac:dyDescent="0.25">
      <c r="A6380" s="4" t="s">
        <v>15</v>
      </c>
      <c r="B6380" s="11">
        <v>75000</v>
      </c>
    </row>
    <row r="6381" spans="1:2" x14ac:dyDescent="0.25">
      <c r="A6381" s="10" t="s">
        <v>20</v>
      </c>
      <c r="B6381" s="11">
        <v>75000</v>
      </c>
    </row>
    <row r="6382" spans="1:2" x14ac:dyDescent="0.25">
      <c r="A6382" s="12" t="s">
        <v>6</v>
      </c>
      <c r="B6382" s="11">
        <v>75000</v>
      </c>
    </row>
    <row r="6383" spans="1:2" x14ac:dyDescent="0.25">
      <c r="A6383" s="13" t="s">
        <v>4101</v>
      </c>
      <c r="B6383" s="11">
        <v>75000</v>
      </c>
    </row>
    <row r="6384" spans="1:2" x14ac:dyDescent="0.25">
      <c r="A6384" s="14">
        <v>27</v>
      </c>
      <c r="B6384" s="11">
        <v>75000</v>
      </c>
    </row>
    <row r="6385" spans="1:2" x14ac:dyDescent="0.25">
      <c r="A6385" s="20" t="s">
        <v>18</v>
      </c>
      <c r="B6385" s="11">
        <v>75000</v>
      </c>
    </row>
    <row r="6386" spans="1:2" x14ac:dyDescent="0.25">
      <c r="A6386" s="163">
        <v>75000</v>
      </c>
      <c r="B6386" s="11">
        <v>75000</v>
      </c>
    </row>
    <row r="6387" spans="1:2" x14ac:dyDescent="0.25">
      <c r="A6387" s="9" t="s">
        <v>2817</v>
      </c>
      <c r="B6387" s="11">
        <v>12000</v>
      </c>
    </row>
    <row r="6388" spans="1:2" x14ac:dyDescent="0.25">
      <c r="A6388" s="4" t="s">
        <v>27</v>
      </c>
      <c r="B6388" s="11">
        <v>12000</v>
      </c>
    </row>
    <row r="6389" spans="1:2" x14ac:dyDescent="0.25">
      <c r="A6389" s="10" t="s">
        <v>52</v>
      </c>
      <c r="B6389" s="11">
        <v>12000</v>
      </c>
    </row>
    <row r="6390" spans="1:2" x14ac:dyDescent="0.25">
      <c r="A6390" s="12" t="s">
        <v>6</v>
      </c>
      <c r="B6390" s="11">
        <v>12000</v>
      </c>
    </row>
    <row r="6391" spans="1:2" x14ac:dyDescent="0.25">
      <c r="A6391" s="13" t="s">
        <v>4053</v>
      </c>
      <c r="B6391" s="11">
        <v>12000</v>
      </c>
    </row>
    <row r="6392" spans="1:2" x14ac:dyDescent="0.25">
      <c r="A6392" s="14">
        <v>5</v>
      </c>
      <c r="B6392" s="11">
        <v>12000</v>
      </c>
    </row>
    <row r="6393" spans="1:2" x14ac:dyDescent="0.25">
      <c r="A6393" s="20" t="s">
        <v>9</v>
      </c>
      <c r="B6393" s="11">
        <v>12000</v>
      </c>
    </row>
    <row r="6394" spans="1:2" x14ac:dyDescent="0.25">
      <c r="A6394" s="163">
        <v>12000</v>
      </c>
      <c r="B6394" s="11">
        <v>12000</v>
      </c>
    </row>
    <row r="6395" spans="1:2" x14ac:dyDescent="0.25">
      <c r="A6395" s="9" t="s">
        <v>2818</v>
      </c>
      <c r="B6395" s="11">
        <v>30273.458368652366</v>
      </c>
    </row>
    <row r="6396" spans="1:2" x14ac:dyDescent="0.25">
      <c r="A6396" s="4" t="s">
        <v>8</v>
      </c>
      <c r="B6396" s="11">
        <v>30273.458368652366</v>
      </c>
    </row>
    <row r="6397" spans="1:2" x14ac:dyDescent="0.25">
      <c r="A6397" s="10" t="s">
        <v>52</v>
      </c>
      <c r="B6397" s="11">
        <v>30273.458368652366</v>
      </c>
    </row>
    <row r="6398" spans="1:2" x14ac:dyDescent="0.25">
      <c r="A6398" s="12" t="s">
        <v>40</v>
      </c>
      <c r="B6398" s="11">
        <v>30273.458368652366</v>
      </c>
    </row>
    <row r="6399" spans="1:2" x14ac:dyDescent="0.25">
      <c r="A6399" s="13" t="s">
        <v>4032</v>
      </c>
      <c r="B6399" s="11">
        <v>30273.458368652366</v>
      </c>
    </row>
    <row r="6400" spans="1:2" x14ac:dyDescent="0.25">
      <c r="A6400" s="14">
        <v>1.1000000000000001</v>
      </c>
      <c r="B6400" s="11">
        <v>30273.458368652366</v>
      </c>
    </row>
    <row r="6401" spans="1:2" x14ac:dyDescent="0.25">
      <c r="A6401" s="20" t="s">
        <v>13</v>
      </c>
      <c r="B6401" s="11">
        <v>30273.458368652366</v>
      </c>
    </row>
    <row r="6402" spans="1:2" x14ac:dyDescent="0.25">
      <c r="A6402" s="163">
        <v>30273.458368652366</v>
      </c>
      <c r="B6402" s="11">
        <v>30273.458368652366</v>
      </c>
    </row>
    <row r="6403" spans="1:2" x14ac:dyDescent="0.25">
      <c r="A6403" s="9" t="s">
        <v>2819</v>
      </c>
      <c r="B6403" s="11">
        <v>30000</v>
      </c>
    </row>
    <row r="6404" spans="1:2" x14ac:dyDescent="0.25">
      <c r="A6404" s="4" t="s">
        <v>726</v>
      </c>
      <c r="B6404" s="11">
        <v>30000</v>
      </c>
    </row>
    <row r="6405" spans="1:2" x14ac:dyDescent="0.25">
      <c r="A6405" s="10" t="s">
        <v>488</v>
      </c>
      <c r="B6405" s="11">
        <v>30000</v>
      </c>
    </row>
    <row r="6406" spans="1:2" x14ac:dyDescent="0.25">
      <c r="A6406" s="12" t="s">
        <v>6</v>
      </c>
      <c r="B6406" s="11">
        <v>30000</v>
      </c>
    </row>
    <row r="6407" spans="1:2" x14ac:dyDescent="0.25">
      <c r="A6407" s="13" t="s">
        <v>4032</v>
      </c>
      <c r="B6407" s="11">
        <v>30000</v>
      </c>
    </row>
    <row r="6408" spans="1:2" x14ac:dyDescent="0.25">
      <c r="A6408" s="14">
        <v>7</v>
      </c>
      <c r="B6408" s="11">
        <v>30000</v>
      </c>
    </row>
    <row r="6409" spans="1:2" x14ac:dyDescent="0.25">
      <c r="A6409" s="20" t="s">
        <v>9</v>
      </c>
      <c r="B6409" s="11">
        <v>30000</v>
      </c>
    </row>
    <row r="6410" spans="1:2" x14ac:dyDescent="0.25">
      <c r="A6410" s="163">
        <v>30000</v>
      </c>
      <c r="B6410" s="11">
        <v>30000</v>
      </c>
    </row>
    <row r="6411" spans="1:2" x14ac:dyDescent="0.25">
      <c r="A6411" s="9" t="s">
        <v>2820</v>
      </c>
      <c r="B6411" s="11">
        <v>6410.8500074793246</v>
      </c>
    </row>
    <row r="6412" spans="1:2" x14ac:dyDescent="0.25">
      <c r="A6412" s="4" t="s">
        <v>8</v>
      </c>
      <c r="B6412" s="11">
        <v>6410.8500074793246</v>
      </c>
    </row>
    <row r="6413" spans="1:2" x14ac:dyDescent="0.25">
      <c r="A6413" s="10" t="s">
        <v>20</v>
      </c>
      <c r="B6413" s="11">
        <v>6410.8500074793246</v>
      </c>
    </row>
    <row r="6414" spans="1:2" x14ac:dyDescent="0.25">
      <c r="A6414" s="12" t="s">
        <v>40</v>
      </c>
      <c r="B6414" s="11">
        <v>6410.8500074793246</v>
      </c>
    </row>
    <row r="6415" spans="1:2" x14ac:dyDescent="0.25">
      <c r="A6415" s="13" t="s">
        <v>4053</v>
      </c>
      <c r="B6415" s="11">
        <v>6410.8500074793246</v>
      </c>
    </row>
    <row r="6416" spans="1:2" x14ac:dyDescent="0.25">
      <c r="A6416" s="14">
        <v>4</v>
      </c>
      <c r="B6416" s="11">
        <v>6410.8500074793246</v>
      </c>
    </row>
    <row r="6417" spans="1:2" x14ac:dyDescent="0.25">
      <c r="A6417" s="20" t="s">
        <v>13</v>
      </c>
      <c r="B6417" s="11">
        <v>6410.8500074793246</v>
      </c>
    </row>
    <row r="6418" spans="1:2" x14ac:dyDescent="0.25">
      <c r="A6418" s="163">
        <v>6410.8500074793246</v>
      </c>
      <c r="B6418" s="11">
        <v>6410.8500074793246</v>
      </c>
    </row>
    <row r="6419" spans="1:2" x14ac:dyDescent="0.25">
      <c r="A6419" s="9" t="s">
        <v>2821</v>
      </c>
      <c r="B6419" s="11">
        <v>100000</v>
      </c>
    </row>
    <row r="6420" spans="1:2" x14ac:dyDescent="0.25">
      <c r="A6420" s="4" t="s">
        <v>15</v>
      </c>
      <c r="B6420" s="11">
        <v>100000</v>
      </c>
    </row>
    <row r="6421" spans="1:2" x14ac:dyDescent="0.25">
      <c r="A6421" s="10" t="s">
        <v>4001</v>
      </c>
      <c r="B6421" s="11">
        <v>100000</v>
      </c>
    </row>
    <row r="6422" spans="1:2" x14ac:dyDescent="0.25">
      <c r="A6422" s="12" t="s">
        <v>6</v>
      </c>
      <c r="B6422" s="11">
        <v>100000</v>
      </c>
    </row>
    <row r="6423" spans="1:2" x14ac:dyDescent="0.25">
      <c r="A6423" s="13" t="s">
        <v>4031</v>
      </c>
      <c r="B6423" s="11">
        <v>100000</v>
      </c>
    </row>
    <row r="6424" spans="1:2" x14ac:dyDescent="0.25">
      <c r="A6424" s="14">
        <v>10</v>
      </c>
      <c r="B6424" s="11">
        <v>100000</v>
      </c>
    </row>
    <row r="6425" spans="1:2" x14ac:dyDescent="0.25">
      <c r="A6425" s="20" t="s">
        <v>9</v>
      </c>
      <c r="B6425" s="11">
        <v>100000</v>
      </c>
    </row>
    <row r="6426" spans="1:2" x14ac:dyDescent="0.25">
      <c r="A6426" s="163">
        <v>100000</v>
      </c>
      <c r="B6426" s="11">
        <v>100000</v>
      </c>
    </row>
    <row r="6427" spans="1:2" x14ac:dyDescent="0.25">
      <c r="A6427" s="9" t="s">
        <v>2822</v>
      </c>
      <c r="B6427" s="11">
        <v>53356.776437647524</v>
      </c>
    </row>
    <row r="6428" spans="1:2" x14ac:dyDescent="0.25">
      <c r="A6428" s="4" t="s">
        <v>628</v>
      </c>
      <c r="B6428" s="11">
        <v>53356.776437647524</v>
      </c>
    </row>
    <row r="6429" spans="1:2" x14ac:dyDescent="0.25">
      <c r="A6429" s="10" t="s">
        <v>279</v>
      </c>
      <c r="B6429" s="11">
        <v>53356.776437647524</v>
      </c>
    </row>
    <row r="6430" spans="1:2" x14ac:dyDescent="0.25">
      <c r="A6430" s="12" t="s">
        <v>22</v>
      </c>
      <c r="B6430" s="11">
        <v>53356.776437647524</v>
      </c>
    </row>
    <row r="6431" spans="1:2" x14ac:dyDescent="0.25">
      <c r="A6431" s="13" t="s">
        <v>4029</v>
      </c>
      <c r="B6431" s="11">
        <v>53356.776437647524</v>
      </c>
    </row>
    <row r="6432" spans="1:2" x14ac:dyDescent="0.25">
      <c r="A6432" s="14">
        <v>2</v>
      </c>
      <c r="B6432" s="11">
        <v>53356.776437647524</v>
      </c>
    </row>
    <row r="6433" spans="1:2" x14ac:dyDescent="0.25">
      <c r="A6433" s="20" t="s">
        <v>9</v>
      </c>
      <c r="B6433" s="11">
        <v>53356.776437647524</v>
      </c>
    </row>
    <row r="6434" spans="1:2" x14ac:dyDescent="0.25">
      <c r="A6434" s="163">
        <v>53356.776437647524</v>
      </c>
      <c r="B6434" s="11">
        <v>53356.776437647524</v>
      </c>
    </row>
    <row r="6435" spans="1:2" x14ac:dyDescent="0.25">
      <c r="A6435" s="9" t="s">
        <v>2823</v>
      </c>
      <c r="B6435" s="11">
        <v>40000</v>
      </c>
    </row>
    <row r="6436" spans="1:2" x14ac:dyDescent="0.25">
      <c r="A6436" s="4" t="s">
        <v>15</v>
      </c>
      <c r="B6436" s="11">
        <v>40000</v>
      </c>
    </row>
    <row r="6437" spans="1:2" x14ac:dyDescent="0.25">
      <c r="A6437" s="10" t="s">
        <v>52</v>
      </c>
      <c r="B6437" s="11">
        <v>40000</v>
      </c>
    </row>
    <row r="6438" spans="1:2" x14ac:dyDescent="0.25">
      <c r="A6438" s="12" t="s">
        <v>6</v>
      </c>
      <c r="B6438" s="11">
        <v>40000</v>
      </c>
    </row>
    <row r="6439" spans="1:2" x14ac:dyDescent="0.25">
      <c r="A6439" s="13" t="s">
        <v>4030</v>
      </c>
      <c r="B6439" s="11">
        <v>40000</v>
      </c>
    </row>
    <row r="6440" spans="1:2" x14ac:dyDescent="0.25">
      <c r="A6440" s="14">
        <v>20</v>
      </c>
      <c r="B6440" s="11">
        <v>40000</v>
      </c>
    </row>
    <row r="6441" spans="1:2" x14ac:dyDescent="0.25">
      <c r="A6441" s="20" t="s">
        <v>18</v>
      </c>
      <c r="B6441" s="11">
        <v>40000</v>
      </c>
    </row>
    <row r="6442" spans="1:2" x14ac:dyDescent="0.25">
      <c r="A6442" s="163">
        <v>40000</v>
      </c>
      <c r="B6442" s="11">
        <v>40000</v>
      </c>
    </row>
    <row r="6443" spans="1:2" x14ac:dyDescent="0.25">
      <c r="A6443" s="9" t="s">
        <v>2824</v>
      </c>
      <c r="B6443" s="11">
        <v>9794.354178093412</v>
      </c>
    </row>
    <row r="6444" spans="1:2" x14ac:dyDescent="0.25">
      <c r="A6444" s="4" t="s">
        <v>8</v>
      </c>
      <c r="B6444" s="11">
        <v>9794.354178093412</v>
      </c>
    </row>
    <row r="6445" spans="1:2" x14ac:dyDescent="0.25">
      <c r="A6445" s="10" t="s">
        <v>20</v>
      </c>
      <c r="B6445" s="11">
        <v>9794.354178093412</v>
      </c>
    </row>
    <row r="6446" spans="1:2" x14ac:dyDescent="0.25">
      <c r="A6446" s="12" t="s">
        <v>40</v>
      </c>
      <c r="B6446" s="11">
        <v>9794.354178093412</v>
      </c>
    </row>
    <row r="6447" spans="1:2" x14ac:dyDescent="0.25">
      <c r="A6447" s="13" t="s">
        <v>4053</v>
      </c>
      <c r="B6447" s="11">
        <v>9794.354178093412</v>
      </c>
    </row>
    <row r="6448" spans="1:2" x14ac:dyDescent="0.25">
      <c r="A6448" s="14">
        <v>1</v>
      </c>
      <c r="B6448" s="11">
        <v>9794.354178093412</v>
      </c>
    </row>
    <row r="6449" spans="1:2" x14ac:dyDescent="0.25">
      <c r="A6449" s="20" t="s">
        <v>9</v>
      </c>
      <c r="B6449" s="11">
        <v>9794.354178093412</v>
      </c>
    </row>
    <row r="6450" spans="1:2" x14ac:dyDescent="0.25">
      <c r="A6450" s="163">
        <v>9794.354178093412</v>
      </c>
      <c r="B6450" s="11">
        <v>9794.354178093412</v>
      </c>
    </row>
    <row r="6451" spans="1:2" x14ac:dyDescent="0.25">
      <c r="A6451" s="9" t="s">
        <v>2825</v>
      </c>
      <c r="B6451" s="11">
        <v>18499.860539512854</v>
      </c>
    </row>
    <row r="6452" spans="1:2" x14ac:dyDescent="0.25">
      <c r="A6452" s="4" t="s">
        <v>73</v>
      </c>
      <c r="B6452" s="11">
        <v>18499.860539512854</v>
      </c>
    </row>
    <row r="6453" spans="1:2" x14ac:dyDescent="0.25">
      <c r="A6453" s="10" t="s">
        <v>67</v>
      </c>
      <c r="B6453" s="11">
        <v>18499.860539512854</v>
      </c>
    </row>
    <row r="6454" spans="1:2" x14ac:dyDescent="0.25">
      <c r="A6454" s="12" t="s">
        <v>959</v>
      </c>
      <c r="B6454" s="11">
        <v>18499.860539512854</v>
      </c>
    </row>
    <row r="6455" spans="1:2" x14ac:dyDescent="0.25">
      <c r="A6455" s="13" t="s">
        <v>4054</v>
      </c>
      <c r="B6455" s="11">
        <v>18499.860539512854</v>
      </c>
    </row>
    <row r="6456" spans="1:2" x14ac:dyDescent="0.25">
      <c r="A6456" s="14">
        <v>6</v>
      </c>
      <c r="B6456" s="11">
        <v>18499.860539512854</v>
      </c>
    </row>
    <row r="6457" spans="1:2" x14ac:dyDescent="0.25">
      <c r="A6457" s="20" t="s">
        <v>9</v>
      </c>
      <c r="B6457" s="11">
        <v>18499.860539512854</v>
      </c>
    </row>
    <row r="6458" spans="1:2" x14ac:dyDescent="0.25">
      <c r="A6458" s="163">
        <v>18499.860539512854</v>
      </c>
      <c r="B6458" s="11">
        <v>18499.860539512854</v>
      </c>
    </row>
    <row r="6459" spans="1:2" x14ac:dyDescent="0.25">
      <c r="A6459" s="9" t="s">
        <v>2826</v>
      </c>
      <c r="B6459" s="11">
        <v>19818.231248269083</v>
      </c>
    </row>
    <row r="6460" spans="1:2" x14ac:dyDescent="0.25">
      <c r="A6460" s="4" t="s">
        <v>30</v>
      </c>
      <c r="B6460" s="11">
        <v>19818.231248269083</v>
      </c>
    </row>
    <row r="6461" spans="1:2" x14ac:dyDescent="0.25">
      <c r="A6461" s="10" t="s">
        <v>488</v>
      </c>
      <c r="B6461" s="11">
        <v>19818.231248269083</v>
      </c>
    </row>
    <row r="6462" spans="1:2" x14ac:dyDescent="0.25">
      <c r="A6462" s="12" t="s">
        <v>22</v>
      </c>
      <c r="B6462" s="11">
        <v>19818.231248269083</v>
      </c>
    </row>
    <row r="6463" spans="1:2" x14ac:dyDescent="0.25">
      <c r="A6463" s="13" t="s">
        <v>4054</v>
      </c>
      <c r="B6463" s="11">
        <v>19818.231248269083</v>
      </c>
    </row>
    <row r="6464" spans="1:2" x14ac:dyDescent="0.25">
      <c r="A6464" s="14">
        <v>5</v>
      </c>
      <c r="B6464" s="11">
        <v>19818.231248269083</v>
      </c>
    </row>
    <row r="6465" spans="1:2" x14ac:dyDescent="0.25">
      <c r="A6465" s="20" t="s">
        <v>9</v>
      </c>
      <c r="B6465" s="11">
        <v>19818.231248269083</v>
      </c>
    </row>
    <row r="6466" spans="1:2" x14ac:dyDescent="0.25">
      <c r="A6466" s="163">
        <v>19818.231248269083</v>
      </c>
      <c r="B6466" s="11">
        <v>19818.231248269083</v>
      </c>
    </row>
    <row r="6467" spans="1:2" x14ac:dyDescent="0.25">
      <c r="A6467" s="9" t="s">
        <v>2827</v>
      </c>
      <c r="B6467" s="11">
        <v>10684.750012465542</v>
      </c>
    </row>
    <row r="6468" spans="1:2" x14ac:dyDescent="0.25">
      <c r="A6468" s="4" t="s">
        <v>8</v>
      </c>
      <c r="B6468" s="11">
        <v>10684.750012465542</v>
      </c>
    </row>
    <row r="6469" spans="1:2" x14ac:dyDescent="0.25">
      <c r="A6469" s="10" t="s">
        <v>52</v>
      </c>
      <c r="B6469" s="11">
        <v>10684.750012465542</v>
      </c>
    </row>
    <row r="6470" spans="1:2" x14ac:dyDescent="0.25">
      <c r="A6470" s="12" t="s">
        <v>40</v>
      </c>
      <c r="B6470" s="11">
        <v>10684.750012465542</v>
      </c>
    </row>
    <row r="6471" spans="1:2" x14ac:dyDescent="0.25">
      <c r="A6471" s="13" t="s">
        <v>4053</v>
      </c>
      <c r="B6471" s="11">
        <v>10684.750012465542</v>
      </c>
    </row>
    <row r="6472" spans="1:2" x14ac:dyDescent="0.25">
      <c r="A6472" s="14">
        <v>20</v>
      </c>
      <c r="B6472" s="11">
        <v>10684.750012465542</v>
      </c>
    </row>
    <row r="6473" spans="1:2" x14ac:dyDescent="0.25">
      <c r="A6473" s="20" t="s">
        <v>13</v>
      </c>
      <c r="B6473" s="11">
        <v>10684.750012465542</v>
      </c>
    </row>
    <row r="6474" spans="1:2" x14ac:dyDescent="0.25">
      <c r="A6474" s="163">
        <v>10684.750012465542</v>
      </c>
      <c r="B6474" s="11">
        <v>10684.750012465542</v>
      </c>
    </row>
    <row r="6475" spans="1:2" x14ac:dyDescent="0.25">
      <c r="A6475" s="9" t="s">
        <v>2828</v>
      </c>
      <c r="B6475" s="11">
        <v>10684.750012465542</v>
      </c>
    </row>
    <row r="6476" spans="1:2" x14ac:dyDescent="0.25">
      <c r="A6476" s="4" t="s">
        <v>8</v>
      </c>
      <c r="B6476" s="11">
        <v>10684.750012465542</v>
      </c>
    </row>
    <row r="6477" spans="1:2" x14ac:dyDescent="0.25">
      <c r="A6477" s="10" t="s">
        <v>52</v>
      </c>
      <c r="B6477" s="11">
        <v>10684.750012465542</v>
      </c>
    </row>
    <row r="6478" spans="1:2" x14ac:dyDescent="0.25">
      <c r="A6478" s="12" t="s">
        <v>40</v>
      </c>
      <c r="B6478" s="11">
        <v>10684.750012465542</v>
      </c>
    </row>
    <row r="6479" spans="1:2" x14ac:dyDescent="0.25">
      <c r="A6479" s="13" t="s">
        <v>4053</v>
      </c>
      <c r="B6479" s="11">
        <v>10684.750012465542</v>
      </c>
    </row>
    <row r="6480" spans="1:2" x14ac:dyDescent="0.25">
      <c r="A6480" s="14">
        <v>18</v>
      </c>
      <c r="B6480" s="11">
        <v>10684.750012465542</v>
      </c>
    </row>
    <row r="6481" spans="1:2" x14ac:dyDescent="0.25">
      <c r="A6481" s="20" t="s">
        <v>18</v>
      </c>
      <c r="B6481" s="11">
        <v>10684.750012465542</v>
      </c>
    </row>
    <row r="6482" spans="1:2" x14ac:dyDescent="0.25">
      <c r="A6482" s="163">
        <v>10684.750012465542</v>
      </c>
      <c r="B6482" s="11">
        <v>10684.750012465542</v>
      </c>
    </row>
    <row r="6483" spans="1:2" x14ac:dyDescent="0.25">
      <c r="A6483" s="9" t="s">
        <v>2829</v>
      </c>
      <c r="B6483" s="11">
        <v>17807.916687442568</v>
      </c>
    </row>
    <row r="6484" spans="1:2" x14ac:dyDescent="0.25">
      <c r="A6484" s="4" t="s">
        <v>8</v>
      </c>
      <c r="B6484" s="11">
        <v>17807.916687442568</v>
      </c>
    </row>
    <row r="6485" spans="1:2" x14ac:dyDescent="0.25">
      <c r="A6485" s="10" t="s">
        <v>20</v>
      </c>
      <c r="B6485" s="11">
        <v>17807.916687442568</v>
      </c>
    </row>
    <row r="6486" spans="1:2" x14ac:dyDescent="0.25">
      <c r="A6486" s="12" t="s">
        <v>40</v>
      </c>
      <c r="B6486" s="11">
        <v>17807.916687442568</v>
      </c>
    </row>
    <row r="6487" spans="1:2" x14ac:dyDescent="0.25">
      <c r="A6487" s="13" t="s">
        <v>4054</v>
      </c>
      <c r="B6487" s="11">
        <v>17807.916687442568</v>
      </c>
    </row>
    <row r="6488" spans="1:2" x14ac:dyDescent="0.25">
      <c r="A6488" s="14">
        <v>10</v>
      </c>
      <c r="B6488" s="11">
        <v>17807.916687442568</v>
      </c>
    </row>
    <row r="6489" spans="1:2" x14ac:dyDescent="0.25">
      <c r="A6489" s="20" t="s">
        <v>9</v>
      </c>
      <c r="B6489" s="11">
        <v>17807.916687442568</v>
      </c>
    </row>
    <row r="6490" spans="1:2" x14ac:dyDescent="0.25">
      <c r="A6490" s="163">
        <v>17807.916687442568</v>
      </c>
      <c r="B6490" s="11">
        <v>17807.916687442568</v>
      </c>
    </row>
    <row r="6491" spans="1:2" x14ac:dyDescent="0.25">
      <c r="A6491" s="9" t="s">
        <v>2830</v>
      </c>
      <c r="B6491" s="11">
        <v>13000</v>
      </c>
    </row>
    <row r="6492" spans="1:2" x14ac:dyDescent="0.25">
      <c r="A6492" s="4" t="s">
        <v>8</v>
      </c>
      <c r="B6492" s="11">
        <v>13000</v>
      </c>
    </row>
    <row r="6493" spans="1:2" x14ac:dyDescent="0.25">
      <c r="A6493" s="10" t="s">
        <v>20</v>
      </c>
      <c r="B6493" s="11">
        <v>13000</v>
      </c>
    </row>
    <row r="6494" spans="1:2" x14ac:dyDescent="0.25">
      <c r="A6494" s="12" t="s">
        <v>6</v>
      </c>
      <c r="B6494" s="11">
        <v>13000</v>
      </c>
    </row>
    <row r="6495" spans="1:2" x14ac:dyDescent="0.25">
      <c r="A6495" s="13" t="s">
        <v>4054</v>
      </c>
      <c r="B6495" s="11">
        <v>13000</v>
      </c>
    </row>
    <row r="6496" spans="1:2" x14ac:dyDescent="0.25">
      <c r="A6496" s="14">
        <v>6</v>
      </c>
      <c r="B6496" s="11">
        <v>13000</v>
      </c>
    </row>
    <row r="6497" spans="1:2" x14ac:dyDescent="0.25">
      <c r="A6497" s="20" t="s">
        <v>13</v>
      </c>
      <c r="B6497" s="11">
        <v>13000</v>
      </c>
    </row>
    <row r="6498" spans="1:2" x14ac:dyDescent="0.25">
      <c r="A6498" s="163">
        <v>13000</v>
      </c>
      <c r="B6498" s="11">
        <v>13000</v>
      </c>
    </row>
    <row r="6499" spans="1:2" x14ac:dyDescent="0.25">
      <c r="A6499" s="9" t="s">
        <v>2831</v>
      </c>
      <c r="B6499" s="11">
        <v>16027.125018698311</v>
      </c>
    </row>
    <row r="6500" spans="1:2" x14ac:dyDescent="0.25">
      <c r="A6500" s="4" t="s">
        <v>8</v>
      </c>
      <c r="B6500" s="11">
        <v>16027.125018698311</v>
      </c>
    </row>
    <row r="6501" spans="1:2" x14ac:dyDescent="0.25">
      <c r="A6501" s="10" t="s">
        <v>52</v>
      </c>
      <c r="B6501" s="11">
        <v>16027.125018698311</v>
      </c>
    </row>
    <row r="6502" spans="1:2" x14ac:dyDescent="0.25">
      <c r="A6502" s="12" t="s">
        <v>40</v>
      </c>
      <c r="B6502" s="11">
        <v>16027.125018698311</v>
      </c>
    </row>
    <row r="6503" spans="1:2" x14ac:dyDescent="0.25">
      <c r="A6503" s="13" t="s">
        <v>4054</v>
      </c>
      <c r="B6503" s="11">
        <v>16027.125018698311</v>
      </c>
    </row>
    <row r="6504" spans="1:2" x14ac:dyDescent="0.25">
      <c r="A6504" s="14">
        <v>9</v>
      </c>
      <c r="B6504" s="11">
        <v>16027.125018698311</v>
      </c>
    </row>
    <row r="6505" spans="1:2" x14ac:dyDescent="0.25">
      <c r="A6505" s="20" t="s">
        <v>25</v>
      </c>
      <c r="B6505" s="11">
        <v>16027.125018698311</v>
      </c>
    </row>
    <row r="6506" spans="1:2" x14ac:dyDescent="0.25">
      <c r="A6506" s="163">
        <v>16027.125018698311</v>
      </c>
      <c r="B6506" s="11">
        <v>16027.125018698311</v>
      </c>
    </row>
    <row r="6507" spans="1:2" x14ac:dyDescent="0.25">
      <c r="A6507" s="9" t="s">
        <v>2832</v>
      </c>
      <c r="B6507" s="11">
        <v>85000</v>
      </c>
    </row>
    <row r="6508" spans="1:2" x14ac:dyDescent="0.25">
      <c r="A6508" s="4" t="s">
        <v>15</v>
      </c>
      <c r="B6508" s="11">
        <v>85000</v>
      </c>
    </row>
    <row r="6509" spans="1:2" x14ac:dyDescent="0.25">
      <c r="A6509" s="10" t="s">
        <v>310</v>
      </c>
      <c r="B6509" s="11">
        <v>85000</v>
      </c>
    </row>
    <row r="6510" spans="1:2" x14ac:dyDescent="0.25">
      <c r="A6510" s="12" t="s">
        <v>6</v>
      </c>
      <c r="B6510" s="11">
        <v>85000</v>
      </c>
    </row>
    <row r="6511" spans="1:2" x14ac:dyDescent="0.25">
      <c r="A6511" s="13" t="s">
        <v>4101</v>
      </c>
      <c r="B6511" s="11">
        <v>85000</v>
      </c>
    </row>
    <row r="6512" spans="1:2" x14ac:dyDescent="0.25">
      <c r="A6512" s="14">
        <v>1</v>
      </c>
      <c r="B6512" s="11">
        <v>85000</v>
      </c>
    </row>
    <row r="6513" spans="1:2" x14ac:dyDescent="0.25">
      <c r="A6513" s="20" t="s">
        <v>13</v>
      </c>
      <c r="B6513" s="11">
        <v>85000</v>
      </c>
    </row>
    <row r="6514" spans="1:2" x14ac:dyDescent="0.25">
      <c r="A6514" s="163">
        <v>85000</v>
      </c>
      <c r="B6514" s="11">
        <v>85000</v>
      </c>
    </row>
    <row r="6515" spans="1:2" x14ac:dyDescent="0.25">
      <c r="A6515" s="9" t="s">
        <v>2833</v>
      </c>
      <c r="B6515" s="11">
        <v>6000</v>
      </c>
    </row>
    <row r="6516" spans="1:2" x14ac:dyDescent="0.25">
      <c r="A6516" s="4" t="s">
        <v>184</v>
      </c>
      <c r="B6516" s="11">
        <v>6000</v>
      </c>
    </row>
    <row r="6517" spans="1:2" x14ac:dyDescent="0.25">
      <c r="A6517" s="10" t="s">
        <v>20</v>
      </c>
      <c r="B6517" s="11">
        <v>6000</v>
      </c>
    </row>
    <row r="6518" spans="1:2" x14ac:dyDescent="0.25">
      <c r="A6518" s="12" t="s">
        <v>6</v>
      </c>
      <c r="B6518" s="11">
        <v>6000</v>
      </c>
    </row>
    <row r="6519" spans="1:2" x14ac:dyDescent="0.25">
      <c r="A6519" s="13" t="s">
        <v>4053</v>
      </c>
      <c r="B6519" s="11">
        <v>6000</v>
      </c>
    </row>
    <row r="6520" spans="1:2" x14ac:dyDescent="0.25">
      <c r="A6520" s="14">
        <v>10</v>
      </c>
      <c r="B6520" s="11">
        <v>6000</v>
      </c>
    </row>
    <row r="6521" spans="1:2" x14ac:dyDescent="0.25">
      <c r="A6521" s="20" t="s">
        <v>25</v>
      </c>
      <c r="B6521" s="11">
        <v>6000</v>
      </c>
    </row>
    <row r="6522" spans="1:2" x14ac:dyDescent="0.25">
      <c r="A6522" s="163">
        <v>6000</v>
      </c>
      <c r="B6522" s="11">
        <v>6000</v>
      </c>
    </row>
    <row r="6523" spans="1:2" x14ac:dyDescent="0.25">
      <c r="A6523" s="9" t="s">
        <v>2834</v>
      </c>
      <c r="B6523" s="11">
        <v>30000</v>
      </c>
    </row>
    <row r="6524" spans="1:2" x14ac:dyDescent="0.25">
      <c r="A6524" s="4" t="s">
        <v>8</v>
      </c>
      <c r="B6524" s="11">
        <v>30000</v>
      </c>
    </row>
    <row r="6525" spans="1:2" x14ac:dyDescent="0.25">
      <c r="A6525" s="10" t="s">
        <v>3999</v>
      </c>
      <c r="B6525" s="11">
        <v>30000</v>
      </c>
    </row>
    <row r="6526" spans="1:2" x14ac:dyDescent="0.25">
      <c r="A6526" s="12" t="s">
        <v>6</v>
      </c>
      <c r="B6526" s="11">
        <v>30000</v>
      </c>
    </row>
    <row r="6527" spans="1:2" x14ac:dyDescent="0.25">
      <c r="A6527" s="13" t="s">
        <v>4032</v>
      </c>
      <c r="B6527" s="11">
        <v>30000</v>
      </c>
    </row>
    <row r="6528" spans="1:2" x14ac:dyDescent="0.25">
      <c r="A6528" s="14">
        <v>2</v>
      </c>
      <c r="B6528" s="11">
        <v>30000</v>
      </c>
    </row>
    <row r="6529" spans="1:2" x14ac:dyDescent="0.25">
      <c r="A6529" s="20" t="s">
        <v>9</v>
      </c>
      <c r="B6529" s="11">
        <v>30000</v>
      </c>
    </row>
    <row r="6530" spans="1:2" x14ac:dyDescent="0.25">
      <c r="A6530" s="163">
        <v>30000</v>
      </c>
      <c r="B6530" s="11">
        <v>30000</v>
      </c>
    </row>
    <row r="6531" spans="1:2" x14ac:dyDescent="0.25">
      <c r="A6531" s="9" t="s">
        <v>2835</v>
      </c>
      <c r="B6531" s="11">
        <v>157617.8272067284</v>
      </c>
    </row>
    <row r="6532" spans="1:2" x14ac:dyDescent="0.25">
      <c r="A6532" s="4" t="s">
        <v>71</v>
      </c>
      <c r="B6532" s="11">
        <v>157617.8272067284</v>
      </c>
    </row>
    <row r="6533" spans="1:2" x14ac:dyDescent="0.25">
      <c r="A6533" s="10" t="s">
        <v>488</v>
      </c>
      <c r="B6533" s="11">
        <v>157617.8272067284</v>
      </c>
    </row>
    <row r="6534" spans="1:2" x14ac:dyDescent="0.25">
      <c r="A6534" s="12" t="s">
        <v>69</v>
      </c>
      <c r="B6534" s="11">
        <v>157617.8272067284</v>
      </c>
    </row>
    <row r="6535" spans="1:2" x14ac:dyDescent="0.25">
      <c r="A6535" s="13" t="s">
        <v>4103</v>
      </c>
      <c r="B6535" s="11">
        <v>157617.8272067284</v>
      </c>
    </row>
    <row r="6536" spans="1:2" x14ac:dyDescent="0.25">
      <c r="A6536" s="14">
        <v>20</v>
      </c>
      <c r="B6536" s="11">
        <v>157617.8272067284</v>
      </c>
    </row>
    <row r="6537" spans="1:2" x14ac:dyDescent="0.25">
      <c r="A6537" s="20" t="s">
        <v>18</v>
      </c>
      <c r="B6537" s="11">
        <v>157617.8272067284</v>
      </c>
    </row>
    <row r="6538" spans="1:2" x14ac:dyDescent="0.25">
      <c r="A6538" s="163">
        <v>157617.8272067284</v>
      </c>
      <c r="B6538" s="11">
        <v>157617.8272067284</v>
      </c>
    </row>
    <row r="6539" spans="1:2" x14ac:dyDescent="0.25">
      <c r="A6539" s="9" t="s">
        <v>2836</v>
      </c>
      <c r="B6539" s="11">
        <v>21369.500024931083</v>
      </c>
    </row>
    <row r="6540" spans="1:2" x14ac:dyDescent="0.25">
      <c r="A6540" s="4" t="s">
        <v>8</v>
      </c>
      <c r="B6540" s="11">
        <v>21369.500024931083</v>
      </c>
    </row>
    <row r="6541" spans="1:2" x14ac:dyDescent="0.25">
      <c r="A6541" s="10" t="s">
        <v>52</v>
      </c>
      <c r="B6541" s="11">
        <v>21369.500024931083</v>
      </c>
    </row>
    <row r="6542" spans="1:2" x14ac:dyDescent="0.25">
      <c r="A6542" s="12" t="s">
        <v>40</v>
      </c>
      <c r="B6542" s="11">
        <v>21369.500024931083</v>
      </c>
    </row>
    <row r="6543" spans="1:2" x14ac:dyDescent="0.25">
      <c r="A6543" s="13" t="s">
        <v>4054</v>
      </c>
      <c r="B6543" s="11">
        <v>21369.500024931083</v>
      </c>
    </row>
    <row r="6544" spans="1:2" x14ac:dyDescent="0.25">
      <c r="A6544" s="14">
        <v>18</v>
      </c>
      <c r="B6544" s="11">
        <v>21369.500024931083</v>
      </c>
    </row>
    <row r="6545" spans="1:2" x14ac:dyDescent="0.25">
      <c r="A6545" s="20" t="s">
        <v>25</v>
      </c>
      <c r="B6545" s="11">
        <v>21369.500024931083</v>
      </c>
    </row>
    <row r="6546" spans="1:2" x14ac:dyDescent="0.25">
      <c r="A6546" s="163">
        <v>21369.500024931083</v>
      </c>
      <c r="B6546" s="11">
        <v>21369.500024931083</v>
      </c>
    </row>
    <row r="6547" spans="1:2" x14ac:dyDescent="0.25">
      <c r="A6547" s="9" t="s">
        <v>2837</v>
      </c>
      <c r="B6547" s="11">
        <v>3561.5833374885137</v>
      </c>
    </row>
    <row r="6548" spans="1:2" x14ac:dyDescent="0.25">
      <c r="A6548" s="4" t="s">
        <v>8</v>
      </c>
      <c r="B6548" s="11">
        <v>3561.5833374885137</v>
      </c>
    </row>
    <row r="6549" spans="1:2" x14ac:dyDescent="0.25">
      <c r="A6549" s="10" t="s">
        <v>3999</v>
      </c>
      <c r="B6549" s="11">
        <v>3561.5833374885137</v>
      </c>
    </row>
    <row r="6550" spans="1:2" x14ac:dyDescent="0.25">
      <c r="A6550" s="12" t="s">
        <v>40</v>
      </c>
      <c r="B6550" s="11">
        <v>3561.5833374885137</v>
      </c>
    </row>
    <row r="6551" spans="1:2" x14ac:dyDescent="0.25">
      <c r="A6551" s="13" t="s">
        <v>4053</v>
      </c>
      <c r="B6551" s="11">
        <v>3561.5833374885137</v>
      </c>
    </row>
    <row r="6552" spans="1:2" x14ac:dyDescent="0.25">
      <c r="A6552" s="14">
        <v>1</v>
      </c>
      <c r="B6552" s="11">
        <v>3561.5833374885137</v>
      </c>
    </row>
    <row r="6553" spans="1:2" x14ac:dyDescent="0.25">
      <c r="A6553" s="20" t="s">
        <v>9</v>
      </c>
      <c r="B6553" s="11">
        <v>3561.5833374885137</v>
      </c>
    </row>
    <row r="6554" spans="1:2" x14ac:dyDescent="0.25">
      <c r="A6554" s="163">
        <v>3561.5833374885137</v>
      </c>
      <c r="B6554" s="11">
        <v>3561.5833374885137</v>
      </c>
    </row>
    <row r="6555" spans="1:2" x14ac:dyDescent="0.25">
      <c r="A6555" s="9" t="s">
        <v>2838</v>
      </c>
      <c r="B6555" s="11">
        <v>5000</v>
      </c>
    </row>
    <row r="6556" spans="1:2" x14ac:dyDescent="0.25">
      <c r="A6556" s="4" t="s">
        <v>8</v>
      </c>
      <c r="B6556" s="11">
        <v>5000</v>
      </c>
    </row>
    <row r="6557" spans="1:2" x14ac:dyDescent="0.25">
      <c r="A6557" s="10" t="s">
        <v>52</v>
      </c>
      <c r="B6557" s="11">
        <v>5000</v>
      </c>
    </row>
    <row r="6558" spans="1:2" x14ac:dyDescent="0.25">
      <c r="A6558" s="12" t="s">
        <v>6</v>
      </c>
      <c r="B6558" s="11">
        <v>5000</v>
      </c>
    </row>
    <row r="6559" spans="1:2" x14ac:dyDescent="0.25">
      <c r="A6559" s="13" t="s">
        <v>4053</v>
      </c>
      <c r="B6559" s="11">
        <v>5000</v>
      </c>
    </row>
    <row r="6560" spans="1:2" x14ac:dyDescent="0.25">
      <c r="A6560" s="14">
        <v>1</v>
      </c>
      <c r="B6560" s="11">
        <v>5000</v>
      </c>
    </row>
    <row r="6561" spans="1:2" x14ac:dyDescent="0.25">
      <c r="A6561" s="20" t="s">
        <v>9</v>
      </c>
      <c r="B6561" s="11">
        <v>5000</v>
      </c>
    </row>
    <row r="6562" spans="1:2" x14ac:dyDescent="0.25">
      <c r="A6562" s="163">
        <v>5000</v>
      </c>
      <c r="B6562" s="11">
        <v>5000</v>
      </c>
    </row>
    <row r="6563" spans="1:2" x14ac:dyDescent="0.25">
      <c r="A6563" s="9" t="s">
        <v>2839</v>
      </c>
      <c r="B6563" s="11">
        <v>3561.5833374885137</v>
      </c>
    </row>
    <row r="6564" spans="1:2" x14ac:dyDescent="0.25">
      <c r="A6564" s="4" t="s">
        <v>8</v>
      </c>
      <c r="B6564" s="11">
        <v>3561.5833374885137</v>
      </c>
    </row>
    <row r="6565" spans="1:2" x14ac:dyDescent="0.25">
      <c r="A6565" s="10" t="s">
        <v>20</v>
      </c>
      <c r="B6565" s="11">
        <v>3561.5833374885137</v>
      </c>
    </row>
    <row r="6566" spans="1:2" x14ac:dyDescent="0.25">
      <c r="A6566" s="12" t="s">
        <v>40</v>
      </c>
      <c r="B6566" s="11">
        <v>3561.5833374885137</v>
      </c>
    </row>
    <row r="6567" spans="1:2" x14ac:dyDescent="0.25">
      <c r="A6567" s="13" t="s">
        <v>4053</v>
      </c>
      <c r="B6567" s="11">
        <v>3561.5833374885137</v>
      </c>
    </row>
    <row r="6568" spans="1:2" x14ac:dyDescent="0.25">
      <c r="A6568" s="14">
        <v>2</v>
      </c>
      <c r="B6568" s="11">
        <v>3561.5833374885137</v>
      </c>
    </row>
    <row r="6569" spans="1:2" x14ac:dyDescent="0.25">
      <c r="A6569" s="20" t="s">
        <v>9</v>
      </c>
      <c r="B6569" s="11">
        <v>3561.5833374885137</v>
      </c>
    </row>
    <row r="6570" spans="1:2" x14ac:dyDescent="0.25">
      <c r="A6570" s="163">
        <v>3561.5833374885137</v>
      </c>
      <c r="B6570" s="11">
        <v>3561.5833374885137</v>
      </c>
    </row>
    <row r="6571" spans="1:2" x14ac:dyDescent="0.25">
      <c r="A6571" s="9" t="s">
        <v>2840</v>
      </c>
      <c r="B6571" s="11">
        <v>38111.983169748237</v>
      </c>
    </row>
    <row r="6572" spans="1:2" x14ac:dyDescent="0.25">
      <c r="A6572" s="4" t="s">
        <v>30</v>
      </c>
      <c r="B6572" s="11">
        <v>38111.983169748237</v>
      </c>
    </row>
    <row r="6573" spans="1:2" x14ac:dyDescent="0.25">
      <c r="A6573" s="10" t="s">
        <v>310</v>
      </c>
      <c r="B6573" s="11">
        <v>38111.983169748237</v>
      </c>
    </row>
    <row r="6574" spans="1:2" x14ac:dyDescent="0.25">
      <c r="A6574" s="12" t="s">
        <v>22</v>
      </c>
      <c r="B6574" s="11">
        <v>38111.983169748237</v>
      </c>
    </row>
    <row r="6575" spans="1:2" x14ac:dyDescent="0.25">
      <c r="A6575" s="13" t="s">
        <v>4030</v>
      </c>
      <c r="B6575" s="11">
        <v>38111.983169748237</v>
      </c>
    </row>
    <row r="6576" spans="1:2" x14ac:dyDescent="0.25">
      <c r="A6576" s="14">
        <v>8</v>
      </c>
      <c r="B6576" s="11">
        <v>38111.983169748237</v>
      </c>
    </row>
    <row r="6577" spans="1:2" x14ac:dyDescent="0.25">
      <c r="A6577" s="20" t="s">
        <v>13</v>
      </c>
      <c r="B6577" s="11">
        <v>38111.983169748237</v>
      </c>
    </row>
    <row r="6578" spans="1:2" x14ac:dyDescent="0.25">
      <c r="A6578" s="163">
        <v>38111.983169748237</v>
      </c>
      <c r="B6578" s="11">
        <v>38111.983169748237</v>
      </c>
    </row>
    <row r="6579" spans="1:2" x14ac:dyDescent="0.25">
      <c r="A6579" s="9" t="s">
        <v>2841</v>
      </c>
      <c r="B6579" s="11">
        <v>17807.916687442568</v>
      </c>
    </row>
    <row r="6580" spans="1:2" x14ac:dyDescent="0.25">
      <c r="A6580" s="4" t="s">
        <v>8</v>
      </c>
      <c r="B6580" s="11">
        <v>17807.916687442568</v>
      </c>
    </row>
    <row r="6581" spans="1:2" x14ac:dyDescent="0.25">
      <c r="A6581" s="10" t="s">
        <v>20</v>
      </c>
      <c r="B6581" s="11">
        <v>17807.916687442568</v>
      </c>
    </row>
    <row r="6582" spans="1:2" x14ac:dyDescent="0.25">
      <c r="A6582" s="12" t="s">
        <v>40</v>
      </c>
      <c r="B6582" s="11">
        <v>17807.916687442568</v>
      </c>
    </row>
    <row r="6583" spans="1:2" x14ac:dyDescent="0.25">
      <c r="A6583" s="13" t="s">
        <v>4054</v>
      </c>
      <c r="B6583" s="11">
        <v>17807.916687442568</v>
      </c>
    </row>
    <row r="6584" spans="1:2" x14ac:dyDescent="0.25">
      <c r="A6584" s="14">
        <v>6.5</v>
      </c>
      <c r="B6584" s="11">
        <v>17807.916687442568</v>
      </c>
    </row>
    <row r="6585" spans="1:2" x14ac:dyDescent="0.25">
      <c r="A6585" s="20" t="s">
        <v>9</v>
      </c>
      <c r="B6585" s="11">
        <v>17807.916687442568</v>
      </c>
    </row>
    <row r="6586" spans="1:2" x14ac:dyDescent="0.25">
      <c r="A6586" s="163">
        <v>17807.916687442568</v>
      </c>
      <c r="B6586" s="11">
        <v>17807.916687442568</v>
      </c>
    </row>
    <row r="6587" spans="1:2" x14ac:dyDescent="0.25">
      <c r="A6587" s="9" t="s">
        <v>2842</v>
      </c>
      <c r="B6587" s="11">
        <v>11575.14584683767</v>
      </c>
    </row>
    <row r="6588" spans="1:2" x14ac:dyDescent="0.25">
      <c r="A6588" s="4" t="s">
        <v>8</v>
      </c>
      <c r="B6588" s="11">
        <v>11575.14584683767</v>
      </c>
    </row>
    <row r="6589" spans="1:2" x14ac:dyDescent="0.25">
      <c r="A6589" s="10" t="s">
        <v>20</v>
      </c>
      <c r="B6589" s="11">
        <v>11575.14584683767</v>
      </c>
    </row>
    <row r="6590" spans="1:2" x14ac:dyDescent="0.25">
      <c r="A6590" s="12" t="s">
        <v>40</v>
      </c>
      <c r="B6590" s="11">
        <v>11575.14584683767</v>
      </c>
    </row>
    <row r="6591" spans="1:2" x14ac:dyDescent="0.25">
      <c r="A6591" s="13" t="s">
        <v>4053</v>
      </c>
      <c r="B6591" s="11">
        <v>11575.14584683767</v>
      </c>
    </row>
    <row r="6592" spans="1:2" x14ac:dyDescent="0.25">
      <c r="A6592" s="14">
        <v>3.5</v>
      </c>
      <c r="B6592" s="11">
        <v>11575.14584683767</v>
      </c>
    </row>
    <row r="6593" spans="1:2" x14ac:dyDescent="0.25">
      <c r="A6593" s="20" t="s">
        <v>13</v>
      </c>
      <c r="B6593" s="11">
        <v>11575.14584683767</v>
      </c>
    </row>
    <row r="6594" spans="1:2" x14ac:dyDescent="0.25">
      <c r="A6594" s="163">
        <v>11575.14584683767</v>
      </c>
      <c r="B6594" s="11">
        <v>11575.14584683767</v>
      </c>
    </row>
    <row r="6595" spans="1:2" x14ac:dyDescent="0.25">
      <c r="A6595" s="9" t="s">
        <v>2843</v>
      </c>
      <c r="B6595" s="11">
        <v>98336.152303032693</v>
      </c>
    </row>
    <row r="6596" spans="1:2" x14ac:dyDescent="0.25">
      <c r="A6596" s="4" t="s">
        <v>88</v>
      </c>
      <c r="B6596" s="11">
        <v>98336.152303032693</v>
      </c>
    </row>
    <row r="6597" spans="1:2" x14ac:dyDescent="0.25">
      <c r="A6597" s="10" t="s">
        <v>52</v>
      </c>
      <c r="B6597" s="11">
        <v>98336.152303032693</v>
      </c>
    </row>
    <row r="6598" spans="1:2" x14ac:dyDescent="0.25">
      <c r="A6598" s="12" t="s">
        <v>86</v>
      </c>
      <c r="B6598" s="11">
        <v>98336.152303032693</v>
      </c>
    </row>
    <row r="6599" spans="1:2" x14ac:dyDescent="0.25">
      <c r="A6599" s="13" t="s">
        <v>4102</v>
      </c>
      <c r="B6599" s="11">
        <v>98336.152303032693</v>
      </c>
    </row>
    <row r="6600" spans="1:2" x14ac:dyDescent="0.25">
      <c r="A6600" s="14">
        <v>10</v>
      </c>
      <c r="B6600" s="11">
        <v>98336.152303032693</v>
      </c>
    </row>
    <row r="6601" spans="1:2" x14ac:dyDescent="0.25">
      <c r="A6601" s="20" t="s">
        <v>18</v>
      </c>
      <c r="B6601" s="11">
        <v>98336.152303032693</v>
      </c>
    </row>
    <row r="6602" spans="1:2" x14ac:dyDescent="0.25">
      <c r="A6602" s="163">
        <v>98336.152303032693</v>
      </c>
      <c r="B6602" s="11">
        <v>98336.152303032693</v>
      </c>
    </row>
    <row r="6603" spans="1:2" x14ac:dyDescent="0.25">
      <c r="A6603" s="9" t="s">
        <v>2844</v>
      </c>
      <c r="B6603" s="11">
        <v>92500</v>
      </c>
    </row>
    <row r="6604" spans="1:2" x14ac:dyDescent="0.25">
      <c r="A6604" s="4" t="s">
        <v>15</v>
      </c>
      <c r="B6604" s="11">
        <v>92500</v>
      </c>
    </row>
    <row r="6605" spans="1:2" x14ac:dyDescent="0.25">
      <c r="A6605" s="10" t="s">
        <v>20</v>
      </c>
      <c r="B6605" s="11">
        <v>92500</v>
      </c>
    </row>
    <row r="6606" spans="1:2" x14ac:dyDescent="0.25">
      <c r="A6606" s="12" t="s">
        <v>6</v>
      </c>
      <c r="B6606" s="11">
        <v>92500</v>
      </c>
    </row>
    <row r="6607" spans="1:2" x14ac:dyDescent="0.25">
      <c r="A6607" s="13" t="s">
        <v>4102</v>
      </c>
      <c r="B6607" s="11">
        <v>92500</v>
      </c>
    </row>
    <row r="6608" spans="1:2" x14ac:dyDescent="0.25">
      <c r="A6608" s="14">
        <v>15</v>
      </c>
      <c r="B6608" s="11">
        <v>92500</v>
      </c>
    </row>
    <row r="6609" spans="1:2" x14ac:dyDescent="0.25">
      <c r="A6609" s="20" t="s">
        <v>18</v>
      </c>
      <c r="B6609" s="11">
        <v>92500</v>
      </c>
    </row>
    <row r="6610" spans="1:2" x14ac:dyDescent="0.25">
      <c r="A6610" s="163">
        <v>92500</v>
      </c>
      <c r="B6610" s="11">
        <v>92500</v>
      </c>
    </row>
    <row r="6611" spans="1:2" x14ac:dyDescent="0.25">
      <c r="A6611" s="9" t="s">
        <v>2845</v>
      </c>
      <c r="B6611" s="11">
        <v>9794.354178093412</v>
      </c>
    </row>
    <row r="6612" spans="1:2" x14ac:dyDescent="0.25">
      <c r="A6612" s="4" t="s">
        <v>8</v>
      </c>
      <c r="B6612" s="11">
        <v>9794.354178093412</v>
      </c>
    </row>
    <row r="6613" spans="1:2" x14ac:dyDescent="0.25">
      <c r="A6613" s="10" t="s">
        <v>20</v>
      </c>
      <c r="B6613" s="11">
        <v>9794.354178093412</v>
      </c>
    </row>
    <row r="6614" spans="1:2" x14ac:dyDescent="0.25">
      <c r="A6614" s="12" t="s">
        <v>40</v>
      </c>
      <c r="B6614" s="11">
        <v>9794.354178093412</v>
      </c>
    </row>
    <row r="6615" spans="1:2" x14ac:dyDescent="0.25">
      <c r="A6615" s="13" t="s">
        <v>4053</v>
      </c>
      <c r="B6615" s="11">
        <v>9794.354178093412</v>
      </c>
    </row>
    <row r="6616" spans="1:2" x14ac:dyDescent="0.25">
      <c r="A6616" s="14">
        <v>1</v>
      </c>
      <c r="B6616" s="11">
        <v>9794.354178093412</v>
      </c>
    </row>
    <row r="6617" spans="1:2" x14ac:dyDescent="0.25">
      <c r="A6617" s="20" t="s">
        <v>9</v>
      </c>
      <c r="B6617" s="11">
        <v>9794.354178093412</v>
      </c>
    </row>
    <row r="6618" spans="1:2" x14ac:dyDescent="0.25">
      <c r="A6618" s="163">
        <v>9794.354178093412</v>
      </c>
      <c r="B6618" s="11">
        <v>9794.354178093412</v>
      </c>
    </row>
    <row r="6619" spans="1:2" x14ac:dyDescent="0.25">
      <c r="A6619" s="9" t="s">
        <v>2846</v>
      </c>
      <c r="B6619" s="11">
        <v>32000</v>
      </c>
    </row>
    <row r="6620" spans="1:2" x14ac:dyDescent="0.25">
      <c r="A6620" s="4" t="s">
        <v>15</v>
      </c>
      <c r="B6620" s="11">
        <v>32000</v>
      </c>
    </row>
    <row r="6621" spans="1:2" x14ac:dyDescent="0.25">
      <c r="A6621" s="10" t="s">
        <v>52</v>
      </c>
      <c r="B6621" s="11">
        <v>32000</v>
      </c>
    </row>
    <row r="6622" spans="1:2" x14ac:dyDescent="0.25">
      <c r="A6622" s="12" t="s">
        <v>6</v>
      </c>
      <c r="B6622" s="11">
        <v>32000</v>
      </c>
    </row>
    <row r="6623" spans="1:2" x14ac:dyDescent="0.25">
      <c r="A6623" s="13" t="s">
        <v>4032</v>
      </c>
      <c r="B6623" s="11">
        <v>32000</v>
      </c>
    </row>
    <row r="6624" spans="1:2" x14ac:dyDescent="0.25">
      <c r="A6624" s="14">
        <v>1</v>
      </c>
      <c r="B6624" s="11">
        <v>32000</v>
      </c>
    </row>
    <row r="6625" spans="1:2" x14ac:dyDescent="0.25">
      <c r="A6625" s="20" t="s">
        <v>9</v>
      </c>
      <c r="B6625" s="11">
        <v>32000</v>
      </c>
    </row>
    <row r="6626" spans="1:2" x14ac:dyDescent="0.25">
      <c r="A6626" s="163">
        <v>32000</v>
      </c>
      <c r="B6626" s="11">
        <v>32000</v>
      </c>
    </row>
    <row r="6627" spans="1:2" x14ac:dyDescent="0.25">
      <c r="A6627" s="9" t="s">
        <v>2847</v>
      </c>
      <c r="B6627" s="11">
        <v>55000</v>
      </c>
    </row>
    <row r="6628" spans="1:2" x14ac:dyDescent="0.25">
      <c r="A6628" s="4" t="s">
        <v>15</v>
      </c>
      <c r="B6628" s="11">
        <v>55000</v>
      </c>
    </row>
    <row r="6629" spans="1:2" x14ac:dyDescent="0.25">
      <c r="A6629" s="10" t="s">
        <v>20</v>
      </c>
      <c r="B6629" s="11">
        <v>55000</v>
      </c>
    </row>
    <row r="6630" spans="1:2" x14ac:dyDescent="0.25">
      <c r="A6630" s="12" t="s">
        <v>6</v>
      </c>
      <c r="B6630" s="11">
        <v>55000</v>
      </c>
    </row>
    <row r="6631" spans="1:2" x14ac:dyDescent="0.25">
      <c r="A6631" s="13" t="s">
        <v>4029</v>
      </c>
      <c r="B6631" s="11">
        <v>55000</v>
      </c>
    </row>
    <row r="6632" spans="1:2" x14ac:dyDescent="0.25">
      <c r="A6632" s="14">
        <v>10</v>
      </c>
      <c r="B6632" s="11">
        <v>55000</v>
      </c>
    </row>
    <row r="6633" spans="1:2" x14ac:dyDescent="0.25">
      <c r="A6633" s="20" t="s">
        <v>9</v>
      </c>
      <c r="B6633" s="11">
        <v>55000</v>
      </c>
    </row>
    <row r="6634" spans="1:2" x14ac:dyDescent="0.25">
      <c r="A6634" s="163">
        <v>55000</v>
      </c>
      <c r="B6634" s="11">
        <v>55000</v>
      </c>
    </row>
    <row r="6635" spans="1:2" x14ac:dyDescent="0.25">
      <c r="A6635" s="9" t="s">
        <v>2848</v>
      </c>
      <c r="B6635" s="11">
        <v>40000</v>
      </c>
    </row>
    <row r="6636" spans="1:2" x14ac:dyDescent="0.25">
      <c r="A6636" s="4" t="s">
        <v>15</v>
      </c>
      <c r="B6636" s="11">
        <v>40000</v>
      </c>
    </row>
    <row r="6637" spans="1:2" x14ac:dyDescent="0.25">
      <c r="A6637" s="10" t="s">
        <v>20</v>
      </c>
      <c r="B6637" s="11">
        <v>40000</v>
      </c>
    </row>
    <row r="6638" spans="1:2" x14ac:dyDescent="0.25">
      <c r="A6638" s="12" t="s">
        <v>6</v>
      </c>
      <c r="B6638" s="11">
        <v>40000</v>
      </c>
    </row>
    <row r="6639" spans="1:2" x14ac:dyDescent="0.25">
      <c r="A6639" s="13" t="s">
        <v>4030</v>
      </c>
      <c r="B6639" s="11">
        <v>40000</v>
      </c>
    </row>
    <row r="6640" spans="1:2" x14ac:dyDescent="0.25">
      <c r="A6640" s="14">
        <v>4</v>
      </c>
      <c r="B6640" s="11">
        <v>40000</v>
      </c>
    </row>
    <row r="6641" spans="1:2" x14ac:dyDescent="0.25">
      <c r="A6641" s="20" t="s">
        <v>13</v>
      </c>
      <c r="B6641" s="11">
        <v>40000</v>
      </c>
    </row>
    <row r="6642" spans="1:2" x14ac:dyDescent="0.25">
      <c r="A6642" s="163">
        <v>40000</v>
      </c>
      <c r="B6642" s="11">
        <v>40000</v>
      </c>
    </row>
    <row r="6643" spans="1:2" x14ac:dyDescent="0.25">
      <c r="A6643" s="9" t="s">
        <v>2849</v>
      </c>
      <c r="B6643" s="11">
        <v>3000</v>
      </c>
    </row>
    <row r="6644" spans="1:2" x14ac:dyDescent="0.25">
      <c r="A6644" s="4" t="s">
        <v>17</v>
      </c>
      <c r="B6644" s="11">
        <v>3000</v>
      </c>
    </row>
    <row r="6645" spans="1:2" x14ac:dyDescent="0.25">
      <c r="A6645" s="10" t="s">
        <v>20</v>
      </c>
      <c r="B6645" s="11">
        <v>3000</v>
      </c>
    </row>
    <row r="6646" spans="1:2" x14ac:dyDescent="0.25">
      <c r="A6646" s="12" t="s">
        <v>6</v>
      </c>
      <c r="B6646" s="11">
        <v>3000</v>
      </c>
    </row>
    <row r="6647" spans="1:2" x14ac:dyDescent="0.25">
      <c r="A6647" s="13" t="s">
        <v>4053</v>
      </c>
      <c r="B6647" s="11">
        <v>3000</v>
      </c>
    </row>
    <row r="6648" spans="1:2" x14ac:dyDescent="0.25">
      <c r="A6648" s="14">
        <v>2</v>
      </c>
      <c r="B6648" s="11">
        <v>3000</v>
      </c>
    </row>
    <row r="6649" spans="1:2" x14ac:dyDescent="0.25">
      <c r="A6649" s="20" t="s">
        <v>18</v>
      </c>
      <c r="B6649" s="11">
        <v>3000</v>
      </c>
    </row>
    <row r="6650" spans="1:2" x14ac:dyDescent="0.25">
      <c r="A6650" s="163">
        <v>3000</v>
      </c>
      <c r="B6650" s="11">
        <v>3000</v>
      </c>
    </row>
    <row r="6651" spans="1:2" x14ac:dyDescent="0.25">
      <c r="A6651" s="9" t="s">
        <v>2850</v>
      </c>
      <c r="B6651" s="11">
        <v>43600</v>
      </c>
    </row>
    <row r="6652" spans="1:2" x14ac:dyDescent="0.25">
      <c r="A6652" s="4" t="s">
        <v>15</v>
      </c>
      <c r="B6652" s="11">
        <v>43600</v>
      </c>
    </row>
    <row r="6653" spans="1:2" x14ac:dyDescent="0.25">
      <c r="A6653" s="10" t="s">
        <v>20</v>
      </c>
      <c r="B6653" s="11">
        <v>43600</v>
      </c>
    </row>
    <row r="6654" spans="1:2" x14ac:dyDescent="0.25">
      <c r="A6654" s="12" t="s">
        <v>6</v>
      </c>
      <c r="B6654" s="11">
        <v>43600</v>
      </c>
    </row>
    <row r="6655" spans="1:2" x14ac:dyDescent="0.25">
      <c r="A6655" s="13" t="s">
        <v>4030</v>
      </c>
      <c r="B6655" s="11">
        <v>43600</v>
      </c>
    </row>
    <row r="6656" spans="1:2" x14ac:dyDescent="0.25">
      <c r="A6656" s="14">
        <v>5</v>
      </c>
      <c r="B6656" s="11">
        <v>43600</v>
      </c>
    </row>
    <row r="6657" spans="1:2" x14ac:dyDescent="0.25">
      <c r="A6657" s="20" t="s">
        <v>9</v>
      </c>
      <c r="B6657" s="11">
        <v>43600</v>
      </c>
    </row>
    <row r="6658" spans="1:2" x14ac:dyDescent="0.25">
      <c r="A6658" s="163">
        <v>43600</v>
      </c>
      <c r="B6658" s="11">
        <v>43600</v>
      </c>
    </row>
    <row r="6659" spans="1:2" x14ac:dyDescent="0.25">
      <c r="A6659" s="9" t="s">
        <v>2851</v>
      </c>
      <c r="B6659" s="11">
        <v>9616.275011218986</v>
      </c>
    </row>
    <row r="6660" spans="1:2" x14ac:dyDescent="0.25">
      <c r="A6660" s="4" t="s">
        <v>8</v>
      </c>
      <c r="B6660" s="11">
        <v>9616.275011218986</v>
      </c>
    </row>
    <row r="6661" spans="1:2" x14ac:dyDescent="0.25">
      <c r="A6661" s="10" t="s">
        <v>20</v>
      </c>
      <c r="B6661" s="11">
        <v>9616.275011218986</v>
      </c>
    </row>
    <row r="6662" spans="1:2" x14ac:dyDescent="0.25">
      <c r="A6662" s="12" t="s">
        <v>40</v>
      </c>
      <c r="B6662" s="11">
        <v>9616.275011218986</v>
      </c>
    </row>
    <row r="6663" spans="1:2" x14ac:dyDescent="0.25">
      <c r="A6663" s="13" t="s">
        <v>4053</v>
      </c>
      <c r="B6663" s="11">
        <v>9616.275011218986</v>
      </c>
    </row>
    <row r="6664" spans="1:2" x14ac:dyDescent="0.25">
      <c r="A6664" s="14">
        <v>8</v>
      </c>
      <c r="B6664" s="11">
        <v>9616.275011218986</v>
      </c>
    </row>
    <row r="6665" spans="1:2" x14ac:dyDescent="0.25">
      <c r="A6665" s="20" t="s">
        <v>13</v>
      </c>
      <c r="B6665" s="11">
        <v>9616.275011218986</v>
      </c>
    </row>
    <row r="6666" spans="1:2" x14ac:dyDescent="0.25">
      <c r="A6666" s="163">
        <v>9616.275011218986</v>
      </c>
      <c r="B6666" s="11">
        <v>9616.275011218986</v>
      </c>
    </row>
    <row r="6667" spans="1:2" x14ac:dyDescent="0.25">
      <c r="A6667" s="9" t="s">
        <v>2852</v>
      </c>
      <c r="B6667" s="11">
        <v>35000</v>
      </c>
    </row>
    <row r="6668" spans="1:2" x14ac:dyDescent="0.25">
      <c r="A6668" s="4" t="s">
        <v>989</v>
      </c>
      <c r="B6668" s="11">
        <v>35000</v>
      </c>
    </row>
    <row r="6669" spans="1:2" x14ac:dyDescent="0.25">
      <c r="A6669" s="10" t="s">
        <v>52</v>
      </c>
      <c r="B6669" s="11">
        <v>35000</v>
      </c>
    </row>
    <row r="6670" spans="1:2" x14ac:dyDescent="0.25">
      <c r="A6670" s="12" t="s">
        <v>6</v>
      </c>
      <c r="B6670" s="11">
        <v>35000</v>
      </c>
    </row>
    <row r="6671" spans="1:2" x14ac:dyDescent="0.25">
      <c r="A6671" s="13" t="s">
        <v>4032</v>
      </c>
      <c r="B6671" s="11">
        <v>35000</v>
      </c>
    </row>
    <row r="6672" spans="1:2" x14ac:dyDescent="0.25">
      <c r="A6672" s="14">
        <v>10</v>
      </c>
      <c r="B6672" s="11">
        <v>35000</v>
      </c>
    </row>
    <row r="6673" spans="1:2" x14ac:dyDescent="0.25">
      <c r="A6673" s="20" t="s">
        <v>13</v>
      </c>
      <c r="B6673" s="11">
        <v>35000</v>
      </c>
    </row>
    <row r="6674" spans="1:2" x14ac:dyDescent="0.25">
      <c r="A6674" s="163">
        <v>35000</v>
      </c>
      <c r="B6674" s="11">
        <v>35000</v>
      </c>
    </row>
    <row r="6675" spans="1:2" x14ac:dyDescent="0.25">
      <c r="A6675" s="9" t="s">
        <v>2853</v>
      </c>
      <c r="B6675" s="11">
        <v>12000</v>
      </c>
    </row>
    <row r="6676" spans="1:2" x14ac:dyDescent="0.25">
      <c r="A6676" s="4" t="s">
        <v>608</v>
      </c>
      <c r="B6676" s="11">
        <v>12000</v>
      </c>
    </row>
    <row r="6677" spans="1:2" x14ac:dyDescent="0.25">
      <c r="A6677" s="10" t="s">
        <v>356</v>
      </c>
      <c r="B6677" s="11">
        <v>12000</v>
      </c>
    </row>
    <row r="6678" spans="1:2" x14ac:dyDescent="0.25">
      <c r="A6678" s="12" t="s">
        <v>6</v>
      </c>
      <c r="B6678" s="11">
        <v>12000</v>
      </c>
    </row>
    <row r="6679" spans="1:2" x14ac:dyDescent="0.25">
      <c r="A6679" s="13" t="s">
        <v>4053</v>
      </c>
      <c r="B6679" s="11">
        <v>12000</v>
      </c>
    </row>
    <row r="6680" spans="1:2" x14ac:dyDescent="0.25">
      <c r="A6680" s="14">
        <v>15</v>
      </c>
      <c r="B6680" s="11">
        <v>12000</v>
      </c>
    </row>
    <row r="6681" spans="1:2" x14ac:dyDescent="0.25">
      <c r="A6681" s="20" t="s">
        <v>18</v>
      </c>
      <c r="B6681" s="11">
        <v>12000</v>
      </c>
    </row>
    <row r="6682" spans="1:2" x14ac:dyDescent="0.25">
      <c r="A6682" s="163">
        <v>12000</v>
      </c>
      <c r="B6682" s="11">
        <v>12000</v>
      </c>
    </row>
    <row r="6683" spans="1:2" x14ac:dyDescent="0.25">
      <c r="A6683" s="9" t="s">
        <v>2854</v>
      </c>
      <c r="B6683" s="11">
        <v>5000</v>
      </c>
    </row>
    <row r="6684" spans="1:2" x14ac:dyDescent="0.25">
      <c r="A6684" s="4" t="s">
        <v>992</v>
      </c>
      <c r="B6684" s="11">
        <v>5000</v>
      </c>
    </row>
    <row r="6685" spans="1:2" x14ac:dyDescent="0.25">
      <c r="A6685" s="10" t="s">
        <v>356</v>
      </c>
      <c r="B6685" s="11">
        <v>5000</v>
      </c>
    </row>
    <row r="6686" spans="1:2" x14ac:dyDescent="0.25">
      <c r="A6686" s="12" t="s">
        <v>6</v>
      </c>
      <c r="B6686" s="11">
        <v>5000</v>
      </c>
    </row>
    <row r="6687" spans="1:2" x14ac:dyDescent="0.25">
      <c r="A6687" s="13" t="s">
        <v>4053</v>
      </c>
      <c r="B6687" s="11">
        <v>5000</v>
      </c>
    </row>
    <row r="6688" spans="1:2" x14ac:dyDescent="0.25">
      <c r="A6688" s="14">
        <v>13</v>
      </c>
      <c r="B6688" s="11">
        <v>5000</v>
      </c>
    </row>
    <row r="6689" spans="1:2" x14ac:dyDescent="0.25">
      <c r="A6689" s="20" t="s">
        <v>25</v>
      </c>
      <c r="B6689" s="11">
        <v>5000</v>
      </c>
    </row>
    <row r="6690" spans="1:2" x14ac:dyDescent="0.25">
      <c r="A6690" s="163">
        <v>5000</v>
      </c>
      <c r="B6690" s="11">
        <v>5000</v>
      </c>
    </row>
    <row r="6691" spans="1:2" x14ac:dyDescent="0.25">
      <c r="A6691" s="9" t="s">
        <v>2855</v>
      </c>
      <c r="B6691" s="11">
        <v>16337.518501630093</v>
      </c>
    </row>
    <row r="6692" spans="1:2" x14ac:dyDescent="0.25">
      <c r="A6692" s="4" t="s">
        <v>48</v>
      </c>
      <c r="B6692" s="11">
        <v>16337.518501630093</v>
      </c>
    </row>
    <row r="6693" spans="1:2" x14ac:dyDescent="0.25">
      <c r="A6693" s="10" t="s">
        <v>20</v>
      </c>
      <c r="B6693" s="11">
        <v>16337.518501630093</v>
      </c>
    </row>
    <row r="6694" spans="1:2" x14ac:dyDescent="0.25">
      <c r="A6694" s="12" t="s">
        <v>585</v>
      </c>
      <c r="B6694" s="11">
        <v>16337.518501630093</v>
      </c>
    </row>
    <row r="6695" spans="1:2" x14ac:dyDescent="0.25">
      <c r="A6695" s="13" t="s">
        <v>4054</v>
      </c>
      <c r="B6695" s="11">
        <v>16337.518501630093</v>
      </c>
    </row>
    <row r="6696" spans="1:2" x14ac:dyDescent="0.25">
      <c r="A6696" s="14">
        <v>2</v>
      </c>
      <c r="B6696" s="11">
        <v>16337.518501630093</v>
      </c>
    </row>
    <row r="6697" spans="1:2" x14ac:dyDescent="0.25">
      <c r="A6697" s="20" t="s">
        <v>9</v>
      </c>
      <c r="B6697" s="11">
        <v>16337.518501630093</v>
      </c>
    </row>
    <row r="6698" spans="1:2" x14ac:dyDescent="0.25">
      <c r="A6698" s="163">
        <v>16337.518501630093</v>
      </c>
      <c r="B6698" s="11">
        <v>16337.518501630093</v>
      </c>
    </row>
    <row r="6699" spans="1:2" x14ac:dyDescent="0.25">
      <c r="A6699" s="9" t="s">
        <v>2856</v>
      </c>
      <c r="B6699" s="11">
        <v>65000</v>
      </c>
    </row>
    <row r="6700" spans="1:2" x14ac:dyDescent="0.25">
      <c r="A6700" s="4" t="s">
        <v>15</v>
      </c>
      <c r="B6700" s="11">
        <v>65000</v>
      </c>
    </row>
    <row r="6701" spans="1:2" x14ac:dyDescent="0.25">
      <c r="A6701" s="10" t="s">
        <v>20</v>
      </c>
      <c r="B6701" s="11">
        <v>65000</v>
      </c>
    </row>
    <row r="6702" spans="1:2" x14ac:dyDescent="0.25">
      <c r="A6702" s="12" t="s">
        <v>6</v>
      </c>
      <c r="B6702" s="11">
        <v>65000</v>
      </c>
    </row>
    <row r="6703" spans="1:2" x14ac:dyDescent="0.25">
      <c r="A6703" s="13" t="s">
        <v>4100</v>
      </c>
      <c r="B6703" s="11">
        <v>65000</v>
      </c>
    </row>
    <row r="6704" spans="1:2" x14ac:dyDescent="0.25">
      <c r="A6704" s="14">
        <v>8</v>
      </c>
      <c r="B6704" s="11">
        <v>65000</v>
      </c>
    </row>
    <row r="6705" spans="1:2" x14ac:dyDescent="0.25">
      <c r="A6705" s="20" t="s">
        <v>25</v>
      </c>
      <c r="B6705" s="11">
        <v>65000</v>
      </c>
    </row>
    <row r="6706" spans="1:2" x14ac:dyDescent="0.25">
      <c r="A6706" s="163">
        <v>65000</v>
      </c>
      <c r="B6706" s="11">
        <v>65000</v>
      </c>
    </row>
    <row r="6707" spans="1:2" x14ac:dyDescent="0.25">
      <c r="A6707" s="9" t="s">
        <v>2857</v>
      </c>
      <c r="B6707" s="11">
        <v>40000</v>
      </c>
    </row>
    <row r="6708" spans="1:2" x14ac:dyDescent="0.25">
      <c r="A6708" s="4" t="s">
        <v>15</v>
      </c>
      <c r="B6708" s="11">
        <v>40000</v>
      </c>
    </row>
    <row r="6709" spans="1:2" x14ac:dyDescent="0.25">
      <c r="A6709" s="10" t="s">
        <v>20</v>
      </c>
      <c r="B6709" s="11">
        <v>40000</v>
      </c>
    </row>
    <row r="6710" spans="1:2" x14ac:dyDescent="0.25">
      <c r="A6710" s="12" t="s">
        <v>6</v>
      </c>
      <c r="B6710" s="11">
        <v>40000</v>
      </c>
    </row>
    <row r="6711" spans="1:2" x14ac:dyDescent="0.25">
      <c r="A6711" s="13" t="s">
        <v>4030</v>
      </c>
      <c r="B6711" s="11">
        <v>40000</v>
      </c>
    </row>
    <row r="6712" spans="1:2" x14ac:dyDescent="0.25">
      <c r="A6712" s="14">
        <v>2</v>
      </c>
      <c r="B6712" s="11">
        <v>40000</v>
      </c>
    </row>
    <row r="6713" spans="1:2" x14ac:dyDescent="0.25">
      <c r="A6713" s="20" t="s">
        <v>13</v>
      </c>
      <c r="B6713" s="11">
        <v>40000</v>
      </c>
    </row>
    <row r="6714" spans="1:2" x14ac:dyDescent="0.25">
      <c r="A6714" s="163">
        <v>40000</v>
      </c>
      <c r="B6714" s="11">
        <v>40000</v>
      </c>
    </row>
    <row r="6715" spans="1:2" x14ac:dyDescent="0.25">
      <c r="A6715" s="9" t="s">
        <v>2858</v>
      </c>
      <c r="B6715" s="11">
        <v>98000</v>
      </c>
    </row>
    <row r="6716" spans="1:2" x14ac:dyDescent="0.25">
      <c r="A6716" s="4" t="s">
        <v>726</v>
      </c>
      <c r="B6716" s="11">
        <v>98000</v>
      </c>
    </row>
    <row r="6717" spans="1:2" x14ac:dyDescent="0.25">
      <c r="A6717" s="10" t="s">
        <v>52</v>
      </c>
      <c r="B6717" s="11">
        <v>98000</v>
      </c>
    </row>
    <row r="6718" spans="1:2" x14ac:dyDescent="0.25">
      <c r="A6718" s="12" t="s">
        <v>6</v>
      </c>
      <c r="B6718" s="11">
        <v>98000</v>
      </c>
    </row>
    <row r="6719" spans="1:2" x14ac:dyDescent="0.25">
      <c r="A6719" s="13" t="s">
        <v>4102</v>
      </c>
      <c r="B6719" s="11">
        <v>98000</v>
      </c>
    </row>
    <row r="6720" spans="1:2" x14ac:dyDescent="0.25">
      <c r="A6720" s="14">
        <v>14</v>
      </c>
      <c r="B6720" s="11">
        <v>98000</v>
      </c>
    </row>
    <row r="6721" spans="1:2" x14ac:dyDescent="0.25">
      <c r="A6721" s="20" t="s">
        <v>18</v>
      </c>
      <c r="B6721" s="11">
        <v>98000</v>
      </c>
    </row>
    <row r="6722" spans="1:2" x14ac:dyDescent="0.25">
      <c r="A6722" s="163">
        <v>98000</v>
      </c>
      <c r="B6722" s="11">
        <v>98000</v>
      </c>
    </row>
    <row r="6723" spans="1:2" x14ac:dyDescent="0.25">
      <c r="A6723" s="9" t="s">
        <v>2859</v>
      </c>
      <c r="B6723" s="11">
        <v>50000</v>
      </c>
    </row>
    <row r="6724" spans="1:2" x14ac:dyDescent="0.25">
      <c r="A6724" s="4" t="s">
        <v>15</v>
      </c>
      <c r="B6724" s="11">
        <v>50000</v>
      </c>
    </row>
    <row r="6725" spans="1:2" x14ac:dyDescent="0.25">
      <c r="A6725" s="10" t="s">
        <v>4001</v>
      </c>
      <c r="B6725" s="11">
        <v>50000</v>
      </c>
    </row>
    <row r="6726" spans="1:2" x14ac:dyDescent="0.25">
      <c r="A6726" s="12" t="s">
        <v>6</v>
      </c>
      <c r="B6726" s="11">
        <v>50000</v>
      </c>
    </row>
    <row r="6727" spans="1:2" x14ac:dyDescent="0.25">
      <c r="A6727" s="13" t="s">
        <v>4029</v>
      </c>
      <c r="B6727" s="11">
        <v>50000</v>
      </c>
    </row>
    <row r="6728" spans="1:2" x14ac:dyDescent="0.25">
      <c r="A6728" s="14">
        <v>15</v>
      </c>
      <c r="B6728" s="11">
        <v>50000</v>
      </c>
    </row>
    <row r="6729" spans="1:2" x14ac:dyDescent="0.25">
      <c r="A6729" s="20" t="s">
        <v>13</v>
      </c>
      <c r="B6729" s="11">
        <v>50000</v>
      </c>
    </row>
    <row r="6730" spans="1:2" x14ac:dyDescent="0.25">
      <c r="A6730" s="163">
        <v>50000</v>
      </c>
      <c r="B6730" s="11">
        <v>50000</v>
      </c>
    </row>
    <row r="6731" spans="1:2" x14ac:dyDescent="0.25">
      <c r="A6731" s="9" t="s">
        <v>2860</v>
      </c>
      <c r="B6731" s="11">
        <v>135000</v>
      </c>
    </row>
    <row r="6732" spans="1:2" x14ac:dyDescent="0.25">
      <c r="A6732" s="4" t="s">
        <v>15</v>
      </c>
      <c r="B6732" s="11">
        <v>135000</v>
      </c>
    </row>
    <row r="6733" spans="1:2" x14ac:dyDescent="0.25">
      <c r="A6733" s="10" t="s">
        <v>4001</v>
      </c>
      <c r="B6733" s="11">
        <v>135000</v>
      </c>
    </row>
    <row r="6734" spans="1:2" x14ac:dyDescent="0.25">
      <c r="A6734" s="12" t="s">
        <v>6</v>
      </c>
      <c r="B6734" s="11">
        <v>135000</v>
      </c>
    </row>
    <row r="6735" spans="1:2" x14ac:dyDescent="0.25">
      <c r="A6735" s="13" t="s">
        <v>4105</v>
      </c>
      <c r="B6735" s="11">
        <v>135000</v>
      </c>
    </row>
    <row r="6736" spans="1:2" x14ac:dyDescent="0.25">
      <c r="A6736" s="14">
        <v>25</v>
      </c>
      <c r="B6736" s="11">
        <v>135000</v>
      </c>
    </row>
    <row r="6737" spans="1:2" x14ac:dyDescent="0.25">
      <c r="A6737" s="20" t="s">
        <v>9</v>
      </c>
      <c r="B6737" s="11">
        <v>135000</v>
      </c>
    </row>
    <row r="6738" spans="1:2" x14ac:dyDescent="0.25">
      <c r="A6738" s="163">
        <v>135000</v>
      </c>
      <c r="B6738" s="11">
        <v>135000</v>
      </c>
    </row>
    <row r="6739" spans="1:2" x14ac:dyDescent="0.25">
      <c r="A6739" s="9" t="s">
        <v>2861</v>
      </c>
      <c r="B6739" s="11">
        <v>125000</v>
      </c>
    </row>
    <row r="6740" spans="1:2" x14ac:dyDescent="0.25">
      <c r="A6740" s="4" t="s">
        <v>583</v>
      </c>
      <c r="B6740" s="11">
        <v>125000</v>
      </c>
    </row>
    <row r="6741" spans="1:2" x14ac:dyDescent="0.25">
      <c r="A6741" s="10" t="s">
        <v>52</v>
      </c>
      <c r="B6741" s="11">
        <v>125000</v>
      </c>
    </row>
    <row r="6742" spans="1:2" x14ac:dyDescent="0.25">
      <c r="A6742" s="12" t="s">
        <v>6</v>
      </c>
      <c r="B6742" s="11">
        <v>125000</v>
      </c>
    </row>
    <row r="6743" spans="1:2" x14ac:dyDescent="0.25">
      <c r="A6743" s="13" t="s">
        <v>4105</v>
      </c>
      <c r="B6743" s="11">
        <v>125000</v>
      </c>
    </row>
    <row r="6744" spans="1:2" x14ac:dyDescent="0.25">
      <c r="A6744" s="14">
        <v>6</v>
      </c>
      <c r="B6744" s="11">
        <v>125000</v>
      </c>
    </row>
    <row r="6745" spans="1:2" x14ac:dyDescent="0.25">
      <c r="A6745" s="20" t="s">
        <v>9</v>
      </c>
      <c r="B6745" s="11">
        <v>125000</v>
      </c>
    </row>
    <row r="6746" spans="1:2" x14ac:dyDescent="0.25">
      <c r="A6746" s="163">
        <v>125000</v>
      </c>
      <c r="B6746" s="11">
        <v>125000</v>
      </c>
    </row>
    <row r="6747" spans="1:2" x14ac:dyDescent="0.25">
      <c r="A6747" s="9" t="s">
        <v>2862</v>
      </c>
      <c r="B6747" s="11">
        <v>4500</v>
      </c>
    </row>
    <row r="6748" spans="1:2" x14ac:dyDescent="0.25">
      <c r="A6748" s="4" t="s">
        <v>726</v>
      </c>
      <c r="B6748" s="11">
        <v>4500</v>
      </c>
    </row>
    <row r="6749" spans="1:2" x14ac:dyDescent="0.25">
      <c r="A6749" s="10" t="s">
        <v>20</v>
      </c>
      <c r="B6749" s="11">
        <v>4500</v>
      </c>
    </row>
    <row r="6750" spans="1:2" x14ac:dyDescent="0.25">
      <c r="A6750" s="12" t="s">
        <v>6</v>
      </c>
      <c r="B6750" s="11">
        <v>4500</v>
      </c>
    </row>
    <row r="6751" spans="1:2" x14ac:dyDescent="0.25">
      <c r="A6751" s="13" t="s">
        <v>4053</v>
      </c>
      <c r="B6751" s="11">
        <v>4500</v>
      </c>
    </row>
    <row r="6752" spans="1:2" x14ac:dyDescent="0.25">
      <c r="A6752" s="14">
        <v>4</v>
      </c>
      <c r="B6752" s="11">
        <v>4500</v>
      </c>
    </row>
    <row r="6753" spans="1:2" x14ac:dyDescent="0.25">
      <c r="A6753" s="20" t="s">
        <v>18</v>
      </c>
      <c r="B6753" s="11">
        <v>4500</v>
      </c>
    </row>
    <row r="6754" spans="1:2" x14ac:dyDescent="0.25">
      <c r="A6754" s="163">
        <v>4500</v>
      </c>
      <c r="B6754" s="11">
        <v>4500</v>
      </c>
    </row>
    <row r="6755" spans="1:2" x14ac:dyDescent="0.25">
      <c r="A6755" s="9" t="s">
        <v>2863</v>
      </c>
      <c r="B6755" s="11">
        <v>115000</v>
      </c>
    </row>
    <row r="6756" spans="1:2" x14ac:dyDescent="0.25">
      <c r="A6756" s="4" t="s">
        <v>15</v>
      </c>
      <c r="B6756" s="11">
        <v>115000</v>
      </c>
    </row>
    <row r="6757" spans="1:2" x14ac:dyDescent="0.25">
      <c r="A6757" s="10" t="s">
        <v>20</v>
      </c>
      <c r="B6757" s="11">
        <v>115000</v>
      </c>
    </row>
    <row r="6758" spans="1:2" x14ac:dyDescent="0.25">
      <c r="A6758" s="12" t="s">
        <v>6</v>
      </c>
      <c r="B6758" s="11">
        <v>115000</v>
      </c>
    </row>
    <row r="6759" spans="1:2" x14ac:dyDescent="0.25">
      <c r="A6759" s="13" t="s">
        <v>4104</v>
      </c>
      <c r="B6759" s="11">
        <v>115000</v>
      </c>
    </row>
    <row r="6760" spans="1:2" x14ac:dyDescent="0.25">
      <c r="A6760" s="14">
        <v>10</v>
      </c>
      <c r="B6760" s="11">
        <v>115000</v>
      </c>
    </row>
    <row r="6761" spans="1:2" x14ac:dyDescent="0.25">
      <c r="A6761" s="20" t="s">
        <v>9</v>
      </c>
      <c r="B6761" s="11">
        <v>115000</v>
      </c>
    </row>
    <row r="6762" spans="1:2" x14ac:dyDescent="0.25">
      <c r="A6762" s="163">
        <v>115000</v>
      </c>
      <c r="B6762" s="11">
        <v>115000</v>
      </c>
    </row>
    <row r="6763" spans="1:2" x14ac:dyDescent="0.25">
      <c r="A6763" s="9" t="s">
        <v>2864</v>
      </c>
      <c r="B6763" s="11">
        <v>70000</v>
      </c>
    </row>
    <row r="6764" spans="1:2" x14ac:dyDescent="0.25">
      <c r="A6764" s="4" t="s">
        <v>15</v>
      </c>
      <c r="B6764" s="11">
        <v>70000</v>
      </c>
    </row>
    <row r="6765" spans="1:2" x14ac:dyDescent="0.25">
      <c r="A6765" s="10" t="s">
        <v>20</v>
      </c>
      <c r="B6765" s="11">
        <v>70000</v>
      </c>
    </row>
    <row r="6766" spans="1:2" x14ac:dyDescent="0.25">
      <c r="A6766" s="12" t="s">
        <v>6</v>
      </c>
      <c r="B6766" s="11">
        <v>70000</v>
      </c>
    </row>
    <row r="6767" spans="1:2" x14ac:dyDescent="0.25">
      <c r="A6767" s="13" t="s">
        <v>4100</v>
      </c>
      <c r="B6767" s="11">
        <v>70000</v>
      </c>
    </row>
    <row r="6768" spans="1:2" x14ac:dyDescent="0.25">
      <c r="A6768" s="14">
        <v>15</v>
      </c>
      <c r="B6768" s="11">
        <v>70000</v>
      </c>
    </row>
    <row r="6769" spans="1:2" x14ac:dyDescent="0.25">
      <c r="A6769" s="20" t="s">
        <v>13</v>
      </c>
      <c r="B6769" s="11">
        <v>70000</v>
      </c>
    </row>
    <row r="6770" spans="1:2" x14ac:dyDescent="0.25">
      <c r="A6770" s="163">
        <v>70000</v>
      </c>
      <c r="B6770" s="11">
        <v>70000</v>
      </c>
    </row>
    <row r="6771" spans="1:2" x14ac:dyDescent="0.25">
      <c r="A6771" s="9" t="s">
        <v>2865</v>
      </c>
      <c r="B6771" s="11">
        <v>60000</v>
      </c>
    </row>
    <row r="6772" spans="1:2" x14ac:dyDescent="0.25">
      <c r="A6772" s="4" t="s">
        <v>15</v>
      </c>
      <c r="B6772" s="11">
        <v>60000</v>
      </c>
    </row>
    <row r="6773" spans="1:2" x14ac:dyDescent="0.25">
      <c r="A6773" s="10" t="s">
        <v>20</v>
      </c>
      <c r="B6773" s="11">
        <v>60000</v>
      </c>
    </row>
    <row r="6774" spans="1:2" x14ac:dyDescent="0.25">
      <c r="A6774" s="12" t="s">
        <v>6</v>
      </c>
      <c r="B6774" s="11">
        <v>60000</v>
      </c>
    </row>
    <row r="6775" spans="1:2" x14ac:dyDescent="0.25">
      <c r="A6775" s="13" t="s">
        <v>4029</v>
      </c>
      <c r="B6775" s="11">
        <v>60000</v>
      </c>
    </row>
    <row r="6776" spans="1:2" x14ac:dyDescent="0.25">
      <c r="A6776" s="14">
        <v>8</v>
      </c>
      <c r="B6776" s="11">
        <v>60000</v>
      </c>
    </row>
    <row r="6777" spans="1:2" x14ac:dyDescent="0.25">
      <c r="A6777" s="20" t="s">
        <v>18</v>
      </c>
      <c r="B6777" s="11">
        <v>60000</v>
      </c>
    </row>
    <row r="6778" spans="1:2" x14ac:dyDescent="0.25">
      <c r="A6778" s="163">
        <v>60000</v>
      </c>
      <c r="B6778" s="11">
        <v>60000</v>
      </c>
    </row>
    <row r="6779" spans="1:2" x14ac:dyDescent="0.25">
      <c r="A6779" s="9" t="s">
        <v>2866</v>
      </c>
      <c r="B6779" s="11">
        <v>87456</v>
      </c>
    </row>
    <row r="6780" spans="1:2" x14ac:dyDescent="0.25">
      <c r="A6780" s="4" t="s">
        <v>15</v>
      </c>
      <c r="B6780" s="11">
        <v>87456</v>
      </c>
    </row>
    <row r="6781" spans="1:2" x14ac:dyDescent="0.25">
      <c r="A6781" s="10" t="s">
        <v>52</v>
      </c>
      <c r="B6781" s="11">
        <v>87456</v>
      </c>
    </row>
    <row r="6782" spans="1:2" x14ac:dyDescent="0.25">
      <c r="A6782" s="12" t="s">
        <v>6</v>
      </c>
      <c r="B6782" s="11">
        <v>87456</v>
      </c>
    </row>
    <row r="6783" spans="1:2" x14ac:dyDescent="0.25">
      <c r="A6783" s="13" t="s">
        <v>4101</v>
      </c>
      <c r="B6783" s="11">
        <v>87456</v>
      </c>
    </row>
    <row r="6784" spans="1:2" x14ac:dyDescent="0.25">
      <c r="A6784" s="14">
        <v>12</v>
      </c>
      <c r="B6784" s="11">
        <v>87456</v>
      </c>
    </row>
    <row r="6785" spans="1:2" x14ac:dyDescent="0.25">
      <c r="A6785" s="20" t="s">
        <v>18</v>
      </c>
      <c r="B6785" s="11">
        <v>87456</v>
      </c>
    </row>
    <row r="6786" spans="1:2" x14ac:dyDescent="0.25">
      <c r="A6786" s="163">
        <v>87456</v>
      </c>
      <c r="B6786" s="11">
        <v>87456</v>
      </c>
    </row>
    <row r="6787" spans="1:2" x14ac:dyDescent="0.25">
      <c r="A6787" s="9" t="s">
        <v>2867</v>
      </c>
      <c r="B6787" s="11">
        <v>26400</v>
      </c>
    </row>
    <row r="6788" spans="1:2" x14ac:dyDescent="0.25">
      <c r="A6788" s="4" t="s">
        <v>179</v>
      </c>
      <c r="B6788" s="11">
        <v>26400</v>
      </c>
    </row>
    <row r="6789" spans="1:2" x14ac:dyDescent="0.25">
      <c r="A6789" s="10" t="s">
        <v>20</v>
      </c>
      <c r="B6789" s="11">
        <v>26400</v>
      </c>
    </row>
    <row r="6790" spans="1:2" x14ac:dyDescent="0.25">
      <c r="A6790" s="12" t="s">
        <v>6</v>
      </c>
      <c r="B6790" s="11">
        <v>26400</v>
      </c>
    </row>
    <row r="6791" spans="1:2" x14ac:dyDescent="0.25">
      <c r="A6791" s="13" t="s">
        <v>4032</v>
      </c>
      <c r="B6791" s="11">
        <v>26400</v>
      </c>
    </row>
    <row r="6792" spans="1:2" x14ac:dyDescent="0.25">
      <c r="A6792" s="14">
        <v>6</v>
      </c>
      <c r="B6792" s="11">
        <v>26400</v>
      </c>
    </row>
    <row r="6793" spans="1:2" x14ac:dyDescent="0.25">
      <c r="A6793" s="20" t="s">
        <v>13</v>
      </c>
      <c r="B6793" s="11">
        <v>26400</v>
      </c>
    </row>
    <row r="6794" spans="1:2" x14ac:dyDescent="0.25">
      <c r="A6794" s="163">
        <v>26400</v>
      </c>
      <c r="B6794" s="11">
        <v>26400</v>
      </c>
    </row>
    <row r="6795" spans="1:2" x14ac:dyDescent="0.25">
      <c r="A6795" s="9" t="s">
        <v>2868</v>
      </c>
      <c r="B6795" s="11">
        <v>12000</v>
      </c>
    </row>
    <row r="6796" spans="1:2" x14ac:dyDescent="0.25">
      <c r="A6796" s="4" t="s">
        <v>179</v>
      </c>
      <c r="B6796" s="11">
        <v>12000</v>
      </c>
    </row>
    <row r="6797" spans="1:2" x14ac:dyDescent="0.25">
      <c r="A6797" s="10" t="s">
        <v>52</v>
      </c>
      <c r="B6797" s="11">
        <v>12000</v>
      </c>
    </row>
    <row r="6798" spans="1:2" x14ac:dyDescent="0.25">
      <c r="A6798" s="12" t="s">
        <v>6</v>
      </c>
      <c r="B6798" s="11">
        <v>12000</v>
      </c>
    </row>
    <row r="6799" spans="1:2" x14ac:dyDescent="0.25">
      <c r="A6799" s="13" t="s">
        <v>4053</v>
      </c>
      <c r="B6799" s="11">
        <v>12000</v>
      </c>
    </row>
    <row r="6800" spans="1:2" x14ac:dyDescent="0.25">
      <c r="A6800" s="14">
        <v>18</v>
      </c>
      <c r="B6800" s="11">
        <v>12000</v>
      </c>
    </row>
    <row r="6801" spans="1:2" x14ac:dyDescent="0.25">
      <c r="A6801" s="20" t="s">
        <v>13</v>
      </c>
      <c r="B6801" s="11">
        <v>12000</v>
      </c>
    </row>
    <row r="6802" spans="1:2" x14ac:dyDescent="0.25">
      <c r="A6802" s="163">
        <v>12000</v>
      </c>
      <c r="B6802" s="11">
        <v>12000</v>
      </c>
    </row>
    <row r="6803" spans="1:2" x14ac:dyDescent="0.25">
      <c r="A6803" s="9" t="s">
        <v>2869</v>
      </c>
      <c r="B6803" s="11">
        <v>2564.3400029917298</v>
      </c>
    </row>
    <row r="6804" spans="1:2" x14ac:dyDescent="0.25">
      <c r="A6804" s="4" t="s">
        <v>8</v>
      </c>
      <c r="B6804" s="11">
        <v>2564.3400029917298</v>
      </c>
    </row>
    <row r="6805" spans="1:2" x14ac:dyDescent="0.25">
      <c r="A6805" s="10" t="s">
        <v>20</v>
      </c>
      <c r="B6805" s="11">
        <v>2564.3400029917298</v>
      </c>
    </row>
    <row r="6806" spans="1:2" x14ac:dyDescent="0.25">
      <c r="A6806" s="12" t="s">
        <v>40</v>
      </c>
      <c r="B6806" s="11">
        <v>2564.3400029917298</v>
      </c>
    </row>
    <row r="6807" spans="1:2" x14ac:dyDescent="0.25">
      <c r="A6807" s="13" t="s">
        <v>4053</v>
      </c>
      <c r="B6807" s="11">
        <v>2564.3400029917298</v>
      </c>
    </row>
    <row r="6808" spans="1:2" x14ac:dyDescent="0.25">
      <c r="A6808" s="14">
        <v>1</v>
      </c>
      <c r="B6808" s="11">
        <v>2564.3400029917298</v>
      </c>
    </row>
    <row r="6809" spans="1:2" x14ac:dyDescent="0.25">
      <c r="A6809" s="20" t="s">
        <v>9</v>
      </c>
      <c r="B6809" s="11">
        <v>2564.3400029917298</v>
      </c>
    </row>
    <row r="6810" spans="1:2" x14ac:dyDescent="0.25">
      <c r="A6810" s="163">
        <v>2564.3400029917298</v>
      </c>
      <c r="B6810" s="11">
        <v>2564.3400029917298</v>
      </c>
    </row>
    <row r="6811" spans="1:2" x14ac:dyDescent="0.25">
      <c r="A6811" s="9" t="s">
        <v>2870</v>
      </c>
      <c r="B6811" s="11">
        <v>62000</v>
      </c>
    </row>
    <row r="6812" spans="1:2" x14ac:dyDescent="0.25">
      <c r="A6812" s="4" t="s">
        <v>1011</v>
      </c>
      <c r="B6812" s="11">
        <v>62000</v>
      </c>
    </row>
    <row r="6813" spans="1:2" x14ac:dyDescent="0.25">
      <c r="A6813" s="10" t="s">
        <v>52</v>
      </c>
      <c r="B6813" s="11">
        <v>62000</v>
      </c>
    </row>
    <row r="6814" spans="1:2" x14ac:dyDescent="0.25">
      <c r="A6814" s="12" t="s">
        <v>6</v>
      </c>
      <c r="B6814" s="11">
        <v>62000</v>
      </c>
    </row>
    <row r="6815" spans="1:2" x14ac:dyDescent="0.25">
      <c r="A6815" s="13" t="s">
        <v>4029</v>
      </c>
      <c r="B6815" s="11">
        <v>62000</v>
      </c>
    </row>
    <row r="6816" spans="1:2" x14ac:dyDescent="0.25">
      <c r="A6816" s="14">
        <v>11</v>
      </c>
      <c r="B6816" s="11">
        <v>62000</v>
      </c>
    </row>
    <row r="6817" spans="1:2" x14ac:dyDescent="0.25">
      <c r="A6817" s="20" t="s">
        <v>13</v>
      </c>
      <c r="B6817" s="11">
        <v>62000</v>
      </c>
    </row>
    <row r="6818" spans="1:2" x14ac:dyDescent="0.25">
      <c r="A6818" s="163">
        <v>62000</v>
      </c>
      <c r="B6818" s="11">
        <v>62000</v>
      </c>
    </row>
    <row r="6819" spans="1:2" x14ac:dyDescent="0.25">
      <c r="A6819" s="9" t="s">
        <v>2871</v>
      </c>
      <c r="B6819" s="11">
        <v>5342.3750062327708</v>
      </c>
    </row>
    <row r="6820" spans="1:2" x14ac:dyDescent="0.25">
      <c r="A6820" s="4" t="s">
        <v>8</v>
      </c>
      <c r="B6820" s="11">
        <v>5342.3750062327708</v>
      </c>
    </row>
    <row r="6821" spans="1:2" x14ac:dyDescent="0.25">
      <c r="A6821" s="10" t="s">
        <v>20</v>
      </c>
      <c r="B6821" s="11">
        <v>5342.3750062327708</v>
      </c>
    </row>
    <row r="6822" spans="1:2" x14ac:dyDescent="0.25">
      <c r="A6822" s="12" t="s">
        <v>40</v>
      </c>
      <c r="B6822" s="11">
        <v>5342.3750062327708</v>
      </c>
    </row>
    <row r="6823" spans="1:2" x14ac:dyDescent="0.25">
      <c r="A6823" s="13" t="s">
        <v>4053</v>
      </c>
      <c r="B6823" s="11">
        <v>5342.3750062327708</v>
      </c>
    </row>
    <row r="6824" spans="1:2" x14ac:dyDescent="0.25">
      <c r="A6824" s="14">
        <v>10</v>
      </c>
      <c r="B6824" s="11">
        <v>5342.3750062327708</v>
      </c>
    </row>
    <row r="6825" spans="1:2" x14ac:dyDescent="0.25">
      <c r="A6825" s="20" t="s">
        <v>25</v>
      </c>
      <c r="B6825" s="11">
        <v>5342.3750062327708</v>
      </c>
    </row>
    <row r="6826" spans="1:2" x14ac:dyDescent="0.25">
      <c r="A6826" s="163">
        <v>5342.3750062327708</v>
      </c>
      <c r="B6826" s="11">
        <v>5342.3750062327708</v>
      </c>
    </row>
    <row r="6827" spans="1:2" x14ac:dyDescent="0.25">
      <c r="A6827" s="9" t="s">
        <v>2872</v>
      </c>
      <c r="B6827" s="11">
        <v>50815.977559664309</v>
      </c>
    </row>
    <row r="6828" spans="1:2" x14ac:dyDescent="0.25">
      <c r="A6828" s="4" t="s">
        <v>628</v>
      </c>
      <c r="B6828" s="11">
        <v>50815.977559664309</v>
      </c>
    </row>
    <row r="6829" spans="1:2" x14ac:dyDescent="0.25">
      <c r="A6829" s="10" t="s">
        <v>20</v>
      </c>
      <c r="B6829" s="11">
        <v>50815.977559664309</v>
      </c>
    </row>
    <row r="6830" spans="1:2" x14ac:dyDescent="0.25">
      <c r="A6830" s="12" t="s">
        <v>22</v>
      </c>
      <c r="B6830" s="11">
        <v>50815.977559664309</v>
      </c>
    </row>
    <row r="6831" spans="1:2" x14ac:dyDescent="0.25">
      <c r="A6831" s="13" t="s">
        <v>4029</v>
      </c>
      <c r="B6831" s="11">
        <v>50815.977559664309</v>
      </c>
    </row>
    <row r="6832" spans="1:2" x14ac:dyDescent="0.25">
      <c r="A6832" s="14">
        <v>4</v>
      </c>
      <c r="B6832" s="11">
        <v>50815.977559664309</v>
      </c>
    </row>
    <row r="6833" spans="1:2" x14ac:dyDescent="0.25">
      <c r="A6833" s="20" t="s">
        <v>9</v>
      </c>
      <c r="B6833" s="11">
        <v>50815.977559664309</v>
      </c>
    </row>
    <row r="6834" spans="1:2" x14ac:dyDescent="0.25">
      <c r="A6834" s="163">
        <v>50815.977559664309</v>
      </c>
      <c r="B6834" s="11">
        <v>50815.977559664309</v>
      </c>
    </row>
    <row r="6835" spans="1:2" x14ac:dyDescent="0.25">
      <c r="A6835" s="9" t="s">
        <v>2873</v>
      </c>
      <c r="B6835" s="11">
        <v>25560</v>
      </c>
    </row>
    <row r="6836" spans="1:2" x14ac:dyDescent="0.25">
      <c r="A6836" s="4" t="s">
        <v>133</v>
      </c>
      <c r="B6836" s="11">
        <v>25560</v>
      </c>
    </row>
    <row r="6837" spans="1:2" x14ac:dyDescent="0.25">
      <c r="A6837" s="10" t="s">
        <v>52</v>
      </c>
      <c r="B6837" s="11">
        <v>25560</v>
      </c>
    </row>
    <row r="6838" spans="1:2" x14ac:dyDescent="0.25">
      <c r="A6838" s="12" t="s">
        <v>6</v>
      </c>
      <c r="B6838" s="11">
        <v>25560</v>
      </c>
    </row>
    <row r="6839" spans="1:2" x14ac:dyDescent="0.25">
      <c r="A6839" s="13" t="s">
        <v>4032</v>
      </c>
      <c r="B6839" s="11">
        <v>25560</v>
      </c>
    </row>
    <row r="6840" spans="1:2" x14ac:dyDescent="0.25">
      <c r="A6840" s="14">
        <v>3</v>
      </c>
      <c r="B6840" s="11">
        <v>25560</v>
      </c>
    </row>
    <row r="6841" spans="1:2" x14ac:dyDescent="0.25">
      <c r="A6841" s="20" t="s">
        <v>9</v>
      </c>
      <c r="B6841" s="11">
        <v>25560</v>
      </c>
    </row>
    <row r="6842" spans="1:2" x14ac:dyDescent="0.25">
      <c r="A6842" s="163">
        <v>25560</v>
      </c>
      <c r="B6842" s="11">
        <v>25560</v>
      </c>
    </row>
    <row r="6843" spans="1:2" x14ac:dyDescent="0.25">
      <c r="A6843" s="9" t="s">
        <v>2874</v>
      </c>
      <c r="B6843" s="11">
        <v>12821.700014958649</v>
      </c>
    </row>
    <row r="6844" spans="1:2" x14ac:dyDescent="0.25">
      <c r="A6844" s="4" t="s">
        <v>8</v>
      </c>
      <c r="B6844" s="11">
        <v>12821.700014958649</v>
      </c>
    </row>
    <row r="6845" spans="1:2" x14ac:dyDescent="0.25">
      <c r="A6845" s="10" t="s">
        <v>310</v>
      </c>
      <c r="B6845" s="11">
        <v>12821.700014958649</v>
      </c>
    </row>
    <row r="6846" spans="1:2" x14ac:dyDescent="0.25">
      <c r="A6846" s="12" t="s">
        <v>40</v>
      </c>
      <c r="B6846" s="11">
        <v>12821.700014958649</v>
      </c>
    </row>
    <row r="6847" spans="1:2" x14ac:dyDescent="0.25">
      <c r="A6847" s="13" t="s">
        <v>4054</v>
      </c>
      <c r="B6847" s="11">
        <v>12821.700014958649</v>
      </c>
    </row>
    <row r="6848" spans="1:2" x14ac:dyDescent="0.25">
      <c r="A6848" s="14">
        <v>3</v>
      </c>
      <c r="B6848" s="11">
        <v>12821.700014958649</v>
      </c>
    </row>
    <row r="6849" spans="1:2" x14ac:dyDescent="0.25">
      <c r="A6849" s="20" t="s">
        <v>9</v>
      </c>
      <c r="B6849" s="11">
        <v>12821.700014958649</v>
      </c>
    </row>
    <row r="6850" spans="1:2" x14ac:dyDescent="0.25">
      <c r="A6850" s="163">
        <v>12821.700014958649</v>
      </c>
      <c r="B6850" s="11">
        <v>12821.700014958649</v>
      </c>
    </row>
    <row r="6851" spans="1:2" x14ac:dyDescent="0.25">
      <c r="A6851" s="9" t="s">
        <v>2875</v>
      </c>
      <c r="B6851" s="11">
        <v>10684.750012465542</v>
      </c>
    </row>
    <row r="6852" spans="1:2" x14ac:dyDescent="0.25">
      <c r="A6852" s="4" t="s">
        <v>8</v>
      </c>
      <c r="B6852" s="11">
        <v>10684.750012465542</v>
      </c>
    </row>
    <row r="6853" spans="1:2" x14ac:dyDescent="0.25">
      <c r="A6853" s="10" t="s">
        <v>52</v>
      </c>
      <c r="B6853" s="11">
        <v>10684.750012465542</v>
      </c>
    </row>
    <row r="6854" spans="1:2" x14ac:dyDescent="0.25">
      <c r="A6854" s="12" t="s">
        <v>40</v>
      </c>
      <c r="B6854" s="11">
        <v>10684.750012465542</v>
      </c>
    </row>
    <row r="6855" spans="1:2" x14ac:dyDescent="0.25">
      <c r="A6855" s="13" t="s">
        <v>4053</v>
      </c>
      <c r="B6855" s="11">
        <v>10684.750012465542</v>
      </c>
    </row>
    <row r="6856" spans="1:2" x14ac:dyDescent="0.25">
      <c r="A6856" s="14">
        <v>5</v>
      </c>
      <c r="B6856" s="11">
        <v>10684.750012465542</v>
      </c>
    </row>
    <row r="6857" spans="1:2" x14ac:dyDescent="0.25">
      <c r="A6857" s="20" t="s">
        <v>13</v>
      </c>
      <c r="B6857" s="11">
        <v>10684.750012465542</v>
      </c>
    </row>
    <row r="6858" spans="1:2" x14ac:dyDescent="0.25">
      <c r="A6858" s="163">
        <v>10684.750012465542</v>
      </c>
      <c r="B6858" s="11">
        <v>10684.750012465542</v>
      </c>
    </row>
    <row r="6859" spans="1:2" x14ac:dyDescent="0.25">
      <c r="A6859" s="9" t="s">
        <v>2876</v>
      </c>
      <c r="B6859" s="11">
        <v>4457.9172610556352</v>
      </c>
    </row>
    <row r="6860" spans="1:2" x14ac:dyDescent="0.25">
      <c r="A6860" s="4" t="s">
        <v>17</v>
      </c>
      <c r="B6860" s="11">
        <v>4457.9172610556352</v>
      </c>
    </row>
    <row r="6861" spans="1:2" x14ac:dyDescent="0.25">
      <c r="A6861" s="10" t="s">
        <v>52</v>
      </c>
      <c r="B6861" s="11">
        <v>4457.9172610556352</v>
      </c>
    </row>
    <row r="6862" spans="1:2" x14ac:dyDescent="0.25">
      <c r="A6862" s="12" t="s">
        <v>32</v>
      </c>
      <c r="B6862" s="11">
        <v>4457.9172610556352</v>
      </c>
    </row>
    <row r="6863" spans="1:2" x14ac:dyDescent="0.25">
      <c r="A6863" s="13" t="s">
        <v>4053</v>
      </c>
      <c r="B6863" s="11">
        <v>4457.9172610556352</v>
      </c>
    </row>
    <row r="6864" spans="1:2" x14ac:dyDescent="0.25">
      <c r="A6864" s="14">
        <v>4</v>
      </c>
      <c r="B6864" s="11">
        <v>4457.9172610556352</v>
      </c>
    </row>
    <row r="6865" spans="1:2" x14ac:dyDescent="0.25">
      <c r="A6865" s="20" t="s">
        <v>13</v>
      </c>
      <c r="B6865" s="11">
        <v>4457.9172610556352</v>
      </c>
    </row>
    <row r="6866" spans="1:2" x14ac:dyDescent="0.25">
      <c r="A6866" s="163">
        <v>4457.9172610556352</v>
      </c>
      <c r="B6866" s="11">
        <v>4457.9172610556352</v>
      </c>
    </row>
    <row r="6867" spans="1:2" x14ac:dyDescent="0.25">
      <c r="A6867" s="9" t="s">
        <v>2877</v>
      </c>
      <c r="B6867" s="11">
        <v>125000</v>
      </c>
    </row>
    <row r="6868" spans="1:2" x14ac:dyDescent="0.25">
      <c r="A6868" s="4" t="s">
        <v>48</v>
      </c>
      <c r="B6868" s="11">
        <v>125000</v>
      </c>
    </row>
    <row r="6869" spans="1:2" x14ac:dyDescent="0.25">
      <c r="A6869" s="10" t="s">
        <v>4001</v>
      </c>
      <c r="B6869" s="11">
        <v>125000</v>
      </c>
    </row>
    <row r="6870" spans="1:2" x14ac:dyDescent="0.25">
      <c r="A6870" s="12" t="s">
        <v>6</v>
      </c>
      <c r="B6870" s="11">
        <v>125000</v>
      </c>
    </row>
    <row r="6871" spans="1:2" x14ac:dyDescent="0.25">
      <c r="A6871" s="13" t="s">
        <v>4105</v>
      </c>
      <c r="B6871" s="11">
        <v>125000</v>
      </c>
    </row>
    <row r="6872" spans="1:2" x14ac:dyDescent="0.25">
      <c r="A6872" s="14">
        <v>20</v>
      </c>
      <c r="B6872" s="11">
        <v>125000</v>
      </c>
    </row>
    <row r="6873" spans="1:2" x14ac:dyDescent="0.25">
      <c r="A6873" s="20" t="s">
        <v>9</v>
      </c>
      <c r="B6873" s="11">
        <v>125000</v>
      </c>
    </row>
    <row r="6874" spans="1:2" x14ac:dyDescent="0.25">
      <c r="A6874" s="163">
        <v>125000</v>
      </c>
      <c r="B6874" s="11">
        <v>125000</v>
      </c>
    </row>
    <row r="6875" spans="1:2" x14ac:dyDescent="0.25">
      <c r="A6875" s="9" t="s">
        <v>2878</v>
      </c>
      <c r="B6875" s="11">
        <v>43000</v>
      </c>
    </row>
    <row r="6876" spans="1:2" x14ac:dyDescent="0.25">
      <c r="A6876" s="4" t="s">
        <v>15</v>
      </c>
      <c r="B6876" s="11">
        <v>43000</v>
      </c>
    </row>
    <row r="6877" spans="1:2" x14ac:dyDescent="0.25">
      <c r="A6877" s="10" t="s">
        <v>20</v>
      </c>
      <c r="B6877" s="11">
        <v>43000</v>
      </c>
    </row>
    <row r="6878" spans="1:2" x14ac:dyDescent="0.25">
      <c r="A6878" s="12" t="s">
        <v>6</v>
      </c>
      <c r="B6878" s="11">
        <v>43000</v>
      </c>
    </row>
    <row r="6879" spans="1:2" x14ac:dyDescent="0.25">
      <c r="A6879" s="13" t="s">
        <v>4030</v>
      </c>
      <c r="B6879" s="11">
        <v>43000</v>
      </c>
    </row>
    <row r="6880" spans="1:2" x14ac:dyDescent="0.25">
      <c r="A6880" s="14">
        <v>1</v>
      </c>
      <c r="B6880" s="11">
        <v>43000</v>
      </c>
    </row>
    <row r="6881" spans="1:2" x14ac:dyDescent="0.25">
      <c r="A6881" s="20" t="s">
        <v>9</v>
      </c>
      <c r="B6881" s="11">
        <v>43000</v>
      </c>
    </row>
    <row r="6882" spans="1:2" x14ac:dyDescent="0.25">
      <c r="A6882" s="163">
        <v>43000</v>
      </c>
      <c r="B6882" s="11">
        <v>43000</v>
      </c>
    </row>
    <row r="6883" spans="1:2" x14ac:dyDescent="0.25">
      <c r="A6883" s="9" t="s">
        <v>2879</v>
      </c>
      <c r="B6883" s="11">
        <v>7123.1666749770275</v>
      </c>
    </row>
    <row r="6884" spans="1:2" x14ac:dyDescent="0.25">
      <c r="A6884" s="4" t="s">
        <v>8</v>
      </c>
      <c r="B6884" s="11">
        <v>7123.1666749770275</v>
      </c>
    </row>
    <row r="6885" spans="1:2" x14ac:dyDescent="0.25">
      <c r="A6885" s="10" t="s">
        <v>279</v>
      </c>
      <c r="B6885" s="11">
        <v>7123.1666749770275</v>
      </c>
    </row>
    <row r="6886" spans="1:2" x14ac:dyDescent="0.25">
      <c r="A6886" s="12" t="s">
        <v>40</v>
      </c>
      <c r="B6886" s="11">
        <v>7123.1666749770275</v>
      </c>
    </row>
    <row r="6887" spans="1:2" x14ac:dyDescent="0.25">
      <c r="A6887" s="13" t="s">
        <v>4053</v>
      </c>
      <c r="B6887" s="11">
        <v>7123.1666749770275</v>
      </c>
    </row>
    <row r="6888" spans="1:2" x14ac:dyDescent="0.25">
      <c r="A6888" s="14">
        <v>6</v>
      </c>
      <c r="B6888" s="11">
        <v>7123.1666749770275</v>
      </c>
    </row>
    <row r="6889" spans="1:2" x14ac:dyDescent="0.25">
      <c r="A6889" s="20" t="s">
        <v>18</v>
      </c>
      <c r="B6889" s="11">
        <v>7123.1666749770275</v>
      </c>
    </row>
    <row r="6890" spans="1:2" x14ac:dyDescent="0.25">
      <c r="A6890" s="163">
        <v>7123.1666749770275</v>
      </c>
      <c r="B6890" s="11">
        <v>7123.1666749770275</v>
      </c>
    </row>
    <row r="6891" spans="1:2" x14ac:dyDescent="0.25">
      <c r="A6891" s="9" t="s">
        <v>2880</v>
      </c>
      <c r="B6891" s="11">
        <v>10000</v>
      </c>
    </row>
    <row r="6892" spans="1:2" x14ac:dyDescent="0.25">
      <c r="A6892" s="4" t="s">
        <v>1676</v>
      </c>
      <c r="B6892" s="11">
        <v>10000</v>
      </c>
    </row>
    <row r="6893" spans="1:2" x14ac:dyDescent="0.25">
      <c r="A6893" s="10" t="s">
        <v>310</v>
      </c>
      <c r="B6893" s="11">
        <v>10000</v>
      </c>
    </row>
    <row r="6894" spans="1:2" x14ac:dyDescent="0.25">
      <c r="A6894" s="12" t="s">
        <v>6</v>
      </c>
      <c r="B6894" s="11">
        <v>10000</v>
      </c>
    </row>
    <row r="6895" spans="1:2" x14ac:dyDescent="0.25">
      <c r="A6895" s="13" t="s">
        <v>4053</v>
      </c>
      <c r="B6895" s="11">
        <v>10000</v>
      </c>
    </row>
    <row r="6896" spans="1:2" x14ac:dyDescent="0.25">
      <c r="A6896" s="14">
        <v>4</v>
      </c>
      <c r="B6896" s="11">
        <v>10000</v>
      </c>
    </row>
    <row r="6897" spans="1:2" x14ac:dyDescent="0.25">
      <c r="A6897" s="20" t="s">
        <v>9</v>
      </c>
      <c r="B6897" s="11">
        <v>10000</v>
      </c>
    </row>
    <row r="6898" spans="1:2" x14ac:dyDescent="0.25">
      <c r="A6898" s="163">
        <v>10000</v>
      </c>
      <c r="B6898" s="11">
        <v>10000</v>
      </c>
    </row>
    <row r="6899" spans="1:2" x14ac:dyDescent="0.25">
      <c r="A6899" s="9" t="s">
        <v>2881</v>
      </c>
      <c r="B6899" s="11">
        <v>8903.9583437212841</v>
      </c>
    </row>
    <row r="6900" spans="1:2" x14ac:dyDescent="0.25">
      <c r="A6900" s="4" t="s">
        <v>8</v>
      </c>
      <c r="B6900" s="11">
        <v>8903.9583437212841</v>
      </c>
    </row>
    <row r="6901" spans="1:2" x14ac:dyDescent="0.25">
      <c r="A6901" s="10" t="s">
        <v>52</v>
      </c>
      <c r="B6901" s="11">
        <v>8903.9583437212841</v>
      </c>
    </row>
    <row r="6902" spans="1:2" x14ac:dyDescent="0.25">
      <c r="A6902" s="12" t="s">
        <v>40</v>
      </c>
      <c r="B6902" s="11">
        <v>8903.9583437212841</v>
      </c>
    </row>
    <row r="6903" spans="1:2" x14ac:dyDescent="0.25">
      <c r="A6903" s="13" t="s">
        <v>4053</v>
      </c>
      <c r="B6903" s="11">
        <v>8903.9583437212841</v>
      </c>
    </row>
    <row r="6904" spans="1:2" x14ac:dyDescent="0.25">
      <c r="A6904" s="14">
        <v>5</v>
      </c>
      <c r="B6904" s="11">
        <v>8903.9583437212841</v>
      </c>
    </row>
    <row r="6905" spans="1:2" x14ac:dyDescent="0.25">
      <c r="A6905" s="20" t="s">
        <v>25</v>
      </c>
      <c r="B6905" s="11">
        <v>8903.9583437212841</v>
      </c>
    </row>
    <row r="6906" spans="1:2" x14ac:dyDescent="0.25">
      <c r="A6906" s="163">
        <v>8903.9583437212841</v>
      </c>
      <c r="B6906" s="11">
        <v>8903.9583437212841</v>
      </c>
    </row>
    <row r="6907" spans="1:2" x14ac:dyDescent="0.25">
      <c r="A6907" s="9" t="s">
        <v>2882</v>
      </c>
      <c r="B6907" s="11">
        <v>36500</v>
      </c>
    </row>
    <row r="6908" spans="1:2" x14ac:dyDescent="0.25">
      <c r="A6908" s="4" t="s">
        <v>133</v>
      </c>
      <c r="B6908" s="11">
        <v>36500</v>
      </c>
    </row>
    <row r="6909" spans="1:2" x14ac:dyDescent="0.25">
      <c r="A6909" s="10" t="s">
        <v>310</v>
      </c>
      <c r="B6909" s="11">
        <v>36500</v>
      </c>
    </row>
    <row r="6910" spans="1:2" x14ac:dyDescent="0.25">
      <c r="A6910" s="12" t="s">
        <v>6</v>
      </c>
      <c r="B6910" s="11">
        <v>36500</v>
      </c>
    </row>
    <row r="6911" spans="1:2" x14ac:dyDescent="0.25">
      <c r="A6911" s="13" t="s">
        <v>4032</v>
      </c>
      <c r="B6911" s="11">
        <v>36500</v>
      </c>
    </row>
    <row r="6912" spans="1:2" x14ac:dyDescent="0.25">
      <c r="A6912" s="14">
        <v>15</v>
      </c>
      <c r="B6912" s="11">
        <v>36500</v>
      </c>
    </row>
    <row r="6913" spans="1:2" x14ac:dyDescent="0.25">
      <c r="A6913" s="20" t="s">
        <v>9</v>
      </c>
      <c r="B6913" s="11">
        <v>36500</v>
      </c>
    </row>
    <row r="6914" spans="1:2" x14ac:dyDescent="0.25">
      <c r="A6914" s="163">
        <v>36500</v>
      </c>
      <c r="B6914" s="11">
        <v>36500</v>
      </c>
    </row>
    <row r="6915" spans="1:2" x14ac:dyDescent="0.25">
      <c r="A6915" s="9" t="s">
        <v>2883</v>
      </c>
      <c r="B6915" s="11">
        <v>100000</v>
      </c>
    </row>
    <row r="6916" spans="1:2" x14ac:dyDescent="0.25">
      <c r="A6916" s="4" t="s">
        <v>166</v>
      </c>
      <c r="B6916" s="11">
        <v>100000</v>
      </c>
    </row>
    <row r="6917" spans="1:2" x14ac:dyDescent="0.25">
      <c r="A6917" s="10" t="s">
        <v>4001</v>
      </c>
      <c r="B6917" s="11">
        <v>100000</v>
      </c>
    </row>
    <row r="6918" spans="1:2" x14ac:dyDescent="0.25">
      <c r="A6918" s="12" t="s">
        <v>6</v>
      </c>
      <c r="B6918" s="11">
        <v>100000</v>
      </c>
    </row>
    <row r="6919" spans="1:2" x14ac:dyDescent="0.25">
      <c r="A6919" s="13" t="s">
        <v>4031</v>
      </c>
      <c r="B6919" s="11">
        <v>100000</v>
      </c>
    </row>
    <row r="6920" spans="1:2" x14ac:dyDescent="0.25">
      <c r="A6920" s="14">
        <v>10</v>
      </c>
      <c r="B6920" s="11">
        <v>100000</v>
      </c>
    </row>
    <row r="6921" spans="1:2" x14ac:dyDescent="0.25">
      <c r="A6921" s="20" t="s">
        <v>13</v>
      </c>
      <c r="B6921" s="11">
        <v>100000</v>
      </c>
    </row>
    <row r="6922" spans="1:2" x14ac:dyDescent="0.25">
      <c r="A6922" s="163">
        <v>100000</v>
      </c>
      <c r="B6922" s="11">
        <v>100000</v>
      </c>
    </row>
    <row r="6923" spans="1:2" x14ac:dyDescent="0.25">
      <c r="A6923" s="9" t="s">
        <v>2884</v>
      </c>
      <c r="B6923" s="11">
        <v>7123.1666749770275</v>
      </c>
    </row>
    <row r="6924" spans="1:2" x14ac:dyDescent="0.25">
      <c r="A6924" s="4" t="s">
        <v>8</v>
      </c>
      <c r="B6924" s="11">
        <v>7123.1666749770275</v>
      </c>
    </row>
    <row r="6925" spans="1:2" x14ac:dyDescent="0.25">
      <c r="A6925" s="10" t="s">
        <v>310</v>
      </c>
      <c r="B6925" s="11">
        <v>7123.1666749770275</v>
      </c>
    </row>
    <row r="6926" spans="1:2" x14ac:dyDescent="0.25">
      <c r="A6926" s="12" t="s">
        <v>40</v>
      </c>
      <c r="B6926" s="11">
        <v>7123.1666749770275</v>
      </c>
    </row>
    <row r="6927" spans="1:2" x14ac:dyDescent="0.25">
      <c r="A6927" s="13" t="s">
        <v>4053</v>
      </c>
      <c r="B6927" s="11">
        <v>7123.1666749770275</v>
      </c>
    </row>
    <row r="6928" spans="1:2" x14ac:dyDescent="0.25">
      <c r="A6928" s="14">
        <v>8</v>
      </c>
      <c r="B6928" s="11">
        <v>7123.1666749770275</v>
      </c>
    </row>
    <row r="6929" spans="1:2" x14ac:dyDescent="0.25">
      <c r="A6929" s="20" t="s">
        <v>18</v>
      </c>
      <c r="B6929" s="11">
        <v>7123.1666749770275</v>
      </c>
    </row>
    <row r="6930" spans="1:2" x14ac:dyDescent="0.25">
      <c r="A6930" s="163">
        <v>7123.1666749770275</v>
      </c>
      <c r="B6930" s="11">
        <v>7123.1666749770275</v>
      </c>
    </row>
    <row r="6931" spans="1:2" x14ac:dyDescent="0.25">
      <c r="A6931" s="9" t="s">
        <v>2885</v>
      </c>
      <c r="B6931" s="11">
        <v>40958.208381117904</v>
      </c>
    </row>
    <row r="6932" spans="1:2" x14ac:dyDescent="0.25">
      <c r="A6932" s="4" t="s">
        <v>8</v>
      </c>
      <c r="B6932" s="11">
        <v>40958.208381117904</v>
      </c>
    </row>
    <row r="6933" spans="1:2" x14ac:dyDescent="0.25">
      <c r="A6933" s="10" t="s">
        <v>52</v>
      </c>
      <c r="B6933" s="11">
        <v>40958.208381117904</v>
      </c>
    </row>
    <row r="6934" spans="1:2" x14ac:dyDescent="0.25">
      <c r="A6934" s="12" t="s">
        <v>40</v>
      </c>
      <c r="B6934" s="11">
        <v>40958.208381117904</v>
      </c>
    </row>
    <row r="6935" spans="1:2" x14ac:dyDescent="0.25">
      <c r="A6935" s="13" t="s">
        <v>4030</v>
      </c>
      <c r="B6935" s="11">
        <v>40958.208381117904</v>
      </c>
    </row>
    <row r="6936" spans="1:2" x14ac:dyDescent="0.25">
      <c r="A6936" s="14">
        <v>8</v>
      </c>
      <c r="B6936" s="11">
        <v>40958.208381117904</v>
      </c>
    </row>
    <row r="6937" spans="1:2" x14ac:dyDescent="0.25">
      <c r="A6937" s="20" t="s">
        <v>18</v>
      </c>
      <c r="B6937" s="11">
        <v>40958.208381117904</v>
      </c>
    </row>
    <row r="6938" spans="1:2" x14ac:dyDescent="0.25">
      <c r="A6938" s="163">
        <v>40958.208381117904</v>
      </c>
      <c r="B6938" s="11">
        <v>40958.208381117904</v>
      </c>
    </row>
    <row r="6939" spans="1:2" x14ac:dyDescent="0.25">
      <c r="A6939" s="9" t="s">
        <v>2886</v>
      </c>
      <c r="B6939" s="11">
        <v>21369.500024931083</v>
      </c>
    </row>
    <row r="6940" spans="1:2" x14ac:dyDescent="0.25">
      <c r="A6940" s="4" t="s">
        <v>8</v>
      </c>
      <c r="B6940" s="11">
        <v>21369.500024931083</v>
      </c>
    </row>
    <row r="6941" spans="1:2" x14ac:dyDescent="0.25">
      <c r="A6941" s="10" t="s">
        <v>4001</v>
      </c>
      <c r="B6941" s="11">
        <v>21369.500024931083</v>
      </c>
    </row>
    <row r="6942" spans="1:2" x14ac:dyDescent="0.25">
      <c r="A6942" s="12" t="s">
        <v>40</v>
      </c>
      <c r="B6942" s="11">
        <v>21369.500024931083</v>
      </c>
    </row>
    <row r="6943" spans="1:2" x14ac:dyDescent="0.25">
      <c r="A6943" s="13" t="s">
        <v>4054</v>
      </c>
      <c r="B6943" s="11">
        <v>21369.500024931083</v>
      </c>
    </row>
    <row r="6944" spans="1:2" x14ac:dyDescent="0.25">
      <c r="A6944" s="14">
        <v>17</v>
      </c>
      <c r="B6944" s="11">
        <v>21369.500024931083</v>
      </c>
    </row>
    <row r="6945" spans="1:2" x14ac:dyDescent="0.25">
      <c r="A6945" s="20" t="s">
        <v>9</v>
      </c>
      <c r="B6945" s="11">
        <v>21369.500024931083</v>
      </c>
    </row>
    <row r="6946" spans="1:2" x14ac:dyDescent="0.25">
      <c r="A6946" s="163">
        <v>21369.500024931083</v>
      </c>
      <c r="B6946" s="11">
        <v>21369.500024931083</v>
      </c>
    </row>
    <row r="6947" spans="1:2" x14ac:dyDescent="0.25">
      <c r="A6947" s="9" t="s">
        <v>2887</v>
      </c>
      <c r="B6947" s="11">
        <v>2136.9500024931081</v>
      </c>
    </row>
    <row r="6948" spans="1:2" x14ac:dyDescent="0.25">
      <c r="A6948" s="4" t="s">
        <v>8</v>
      </c>
      <c r="B6948" s="11">
        <v>2136.9500024931081</v>
      </c>
    </row>
    <row r="6949" spans="1:2" x14ac:dyDescent="0.25">
      <c r="A6949" s="10" t="s">
        <v>52</v>
      </c>
      <c r="B6949" s="11">
        <v>2136.9500024931081</v>
      </c>
    </row>
    <row r="6950" spans="1:2" x14ac:dyDescent="0.25">
      <c r="A6950" s="12" t="s">
        <v>40</v>
      </c>
      <c r="B6950" s="11">
        <v>2136.9500024931081</v>
      </c>
    </row>
    <row r="6951" spans="1:2" x14ac:dyDescent="0.25">
      <c r="A6951" s="13" t="s">
        <v>4053</v>
      </c>
      <c r="B6951" s="11">
        <v>2136.9500024931081</v>
      </c>
    </row>
    <row r="6952" spans="1:2" x14ac:dyDescent="0.25">
      <c r="A6952" s="14">
        <v>5</v>
      </c>
      <c r="B6952" s="11">
        <v>2136.9500024931081</v>
      </c>
    </row>
    <row r="6953" spans="1:2" x14ac:dyDescent="0.25">
      <c r="A6953" s="20" t="s">
        <v>9</v>
      </c>
      <c r="B6953" s="11">
        <v>2136.9500024931081</v>
      </c>
    </row>
    <row r="6954" spans="1:2" x14ac:dyDescent="0.25">
      <c r="A6954" s="163">
        <v>2136.9500024931081</v>
      </c>
      <c r="B6954" s="11">
        <v>2136.9500024931081</v>
      </c>
    </row>
    <row r="6955" spans="1:2" x14ac:dyDescent="0.25">
      <c r="A6955" s="9" t="s">
        <v>2888</v>
      </c>
      <c r="B6955" s="11">
        <v>8903.9583437212841</v>
      </c>
    </row>
    <row r="6956" spans="1:2" x14ac:dyDescent="0.25">
      <c r="A6956" s="4" t="s">
        <v>8</v>
      </c>
      <c r="B6956" s="11">
        <v>8903.9583437212841</v>
      </c>
    </row>
    <row r="6957" spans="1:2" x14ac:dyDescent="0.25">
      <c r="A6957" s="10" t="s">
        <v>279</v>
      </c>
      <c r="B6957" s="11">
        <v>8903.9583437212841</v>
      </c>
    </row>
    <row r="6958" spans="1:2" x14ac:dyDescent="0.25">
      <c r="A6958" s="12" t="s">
        <v>40</v>
      </c>
      <c r="B6958" s="11">
        <v>8903.9583437212841</v>
      </c>
    </row>
    <row r="6959" spans="1:2" x14ac:dyDescent="0.25">
      <c r="A6959" s="13" t="s">
        <v>4053</v>
      </c>
      <c r="B6959" s="11">
        <v>8903.9583437212841</v>
      </c>
    </row>
    <row r="6960" spans="1:2" x14ac:dyDescent="0.25">
      <c r="A6960" s="14">
        <v>3</v>
      </c>
      <c r="B6960" s="11">
        <v>8903.9583437212841</v>
      </c>
    </row>
    <row r="6961" spans="1:2" x14ac:dyDescent="0.25">
      <c r="A6961" s="20" t="s">
        <v>18</v>
      </c>
      <c r="B6961" s="11">
        <v>8903.9583437212841</v>
      </c>
    </row>
    <row r="6962" spans="1:2" x14ac:dyDescent="0.25">
      <c r="A6962" s="163">
        <v>8903.9583437212841</v>
      </c>
      <c r="B6962" s="11">
        <v>8903.9583437212841</v>
      </c>
    </row>
    <row r="6963" spans="1:2" x14ac:dyDescent="0.25">
      <c r="A6963" s="9" t="s">
        <v>2889</v>
      </c>
      <c r="B6963" s="11">
        <v>17807.916687442568</v>
      </c>
    </row>
    <row r="6964" spans="1:2" x14ac:dyDescent="0.25">
      <c r="A6964" s="4" t="s">
        <v>8</v>
      </c>
      <c r="B6964" s="11">
        <v>17807.916687442568</v>
      </c>
    </row>
    <row r="6965" spans="1:2" x14ac:dyDescent="0.25">
      <c r="A6965" s="10" t="s">
        <v>52</v>
      </c>
      <c r="B6965" s="11">
        <v>17807.916687442568</v>
      </c>
    </row>
    <row r="6966" spans="1:2" x14ac:dyDescent="0.25">
      <c r="A6966" s="12" t="s">
        <v>40</v>
      </c>
      <c r="B6966" s="11">
        <v>17807.916687442568</v>
      </c>
    </row>
    <row r="6967" spans="1:2" x14ac:dyDescent="0.25">
      <c r="A6967" s="13" t="s">
        <v>4054</v>
      </c>
      <c r="B6967" s="11">
        <v>17807.916687442568</v>
      </c>
    </row>
    <row r="6968" spans="1:2" x14ac:dyDescent="0.25">
      <c r="A6968" s="14">
        <v>5</v>
      </c>
      <c r="B6968" s="11">
        <v>17807.916687442568</v>
      </c>
    </row>
    <row r="6969" spans="1:2" x14ac:dyDescent="0.25">
      <c r="A6969" s="20" t="s">
        <v>9</v>
      </c>
      <c r="B6969" s="11">
        <v>17807.916687442568</v>
      </c>
    </row>
    <row r="6970" spans="1:2" x14ac:dyDescent="0.25">
      <c r="A6970" s="163">
        <v>17807.916687442568</v>
      </c>
      <c r="B6970" s="11">
        <v>17807.916687442568</v>
      </c>
    </row>
    <row r="6971" spans="1:2" x14ac:dyDescent="0.25">
      <c r="A6971" s="9" t="s">
        <v>2890</v>
      </c>
      <c r="B6971" s="11">
        <v>15136.729184326183</v>
      </c>
    </row>
    <row r="6972" spans="1:2" x14ac:dyDescent="0.25">
      <c r="A6972" s="4" t="s">
        <v>8</v>
      </c>
      <c r="B6972" s="11">
        <v>15136.729184326183</v>
      </c>
    </row>
    <row r="6973" spans="1:2" x14ac:dyDescent="0.25">
      <c r="A6973" s="10" t="s">
        <v>52</v>
      </c>
      <c r="B6973" s="11">
        <v>15136.729184326183</v>
      </c>
    </row>
    <row r="6974" spans="1:2" x14ac:dyDescent="0.25">
      <c r="A6974" s="12" t="s">
        <v>40</v>
      </c>
      <c r="B6974" s="11">
        <v>15136.729184326183</v>
      </c>
    </row>
    <row r="6975" spans="1:2" x14ac:dyDescent="0.25">
      <c r="A6975" s="13" t="s">
        <v>4054</v>
      </c>
      <c r="B6975" s="11">
        <v>15136.729184326183</v>
      </c>
    </row>
    <row r="6976" spans="1:2" x14ac:dyDescent="0.25">
      <c r="A6976" s="14">
        <v>3</v>
      </c>
      <c r="B6976" s="11">
        <v>15136.729184326183</v>
      </c>
    </row>
    <row r="6977" spans="1:2" x14ac:dyDescent="0.25">
      <c r="A6977" s="20" t="s">
        <v>18</v>
      </c>
      <c r="B6977" s="11">
        <v>15136.729184326183</v>
      </c>
    </row>
    <row r="6978" spans="1:2" x14ac:dyDescent="0.25">
      <c r="A6978" s="163">
        <v>15136.729184326183</v>
      </c>
      <c r="B6978" s="11">
        <v>15136.729184326183</v>
      </c>
    </row>
    <row r="6979" spans="1:2" x14ac:dyDescent="0.25">
      <c r="A6979" s="9" t="s">
        <v>2891</v>
      </c>
      <c r="B6979" s="11">
        <v>3982.448779308334</v>
      </c>
    </row>
    <row r="6980" spans="1:2" x14ac:dyDescent="0.25">
      <c r="A6980" s="4" t="s">
        <v>347</v>
      </c>
      <c r="B6980" s="11">
        <v>3982.448779308334</v>
      </c>
    </row>
    <row r="6981" spans="1:2" x14ac:dyDescent="0.25">
      <c r="A6981" s="10" t="s">
        <v>20</v>
      </c>
      <c r="B6981" s="11">
        <v>3982.448779308334</v>
      </c>
    </row>
    <row r="6982" spans="1:2" x14ac:dyDescent="0.25">
      <c r="A6982" s="12" t="s">
        <v>3951</v>
      </c>
      <c r="B6982" s="11">
        <v>3982.448779308334</v>
      </c>
    </row>
    <row r="6983" spans="1:2" x14ac:dyDescent="0.25">
      <c r="A6983" s="13" t="s">
        <v>4053</v>
      </c>
      <c r="B6983" s="11">
        <v>3982.448779308334</v>
      </c>
    </row>
    <row r="6984" spans="1:2" x14ac:dyDescent="0.25">
      <c r="A6984" s="14">
        <v>10</v>
      </c>
      <c r="B6984" s="11">
        <v>3982.448779308334</v>
      </c>
    </row>
    <row r="6985" spans="1:2" x14ac:dyDescent="0.25">
      <c r="A6985" s="20" t="s">
        <v>9</v>
      </c>
      <c r="B6985" s="11">
        <v>3982.448779308334</v>
      </c>
    </row>
    <row r="6986" spans="1:2" x14ac:dyDescent="0.25">
      <c r="A6986" s="163">
        <v>3982.448779308334</v>
      </c>
      <c r="B6986" s="11">
        <v>3982.448779308334</v>
      </c>
    </row>
    <row r="6987" spans="1:2" x14ac:dyDescent="0.25">
      <c r="A6987" s="9" t="s">
        <v>2892</v>
      </c>
      <c r="B6987" s="11">
        <v>15600</v>
      </c>
    </row>
    <row r="6988" spans="1:2" x14ac:dyDescent="0.25">
      <c r="A6988" s="4" t="s">
        <v>1043</v>
      </c>
      <c r="B6988" s="11">
        <v>15600</v>
      </c>
    </row>
    <row r="6989" spans="1:2" x14ac:dyDescent="0.25">
      <c r="A6989" s="10" t="s">
        <v>488</v>
      </c>
      <c r="B6989" s="11">
        <v>15600</v>
      </c>
    </row>
    <row r="6990" spans="1:2" x14ac:dyDescent="0.25">
      <c r="A6990" s="12" t="s">
        <v>6</v>
      </c>
      <c r="B6990" s="11">
        <v>15600</v>
      </c>
    </row>
    <row r="6991" spans="1:2" x14ac:dyDescent="0.25">
      <c r="A6991" s="13" t="s">
        <v>4054</v>
      </c>
      <c r="B6991" s="11">
        <v>15600</v>
      </c>
    </row>
    <row r="6992" spans="1:2" x14ac:dyDescent="0.25">
      <c r="A6992" s="14">
        <v>13</v>
      </c>
      <c r="B6992" s="11">
        <v>15600</v>
      </c>
    </row>
    <row r="6993" spans="1:2" x14ac:dyDescent="0.25">
      <c r="A6993" s="20" t="s">
        <v>9</v>
      </c>
      <c r="B6993" s="11">
        <v>15600</v>
      </c>
    </row>
    <row r="6994" spans="1:2" x14ac:dyDescent="0.25">
      <c r="A6994" s="163">
        <v>15600</v>
      </c>
      <c r="B6994" s="11">
        <v>15600</v>
      </c>
    </row>
    <row r="6995" spans="1:2" x14ac:dyDescent="0.25">
      <c r="A6995" s="9" t="s">
        <v>2893</v>
      </c>
      <c r="B6995" s="11">
        <v>3205.4250037396623</v>
      </c>
    </row>
    <row r="6996" spans="1:2" x14ac:dyDescent="0.25">
      <c r="A6996" s="4" t="s">
        <v>8</v>
      </c>
      <c r="B6996" s="11">
        <v>3205.4250037396623</v>
      </c>
    </row>
    <row r="6997" spans="1:2" x14ac:dyDescent="0.25">
      <c r="A6997" s="10" t="s">
        <v>20</v>
      </c>
      <c r="B6997" s="11">
        <v>3205.4250037396623</v>
      </c>
    </row>
    <row r="6998" spans="1:2" x14ac:dyDescent="0.25">
      <c r="A6998" s="12" t="s">
        <v>40</v>
      </c>
      <c r="B6998" s="11">
        <v>3205.4250037396623</v>
      </c>
    </row>
    <row r="6999" spans="1:2" x14ac:dyDescent="0.25">
      <c r="A6999" s="13" t="s">
        <v>4053</v>
      </c>
      <c r="B6999" s="11">
        <v>3205.4250037396623</v>
      </c>
    </row>
    <row r="7000" spans="1:2" x14ac:dyDescent="0.25">
      <c r="A7000" s="14">
        <v>3.5</v>
      </c>
      <c r="B7000" s="11">
        <v>3205.4250037396623</v>
      </c>
    </row>
    <row r="7001" spans="1:2" x14ac:dyDescent="0.25">
      <c r="A7001" s="20" t="s">
        <v>18</v>
      </c>
      <c r="B7001" s="11">
        <v>3205.4250037396623</v>
      </c>
    </row>
    <row r="7002" spans="1:2" x14ac:dyDescent="0.25">
      <c r="A7002" s="163">
        <v>3205.4250037396623</v>
      </c>
      <c r="B7002" s="11">
        <v>3205.4250037396623</v>
      </c>
    </row>
    <row r="7003" spans="1:2" x14ac:dyDescent="0.25">
      <c r="A7003" s="9" t="s">
        <v>2894</v>
      </c>
      <c r="B7003" s="11">
        <v>10000</v>
      </c>
    </row>
    <row r="7004" spans="1:2" x14ac:dyDescent="0.25">
      <c r="A7004" s="4" t="s">
        <v>8</v>
      </c>
      <c r="B7004" s="11">
        <v>10000</v>
      </c>
    </row>
    <row r="7005" spans="1:2" x14ac:dyDescent="0.25">
      <c r="A7005" s="10" t="s">
        <v>52</v>
      </c>
      <c r="B7005" s="11">
        <v>10000</v>
      </c>
    </row>
    <row r="7006" spans="1:2" x14ac:dyDescent="0.25">
      <c r="A7006" s="12" t="s">
        <v>6</v>
      </c>
      <c r="B7006" s="11">
        <v>10000</v>
      </c>
    </row>
    <row r="7007" spans="1:2" x14ac:dyDescent="0.25">
      <c r="A7007" s="13" t="s">
        <v>4053</v>
      </c>
      <c r="B7007" s="11">
        <v>10000</v>
      </c>
    </row>
    <row r="7008" spans="1:2" x14ac:dyDescent="0.25">
      <c r="A7008" s="14">
        <v>6</v>
      </c>
      <c r="B7008" s="11">
        <v>10000</v>
      </c>
    </row>
    <row r="7009" spans="1:2" x14ac:dyDescent="0.25">
      <c r="A7009" s="20" t="s">
        <v>9</v>
      </c>
      <c r="B7009" s="11">
        <v>10000</v>
      </c>
    </row>
    <row r="7010" spans="1:2" x14ac:dyDescent="0.25">
      <c r="A7010" s="163">
        <v>10000</v>
      </c>
      <c r="B7010" s="11">
        <v>10000</v>
      </c>
    </row>
    <row r="7011" spans="1:2" x14ac:dyDescent="0.25">
      <c r="A7011" s="9" t="s">
        <v>2895</v>
      </c>
      <c r="B7011" s="11">
        <v>75010</v>
      </c>
    </row>
    <row r="7012" spans="1:2" x14ac:dyDescent="0.25">
      <c r="A7012" s="4" t="s">
        <v>15</v>
      </c>
      <c r="B7012" s="11">
        <v>75010</v>
      </c>
    </row>
    <row r="7013" spans="1:2" x14ac:dyDescent="0.25">
      <c r="A7013" s="10" t="s">
        <v>20</v>
      </c>
      <c r="B7013" s="11">
        <v>75010</v>
      </c>
    </row>
    <row r="7014" spans="1:2" x14ac:dyDescent="0.25">
      <c r="A7014" s="12" t="s">
        <v>6</v>
      </c>
      <c r="B7014" s="11">
        <v>75010</v>
      </c>
    </row>
    <row r="7015" spans="1:2" x14ac:dyDescent="0.25">
      <c r="A7015" s="13" t="s">
        <v>4101</v>
      </c>
      <c r="B7015" s="11">
        <v>75010</v>
      </c>
    </row>
    <row r="7016" spans="1:2" x14ac:dyDescent="0.25">
      <c r="A7016" s="14">
        <v>6</v>
      </c>
      <c r="B7016" s="11">
        <v>75010</v>
      </c>
    </row>
    <row r="7017" spans="1:2" x14ac:dyDescent="0.25">
      <c r="A7017" s="20" t="s">
        <v>18</v>
      </c>
      <c r="B7017" s="11">
        <v>75010</v>
      </c>
    </row>
    <row r="7018" spans="1:2" x14ac:dyDescent="0.25">
      <c r="A7018" s="163">
        <v>75010</v>
      </c>
      <c r="B7018" s="11">
        <v>75010</v>
      </c>
    </row>
    <row r="7019" spans="1:2" x14ac:dyDescent="0.25">
      <c r="A7019" s="9" t="s">
        <v>2896</v>
      </c>
      <c r="B7019" s="11">
        <v>10684.750012465542</v>
      </c>
    </row>
    <row r="7020" spans="1:2" x14ac:dyDescent="0.25">
      <c r="A7020" s="4" t="s">
        <v>8</v>
      </c>
      <c r="B7020" s="11">
        <v>10684.750012465542</v>
      </c>
    </row>
    <row r="7021" spans="1:2" x14ac:dyDescent="0.25">
      <c r="A7021" s="10" t="s">
        <v>52</v>
      </c>
      <c r="B7021" s="11">
        <v>10684.750012465542</v>
      </c>
    </row>
    <row r="7022" spans="1:2" x14ac:dyDescent="0.25">
      <c r="A7022" s="12" t="s">
        <v>40</v>
      </c>
      <c r="B7022" s="11">
        <v>10684.750012465542</v>
      </c>
    </row>
    <row r="7023" spans="1:2" x14ac:dyDescent="0.25">
      <c r="A7023" s="13" t="s">
        <v>4053</v>
      </c>
      <c r="B7023" s="11">
        <v>10684.750012465542</v>
      </c>
    </row>
    <row r="7024" spans="1:2" x14ac:dyDescent="0.25">
      <c r="A7024" s="14">
        <v>9</v>
      </c>
      <c r="B7024" s="11">
        <v>10684.750012465542</v>
      </c>
    </row>
    <row r="7025" spans="1:2" x14ac:dyDescent="0.25">
      <c r="A7025" s="20" t="s">
        <v>13</v>
      </c>
      <c r="B7025" s="11">
        <v>10684.750012465542</v>
      </c>
    </row>
    <row r="7026" spans="1:2" x14ac:dyDescent="0.25">
      <c r="A7026" s="163">
        <v>10684.750012465542</v>
      </c>
      <c r="B7026" s="11">
        <v>10684.750012465542</v>
      </c>
    </row>
    <row r="7027" spans="1:2" x14ac:dyDescent="0.25">
      <c r="A7027" s="9" t="s">
        <v>2897</v>
      </c>
      <c r="B7027" s="11">
        <v>16350</v>
      </c>
    </row>
    <row r="7028" spans="1:2" x14ac:dyDescent="0.25">
      <c r="A7028" s="4" t="s">
        <v>8</v>
      </c>
      <c r="B7028" s="11">
        <v>16350</v>
      </c>
    </row>
    <row r="7029" spans="1:2" x14ac:dyDescent="0.25">
      <c r="A7029" s="10" t="s">
        <v>52</v>
      </c>
      <c r="B7029" s="11">
        <v>16350</v>
      </c>
    </row>
    <row r="7030" spans="1:2" x14ac:dyDescent="0.25">
      <c r="A7030" s="12" t="s">
        <v>6</v>
      </c>
      <c r="B7030" s="11">
        <v>16350</v>
      </c>
    </row>
    <row r="7031" spans="1:2" x14ac:dyDescent="0.25">
      <c r="A7031" s="13" t="s">
        <v>4054</v>
      </c>
      <c r="B7031" s="11">
        <v>16350</v>
      </c>
    </row>
    <row r="7032" spans="1:2" x14ac:dyDescent="0.25">
      <c r="A7032" s="14">
        <v>5</v>
      </c>
      <c r="B7032" s="11">
        <v>16350</v>
      </c>
    </row>
    <row r="7033" spans="1:2" x14ac:dyDescent="0.25">
      <c r="A7033" s="20" t="s">
        <v>9</v>
      </c>
      <c r="B7033" s="11">
        <v>16350</v>
      </c>
    </row>
    <row r="7034" spans="1:2" x14ac:dyDescent="0.25">
      <c r="A7034" s="163">
        <v>16350</v>
      </c>
      <c r="B7034" s="11">
        <v>16350</v>
      </c>
    </row>
    <row r="7035" spans="1:2" x14ac:dyDescent="0.25">
      <c r="A7035" s="9" t="s">
        <v>2898</v>
      </c>
      <c r="B7035" s="11">
        <v>126094.26176538273</v>
      </c>
    </row>
    <row r="7036" spans="1:2" x14ac:dyDescent="0.25">
      <c r="A7036" s="4" t="s">
        <v>71</v>
      </c>
      <c r="B7036" s="11">
        <v>126094.26176538273</v>
      </c>
    </row>
    <row r="7037" spans="1:2" x14ac:dyDescent="0.25">
      <c r="A7037" s="10" t="s">
        <v>310</v>
      </c>
      <c r="B7037" s="11">
        <v>126094.26176538273</v>
      </c>
    </row>
    <row r="7038" spans="1:2" x14ac:dyDescent="0.25">
      <c r="A7038" s="12" t="s">
        <v>69</v>
      </c>
      <c r="B7038" s="11">
        <v>126094.26176538273</v>
      </c>
    </row>
    <row r="7039" spans="1:2" x14ac:dyDescent="0.25">
      <c r="A7039" s="13" t="s">
        <v>4105</v>
      </c>
      <c r="B7039" s="11">
        <v>126094.26176538273</v>
      </c>
    </row>
    <row r="7040" spans="1:2" x14ac:dyDescent="0.25">
      <c r="A7040" s="14">
        <v>10</v>
      </c>
      <c r="B7040" s="11">
        <v>126094.26176538273</v>
      </c>
    </row>
    <row r="7041" spans="1:2" x14ac:dyDescent="0.25">
      <c r="A7041" s="20" t="s">
        <v>9</v>
      </c>
      <c r="B7041" s="11">
        <v>126094.26176538273</v>
      </c>
    </row>
    <row r="7042" spans="1:2" x14ac:dyDescent="0.25">
      <c r="A7042" s="163">
        <v>126094.26176538273</v>
      </c>
      <c r="B7042" s="11">
        <v>126094.26176538273</v>
      </c>
    </row>
    <row r="7043" spans="1:2" x14ac:dyDescent="0.25">
      <c r="A7043" s="9" t="s">
        <v>2899</v>
      </c>
      <c r="B7043" s="11">
        <v>60000</v>
      </c>
    </row>
    <row r="7044" spans="1:2" x14ac:dyDescent="0.25">
      <c r="A7044" s="4" t="s">
        <v>171</v>
      </c>
      <c r="B7044" s="11">
        <v>60000</v>
      </c>
    </row>
    <row r="7045" spans="1:2" x14ac:dyDescent="0.25">
      <c r="A7045" s="10" t="s">
        <v>310</v>
      </c>
      <c r="B7045" s="11">
        <v>60000</v>
      </c>
    </row>
    <row r="7046" spans="1:2" x14ac:dyDescent="0.25">
      <c r="A7046" s="12" t="s">
        <v>6</v>
      </c>
      <c r="B7046" s="11">
        <v>60000</v>
      </c>
    </row>
    <row r="7047" spans="1:2" x14ac:dyDescent="0.25">
      <c r="A7047" s="13" t="s">
        <v>4029</v>
      </c>
      <c r="B7047" s="11">
        <v>60000</v>
      </c>
    </row>
    <row r="7048" spans="1:2" x14ac:dyDescent="0.25">
      <c r="A7048" s="14">
        <v>10</v>
      </c>
      <c r="B7048" s="11">
        <v>60000</v>
      </c>
    </row>
    <row r="7049" spans="1:2" x14ac:dyDescent="0.25">
      <c r="A7049" s="20" t="s">
        <v>13</v>
      </c>
      <c r="B7049" s="11">
        <v>60000</v>
      </c>
    </row>
    <row r="7050" spans="1:2" x14ac:dyDescent="0.25">
      <c r="A7050" s="163">
        <v>60000</v>
      </c>
      <c r="B7050" s="11">
        <v>60000</v>
      </c>
    </row>
    <row r="7051" spans="1:2" x14ac:dyDescent="0.25">
      <c r="A7051" s="9" t="s">
        <v>2900</v>
      </c>
      <c r="B7051" s="11">
        <v>23150.291693675339</v>
      </c>
    </row>
    <row r="7052" spans="1:2" x14ac:dyDescent="0.25">
      <c r="A7052" s="4" t="s">
        <v>8</v>
      </c>
      <c r="B7052" s="11">
        <v>23150.291693675339</v>
      </c>
    </row>
    <row r="7053" spans="1:2" x14ac:dyDescent="0.25">
      <c r="A7053" s="10" t="s">
        <v>52</v>
      </c>
      <c r="B7053" s="11">
        <v>23150.291693675339</v>
      </c>
    </row>
    <row r="7054" spans="1:2" x14ac:dyDescent="0.25">
      <c r="A7054" s="12" t="s">
        <v>40</v>
      </c>
      <c r="B7054" s="11">
        <v>23150.291693675339</v>
      </c>
    </row>
    <row r="7055" spans="1:2" x14ac:dyDescent="0.25">
      <c r="A7055" s="13" t="s">
        <v>4054</v>
      </c>
      <c r="B7055" s="11">
        <v>23150.291693675339</v>
      </c>
    </row>
    <row r="7056" spans="1:2" x14ac:dyDescent="0.25">
      <c r="A7056" s="14">
        <v>3</v>
      </c>
      <c r="B7056" s="11">
        <v>23150.291693675339</v>
      </c>
    </row>
    <row r="7057" spans="1:2" x14ac:dyDescent="0.25">
      <c r="A7057" s="20" t="s">
        <v>25</v>
      </c>
      <c r="B7057" s="11">
        <v>23150.291693675339</v>
      </c>
    </row>
    <row r="7058" spans="1:2" x14ac:dyDescent="0.25">
      <c r="A7058" s="163">
        <v>23150.291693675339</v>
      </c>
      <c r="B7058" s="11">
        <v>23150.291693675339</v>
      </c>
    </row>
    <row r="7059" spans="1:2" x14ac:dyDescent="0.25">
      <c r="A7059" s="9" t="s">
        <v>2901</v>
      </c>
      <c r="B7059" s="11">
        <v>13801.135432767991</v>
      </c>
    </row>
    <row r="7060" spans="1:2" x14ac:dyDescent="0.25">
      <c r="A7060" s="4" t="s">
        <v>8</v>
      </c>
      <c r="B7060" s="11">
        <v>13801.135432767991</v>
      </c>
    </row>
    <row r="7061" spans="1:2" x14ac:dyDescent="0.25">
      <c r="A7061" s="10" t="s">
        <v>20</v>
      </c>
      <c r="B7061" s="11">
        <v>13801.135432767991</v>
      </c>
    </row>
    <row r="7062" spans="1:2" x14ac:dyDescent="0.25">
      <c r="A7062" s="12" t="s">
        <v>40</v>
      </c>
      <c r="B7062" s="11">
        <v>13801.135432767991</v>
      </c>
    </row>
    <row r="7063" spans="1:2" x14ac:dyDescent="0.25">
      <c r="A7063" s="13" t="s">
        <v>4054</v>
      </c>
      <c r="B7063" s="11">
        <v>13801.135432767991</v>
      </c>
    </row>
    <row r="7064" spans="1:2" x14ac:dyDescent="0.25">
      <c r="A7064" s="14">
        <v>2</v>
      </c>
      <c r="B7064" s="11">
        <v>13801.135432767991</v>
      </c>
    </row>
    <row r="7065" spans="1:2" x14ac:dyDescent="0.25">
      <c r="A7065" s="20" t="s">
        <v>9</v>
      </c>
      <c r="B7065" s="11">
        <v>13801.135432767991</v>
      </c>
    </row>
    <row r="7066" spans="1:2" x14ac:dyDescent="0.25">
      <c r="A7066" s="163">
        <v>13801.135432767991</v>
      </c>
      <c r="B7066" s="11">
        <v>13801.135432767991</v>
      </c>
    </row>
    <row r="7067" spans="1:2" x14ac:dyDescent="0.25">
      <c r="A7067" s="9" t="s">
        <v>2902</v>
      </c>
      <c r="B7067" s="11">
        <v>18698.312521814696</v>
      </c>
    </row>
    <row r="7068" spans="1:2" x14ac:dyDescent="0.25">
      <c r="A7068" s="4" t="s">
        <v>8</v>
      </c>
      <c r="B7068" s="11">
        <v>18698.312521814696</v>
      </c>
    </row>
    <row r="7069" spans="1:2" x14ac:dyDescent="0.25">
      <c r="A7069" s="10" t="s">
        <v>52</v>
      </c>
      <c r="B7069" s="11">
        <v>18698.312521814696</v>
      </c>
    </row>
    <row r="7070" spans="1:2" x14ac:dyDescent="0.25">
      <c r="A7070" s="12" t="s">
        <v>40</v>
      </c>
      <c r="B7070" s="11">
        <v>18698.312521814696</v>
      </c>
    </row>
    <row r="7071" spans="1:2" x14ac:dyDescent="0.25">
      <c r="A7071" s="13" t="s">
        <v>4054</v>
      </c>
      <c r="B7071" s="11">
        <v>18698.312521814696</v>
      </c>
    </row>
    <row r="7072" spans="1:2" x14ac:dyDescent="0.25">
      <c r="A7072" s="14">
        <v>5</v>
      </c>
      <c r="B7072" s="11">
        <v>18698.312521814696</v>
      </c>
    </row>
    <row r="7073" spans="1:2" x14ac:dyDescent="0.25">
      <c r="A7073" s="20" t="s">
        <v>13</v>
      </c>
      <c r="B7073" s="11">
        <v>18698.312521814696</v>
      </c>
    </row>
    <row r="7074" spans="1:2" x14ac:dyDescent="0.25">
      <c r="A7074" s="163">
        <v>18698.312521814696</v>
      </c>
      <c r="B7074" s="11">
        <v>18698.312521814696</v>
      </c>
    </row>
    <row r="7075" spans="1:2" x14ac:dyDescent="0.25">
      <c r="A7075" s="9" t="s">
        <v>2903</v>
      </c>
      <c r="B7075" s="11">
        <v>36000</v>
      </c>
    </row>
    <row r="7076" spans="1:2" x14ac:dyDescent="0.25">
      <c r="A7076" s="4" t="s">
        <v>1052</v>
      </c>
      <c r="B7076" s="11">
        <v>36000</v>
      </c>
    </row>
    <row r="7077" spans="1:2" x14ac:dyDescent="0.25">
      <c r="A7077" s="10" t="s">
        <v>488</v>
      </c>
      <c r="B7077" s="11">
        <v>36000</v>
      </c>
    </row>
    <row r="7078" spans="1:2" x14ac:dyDescent="0.25">
      <c r="A7078" s="12" t="s">
        <v>6</v>
      </c>
      <c r="B7078" s="11">
        <v>36000</v>
      </c>
    </row>
    <row r="7079" spans="1:2" x14ac:dyDescent="0.25">
      <c r="A7079" s="13" t="s">
        <v>4032</v>
      </c>
      <c r="B7079" s="11">
        <v>36000</v>
      </c>
    </row>
    <row r="7080" spans="1:2" x14ac:dyDescent="0.25">
      <c r="A7080" s="14">
        <v>9</v>
      </c>
      <c r="B7080" s="11">
        <v>36000</v>
      </c>
    </row>
    <row r="7081" spans="1:2" x14ac:dyDescent="0.25">
      <c r="A7081" s="20" t="s">
        <v>18</v>
      </c>
      <c r="B7081" s="11">
        <v>36000</v>
      </c>
    </row>
    <row r="7082" spans="1:2" x14ac:dyDescent="0.25">
      <c r="A7082" s="163">
        <v>36000</v>
      </c>
      <c r="B7082" s="11">
        <v>36000</v>
      </c>
    </row>
    <row r="7083" spans="1:2" x14ac:dyDescent="0.25">
      <c r="A7083" s="9" t="s">
        <v>2904</v>
      </c>
      <c r="B7083" s="11">
        <v>8654.6475100970874</v>
      </c>
    </row>
    <row r="7084" spans="1:2" x14ac:dyDescent="0.25">
      <c r="A7084" s="4" t="s">
        <v>8</v>
      </c>
      <c r="B7084" s="11">
        <v>8654.6475100970874</v>
      </c>
    </row>
    <row r="7085" spans="1:2" x14ac:dyDescent="0.25">
      <c r="A7085" s="10" t="s">
        <v>52</v>
      </c>
      <c r="B7085" s="11">
        <v>8654.6475100970874</v>
      </c>
    </row>
    <row r="7086" spans="1:2" x14ac:dyDescent="0.25">
      <c r="A7086" s="12" t="s">
        <v>40</v>
      </c>
      <c r="B7086" s="11">
        <v>8654.6475100970874</v>
      </c>
    </row>
    <row r="7087" spans="1:2" x14ac:dyDescent="0.25">
      <c r="A7087" s="13" t="s">
        <v>4053</v>
      </c>
      <c r="B7087" s="11">
        <v>8654.6475100970874</v>
      </c>
    </row>
    <row r="7088" spans="1:2" x14ac:dyDescent="0.25">
      <c r="A7088" s="14">
        <v>6</v>
      </c>
      <c r="B7088" s="11">
        <v>8654.6475100970874</v>
      </c>
    </row>
    <row r="7089" spans="1:2" x14ac:dyDescent="0.25">
      <c r="A7089" s="20" t="s">
        <v>13</v>
      </c>
      <c r="B7089" s="11">
        <v>8654.6475100970874</v>
      </c>
    </row>
    <row r="7090" spans="1:2" x14ac:dyDescent="0.25">
      <c r="A7090" s="163">
        <v>8654.6475100970874</v>
      </c>
      <c r="B7090" s="11">
        <v>8654.6475100970874</v>
      </c>
    </row>
    <row r="7091" spans="1:2" x14ac:dyDescent="0.25">
      <c r="A7091" s="9" t="s">
        <v>2905</v>
      </c>
      <c r="B7091" s="11">
        <v>102451.58768437347</v>
      </c>
    </row>
    <row r="7092" spans="1:2" x14ac:dyDescent="0.25">
      <c r="A7092" s="4" t="s">
        <v>71</v>
      </c>
      <c r="B7092" s="11">
        <v>102451.58768437347</v>
      </c>
    </row>
    <row r="7093" spans="1:2" x14ac:dyDescent="0.25">
      <c r="A7093" s="10" t="s">
        <v>52</v>
      </c>
      <c r="B7093" s="11">
        <v>102451.58768437347</v>
      </c>
    </row>
    <row r="7094" spans="1:2" x14ac:dyDescent="0.25">
      <c r="A7094" s="12" t="s">
        <v>69</v>
      </c>
      <c r="B7094" s="11">
        <v>102451.58768437347</v>
      </c>
    </row>
    <row r="7095" spans="1:2" x14ac:dyDescent="0.25">
      <c r="A7095" s="13" t="s">
        <v>4031</v>
      </c>
      <c r="B7095" s="11">
        <v>102451.58768437347</v>
      </c>
    </row>
    <row r="7096" spans="1:2" x14ac:dyDescent="0.25">
      <c r="A7096" s="14">
        <v>15</v>
      </c>
      <c r="B7096" s="11">
        <v>102451.58768437347</v>
      </c>
    </row>
    <row r="7097" spans="1:2" x14ac:dyDescent="0.25">
      <c r="A7097" s="20" t="s">
        <v>25</v>
      </c>
      <c r="B7097" s="11">
        <v>102451.58768437347</v>
      </c>
    </row>
    <row r="7098" spans="1:2" x14ac:dyDescent="0.25">
      <c r="A7098" s="163">
        <v>102451.58768437347</v>
      </c>
      <c r="B7098" s="11">
        <v>102451.58768437347</v>
      </c>
    </row>
    <row r="7099" spans="1:2" x14ac:dyDescent="0.25">
      <c r="A7099" s="9" t="s">
        <v>2906</v>
      </c>
      <c r="B7099" s="11">
        <v>36400</v>
      </c>
    </row>
    <row r="7100" spans="1:2" x14ac:dyDescent="0.25">
      <c r="A7100" s="4" t="s">
        <v>1055</v>
      </c>
      <c r="B7100" s="11">
        <v>36400</v>
      </c>
    </row>
    <row r="7101" spans="1:2" x14ac:dyDescent="0.25">
      <c r="A7101" s="10" t="s">
        <v>20</v>
      </c>
      <c r="B7101" s="11">
        <v>36400</v>
      </c>
    </row>
    <row r="7102" spans="1:2" x14ac:dyDescent="0.25">
      <c r="A7102" s="12" t="s">
        <v>6</v>
      </c>
      <c r="B7102" s="11">
        <v>36400</v>
      </c>
    </row>
    <row r="7103" spans="1:2" x14ac:dyDescent="0.25">
      <c r="A7103" s="13" t="s">
        <v>4032</v>
      </c>
      <c r="B7103" s="11">
        <v>36400</v>
      </c>
    </row>
    <row r="7104" spans="1:2" x14ac:dyDescent="0.25">
      <c r="A7104" s="14">
        <v>20</v>
      </c>
      <c r="B7104" s="11">
        <v>36400</v>
      </c>
    </row>
    <row r="7105" spans="1:2" x14ac:dyDescent="0.25">
      <c r="A7105" s="20" t="s">
        <v>9</v>
      </c>
      <c r="B7105" s="11">
        <v>36400</v>
      </c>
    </row>
    <row r="7106" spans="1:2" x14ac:dyDescent="0.25">
      <c r="A7106" s="163">
        <v>36400</v>
      </c>
      <c r="B7106" s="11">
        <v>36400</v>
      </c>
    </row>
    <row r="7107" spans="1:2" x14ac:dyDescent="0.25">
      <c r="A7107" s="9" t="s">
        <v>2907</v>
      </c>
      <c r="B7107" s="11">
        <v>101206.40684944032</v>
      </c>
    </row>
    <row r="7108" spans="1:2" x14ac:dyDescent="0.25">
      <c r="A7108" s="4" t="s">
        <v>71</v>
      </c>
      <c r="B7108" s="11">
        <v>101206.40684944032</v>
      </c>
    </row>
    <row r="7109" spans="1:2" x14ac:dyDescent="0.25">
      <c r="A7109" s="10" t="s">
        <v>356</v>
      </c>
      <c r="B7109" s="11">
        <v>101206.40684944032</v>
      </c>
    </row>
    <row r="7110" spans="1:2" x14ac:dyDescent="0.25">
      <c r="A7110" s="12" t="s">
        <v>69</v>
      </c>
      <c r="B7110" s="11">
        <v>101206.40684944032</v>
      </c>
    </row>
    <row r="7111" spans="1:2" x14ac:dyDescent="0.25">
      <c r="A7111" s="13" t="s">
        <v>4031</v>
      </c>
      <c r="B7111" s="11">
        <v>101206.40684944032</v>
      </c>
    </row>
    <row r="7112" spans="1:2" x14ac:dyDescent="0.25">
      <c r="A7112" s="14">
        <v>16</v>
      </c>
      <c r="B7112" s="11">
        <v>101206.40684944032</v>
      </c>
    </row>
    <row r="7113" spans="1:2" x14ac:dyDescent="0.25">
      <c r="A7113" s="20" t="s">
        <v>9</v>
      </c>
      <c r="B7113" s="11">
        <v>101206.40684944032</v>
      </c>
    </row>
    <row r="7114" spans="1:2" x14ac:dyDescent="0.25">
      <c r="A7114" s="163">
        <v>101206.40684944032</v>
      </c>
      <c r="B7114" s="11">
        <v>101206.40684944032</v>
      </c>
    </row>
    <row r="7115" spans="1:2" x14ac:dyDescent="0.25">
      <c r="A7115" s="9" t="s">
        <v>2908</v>
      </c>
      <c r="B7115" s="11">
        <v>5342.3750062327708</v>
      </c>
    </row>
    <row r="7116" spans="1:2" x14ac:dyDescent="0.25">
      <c r="A7116" s="4" t="s">
        <v>8</v>
      </c>
      <c r="B7116" s="11">
        <v>5342.3750062327708</v>
      </c>
    </row>
    <row r="7117" spans="1:2" x14ac:dyDescent="0.25">
      <c r="A7117" s="10" t="s">
        <v>20</v>
      </c>
      <c r="B7117" s="11">
        <v>5342.3750062327708</v>
      </c>
    </row>
    <row r="7118" spans="1:2" x14ac:dyDescent="0.25">
      <c r="A7118" s="12" t="s">
        <v>40</v>
      </c>
      <c r="B7118" s="11">
        <v>5342.3750062327708</v>
      </c>
    </row>
    <row r="7119" spans="1:2" x14ac:dyDescent="0.25">
      <c r="A7119" s="13" t="s">
        <v>4053</v>
      </c>
      <c r="B7119" s="11">
        <v>5342.3750062327708</v>
      </c>
    </row>
    <row r="7120" spans="1:2" x14ac:dyDescent="0.25">
      <c r="A7120" s="14">
        <v>0.5</v>
      </c>
      <c r="B7120" s="11">
        <v>5342.3750062327708</v>
      </c>
    </row>
    <row r="7121" spans="1:2" x14ac:dyDescent="0.25">
      <c r="A7121" s="20" t="s">
        <v>9</v>
      </c>
      <c r="B7121" s="11">
        <v>5342.3750062327708</v>
      </c>
    </row>
    <row r="7122" spans="1:2" x14ac:dyDescent="0.25">
      <c r="A7122" s="163">
        <v>5342.3750062327708</v>
      </c>
      <c r="B7122" s="11">
        <v>5342.3750062327708</v>
      </c>
    </row>
    <row r="7123" spans="1:2" x14ac:dyDescent="0.25">
      <c r="A7123" s="9" t="s">
        <v>2909</v>
      </c>
      <c r="B7123" s="11">
        <v>28310.79811950968</v>
      </c>
    </row>
    <row r="7124" spans="1:2" x14ac:dyDescent="0.25">
      <c r="A7124" s="4" t="s">
        <v>179</v>
      </c>
      <c r="B7124" s="11">
        <v>28310.79811950968</v>
      </c>
    </row>
    <row r="7125" spans="1:2" x14ac:dyDescent="0.25">
      <c r="A7125" s="10" t="s">
        <v>20</v>
      </c>
      <c r="B7125" s="11">
        <v>28310.79811950968</v>
      </c>
    </row>
    <row r="7126" spans="1:2" x14ac:dyDescent="0.25">
      <c r="A7126" s="12" t="s">
        <v>358</v>
      </c>
      <c r="B7126" s="11">
        <v>28310.79811950968</v>
      </c>
    </row>
    <row r="7127" spans="1:2" x14ac:dyDescent="0.25">
      <c r="A7127" s="13" t="s">
        <v>4032</v>
      </c>
      <c r="B7127" s="11">
        <v>28310.79811950968</v>
      </c>
    </row>
    <row r="7128" spans="1:2" x14ac:dyDescent="0.25">
      <c r="A7128" s="14">
        <v>11</v>
      </c>
      <c r="B7128" s="11">
        <v>28310.79811950968</v>
      </c>
    </row>
    <row r="7129" spans="1:2" x14ac:dyDescent="0.25">
      <c r="A7129" s="20" t="s">
        <v>9</v>
      </c>
      <c r="B7129" s="11">
        <v>28310.79811950968</v>
      </c>
    </row>
    <row r="7130" spans="1:2" x14ac:dyDescent="0.25">
      <c r="A7130" s="163">
        <v>28310.79811950968</v>
      </c>
      <c r="B7130" s="11">
        <v>28310.79811950968</v>
      </c>
    </row>
    <row r="7131" spans="1:2" x14ac:dyDescent="0.25">
      <c r="A7131" s="9" t="s">
        <v>2910</v>
      </c>
      <c r="B7131" s="11">
        <v>26043.18849932796</v>
      </c>
    </row>
    <row r="7132" spans="1:2" x14ac:dyDescent="0.25">
      <c r="A7132" s="4" t="s">
        <v>75</v>
      </c>
      <c r="B7132" s="11">
        <v>26043.18849932796</v>
      </c>
    </row>
    <row r="7133" spans="1:2" x14ac:dyDescent="0.25">
      <c r="A7133" s="10" t="s">
        <v>52</v>
      </c>
      <c r="B7133" s="11">
        <v>26043.18849932796</v>
      </c>
    </row>
    <row r="7134" spans="1:2" x14ac:dyDescent="0.25">
      <c r="A7134" s="12" t="s">
        <v>22</v>
      </c>
      <c r="B7134" s="11">
        <v>26043.18849932796</v>
      </c>
    </row>
    <row r="7135" spans="1:2" x14ac:dyDescent="0.25">
      <c r="A7135" s="13" t="s">
        <v>4032</v>
      </c>
      <c r="B7135" s="11">
        <v>26043.18849932796</v>
      </c>
    </row>
    <row r="7136" spans="1:2" x14ac:dyDescent="0.25">
      <c r="A7136" s="14">
        <v>8</v>
      </c>
      <c r="B7136" s="11">
        <v>26043.18849932796</v>
      </c>
    </row>
    <row r="7137" spans="1:2" x14ac:dyDescent="0.25">
      <c r="A7137" s="20" t="s">
        <v>9</v>
      </c>
      <c r="B7137" s="11">
        <v>26043.18849932796</v>
      </c>
    </row>
    <row r="7138" spans="1:2" x14ac:dyDescent="0.25">
      <c r="A7138" s="163">
        <v>26043.18849932796</v>
      </c>
      <c r="B7138" s="11">
        <v>26043.18849932796</v>
      </c>
    </row>
    <row r="7139" spans="1:2" x14ac:dyDescent="0.25">
      <c r="A7139" s="9" t="s">
        <v>2911</v>
      </c>
      <c r="B7139" s="11">
        <v>96891.417358250401</v>
      </c>
    </row>
    <row r="7140" spans="1:2" x14ac:dyDescent="0.25">
      <c r="A7140" s="4" t="s">
        <v>84</v>
      </c>
      <c r="B7140" s="11">
        <v>96891.417358250401</v>
      </c>
    </row>
    <row r="7141" spans="1:2" x14ac:dyDescent="0.25">
      <c r="A7141" s="10" t="s">
        <v>20</v>
      </c>
      <c r="B7141" s="11">
        <v>96891.417358250401</v>
      </c>
    </row>
    <row r="7142" spans="1:2" x14ac:dyDescent="0.25">
      <c r="A7142" s="12" t="s">
        <v>82</v>
      </c>
      <c r="B7142" s="11">
        <v>96891.417358250401</v>
      </c>
    </row>
    <row r="7143" spans="1:2" x14ac:dyDescent="0.25">
      <c r="A7143" s="13" t="s">
        <v>4102</v>
      </c>
      <c r="B7143" s="11">
        <v>96891.417358250401</v>
      </c>
    </row>
    <row r="7144" spans="1:2" x14ac:dyDescent="0.25">
      <c r="A7144" s="14">
        <v>7</v>
      </c>
      <c r="B7144" s="11">
        <v>96891.417358250401</v>
      </c>
    </row>
    <row r="7145" spans="1:2" x14ac:dyDescent="0.25">
      <c r="A7145" s="20" t="s">
        <v>25</v>
      </c>
      <c r="B7145" s="11">
        <v>96891.417358250401</v>
      </c>
    </row>
    <row r="7146" spans="1:2" x14ac:dyDescent="0.25">
      <c r="A7146" s="163">
        <v>96891.417358250401</v>
      </c>
      <c r="B7146" s="11">
        <v>96891.417358250401</v>
      </c>
    </row>
    <row r="7147" spans="1:2" x14ac:dyDescent="0.25">
      <c r="A7147" s="9" t="s">
        <v>2912</v>
      </c>
      <c r="B7147" s="11">
        <v>2564.3400029917298</v>
      </c>
    </row>
    <row r="7148" spans="1:2" x14ac:dyDescent="0.25">
      <c r="A7148" s="4" t="s">
        <v>8</v>
      </c>
      <c r="B7148" s="11">
        <v>2564.3400029917298</v>
      </c>
    </row>
    <row r="7149" spans="1:2" x14ac:dyDescent="0.25">
      <c r="A7149" s="10" t="s">
        <v>488</v>
      </c>
      <c r="B7149" s="11">
        <v>2564.3400029917298</v>
      </c>
    </row>
    <row r="7150" spans="1:2" x14ac:dyDescent="0.25">
      <c r="A7150" s="12" t="s">
        <v>40</v>
      </c>
      <c r="B7150" s="11">
        <v>2564.3400029917298</v>
      </c>
    </row>
    <row r="7151" spans="1:2" x14ac:dyDescent="0.25">
      <c r="A7151" s="13" t="s">
        <v>4053</v>
      </c>
      <c r="B7151" s="11">
        <v>2564.3400029917298</v>
      </c>
    </row>
    <row r="7152" spans="1:2" x14ac:dyDescent="0.25">
      <c r="A7152" s="14">
        <v>4</v>
      </c>
      <c r="B7152" s="11">
        <v>2564.3400029917298</v>
      </c>
    </row>
    <row r="7153" spans="1:2" x14ac:dyDescent="0.25">
      <c r="A7153" s="20" t="s">
        <v>9</v>
      </c>
      <c r="B7153" s="11">
        <v>2564.3400029917298</v>
      </c>
    </row>
    <row r="7154" spans="1:2" x14ac:dyDescent="0.25">
      <c r="A7154" s="163">
        <v>2564.3400029917298</v>
      </c>
      <c r="B7154" s="11">
        <v>2564.3400029917298</v>
      </c>
    </row>
    <row r="7155" spans="1:2" x14ac:dyDescent="0.25">
      <c r="A7155" s="9" t="s">
        <v>2913</v>
      </c>
      <c r="B7155" s="11">
        <v>3205.4250037396623</v>
      </c>
    </row>
    <row r="7156" spans="1:2" x14ac:dyDescent="0.25">
      <c r="A7156" s="4" t="s">
        <v>8</v>
      </c>
      <c r="B7156" s="11">
        <v>3205.4250037396623</v>
      </c>
    </row>
    <row r="7157" spans="1:2" x14ac:dyDescent="0.25">
      <c r="A7157" s="10" t="s">
        <v>3999</v>
      </c>
      <c r="B7157" s="11">
        <v>3205.4250037396623</v>
      </c>
    </row>
    <row r="7158" spans="1:2" x14ac:dyDescent="0.25">
      <c r="A7158" s="12" t="s">
        <v>40</v>
      </c>
      <c r="B7158" s="11">
        <v>3205.4250037396623</v>
      </c>
    </row>
    <row r="7159" spans="1:2" x14ac:dyDescent="0.25">
      <c r="A7159" s="13" t="s">
        <v>4053</v>
      </c>
      <c r="B7159" s="11">
        <v>3205.4250037396623</v>
      </c>
    </row>
    <row r="7160" spans="1:2" x14ac:dyDescent="0.25">
      <c r="A7160" s="14">
        <v>8</v>
      </c>
      <c r="B7160" s="11">
        <v>3205.4250037396623</v>
      </c>
    </row>
    <row r="7161" spans="1:2" x14ac:dyDescent="0.25">
      <c r="A7161" s="20" t="s">
        <v>13</v>
      </c>
      <c r="B7161" s="11">
        <v>3205.4250037396623</v>
      </c>
    </row>
    <row r="7162" spans="1:2" x14ac:dyDescent="0.25">
      <c r="A7162" s="163">
        <v>3205.4250037396623</v>
      </c>
      <c r="B7162" s="11">
        <v>3205.4250037396623</v>
      </c>
    </row>
    <row r="7163" spans="1:2" x14ac:dyDescent="0.25">
      <c r="A7163" s="9" t="s">
        <v>2914</v>
      </c>
      <c r="B7163" s="11">
        <v>10684.750012465542</v>
      </c>
    </row>
    <row r="7164" spans="1:2" x14ac:dyDescent="0.25">
      <c r="A7164" s="4" t="s">
        <v>8</v>
      </c>
      <c r="B7164" s="11">
        <v>10684.750012465542</v>
      </c>
    </row>
    <row r="7165" spans="1:2" x14ac:dyDescent="0.25">
      <c r="A7165" s="10" t="s">
        <v>20</v>
      </c>
      <c r="B7165" s="11">
        <v>10684.750012465542</v>
      </c>
    </row>
    <row r="7166" spans="1:2" x14ac:dyDescent="0.25">
      <c r="A7166" s="12" t="s">
        <v>40</v>
      </c>
      <c r="B7166" s="11">
        <v>10684.750012465542</v>
      </c>
    </row>
    <row r="7167" spans="1:2" x14ac:dyDescent="0.25">
      <c r="A7167" s="13" t="s">
        <v>4053</v>
      </c>
      <c r="B7167" s="11">
        <v>10684.750012465542</v>
      </c>
    </row>
    <row r="7168" spans="1:2" x14ac:dyDescent="0.25">
      <c r="A7168" s="14">
        <v>8</v>
      </c>
      <c r="B7168" s="11">
        <v>10684.750012465542</v>
      </c>
    </row>
    <row r="7169" spans="1:2" x14ac:dyDescent="0.25">
      <c r="A7169" s="20" t="s">
        <v>13</v>
      </c>
      <c r="B7169" s="11">
        <v>10684.750012465542</v>
      </c>
    </row>
    <row r="7170" spans="1:2" x14ac:dyDescent="0.25">
      <c r="A7170" s="163">
        <v>10684.750012465542</v>
      </c>
      <c r="B7170" s="11">
        <v>10684.750012465542</v>
      </c>
    </row>
    <row r="7171" spans="1:2" x14ac:dyDescent="0.25">
      <c r="A7171" s="9" t="s">
        <v>2915</v>
      </c>
      <c r="B7171" s="11">
        <v>150000</v>
      </c>
    </row>
    <row r="7172" spans="1:2" x14ac:dyDescent="0.25">
      <c r="A7172" s="4" t="s">
        <v>15</v>
      </c>
      <c r="B7172" s="11">
        <v>150000</v>
      </c>
    </row>
    <row r="7173" spans="1:2" x14ac:dyDescent="0.25">
      <c r="A7173" s="10" t="s">
        <v>488</v>
      </c>
      <c r="B7173" s="11">
        <v>150000</v>
      </c>
    </row>
    <row r="7174" spans="1:2" x14ac:dyDescent="0.25">
      <c r="A7174" s="12" t="s">
        <v>6</v>
      </c>
      <c r="B7174" s="11">
        <v>150000</v>
      </c>
    </row>
    <row r="7175" spans="1:2" x14ac:dyDescent="0.25">
      <c r="A7175" s="13" t="s">
        <v>4103</v>
      </c>
      <c r="B7175" s="11">
        <v>150000</v>
      </c>
    </row>
    <row r="7176" spans="1:2" x14ac:dyDescent="0.25">
      <c r="A7176" s="14">
        <v>25</v>
      </c>
      <c r="B7176" s="11">
        <v>150000</v>
      </c>
    </row>
    <row r="7177" spans="1:2" x14ac:dyDescent="0.25">
      <c r="A7177" s="20" t="s">
        <v>9</v>
      </c>
      <c r="B7177" s="11">
        <v>150000</v>
      </c>
    </row>
    <row r="7178" spans="1:2" x14ac:dyDescent="0.25">
      <c r="A7178" s="163">
        <v>150000</v>
      </c>
      <c r="B7178" s="11">
        <v>150000</v>
      </c>
    </row>
    <row r="7179" spans="1:2" x14ac:dyDescent="0.25">
      <c r="A7179" s="9" t="s">
        <v>2916</v>
      </c>
      <c r="B7179" s="11">
        <v>12465.541681209797</v>
      </c>
    </row>
    <row r="7180" spans="1:2" x14ac:dyDescent="0.25">
      <c r="A7180" s="4" t="s">
        <v>8</v>
      </c>
      <c r="B7180" s="11">
        <v>12465.541681209797</v>
      </c>
    </row>
    <row r="7181" spans="1:2" x14ac:dyDescent="0.25">
      <c r="A7181" s="10" t="s">
        <v>52</v>
      </c>
      <c r="B7181" s="11">
        <v>12465.541681209797</v>
      </c>
    </row>
    <row r="7182" spans="1:2" x14ac:dyDescent="0.25">
      <c r="A7182" s="12" t="s">
        <v>40</v>
      </c>
      <c r="B7182" s="11">
        <v>12465.541681209797</v>
      </c>
    </row>
    <row r="7183" spans="1:2" x14ac:dyDescent="0.25">
      <c r="A7183" s="13" t="s">
        <v>4053</v>
      </c>
      <c r="B7183" s="11">
        <v>12465.541681209797</v>
      </c>
    </row>
    <row r="7184" spans="1:2" x14ac:dyDescent="0.25">
      <c r="A7184" s="14">
        <v>3</v>
      </c>
      <c r="B7184" s="11">
        <v>12465.541681209797</v>
      </c>
    </row>
    <row r="7185" spans="1:2" x14ac:dyDescent="0.25">
      <c r="A7185" s="20" t="s">
        <v>9</v>
      </c>
      <c r="B7185" s="11">
        <v>12465.541681209797</v>
      </c>
    </row>
    <row r="7186" spans="1:2" x14ac:dyDescent="0.25">
      <c r="A7186" s="163">
        <v>12465.541681209797</v>
      </c>
      <c r="B7186" s="11">
        <v>12465.541681209797</v>
      </c>
    </row>
    <row r="7187" spans="1:2" x14ac:dyDescent="0.25">
      <c r="A7187" s="9" t="s">
        <v>2917</v>
      </c>
      <c r="B7187" s="11">
        <v>19055.991584874118</v>
      </c>
    </row>
    <row r="7188" spans="1:2" x14ac:dyDescent="0.25">
      <c r="A7188" s="4" t="s">
        <v>1066</v>
      </c>
      <c r="B7188" s="11">
        <v>19055.991584874118</v>
      </c>
    </row>
    <row r="7189" spans="1:2" x14ac:dyDescent="0.25">
      <c r="A7189" s="10" t="s">
        <v>20</v>
      </c>
      <c r="B7189" s="11">
        <v>19055.991584874118</v>
      </c>
    </row>
    <row r="7190" spans="1:2" x14ac:dyDescent="0.25">
      <c r="A7190" s="12" t="s">
        <v>22</v>
      </c>
      <c r="B7190" s="11">
        <v>19055.991584874118</v>
      </c>
    </row>
    <row r="7191" spans="1:2" x14ac:dyDescent="0.25">
      <c r="A7191" s="13" t="s">
        <v>4054</v>
      </c>
      <c r="B7191" s="11">
        <v>19055.991584874118</v>
      </c>
    </row>
    <row r="7192" spans="1:2" x14ac:dyDescent="0.25">
      <c r="A7192" s="14">
        <v>4</v>
      </c>
      <c r="B7192" s="11">
        <v>19055.991584874118</v>
      </c>
    </row>
    <row r="7193" spans="1:2" x14ac:dyDescent="0.25">
      <c r="A7193" s="20" t="s">
        <v>9</v>
      </c>
      <c r="B7193" s="11">
        <v>19055.991584874118</v>
      </c>
    </row>
    <row r="7194" spans="1:2" x14ac:dyDescent="0.25">
      <c r="A7194" s="163">
        <v>19055.991584874118</v>
      </c>
      <c r="B7194" s="11">
        <v>19055.991584874118</v>
      </c>
    </row>
    <row r="7195" spans="1:2" x14ac:dyDescent="0.25">
      <c r="A7195" s="9" t="s">
        <v>2918</v>
      </c>
      <c r="B7195" s="11">
        <v>105000</v>
      </c>
    </row>
    <row r="7196" spans="1:2" x14ac:dyDescent="0.25">
      <c r="A7196" s="4" t="s">
        <v>15</v>
      </c>
      <c r="B7196" s="11">
        <v>105000</v>
      </c>
    </row>
    <row r="7197" spans="1:2" x14ac:dyDescent="0.25">
      <c r="A7197" s="10" t="s">
        <v>20</v>
      </c>
      <c r="B7197" s="11">
        <v>105000</v>
      </c>
    </row>
    <row r="7198" spans="1:2" x14ac:dyDescent="0.25">
      <c r="A7198" s="12" t="s">
        <v>6</v>
      </c>
      <c r="B7198" s="11">
        <v>105000</v>
      </c>
    </row>
    <row r="7199" spans="1:2" x14ac:dyDescent="0.25">
      <c r="A7199" s="13" t="s">
        <v>4031</v>
      </c>
      <c r="B7199" s="11">
        <v>105000</v>
      </c>
    </row>
    <row r="7200" spans="1:2" x14ac:dyDescent="0.25">
      <c r="A7200" s="14">
        <v>20</v>
      </c>
      <c r="B7200" s="11">
        <v>105000</v>
      </c>
    </row>
    <row r="7201" spans="1:2" x14ac:dyDescent="0.25">
      <c r="A7201" s="20" t="s">
        <v>9</v>
      </c>
      <c r="B7201" s="11">
        <v>105000</v>
      </c>
    </row>
    <row r="7202" spans="1:2" x14ac:dyDescent="0.25">
      <c r="A7202" s="163">
        <v>105000</v>
      </c>
      <c r="B7202" s="11">
        <v>105000</v>
      </c>
    </row>
    <row r="7203" spans="1:2" x14ac:dyDescent="0.25">
      <c r="A7203" s="9" t="s">
        <v>2919</v>
      </c>
      <c r="B7203" s="11">
        <v>24000</v>
      </c>
    </row>
    <row r="7204" spans="1:2" x14ac:dyDescent="0.25">
      <c r="A7204" s="4" t="s">
        <v>8</v>
      </c>
      <c r="B7204" s="11">
        <v>24000</v>
      </c>
    </row>
    <row r="7205" spans="1:2" x14ac:dyDescent="0.25">
      <c r="A7205" s="10" t="s">
        <v>20</v>
      </c>
      <c r="B7205" s="11">
        <v>24000</v>
      </c>
    </row>
    <row r="7206" spans="1:2" x14ac:dyDescent="0.25">
      <c r="A7206" s="12" t="s">
        <v>6</v>
      </c>
      <c r="B7206" s="11">
        <v>24000</v>
      </c>
    </row>
    <row r="7207" spans="1:2" x14ac:dyDescent="0.25">
      <c r="A7207" s="13" t="s">
        <v>4054</v>
      </c>
      <c r="B7207" s="11">
        <v>24000</v>
      </c>
    </row>
    <row r="7208" spans="1:2" x14ac:dyDescent="0.25">
      <c r="A7208" s="14">
        <v>3</v>
      </c>
      <c r="B7208" s="11">
        <v>24000</v>
      </c>
    </row>
    <row r="7209" spans="1:2" x14ac:dyDescent="0.25">
      <c r="A7209" s="20" t="s">
        <v>9</v>
      </c>
      <c r="B7209" s="11">
        <v>24000</v>
      </c>
    </row>
    <row r="7210" spans="1:2" x14ac:dyDescent="0.25">
      <c r="A7210" s="163">
        <v>24000</v>
      </c>
      <c r="B7210" s="11">
        <v>24000</v>
      </c>
    </row>
    <row r="7211" spans="1:2" x14ac:dyDescent="0.25">
      <c r="A7211" s="9" t="s">
        <v>2920</v>
      </c>
      <c r="B7211" s="11">
        <v>78808.913603364199</v>
      </c>
    </row>
    <row r="7212" spans="1:2" x14ac:dyDescent="0.25">
      <c r="A7212" s="4" t="s">
        <v>71</v>
      </c>
      <c r="B7212" s="11">
        <v>78808.913603364199</v>
      </c>
    </row>
    <row r="7213" spans="1:2" x14ac:dyDescent="0.25">
      <c r="A7213" s="10" t="s">
        <v>20</v>
      </c>
      <c r="B7213" s="11">
        <v>78808.913603364199</v>
      </c>
    </row>
    <row r="7214" spans="1:2" x14ac:dyDescent="0.25">
      <c r="A7214" s="12" t="s">
        <v>69</v>
      </c>
      <c r="B7214" s="11">
        <v>78808.913603364199</v>
      </c>
    </row>
    <row r="7215" spans="1:2" x14ac:dyDescent="0.25">
      <c r="A7215" s="13" t="s">
        <v>4101</v>
      </c>
      <c r="B7215" s="11">
        <v>78808.913603364199</v>
      </c>
    </row>
    <row r="7216" spans="1:2" x14ac:dyDescent="0.25">
      <c r="A7216" s="14">
        <v>10</v>
      </c>
      <c r="B7216" s="11">
        <v>78808.913603364199</v>
      </c>
    </row>
    <row r="7217" spans="1:2" x14ac:dyDescent="0.25">
      <c r="A7217" s="20" t="s">
        <v>13</v>
      </c>
      <c r="B7217" s="11">
        <v>78808.913603364199</v>
      </c>
    </row>
    <row r="7218" spans="1:2" x14ac:dyDescent="0.25">
      <c r="A7218" s="163">
        <v>78808.913603364199</v>
      </c>
      <c r="B7218" s="11">
        <v>78808.913603364199</v>
      </c>
    </row>
    <row r="7219" spans="1:2" x14ac:dyDescent="0.25">
      <c r="A7219" s="9" t="s">
        <v>2921</v>
      </c>
      <c r="B7219" s="11">
        <v>42000</v>
      </c>
    </row>
    <row r="7220" spans="1:2" x14ac:dyDescent="0.25">
      <c r="A7220" s="4" t="s">
        <v>133</v>
      </c>
      <c r="B7220" s="11">
        <v>42000</v>
      </c>
    </row>
    <row r="7221" spans="1:2" x14ac:dyDescent="0.25">
      <c r="A7221" s="10" t="s">
        <v>488</v>
      </c>
      <c r="B7221" s="11">
        <v>42000</v>
      </c>
    </row>
    <row r="7222" spans="1:2" x14ac:dyDescent="0.25">
      <c r="A7222" s="12" t="s">
        <v>6</v>
      </c>
      <c r="B7222" s="11">
        <v>42000</v>
      </c>
    </row>
    <row r="7223" spans="1:2" x14ac:dyDescent="0.25">
      <c r="A7223" s="13" t="s">
        <v>4030</v>
      </c>
      <c r="B7223" s="11">
        <v>42000</v>
      </c>
    </row>
    <row r="7224" spans="1:2" x14ac:dyDescent="0.25">
      <c r="A7224" s="14">
        <v>15</v>
      </c>
      <c r="B7224" s="11">
        <v>42000</v>
      </c>
    </row>
    <row r="7225" spans="1:2" x14ac:dyDescent="0.25">
      <c r="A7225" s="20" t="s">
        <v>13</v>
      </c>
      <c r="B7225" s="11">
        <v>42000</v>
      </c>
    </row>
    <row r="7226" spans="1:2" x14ac:dyDescent="0.25">
      <c r="A7226" s="163">
        <v>42000</v>
      </c>
      <c r="B7226" s="11">
        <v>42000</v>
      </c>
    </row>
    <row r="7227" spans="1:2" x14ac:dyDescent="0.25">
      <c r="A7227" s="9" t="s">
        <v>2922</v>
      </c>
      <c r="B7227" s="11">
        <v>9490.1984044603923</v>
      </c>
    </row>
    <row r="7228" spans="1:2" x14ac:dyDescent="0.25">
      <c r="A7228" s="4" t="s">
        <v>143</v>
      </c>
      <c r="B7228" s="11">
        <v>9490.1984044603923</v>
      </c>
    </row>
    <row r="7229" spans="1:2" x14ac:dyDescent="0.25">
      <c r="A7229" s="10" t="s">
        <v>20</v>
      </c>
      <c r="B7229" s="11">
        <v>9490.1984044603923</v>
      </c>
    </row>
    <row r="7230" spans="1:2" x14ac:dyDescent="0.25">
      <c r="A7230" s="12" t="s">
        <v>3900</v>
      </c>
      <c r="B7230" s="11">
        <v>9490.1984044603923</v>
      </c>
    </row>
    <row r="7231" spans="1:2" x14ac:dyDescent="0.25">
      <c r="A7231" s="13" t="s">
        <v>4053</v>
      </c>
      <c r="B7231" s="11">
        <v>9490.1984044603923</v>
      </c>
    </row>
    <row r="7232" spans="1:2" x14ac:dyDescent="0.25">
      <c r="A7232" s="14">
        <v>8</v>
      </c>
      <c r="B7232" s="11">
        <v>9490.1984044603923</v>
      </c>
    </row>
    <row r="7233" spans="1:2" x14ac:dyDescent="0.25">
      <c r="A7233" s="20" t="s">
        <v>13</v>
      </c>
      <c r="B7233" s="11">
        <v>9490.1984044603923</v>
      </c>
    </row>
    <row r="7234" spans="1:2" x14ac:dyDescent="0.25">
      <c r="A7234" s="163">
        <v>9490.1984044603923</v>
      </c>
      <c r="B7234" s="11">
        <v>9490.1984044603923</v>
      </c>
    </row>
    <row r="7235" spans="1:2" x14ac:dyDescent="0.25">
      <c r="A7235" s="9" t="s">
        <v>2923</v>
      </c>
      <c r="B7235" s="11">
        <v>60000</v>
      </c>
    </row>
    <row r="7236" spans="1:2" x14ac:dyDescent="0.25">
      <c r="A7236" s="4" t="s">
        <v>171</v>
      </c>
      <c r="B7236" s="11">
        <v>60000</v>
      </c>
    </row>
    <row r="7237" spans="1:2" x14ac:dyDescent="0.25">
      <c r="A7237" s="10" t="s">
        <v>356</v>
      </c>
      <c r="B7237" s="11">
        <v>60000</v>
      </c>
    </row>
    <row r="7238" spans="1:2" x14ac:dyDescent="0.25">
      <c r="A7238" s="12" t="s">
        <v>6</v>
      </c>
      <c r="B7238" s="11">
        <v>60000</v>
      </c>
    </row>
    <row r="7239" spans="1:2" x14ac:dyDescent="0.25">
      <c r="A7239" s="13" t="s">
        <v>4029</v>
      </c>
      <c r="B7239" s="11">
        <v>60000</v>
      </c>
    </row>
    <row r="7240" spans="1:2" x14ac:dyDescent="0.25">
      <c r="A7240" s="14">
        <v>5</v>
      </c>
      <c r="B7240" s="11">
        <v>60000</v>
      </c>
    </row>
    <row r="7241" spans="1:2" x14ac:dyDescent="0.25">
      <c r="A7241" s="20" t="s">
        <v>9</v>
      </c>
      <c r="B7241" s="11">
        <v>60000</v>
      </c>
    </row>
    <row r="7242" spans="1:2" x14ac:dyDescent="0.25">
      <c r="A7242" s="163">
        <v>60000</v>
      </c>
      <c r="B7242" s="11">
        <v>60000</v>
      </c>
    </row>
    <row r="7243" spans="1:2" x14ac:dyDescent="0.25">
      <c r="A7243" s="9" t="s">
        <v>2924</v>
      </c>
      <c r="B7243" s="11">
        <v>17807.916687442568</v>
      </c>
    </row>
    <row r="7244" spans="1:2" x14ac:dyDescent="0.25">
      <c r="A7244" s="4" t="s">
        <v>8</v>
      </c>
      <c r="B7244" s="11">
        <v>17807.916687442568</v>
      </c>
    </row>
    <row r="7245" spans="1:2" x14ac:dyDescent="0.25">
      <c r="A7245" s="10" t="s">
        <v>52</v>
      </c>
      <c r="B7245" s="11">
        <v>17807.916687442568</v>
      </c>
    </row>
    <row r="7246" spans="1:2" x14ac:dyDescent="0.25">
      <c r="A7246" s="12" t="s">
        <v>40</v>
      </c>
      <c r="B7246" s="11">
        <v>17807.916687442568</v>
      </c>
    </row>
    <row r="7247" spans="1:2" x14ac:dyDescent="0.25">
      <c r="A7247" s="13" t="s">
        <v>4054</v>
      </c>
      <c r="B7247" s="11">
        <v>17807.916687442568</v>
      </c>
    </row>
    <row r="7248" spans="1:2" x14ac:dyDescent="0.25">
      <c r="A7248" s="14">
        <v>8</v>
      </c>
      <c r="B7248" s="11">
        <v>17807.916687442568</v>
      </c>
    </row>
    <row r="7249" spans="1:2" x14ac:dyDescent="0.25">
      <c r="A7249" s="20" t="s">
        <v>13</v>
      </c>
      <c r="B7249" s="11">
        <v>17807.916687442568</v>
      </c>
    </row>
    <row r="7250" spans="1:2" x14ac:dyDescent="0.25">
      <c r="A7250" s="163">
        <v>17807.916687442568</v>
      </c>
      <c r="B7250" s="11">
        <v>17807.916687442568</v>
      </c>
    </row>
    <row r="7251" spans="1:2" x14ac:dyDescent="0.25">
      <c r="A7251" s="9" t="s">
        <v>2925</v>
      </c>
      <c r="B7251" s="11">
        <v>12465.541681209797</v>
      </c>
    </row>
    <row r="7252" spans="1:2" x14ac:dyDescent="0.25">
      <c r="A7252" s="4" t="s">
        <v>8</v>
      </c>
      <c r="B7252" s="11">
        <v>12465.541681209797</v>
      </c>
    </row>
    <row r="7253" spans="1:2" x14ac:dyDescent="0.25">
      <c r="A7253" s="10" t="s">
        <v>20</v>
      </c>
      <c r="B7253" s="11">
        <v>12465.541681209797</v>
      </c>
    </row>
    <row r="7254" spans="1:2" x14ac:dyDescent="0.25">
      <c r="A7254" s="12" t="s">
        <v>40</v>
      </c>
      <c r="B7254" s="11">
        <v>12465.541681209797</v>
      </c>
    </row>
    <row r="7255" spans="1:2" x14ac:dyDescent="0.25">
      <c r="A7255" s="13" t="s">
        <v>4053</v>
      </c>
      <c r="B7255" s="11">
        <v>12465.541681209797</v>
      </c>
    </row>
    <row r="7256" spans="1:2" x14ac:dyDescent="0.25">
      <c r="A7256" s="14">
        <v>1</v>
      </c>
      <c r="B7256" s="11">
        <v>12465.541681209797</v>
      </c>
    </row>
    <row r="7257" spans="1:2" x14ac:dyDescent="0.25">
      <c r="A7257" s="20" t="s">
        <v>13</v>
      </c>
      <c r="B7257" s="11">
        <v>12465.541681209797</v>
      </c>
    </row>
    <row r="7258" spans="1:2" x14ac:dyDescent="0.25">
      <c r="A7258" s="163">
        <v>12465.541681209797</v>
      </c>
      <c r="B7258" s="11">
        <v>12465.541681209797</v>
      </c>
    </row>
    <row r="7259" spans="1:2" x14ac:dyDescent="0.25">
      <c r="A7259" s="9" t="s">
        <v>2926</v>
      </c>
      <c r="B7259" s="11">
        <v>20571</v>
      </c>
    </row>
    <row r="7260" spans="1:2" x14ac:dyDescent="0.25">
      <c r="A7260" s="4" t="s">
        <v>1074</v>
      </c>
      <c r="B7260" s="11">
        <v>20571</v>
      </c>
    </row>
    <row r="7261" spans="1:2" x14ac:dyDescent="0.25">
      <c r="A7261" s="10" t="s">
        <v>4001</v>
      </c>
      <c r="B7261" s="11">
        <v>20571</v>
      </c>
    </row>
    <row r="7262" spans="1:2" x14ac:dyDescent="0.25">
      <c r="A7262" s="12" t="s">
        <v>6</v>
      </c>
      <c r="B7262" s="11">
        <v>20571</v>
      </c>
    </row>
    <row r="7263" spans="1:2" x14ac:dyDescent="0.25">
      <c r="A7263" s="13" t="s">
        <v>4054</v>
      </c>
      <c r="B7263" s="11">
        <v>20571</v>
      </c>
    </row>
    <row r="7264" spans="1:2" x14ac:dyDescent="0.25">
      <c r="A7264" s="14">
        <v>8</v>
      </c>
      <c r="B7264" s="11">
        <v>20571</v>
      </c>
    </row>
    <row r="7265" spans="1:2" x14ac:dyDescent="0.25">
      <c r="A7265" s="20" t="s">
        <v>9</v>
      </c>
      <c r="B7265" s="11">
        <v>20571</v>
      </c>
    </row>
    <row r="7266" spans="1:2" x14ac:dyDescent="0.25">
      <c r="A7266" s="163">
        <v>20571</v>
      </c>
      <c r="B7266" s="11">
        <v>20571</v>
      </c>
    </row>
    <row r="7267" spans="1:2" x14ac:dyDescent="0.25">
      <c r="A7267" s="9" t="s">
        <v>2927</v>
      </c>
      <c r="B7267" s="11">
        <v>3480</v>
      </c>
    </row>
    <row r="7268" spans="1:2" x14ac:dyDescent="0.25">
      <c r="A7268" s="4" t="s">
        <v>17</v>
      </c>
      <c r="B7268" s="11">
        <v>3480</v>
      </c>
    </row>
    <row r="7269" spans="1:2" x14ac:dyDescent="0.25">
      <c r="A7269" s="10" t="s">
        <v>52</v>
      </c>
      <c r="B7269" s="11">
        <v>3480</v>
      </c>
    </row>
    <row r="7270" spans="1:2" x14ac:dyDescent="0.25">
      <c r="A7270" s="12" t="s">
        <v>6</v>
      </c>
      <c r="B7270" s="11">
        <v>3480</v>
      </c>
    </row>
    <row r="7271" spans="1:2" x14ac:dyDescent="0.25">
      <c r="A7271" s="13" t="s">
        <v>4053</v>
      </c>
      <c r="B7271" s="11">
        <v>3480</v>
      </c>
    </row>
    <row r="7272" spans="1:2" x14ac:dyDescent="0.25">
      <c r="A7272" s="14">
        <v>6</v>
      </c>
      <c r="B7272" s="11">
        <v>3480</v>
      </c>
    </row>
    <row r="7273" spans="1:2" x14ac:dyDescent="0.25">
      <c r="A7273" s="20" t="s">
        <v>13</v>
      </c>
      <c r="B7273" s="11">
        <v>3480</v>
      </c>
    </row>
    <row r="7274" spans="1:2" x14ac:dyDescent="0.25">
      <c r="A7274" s="163">
        <v>3480</v>
      </c>
      <c r="B7274" s="11">
        <v>3480</v>
      </c>
    </row>
    <row r="7275" spans="1:2" x14ac:dyDescent="0.25">
      <c r="A7275" s="9" t="s">
        <v>2928</v>
      </c>
      <c r="B7275" s="11">
        <v>18060</v>
      </c>
    </row>
    <row r="7276" spans="1:2" x14ac:dyDescent="0.25">
      <c r="A7276" s="4" t="s">
        <v>347</v>
      </c>
      <c r="B7276" s="11">
        <v>18060</v>
      </c>
    </row>
    <row r="7277" spans="1:2" x14ac:dyDescent="0.25">
      <c r="A7277" s="10" t="s">
        <v>3999</v>
      </c>
      <c r="B7277" s="11">
        <v>18060</v>
      </c>
    </row>
    <row r="7278" spans="1:2" x14ac:dyDescent="0.25">
      <c r="A7278" s="12" t="s">
        <v>6</v>
      </c>
      <c r="B7278" s="11">
        <v>18060</v>
      </c>
    </row>
    <row r="7279" spans="1:2" x14ac:dyDescent="0.25">
      <c r="A7279" s="13" t="s">
        <v>4054</v>
      </c>
      <c r="B7279" s="11">
        <v>18060</v>
      </c>
    </row>
    <row r="7280" spans="1:2" x14ac:dyDescent="0.25">
      <c r="A7280" s="14">
        <v>12</v>
      </c>
      <c r="B7280" s="11">
        <v>18060</v>
      </c>
    </row>
    <row r="7281" spans="1:2" x14ac:dyDescent="0.25">
      <c r="A7281" s="20" t="s">
        <v>9</v>
      </c>
      <c r="B7281" s="11">
        <v>18060</v>
      </c>
    </row>
    <row r="7282" spans="1:2" x14ac:dyDescent="0.25">
      <c r="A7282" s="163">
        <v>18060</v>
      </c>
      <c r="B7282" s="11">
        <v>18060</v>
      </c>
    </row>
    <row r="7283" spans="1:2" x14ac:dyDescent="0.25">
      <c r="A7283" s="9" t="s">
        <v>2929</v>
      </c>
      <c r="B7283" s="11">
        <v>30000</v>
      </c>
    </row>
    <row r="7284" spans="1:2" x14ac:dyDescent="0.25">
      <c r="A7284" s="4" t="s">
        <v>512</v>
      </c>
      <c r="B7284" s="11">
        <v>30000</v>
      </c>
    </row>
    <row r="7285" spans="1:2" x14ac:dyDescent="0.25">
      <c r="A7285" s="10" t="s">
        <v>310</v>
      </c>
      <c r="B7285" s="11">
        <v>30000</v>
      </c>
    </row>
    <row r="7286" spans="1:2" x14ac:dyDescent="0.25">
      <c r="A7286" s="12" t="s">
        <v>6</v>
      </c>
      <c r="B7286" s="11">
        <v>30000</v>
      </c>
    </row>
    <row r="7287" spans="1:2" x14ac:dyDescent="0.25">
      <c r="A7287" s="13" t="s">
        <v>4032</v>
      </c>
      <c r="B7287" s="11">
        <v>30000</v>
      </c>
    </row>
    <row r="7288" spans="1:2" x14ac:dyDescent="0.25">
      <c r="A7288" s="14">
        <v>30</v>
      </c>
      <c r="B7288" s="11">
        <v>30000</v>
      </c>
    </row>
    <row r="7289" spans="1:2" x14ac:dyDescent="0.25">
      <c r="A7289" s="20" t="s">
        <v>18</v>
      </c>
      <c r="B7289" s="11">
        <v>30000</v>
      </c>
    </row>
    <row r="7290" spans="1:2" x14ac:dyDescent="0.25">
      <c r="A7290" s="163">
        <v>30000</v>
      </c>
      <c r="B7290" s="11">
        <v>30000</v>
      </c>
    </row>
    <row r="7291" spans="1:2" x14ac:dyDescent="0.25">
      <c r="A7291" s="9" t="s">
        <v>2930</v>
      </c>
      <c r="B7291" s="11">
        <v>24000</v>
      </c>
    </row>
    <row r="7292" spans="1:2" x14ac:dyDescent="0.25">
      <c r="A7292" s="4" t="s">
        <v>8</v>
      </c>
      <c r="B7292" s="11">
        <v>24000</v>
      </c>
    </row>
    <row r="7293" spans="1:2" x14ac:dyDescent="0.25">
      <c r="A7293" s="10" t="s">
        <v>52</v>
      </c>
      <c r="B7293" s="11">
        <v>24000</v>
      </c>
    </row>
    <row r="7294" spans="1:2" x14ac:dyDescent="0.25">
      <c r="A7294" s="12" t="s">
        <v>6</v>
      </c>
      <c r="B7294" s="11">
        <v>24000</v>
      </c>
    </row>
    <row r="7295" spans="1:2" x14ac:dyDescent="0.25">
      <c r="A7295" s="13" t="s">
        <v>4054</v>
      </c>
      <c r="B7295" s="11">
        <v>24000</v>
      </c>
    </row>
    <row r="7296" spans="1:2" x14ac:dyDescent="0.25">
      <c r="A7296" s="14">
        <v>10</v>
      </c>
      <c r="B7296" s="11">
        <v>24000</v>
      </c>
    </row>
    <row r="7297" spans="1:2" x14ac:dyDescent="0.25">
      <c r="A7297" s="20" t="s">
        <v>9</v>
      </c>
      <c r="B7297" s="11">
        <v>24000</v>
      </c>
    </row>
    <row r="7298" spans="1:2" x14ac:dyDescent="0.25">
      <c r="A7298" s="163">
        <v>24000</v>
      </c>
      <c r="B7298" s="11">
        <v>24000</v>
      </c>
    </row>
    <row r="7299" spans="1:2" x14ac:dyDescent="0.25">
      <c r="A7299" s="9" t="s">
        <v>2931</v>
      </c>
      <c r="B7299" s="11">
        <v>80289.244544269619</v>
      </c>
    </row>
    <row r="7300" spans="1:2" x14ac:dyDescent="0.25">
      <c r="A7300" s="4" t="s">
        <v>106</v>
      </c>
      <c r="B7300" s="11">
        <v>80289.244544269619</v>
      </c>
    </row>
    <row r="7301" spans="1:2" x14ac:dyDescent="0.25">
      <c r="A7301" s="10" t="s">
        <v>356</v>
      </c>
      <c r="B7301" s="11">
        <v>80289.244544269619</v>
      </c>
    </row>
    <row r="7302" spans="1:2" x14ac:dyDescent="0.25">
      <c r="A7302" s="12" t="s">
        <v>22</v>
      </c>
      <c r="B7302" s="11">
        <v>80289.244544269619</v>
      </c>
    </row>
    <row r="7303" spans="1:2" x14ac:dyDescent="0.25">
      <c r="A7303" s="13" t="s">
        <v>4101</v>
      </c>
      <c r="B7303" s="11">
        <v>80289.244544269619</v>
      </c>
    </row>
    <row r="7304" spans="1:2" x14ac:dyDescent="0.25">
      <c r="A7304" s="14">
        <v>3</v>
      </c>
      <c r="B7304" s="11">
        <v>80289.244544269619</v>
      </c>
    </row>
    <row r="7305" spans="1:2" x14ac:dyDescent="0.25">
      <c r="A7305" s="20" t="s">
        <v>9</v>
      </c>
      <c r="B7305" s="11">
        <v>80289.244544269619</v>
      </c>
    </row>
    <row r="7306" spans="1:2" x14ac:dyDescent="0.25">
      <c r="A7306" s="163">
        <v>80289.244544269619</v>
      </c>
      <c r="B7306" s="11">
        <v>80289.244544269619</v>
      </c>
    </row>
    <row r="7307" spans="1:2" x14ac:dyDescent="0.25">
      <c r="A7307" s="9" t="s">
        <v>2932</v>
      </c>
      <c r="B7307" s="11">
        <v>70000</v>
      </c>
    </row>
    <row r="7308" spans="1:2" x14ac:dyDescent="0.25">
      <c r="A7308" s="4" t="s">
        <v>15</v>
      </c>
      <c r="B7308" s="11">
        <v>70000</v>
      </c>
    </row>
    <row r="7309" spans="1:2" x14ac:dyDescent="0.25">
      <c r="A7309" s="10" t="s">
        <v>52</v>
      </c>
      <c r="B7309" s="11">
        <v>70000</v>
      </c>
    </row>
    <row r="7310" spans="1:2" x14ac:dyDescent="0.25">
      <c r="A7310" s="12" t="s">
        <v>6</v>
      </c>
      <c r="B7310" s="11">
        <v>70000</v>
      </c>
    </row>
    <row r="7311" spans="1:2" x14ac:dyDescent="0.25">
      <c r="A7311" s="13" t="s">
        <v>4100</v>
      </c>
      <c r="B7311" s="11">
        <v>70000</v>
      </c>
    </row>
    <row r="7312" spans="1:2" x14ac:dyDescent="0.25">
      <c r="A7312" s="14">
        <v>4</v>
      </c>
      <c r="B7312" s="11">
        <v>70000</v>
      </c>
    </row>
    <row r="7313" spans="1:2" x14ac:dyDescent="0.25">
      <c r="A7313" s="20" t="s">
        <v>9</v>
      </c>
      <c r="B7313" s="11">
        <v>70000</v>
      </c>
    </row>
    <row r="7314" spans="1:2" x14ac:dyDescent="0.25">
      <c r="A7314" s="163">
        <v>70000</v>
      </c>
      <c r="B7314" s="11">
        <v>70000</v>
      </c>
    </row>
    <row r="7315" spans="1:2" x14ac:dyDescent="0.25">
      <c r="A7315" s="9" t="s">
        <v>2933</v>
      </c>
      <c r="B7315" s="11">
        <v>8547.8000099724322</v>
      </c>
    </row>
    <row r="7316" spans="1:2" x14ac:dyDescent="0.25">
      <c r="A7316" s="4" t="s">
        <v>8</v>
      </c>
      <c r="B7316" s="11">
        <v>8547.8000099724322</v>
      </c>
    </row>
    <row r="7317" spans="1:2" x14ac:dyDescent="0.25">
      <c r="A7317" s="10" t="s">
        <v>52</v>
      </c>
      <c r="B7317" s="11">
        <v>8547.8000099724322</v>
      </c>
    </row>
    <row r="7318" spans="1:2" x14ac:dyDescent="0.25">
      <c r="A7318" s="12" t="s">
        <v>40</v>
      </c>
      <c r="B7318" s="11">
        <v>8547.8000099724322</v>
      </c>
    </row>
    <row r="7319" spans="1:2" x14ac:dyDescent="0.25">
      <c r="A7319" s="13" t="s">
        <v>4053</v>
      </c>
      <c r="B7319" s="11">
        <v>8547.8000099724322</v>
      </c>
    </row>
    <row r="7320" spans="1:2" x14ac:dyDescent="0.25">
      <c r="A7320" s="14">
        <v>2</v>
      </c>
      <c r="B7320" s="11">
        <v>8547.8000099724322</v>
      </c>
    </row>
    <row r="7321" spans="1:2" x14ac:dyDescent="0.25">
      <c r="A7321" s="20" t="s">
        <v>18</v>
      </c>
      <c r="B7321" s="11">
        <v>8547.8000099724322</v>
      </c>
    </row>
    <row r="7322" spans="1:2" x14ac:dyDescent="0.25">
      <c r="A7322" s="163">
        <v>8547.8000099724322</v>
      </c>
      <c r="B7322" s="11">
        <v>8547.8000099724322</v>
      </c>
    </row>
    <row r="7323" spans="1:2" x14ac:dyDescent="0.25">
      <c r="A7323" s="9" t="s">
        <v>2934</v>
      </c>
      <c r="B7323" s="11">
        <v>10684.750012465542</v>
      </c>
    </row>
    <row r="7324" spans="1:2" x14ac:dyDescent="0.25">
      <c r="A7324" s="4" t="s">
        <v>8</v>
      </c>
      <c r="B7324" s="11">
        <v>10684.750012465542</v>
      </c>
    </row>
    <row r="7325" spans="1:2" x14ac:dyDescent="0.25">
      <c r="A7325" s="10" t="s">
        <v>20</v>
      </c>
      <c r="B7325" s="11">
        <v>10684.750012465542</v>
      </c>
    </row>
    <row r="7326" spans="1:2" x14ac:dyDescent="0.25">
      <c r="A7326" s="12" t="s">
        <v>40</v>
      </c>
      <c r="B7326" s="11">
        <v>10684.750012465542</v>
      </c>
    </row>
    <row r="7327" spans="1:2" x14ac:dyDescent="0.25">
      <c r="A7327" s="13" t="s">
        <v>4053</v>
      </c>
      <c r="B7327" s="11">
        <v>10684.750012465542</v>
      </c>
    </row>
    <row r="7328" spans="1:2" x14ac:dyDescent="0.25">
      <c r="A7328" s="14">
        <v>11</v>
      </c>
      <c r="B7328" s="11">
        <v>10684.750012465542</v>
      </c>
    </row>
    <row r="7329" spans="1:2" x14ac:dyDescent="0.25">
      <c r="A7329" s="20" t="s">
        <v>9</v>
      </c>
      <c r="B7329" s="11">
        <v>10684.750012465542</v>
      </c>
    </row>
    <row r="7330" spans="1:2" x14ac:dyDescent="0.25">
      <c r="A7330" s="163">
        <v>10684.750012465542</v>
      </c>
      <c r="B7330" s="11">
        <v>10684.750012465542</v>
      </c>
    </row>
    <row r="7331" spans="1:2" x14ac:dyDescent="0.25">
      <c r="A7331" s="9" t="s">
        <v>2935</v>
      </c>
      <c r="B7331" s="11">
        <v>10684.750012465542</v>
      </c>
    </row>
    <row r="7332" spans="1:2" x14ac:dyDescent="0.25">
      <c r="A7332" s="4" t="s">
        <v>8</v>
      </c>
      <c r="B7332" s="11">
        <v>10684.750012465542</v>
      </c>
    </row>
    <row r="7333" spans="1:2" x14ac:dyDescent="0.25">
      <c r="A7333" s="10" t="s">
        <v>20</v>
      </c>
      <c r="B7333" s="11">
        <v>10684.750012465542</v>
      </c>
    </row>
    <row r="7334" spans="1:2" x14ac:dyDescent="0.25">
      <c r="A7334" s="12" t="s">
        <v>40</v>
      </c>
      <c r="B7334" s="11">
        <v>10684.750012465542</v>
      </c>
    </row>
    <row r="7335" spans="1:2" x14ac:dyDescent="0.25">
      <c r="A7335" s="13" t="s">
        <v>4053</v>
      </c>
      <c r="B7335" s="11">
        <v>10684.750012465542</v>
      </c>
    </row>
    <row r="7336" spans="1:2" x14ac:dyDescent="0.25">
      <c r="A7336" s="14">
        <v>4</v>
      </c>
      <c r="B7336" s="11">
        <v>10684.750012465542</v>
      </c>
    </row>
    <row r="7337" spans="1:2" x14ac:dyDescent="0.25">
      <c r="A7337" s="20" t="s">
        <v>18</v>
      </c>
      <c r="B7337" s="11">
        <v>10684.750012465542</v>
      </c>
    </row>
    <row r="7338" spans="1:2" x14ac:dyDescent="0.25">
      <c r="A7338" s="163">
        <v>10684.750012465542</v>
      </c>
      <c r="B7338" s="11">
        <v>10684.750012465542</v>
      </c>
    </row>
    <row r="7339" spans="1:2" x14ac:dyDescent="0.25">
      <c r="A7339" s="9" t="s">
        <v>2936</v>
      </c>
      <c r="B7339" s="11">
        <v>20000</v>
      </c>
    </row>
    <row r="7340" spans="1:2" x14ac:dyDescent="0.25">
      <c r="A7340" s="4" t="s">
        <v>1086</v>
      </c>
      <c r="B7340" s="11">
        <v>20000</v>
      </c>
    </row>
    <row r="7341" spans="1:2" x14ac:dyDescent="0.25">
      <c r="A7341" s="10" t="s">
        <v>310</v>
      </c>
      <c r="B7341" s="11">
        <v>20000</v>
      </c>
    </row>
    <row r="7342" spans="1:2" x14ac:dyDescent="0.25">
      <c r="A7342" s="12" t="s">
        <v>6</v>
      </c>
      <c r="B7342" s="11">
        <v>20000</v>
      </c>
    </row>
    <row r="7343" spans="1:2" x14ac:dyDescent="0.25">
      <c r="A7343" s="13" t="s">
        <v>4054</v>
      </c>
      <c r="B7343" s="11">
        <v>20000</v>
      </c>
    </row>
    <row r="7344" spans="1:2" x14ac:dyDescent="0.25">
      <c r="A7344" s="14">
        <v>2</v>
      </c>
      <c r="B7344" s="11">
        <v>20000</v>
      </c>
    </row>
    <row r="7345" spans="1:2" x14ac:dyDescent="0.25">
      <c r="A7345" s="20" t="s">
        <v>13</v>
      </c>
      <c r="B7345" s="11">
        <v>20000</v>
      </c>
    </row>
    <row r="7346" spans="1:2" x14ac:dyDescent="0.25">
      <c r="A7346" s="163">
        <v>20000</v>
      </c>
      <c r="B7346" s="11">
        <v>20000</v>
      </c>
    </row>
    <row r="7347" spans="1:2" x14ac:dyDescent="0.25">
      <c r="A7347" s="9" t="s">
        <v>2937</v>
      </c>
      <c r="B7347" s="11">
        <v>53356.776437647524</v>
      </c>
    </row>
    <row r="7348" spans="1:2" x14ac:dyDescent="0.25">
      <c r="A7348" s="4" t="s">
        <v>24</v>
      </c>
      <c r="B7348" s="11">
        <v>53356.776437647524</v>
      </c>
    </row>
    <row r="7349" spans="1:2" x14ac:dyDescent="0.25">
      <c r="A7349" s="10" t="s">
        <v>356</v>
      </c>
      <c r="B7349" s="11">
        <v>53356.776437647524</v>
      </c>
    </row>
    <row r="7350" spans="1:2" x14ac:dyDescent="0.25">
      <c r="A7350" s="12" t="s">
        <v>22</v>
      </c>
      <c r="B7350" s="11">
        <v>53356.776437647524</v>
      </c>
    </row>
    <row r="7351" spans="1:2" x14ac:dyDescent="0.25">
      <c r="A7351" s="13" t="s">
        <v>4029</v>
      </c>
      <c r="B7351" s="11">
        <v>53356.776437647524</v>
      </c>
    </row>
    <row r="7352" spans="1:2" x14ac:dyDescent="0.25">
      <c r="A7352" s="14">
        <v>3</v>
      </c>
      <c r="B7352" s="11">
        <v>53356.776437647524</v>
      </c>
    </row>
    <row r="7353" spans="1:2" x14ac:dyDescent="0.25">
      <c r="A7353" s="20" t="s">
        <v>18</v>
      </c>
      <c r="B7353" s="11">
        <v>53356.776437647524</v>
      </c>
    </row>
    <row r="7354" spans="1:2" x14ac:dyDescent="0.25">
      <c r="A7354" s="163">
        <v>53356.776437647524</v>
      </c>
      <c r="B7354" s="11">
        <v>53356.776437647524</v>
      </c>
    </row>
    <row r="7355" spans="1:2" x14ac:dyDescent="0.25">
      <c r="A7355" s="9" t="s">
        <v>2938</v>
      </c>
      <c r="B7355" s="11">
        <v>36000</v>
      </c>
    </row>
    <row r="7356" spans="1:2" x14ac:dyDescent="0.25">
      <c r="A7356" s="4" t="s">
        <v>179</v>
      </c>
      <c r="B7356" s="11">
        <v>36000</v>
      </c>
    </row>
    <row r="7357" spans="1:2" x14ac:dyDescent="0.25">
      <c r="A7357" s="10" t="s">
        <v>310</v>
      </c>
      <c r="B7357" s="11">
        <v>36000</v>
      </c>
    </row>
    <row r="7358" spans="1:2" x14ac:dyDescent="0.25">
      <c r="A7358" s="12" t="s">
        <v>6</v>
      </c>
      <c r="B7358" s="11">
        <v>36000</v>
      </c>
    </row>
    <row r="7359" spans="1:2" x14ac:dyDescent="0.25">
      <c r="A7359" s="13" t="s">
        <v>4032</v>
      </c>
      <c r="B7359" s="11">
        <v>36000</v>
      </c>
    </row>
    <row r="7360" spans="1:2" x14ac:dyDescent="0.25">
      <c r="A7360" s="14">
        <v>4.5</v>
      </c>
      <c r="B7360" s="11">
        <v>36000</v>
      </c>
    </row>
    <row r="7361" spans="1:2" x14ac:dyDescent="0.25">
      <c r="A7361" s="20" t="s">
        <v>9</v>
      </c>
      <c r="B7361" s="11">
        <v>36000</v>
      </c>
    </row>
    <row r="7362" spans="1:2" x14ac:dyDescent="0.25">
      <c r="A7362" s="163">
        <v>36000</v>
      </c>
      <c r="B7362" s="11">
        <v>36000</v>
      </c>
    </row>
    <row r="7363" spans="1:2" x14ac:dyDescent="0.25">
      <c r="A7363" s="9" t="s">
        <v>2939</v>
      </c>
      <c r="B7363" s="11">
        <v>57000</v>
      </c>
    </row>
    <row r="7364" spans="1:2" x14ac:dyDescent="0.25">
      <c r="A7364" s="4" t="s">
        <v>15</v>
      </c>
      <c r="B7364" s="11">
        <v>57000</v>
      </c>
    </row>
    <row r="7365" spans="1:2" x14ac:dyDescent="0.25">
      <c r="A7365" s="10" t="s">
        <v>279</v>
      </c>
      <c r="B7365" s="11">
        <v>57000</v>
      </c>
    </row>
    <row r="7366" spans="1:2" x14ac:dyDescent="0.25">
      <c r="A7366" s="12" t="s">
        <v>6</v>
      </c>
      <c r="B7366" s="11">
        <v>57000</v>
      </c>
    </row>
    <row r="7367" spans="1:2" x14ac:dyDescent="0.25">
      <c r="A7367" s="13" t="s">
        <v>4029</v>
      </c>
      <c r="B7367" s="11">
        <v>57000</v>
      </c>
    </row>
    <row r="7368" spans="1:2" x14ac:dyDescent="0.25">
      <c r="A7368" s="14">
        <v>4</v>
      </c>
      <c r="B7368" s="11">
        <v>57000</v>
      </c>
    </row>
    <row r="7369" spans="1:2" x14ac:dyDescent="0.25">
      <c r="A7369" s="20" t="s">
        <v>18</v>
      </c>
      <c r="B7369" s="11">
        <v>57000</v>
      </c>
    </row>
    <row r="7370" spans="1:2" x14ac:dyDescent="0.25">
      <c r="A7370" s="163">
        <v>57000</v>
      </c>
      <c r="B7370" s="11">
        <v>57000</v>
      </c>
    </row>
    <row r="7371" spans="1:2" x14ac:dyDescent="0.25">
      <c r="A7371" s="9" t="s">
        <v>2940</v>
      </c>
      <c r="B7371" s="11">
        <v>135000</v>
      </c>
    </row>
    <row r="7372" spans="1:2" x14ac:dyDescent="0.25">
      <c r="A7372" s="4" t="s">
        <v>15</v>
      </c>
      <c r="B7372" s="11">
        <v>135000</v>
      </c>
    </row>
    <row r="7373" spans="1:2" x14ac:dyDescent="0.25">
      <c r="A7373" s="10" t="s">
        <v>52</v>
      </c>
      <c r="B7373" s="11">
        <v>135000</v>
      </c>
    </row>
    <row r="7374" spans="1:2" x14ac:dyDescent="0.25">
      <c r="A7374" s="12" t="s">
        <v>6</v>
      </c>
      <c r="B7374" s="11">
        <v>135000</v>
      </c>
    </row>
    <row r="7375" spans="1:2" x14ac:dyDescent="0.25">
      <c r="A7375" s="13" t="s">
        <v>4105</v>
      </c>
      <c r="B7375" s="11">
        <v>135000</v>
      </c>
    </row>
    <row r="7376" spans="1:2" x14ac:dyDescent="0.25">
      <c r="A7376" s="14">
        <v>15</v>
      </c>
      <c r="B7376" s="11">
        <v>135000</v>
      </c>
    </row>
    <row r="7377" spans="1:2" x14ac:dyDescent="0.25">
      <c r="A7377" s="20" t="s">
        <v>13</v>
      </c>
      <c r="B7377" s="11">
        <v>135000</v>
      </c>
    </row>
    <row r="7378" spans="1:2" x14ac:dyDescent="0.25">
      <c r="A7378" s="163">
        <v>135000</v>
      </c>
      <c r="B7378" s="11">
        <v>135000</v>
      </c>
    </row>
    <row r="7379" spans="1:2" x14ac:dyDescent="0.25">
      <c r="A7379" s="9" t="s">
        <v>2941</v>
      </c>
      <c r="B7379" s="11">
        <v>95279.957924370581</v>
      </c>
    </row>
    <row r="7380" spans="1:2" x14ac:dyDescent="0.25">
      <c r="A7380" s="4" t="s">
        <v>628</v>
      </c>
      <c r="B7380" s="11">
        <v>95279.957924370581</v>
      </c>
    </row>
    <row r="7381" spans="1:2" x14ac:dyDescent="0.25">
      <c r="A7381" s="10" t="s">
        <v>20</v>
      </c>
      <c r="B7381" s="11">
        <v>95279.957924370581</v>
      </c>
    </row>
    <row r="7382" spans="1:2" x14ac:dyDescent="0.25">
      <c r="A7382" s="12" t="s">
        <v>22</v>
      </c>
      <c r="B7382" s="11">
        <v>95279.957924370581</v>
      </c>
    </row>
    <row r="7383" spans="1:2" x14ac:dyDescent="0.25">
      <c r="A7383" s="13" t="s">
        <v>4102</v>
      </c>
      <c r="B7383" s="11">
        <v>95279.957924370581</v>
      </c>
    </row>
    <row r="7384" spans="1:2" x14ac:dyDescent="0.25">
      <c r="A7384" s="14">
        <v>4</v>
      </c>
      <c r="B7384" s="11">
        <v>95279.957924370581</v>
      </c>
    </row>
    <row r="7385" spans="1:2" x14ac:dyDescent="0.25">
      <c r="A7385" s="20" t="s">
        <v>9</v>
      </c>
      <c r="B7385" s="11">
        <v>95279.957924370581</v>
      </c>
    </row>
    <row r="7386" spans="1:2" x14ac:dyDescent="0.25">
      <c r="A7386" s="163">
        <v>95279.957924370581</v>
      </c>
      <c r="B7386" s="11">
        <v>95279.957924370581</v>
      </c>
    </row>
    <row r="7387" spans="1:2" x14ac:dyDescent="0.25">
      <c r="A7387" s="9" t="s">
        <v>2942</v>
      </c>
      <c r="B7387" s="11">
        <v>57167.974754622352</v>
      </c>
    </row>
    <row r="7388" spans="1:2" x14ac:dyDescent="0.25">
      <c r="A7388" s="4" t="s">
        <v>628</v>
      </c>
      <c r="B7388" s="11">
        <v>57167.974754622352</v>
      </c>
    </row>
    <row r="7389" spans="1:2" x14ac:dyDescent="0.25">
      <c r="A7389" s="10" t="s">
        <v>20</v>
      </c>
      <c r="B7389" s="11">
        <v>57167.974754622352</v>
      </c>
    </row>
    <row r="7390" spans="1:2" x14ac:dyDescent="0.25">
      <c r="A7390" s="12" t="s">
        <v>22</v>
      </c>
      <c r="B7390" s="11">
        <v>57167.974754622352</v>
      </c>
    </row>
    <row r="7391" spans="1:2" x14ac:dyDescent="0.25">
      <c r="A7391" s="13" t="s">
        <v>4029</v>
      </c>
      <c r="B7391" s="11">
        <v>57167.974754622352</v>
      </c>
    </row>
    <row r="7392" spans="1:2" x14ac:dyDescent="0.25">
      <c r="A7392" s="14">
        <v>10</v>
      </c>
      <c r="B7392" s="11">
        <v>57167.974754622352</v>
      </c>
    </row>
    <row r="7393" spans="1:2" x14ac:dyDescent="0.25">
      <c r="A7393" s="20" t="s">
        <v>18</v>
      </c>
      <c r="B7393" s="11">
        <v>57167.974754622352</v>
      </c>
    </row>
    <row r="7394" spans="1:2" x14ac:dyDescent="0.25">
      <c r="A7394" s="163">
        <v>57167.974754622352</v>
      </c>
      <c r="B7394" s="11">
        <v>57167.974754622352</v>
      </c>
    </row>
    <row r="7395" spans="1:2" x14ac:dyDescent="0.25">
      <c r="A7395" s="9" t="s">
        <v>2943</v>
      </c>
      <c r="B7395" s="11">
        <v>12326.656394453004</v>
      </c>
    </row>
    <row r="7396" spans="1:2" x14ac:dyDescent="0.25">
      <c r="A7396" s="4" t="s">
        <v>870</v>
      </c>
      <c r="B7396" s="11">
        <v>12326.656394453004</v>
      </c>
    </row>
    <row r="7397" spans="1:2" x14ac:dyDescent="0.25">
      <c r="A7397" s="10" t="s">
        <v>52</v>
      </c>
      <c r="B7397" s="11">
        <v>12326.656394453004</v>
      </c>
    </row>
    <row r="7398" spans="1:2" x14ac:dyDescent="0.25">
      <c r="A7398" s="12" t="s">
        <v>3984</v>
      </c>
      <c r="B7398" s="11">
        <v>12326.656394453004</v>
      </c>
    </row>
    <row r="7399" spans="1:2" x14ac:dyDescent="0.25">
      <c r="A7399" s="13" t="s">
        <v>4053</v>
      </c>
      <c r="B7399" s="11">
        <v>12326.656394453004</v>
      </c>
    </row>
    <row r="7400" spans="1:2" x14ac:dyDescent="0.25">
      <c r="A7400" s="14">
        <v>5</v>
      </c>
      <c r="B7400" s="11">
        <v>12326.656394453004</v>
      </c>
    </row>
    <row r="7401" spans="1:2" x14ac:dyDescent="0.25">
      <c r="A7401" s="20" t="s">
        <v>9</v>
      </c>
      <c r="B7401" s="11">
        <v>12326.656394453004</v>
      </c>
    </row>
    <row r="7402" spans="1:2" x14ac:dyDescent="0.25">
      <c r="A7402" s="163">
        <v>12326.656394453004</v>
      </c>
      <c r="B7402" s="11">
        <v>12326.656394453004</v>
      </c>
    </row>
    <row r="7403" spans="1:2" x14ac:dyDescent="0.25">
      <c r="A7403" s="9" t="s">
        <v>2944</v>
      </c>
      <c r="B7403" s="11">
        <v>8000</v>
      </c>
    </row>
    <row r="7404" spans="1:2" x14ac:dyDescent="0.25">
      <c r="A7404" s="4" t="s">
        <v>8</v>
      </c>
      <c r="B7404" s="11">
        <v>8000</v>
      </c>
    </row>
    <row r="7405" spans="1:2" x14ac:dyDescent="0.25">
      <c r="A7405" s="10" t="s">
        <v>20</v>
      </c>
      <c r="B7405" s="11">
        <v>8000</v>
      </c>
    </row>
    <row r="7406" spans="1:2" x14ac:dyDescent="0.25">
      <c r="A7406" s="12" t="s">
        <v>6</v>
      </c>
      <c r="B7406" s="11">
        <v>8000</v>
      </c>
    </row>
    <row r="7407" spans="1:2" x14ac:dyDescent="0.25">
      <c r="A7407" s="13" t="s">
        <v>4053</v>
      </c>
      <c r="B7407" s="11">
        <v>8000</v>
      </c>
    </row>
    <row r="7408" spans="1:2" x14ac:dyDescent="0.25">
      <c r="A7408" s="14">
        <v>5</v>
      </c>
      <c r="B7408" s="11">
        <v>8000</v>
      </c>
    </row>
    <row r="7409" spans="1:2" x14ac:dyDescent="0.25">
      <c r="A7409" s="20" t="s">
        <v>25</v>
      </c>
      <c r="B7409" s="11">
        <v>8000</v>
      </c>
    </row>
    <row r="7410" spans="1:2" x14ac:dyDescent="0.25">
      <c r="A7410" s="163">
        <v>8000</v>
      </c>
      <c r="B7410" s="11">
        <v>8000</v>
      </c>
    </row>
    <row r="7411" spans="1:2" x14ac:dyDescent="0.25">
      <c r="A7411" s="9" t="s">
        <v>2945</v>
      </c>
      <c r="B7411" s="11">
        <v>48000</v>
      </c>
    </row>
    <row r="7412" spans="1:2" x14ac:dyDescent="0.25">
      <c r="A7412" s="4" t="s">
        <v>106</v>
      </c>
      <c r="B7412" s="11">
        <v>48000</v>
      </c>
    </row>
    <row r="7413" spans="1:2" x14ac:dyDescent="0.25">
      <c r="A7413" s="10" t="s">
        <v>52</v>
      </c>
      <c r="B7413" s="11">
        <v>48000</v>
      </c>
    </row>
    <row r="7414" spans="1:2" x14ac:dyDescent="0.25">
      <c r="A7414" s="12" t="s">
        <v>6</v>
      </c>
      <c r="B7414" s="11">
        <v>48000</v>
      </c>
    </row>
    <row r="7415" spans="1:2" x14ac:dyDescent="0.25">
      <c r="A7415" s="13" t="s">
        <v>4030</v>
      </c>
      <c r="B7415" s="11">
        <v>48000</v>
      </c>
    </row>
    <row r="7416" spans="1:2" x14ac:dyDescent="0.25">
      <c r="A7416" s="14">
        <v>5</v>
      </c>
      <c r="B7416" s="11">
        <v>48000</v>
      </c>
    </row>
    <row r="7417" spans="1:2" x14ac:dyDescent="0.25">
      <c r="A7417" s="20" t="s">
        <v>9</v>
      </c>
      <c r="B7417" s="11">
        <v>48000</v>
      </c>
    </row>
    <row r="7418" spans="1:2" x14ac:dyDescent="0.25">
      <c r="A7418" s="163">
        <v>48000</v>
      </c>
      <c r="B7418" s="11">
        <v>48000</v>
      </c>
    </row>
    <row r="7419" spans="1:2" x14ac:dyDescent="0.25">
      <c r="A7419" s="9" t="s">
        <v>2946</v>
      </c>
      <c r="B7419" s="11">
        <v>40000</v>
      </c>
    </row>
    <row r="7420" spans="1:2" x14ac:dyDescent="0.25">
      <c r="A7420" s="4" t="s">
        <v>672</v>
      </c>
      <c r="B7420" s="11">
        <v>40000</v>
      </c>
    </row>
    <row r="7421" spans="1:2" x14ac:dyDescent="0.25">
      <c r="A7421" s="10" t="s">
        <v>20</v>
      </c>
      <c r="B7421" s="11">
        <v>40000</v>
      </c>
    </row>
    <row r="7422" spans="1:2" x14ac:dyDescent="0.25">
      <c r="A7422" s="12" t="s">
        <v>6</v>
      </c>
      <c r="B7422" s="11">
        <v>40000</v>
      </c>
    </row>
    <row r="7423" spans="1:2" x14ac:dyDescent="0.25">
      <c r="A7423" s="13" t="s">
        <v>4030</v>
      </c>
      <c r="B7423" s="11">
        <v>40000</v>
      </c>
    </row>
    <row r="7424" spans="1:2" x14ac:dyDescent="0.25">
      <c r="A7424" s="14">
        <v>5</v>
      </c>
      <c r="B7424" s="11">
        <v>40000</v>
      </c>
    </row>
    <row r="7425" spans="1:2" x14ac:dyDescent="0.25">
      <c r="A7425" s="20" t="s">
        <v>9</v>
      </c>
      <c r="B7425" s="11">
        <v>40000</v>
      </c>
    </row>
    <row r="7426" spans="1:2" x14ac:dyDescent="0.25">
      <c r="A7426" s="163">
        <v>40000</v>
      </c>
      <c r="B7426" s="11">
        <v>40000</v>
      </c>
    </row>
    <row r="7427" spans="1:2" x14ac:dyDescent="0.25">
      <c r="A7427" s="9" t="s">
        <v>2947</v>
      </c>
      <c r="B7427" s="11">
        <v>59819.107020370408</v>
      </c>
    </row>
    <row r="7428" spans="1:2" x14ac:dyDescent="0.25">
      <c r="A7428" s="4" t="s">
        <v>672</v>
      </c>
      <c r="B7428" s="11">
        <v>59819.107020370408</v>
      </c>
    </row>
    <row r="7429" spans="1:2" x14ac:dyDescent="0.25">
      <c r="A7429" s="10" t="s">
        <v>20</v>
      </c>
      <c r="B7429" s="11">
        <v>59819.107020370408</v>
      </c>
    </row>
    <row r="7430" spans="1:2" x14ac:dyDescent="0.25">
      <c r="A7430" s="12" t="s">
        <v>670</v>
      </c>
      <c r="B7430" s="11">
        <v>59819.107020370408</v>
      </c>
    </row>
    <row r="7431" spans="1:2" x14ac:dyDescent="0.25">
      <c r="A7431" s="13" t="s">
        <v>4029</v>
      </c>
      <c r="B7431" s="11">
        <v>59819.107020370408</v>
      </c>
    </row>
    <row r="7432" spans="1:2" x14ac:dyDescent="0.25">
      <c r="A7432" s="14">
        <v>10</v>
      </c>
      <c r="B7432" s="11">
        <v>59819.107020370408</v>
      </c>
    </row>
    <row r="7433" spans="1:2" x14ac:dyDescent="0.25">
      <c r="A7433" s="20" t="s">
        <v>9</v>
      </c>
      <c r="B7433" s="11">
        <v>59819.107020370408</v>
      </c>
    </row>
    <row r="7434" spans="1:2" x14ac:dyDescent="0.25">
      <c r="A7434" s="163">
        <v>59819.107020370408</v>
      </c>
      <c r="B7434" s="11">
        <v>59819.107020370408</v>
      </c>
    </row>
    <row r="7435" spans="1:2" x14ac:dyDescent="0.25">
      <c r="A7435" s="9" t="s">
        <v>2948</v>
      </c>
      <c r="B7435" s="11">
        <v>150000</v>
      </c>
    </row>
    <row r="7436" spans="1:2" x14ac:dyDescent="0.25">
      <c r="A7436" s="4" t="s">
        <v>46</v>
      </c>
      <c r="B7436" s="11">
        <v>150000</v>
      </c>
    </row>
    <row r="7437" spans="1:2" x14ac:dyDescent="0.25">
      <c r="A7437" s="10" t="s">
        <v>20</v>
      </c>
      <c r="B7437" s="11">
        <v>150000</v>
      </c>
    </row>
    <row r="7438" spans="1:2" x14ac:dyDescent="0.25">
      <c r="A7438" s="12" t="s">
        <v>6</v>
      </c>
      <c r="B7438" s="11">
        <v>150000</v>
      </c>
    </row>
    <row r="7439" spans="1:2" x14ac:dyDescent="0.25">
      <c r="A7439" s="13" t="s">
        <v>4103</v>
      </c>
      <c r="B7439" s="11">
        <v>150000</v>
      </c>
    </row>
    <row r="7440" spans="1:2" x14ac:dyDescent="0.25">
      <c r="A7440" s="14">
        <v>20</v>
      </c>
      <c r="B7440" s="11">
        <v>150000</v>
      </c>
    </row>
    <row r="7441" spans="1:2" x14ac:dyDescent="0.25">
      <c r="A7441" s="20" t="s">
        <v>25</v>
      </c>
      <c r="B7441" s="11">
        <v>150000</v>
      </c>
    </row>
    <row r="7442" spans="1:2" x14ac:dyDescent="0.25">
      <c r="A7442" s="163">
        <v>150000</v>
      </c>
      <c r="B7442" s="11">
        <v>150000</v>
      </c>
    </row>
    <row r="7443" spans="1:2" x14ac:dyDescent="0.25">
      <c r="A7443" s="9" t="s">
        <v>2949</v>
      </c>
      <c r="B7443" s="11">
        <v>81592.772512210868</v>
      </c>
    </row>
    <row r="7444" spans="1:2" x14ac:dyDescent="0.25">
      <c r="A7444" s="4" t="s">
        <v>84</v>
      </c>
      <c r="B7444" s="11">
        <v>81592.772512210868</v>
      </c>
    </row>
    <row r="7445" spans="1:2" x14ac:dyDescent="0.25">
      <c r="A7445" s="10" t="s">
        <v>52</v>
      </c>
      <c r="B7445" s="11">
        <v>81592.772512210868</v>
      </c>
    </row>
    <row r="7446" spans="1:2" x14ac:dyDescent="0.25">
      <c r="A7446" s="12" t="s">
        <v>82</v>
      </c>
      <c r="B7446" s="11">
        <v>81592.772512210868</v>
      </c>
    </row>
    <row r="7447" spans="1:2" x14ac:dyDescent="0.25">
      <c r="A7447" s="13" t="s">
        <v>4101</v>
      </c>
      <c r="B7447" s="11">
        <v>81592.772512210868</v>
      </c>
    </row>
    <row r="7448" spans="1:2" x14ac:dyDescent="0.25">
      <c r="A7448" s="14">
        <v>25</v>
      </c>
      <c r="B7448" s="11">
        <v>81592.772512210868</v>
      </c>
    </row>
    <row r="7449" spans="1:2" x14ac:dyDescent="0.25">
      <c r="A7449" s="20" t="s">
        <v>9</v>
      </c>
      <c r="B7449" s="11">
        <v>81592.772512210868</v>
      </c>
    </row>
    <row r="7450" spans="1:2" x14ac:dyDescent="0.25">
      <c r="A7450" s="163">
        <v>81592.772512210868</v>
      </c>
      <c r="B7450" s="11">
        <v>81592.772512210868</v>
      </c>
    </row>
    <row r="7451" spans="1:2" x14ac:dyDescent="0.25">
      <c r="A7451" s="9" t="s">
        <v>2950</v>
      </c>
      <c r="B7451" s="11">
        <v>96891.417358250401</v>
      </c>
    </row>
    <row r="7452" spans="1:2" x14ac:dyDescent="0.25">
      <c r="A7452" s="4" t="s">
        <v>84</v>
      </c>
      <c r="B7452" s="11">
        <v>96891.417358250401</v>
      </c>
    </row>
    <row r="7453" spans="1:2" x14ac:dyDescent="0.25">
      <c r="A7453" s="10" t="s">
        <v>20</v>
      </c>
      <c r="B7453" s="11">
        <v>96891.417358250401</v>
      </c>
    </row>
    <row r="7454" spans="1:2" x14ac:dyDescent="0.25">
      <c r="A7454" s="12" t="s">
        <v>82</v>
      </c>
      <c r="B7454" s="11">
        <v>96891.417358250401</v>
      </c>
    </row>
    <row r="7455" spans="1:2" x14ac:dyDescent="0.25">
      <c r="A7455" s="13" t="s">
        <v>4102</v>
      </c>
      <c r="B7455" s="11">
        <v>96891.417358250401</v>
      </c>
    </row>
    <row r="7456" spans="1:2" x14ac:dyDescent="0.25">
      <c r="A7456" s="14">
        <v>20</v>
      </c>
      <c r="B7456" s="11">
        <v>96891.417358250401</v>
      </c>
    </row>
    <row r="7457" spans="1:2" x14ac:dyDescent="0.25">
      <c r="A7457" s="20" t="s">
        <v>18</v>
      </c>
      <c r="B7457" s="11">
        <v>96891.417358250401</v>
      </c>
    </row>
    <row r="7458" spans="1:2" x14ac:dyDescent="0.25">
      <c r="A7458" s="163">
        <v>96891.417358250401</v>
      </c>
      <c r="B7458" s="11">
        <v>96891.417358250401</v>
      </c>
    </row>
    <row r="7459" spans="1:2" x14ac:dyDescent="0.25">
      <c r="A7459" s="9" t="s">
        <v>2951</v>
      </c>
      <c r="B7459" s="11">
        <v>91791.869076237213</v>
      </c>
    </row>
    <row r="7460" spans="1:2" x14ac:dyDescent="0.25">
      <c r="A7460" s="4" t="s">
        <v>84</v>
      </c>
      <c r="B7460" s="11">
        <v>91791.869076237213</v>
      </c>
    </row>
    <row r="7461" spans="1:2" x14ac:dyDescent="0.25">
      <c r="A7461" s="10" t="s">
        <v>20</v>
      </c>
      <c r="B7461" s="11">
        <v>91791.869076237213</v>
      </c>
    </row>
    <row r="7462" spans="1:2" x14ac:dyDescent="0.25">
      <c r="A7462" s="12" t="s">
        <v>82</v>
      </c>
      <c r="B7462" s="11">
        <v>91791.869076237213</v>
      </c>
    </row>
    <row r="7463" spans="1:2" x14ac:dyDescent="0.25">
      <c r="A7463" s="13" t="s">
        <v>4102</v>
      </c>
      <c r="B7463" s="11">
        <v>91791.869076237213</v>
      </c>
    </row>
    <row r="7464" spans="1:2" x14ac:dyDescent="0.25">
      <c r="A7464" s="14">
        <v>13</v>
      </c>
      <c r="B7464" s="11">
        <v>91791.869076237213</v>
      </c>
    </row>
    <row r="7465" spans="1:2" x14ac:dyDescent="0.25">
      <c r="A7465" s="20" t="s">
        <v>9</v>
      </c>
      <c r="B7465" s="11">
        <v>91791.869076237213</v>
      </c>
    </row>
    <row r="7466" spans="1:2" x14ac:dyDescent="0.25">
      <c r="A7466" s="163">
        <v>91791.869076237213</v>
      </c>
      <c r="B7466" s="11">
        <v>91791.869076237213</v>
      </c>
    </row>
    <row r="7467" spans="1:2" x14ac:dyDescent="0.25">
      <c r="A7467" s="9" t="s">
        <v>2952</v>
      </c>
      <c r="B7467" s="11">
        <v>15000</v>
      </c>
    </row>
    <row r="7468" spans="1:2" x14ac:dyDescent="0.25">
      <c r="A7468" s="4" t="s">
        <v>8</v>
      </c>
      <c r="B7468" s="11">
        <v>15000</v>
      </c>
    </row>
    <row r="7469" spans="1:2" x14ac:dyDescent="0.25">
      <c r="A7469" s="10" t="s">
        <v>20</v>
      </c>
      <c r="B7469" s="11">
        <v>15000</v>
      </c>
    </row>
    <row r="7470" spans="1:2" x14ac:dyDescent="0.25">
      <c r="A7470" s="12" t="s">
        <v>6</v>
      </c>
      <c r="B7470" s="11">
        <v>15000</v>
      </c>
    </row>
    <row r="7471" spans="1:2" x14ac:dyDescent="0.25">
      <c r="A7471" s="13" t="s">
        <v>4054</v>
      </c>
      <c r="B7471" s="11">
        <v>15000</v>
      </c>
    </row>
    <row r="7472" spans="1:2" x14ac:dyDescent="0.25">
      <c r="A7472" s="14">
        <v>2</v>
      </c>
      <c r="B7472" s="11">
        <v>15000</v>
      </c>
    </row>
    <row r="7473" spans="1:2" x14ac:dyDescent="0.25">
      <c r="A7473" s="20" t="s">
        <v>18</v>
      </c>
      <c r="B7473" s="11">
        <v>15000</v>
      </c>
    </row>
    <row r="7474" spans="1:2" x14ac:dyDescent="0.25">
      <c r="A7474" s="163">
        <v>15000</v>
      </c>
      <c r="B7474" s="11">
        <v>15000</v>
      </c>
    </row>
    <row r="7475" spans="1:2" x14ac:dyDescent="0.25">
      <c r="A7475" s="9" t="s">
        <v>2953</v>
      </c>
      <c r="B7475" s="11">
        <v>66294.12766617132</v>
      </c>
    </row>
    <row r="7476" spans="1:2" x14ac:dyDescent="0.25">
      <c r="A7476" s="4" t="s">
        <v>84</v>
      </c>
      <c r="B7476" s="11">
        <v>66294.12766617132</v>
      </c>
    </row>
    <row r="7477" spans="1:2" x14ac:dyDescent="0.25">
      <c r="A7477" s="10" t="s">
        <v>52</v>
      </c>
      <c r="B7477" s="11">
        <v>66294.12766617132</v>
      </c>
    </row>
    <row r="7478" spans="1:2" x14ac:dyDescent="0.25">
      <c r="A7478" s="12" t="s">
        <v>82</v>
      </c>
      <c r="B7478" s="11">
        <v>66294.12766617132</v>
      </c>
    </row>
    <row r="7479" spans="1:2" x14ac:dyDescent="0.25">
      <c r="A7479" s="13" t="s">
        <v>4100</v>
      </c>
      <c r="B7479" s="11">
        <v>66294.12766617132</v>
      </c>
    </row>
    <row r="7480" spans="1:2" x14ac:dyDescent="0.25">
      <c r="A7480" s="14">
        <v>5</v>
      </c>
      <c r="B7480" s="11">
        <v>66294.12766617132</v>
      </c>
    </row>
    <row r="7481" spans="1:2" x14ac:dyDescent="0.25">
      <c r="A7481" s="20" t="s">
        <v>18</v>
      </c>
      <c r="B7481" s="11">
        <v>66294.12766617132</v>
      </c>
    </row>
    <row r="7482" spans="1:2" x14ac:dyDescent="0.25">
      <c r="A7482" s="163">
        <v>66294.12766617132</v>
      </c>
      <c r="B7482" s="11">
        <v>66294.12766617132</v>
      </c>
    </row>
    <row r="7483" spans="1:2" x14ac:dyDescent="0.25">
      <c r="A7483" s="9" t="s">
        <v>2954</v>
      </c>
      <c r="B7483" s="11">
        <v>101990.96564026357</v>
      </c>
    </row>
    <row r="7484" spans="1:2" x14ac:dyDescent="0.25">
      <c r="A7484" s="4" t="s">
        <v>84</v>
      </c>
      <c r="B7484" s="11">
        <v>101990.96564026357</v>
      </c>
    </row>
    <row r="7485" spans="1:2" x14ac:dyDescent="0.25">
      <c r="A7485" s="10" t="s">
        <v>356</v>
      </c>
      <c r="B7485" s="11">
        <v>101990.96564026357</v>
      </c>
    </row>
    <row r="7486" spans="1:2" x14ac:dyDescent="0.25">
      <c r="A7486" s="12" t="s">
        <v>82</v>
      </c>
      <c r="B7486" s="11">
        <v>101990.96564026357</v>
      </c>
    </row>
    <row r="7487" spans="1:2" x14ac:dyDescent="0.25">
      <c r="A7487" s="13" t="s">
        <v>4031</v>
      </c>
      <c r="B7487" s="11">
        <v>101990.96564026357</v>
      </c>
    </row>
    <row r="7488" spans="1:2" x14ac:dyDescent="0.25">
      <c r="A7488" s="14">
        <v>6</v>
      </c>
      <c r="B7488" s="11">
        <v>101990.96564026357</v>
      </c>
    </row>
    <row r="7489" spans="1:2" x14ac:dyDescent="0.25">
      <c r="A7489" s="20" t="s">
        <v>13</v>
      </c>
      <c r="B7489" s="11">
        <v>101990.96564026357</v>
      </c>
    </row>
    <row r="7490" spans="1:2" x14ac:dyDescent="0.25">
      <c r="A7490" s="163">
        <v>101990.96564026357</v>
      </c>
      <c r="B7490" s="11">
        <v>101990.96564026357</v>
      </c>
    </row>
    <row r="7491" spans="1:2" x14ac:dyDescent="0.25">
      <c r="A7491" s="9" t="s">
        <v>2955</v>
      </c>
      <c r="B7491" s="11">
        <v>60000</v>
      </c>
    </row>
    <row r="7492" spans="1:2" x14ac:dyDescent="0.25">
      <c r="A7492" s="4" t="s">
        <v>15</v>
      </c>
      <c r="B7492" s="11">
        <v>60000</v>
      </c>
    </row>
    <row r="7493" spans="1:2" x14ac:dyDescent="0.25">
      <c r="A7493" s="10" t="s">
        <v>52</v>
      </c>
      <c r="B7493" s="11">
        <v>60000</v>
      </c>
    </row>
    <row r="7494" spans="1:2" x14ac:dyDescent="0.25">
      <c r="A7494" s="12" t="s">
        <v>6</v>
      </c>
      <c r="B7494" s="11">
        <v>60000</v>
      </c>
    </row>
    <row r="7495" spans="1:2" x14ac:dyDescent="0.25">
      <c r="A7495" s="13" t="s">
        <v>4029</v>
      </c>
      <c r="B7495" s="11">
        <v>60000</v>
      </c>
    </row>
    <row r="7496" spans="1:2" x14ac:dyDescent="0.25">
      <c r="A7496" s="14">
        <v>3</v>
      </c>
      <c r="B7496" s="11">
        <v>60000</v>
      </c>
    </row>
    <row r="7497" spans="1:2" x14ac:dyDescent="0.25">
      <c r="A7497" s="20" t="s">
        <v>18</v>
      </c>
      <c r="B7497" s="11">
        <v>60000</v>
      </c>
    </row>
    <row r="7498" spans="1:2" x14ac:dyDescent="0.25">
      <c r="A7498" s="163">
        <v>60000</v>
      </c>
      <c r="B7498" s="11">
        <v>60000</v>
      </c>
    </row>
    <row r="7499" spans="1:2" x14ac:dyDescent="0.25">
      <c r="A7499" s="9" t="s">
        <v>2956</v>
      </c>
      <c r="B7499" s="11">
        <v>43856.11522531334</v>
      </c>
    </row>
    <row r="7500" spans="1:2" x14ac:dyDescent="0.25">
      <c r="A7500" s="4" t="s">
        <v>84</v>
      </c>
      <c r="B7500" s="11">
        <v>43856.11522531334</v>
      </c>
    </row>
    <row r="7501" spans="1:2" x14ac:dyDescent="0.25">
      <c r="A7501" s="10" t="s">
        <v>52</v>
      </c>
      <c r="B7501" s="11">
        <v>43856.11522531334</v>
      </c>
    </row>
    <row r="7502" spans="1:2" x14ac:dyDescent="0.25">
      <c r="A7502" s="12" t="s">
        <v>82</v>
      </c>
      <c r="B7502" s="11">
        <v>43856.11522531334</v>
      </c>
    </row>
    <row r="7503" spans="1:2" x14ac:dyDescent="0.25">
      <c r="A7503" s="13" t="s">
        <v>4030</v>
      </c>
      <c r="B7503" s="11">
        <v>43856.11522531334</v>
      </c>
    </row>
    <row r="7504" spans="1:2" x14ac:dyDescent="0.25">
      <c r="A7504" s="14">
        <v>1</v>
      </c>
      <c r="B7504" s="11">
        <v>43856.11522531334</v>
      </c>
    </row>
    <row r="7505" spans="1:2" x14ac:dyDescent="0.25">
      <c r="A7505" s="20" t="s">
        <v>13</v>
      </c>
      <c r="B7505" s="11">
        <v>43856.11522531334</v>
      </c>
    </row>
    <row r="7506" spans="1:2" x14ac:dyDescent="0.25">
      <c r="A7506" s="163">
        <v>43856.11522531334</v>
      </c>
      <c r="B7506" s="11">
        <v>43856.11522531334</v>
      </c>
    </row>
    <row r="7507" spans="1:2" x14ac:dyDescent="0.25">
      <c r="A7507" s="9" t="s">
        <v>2957</v>
      </c>
      <c r="B7507" s="11">
        <v>45616</v>
      </c>
    </row>
    <row r="7508" spans="1:2" x14ac:dyDescent="0.25">
      <c r="A7508" s="4" t="s">
        <v>84</v>
      </c>
      <c r="B7508" s="11">
        <v>45616</v>
      </c>
    </row>
    <row r="7509" spans="1:2" x14ac:dyDescent="0.25">
      <c r="A7509" s="10" t="s">
        <v>20</v>
      </c>
      <c r="B7509" s="11">
        <v>45616</v>
      </c>
    </row>
    <row r="7510" spans="1:2" x14ac:dyDescent="0.25">
      <c r="A7510" s="12" t="s">
        <v>6</v>
      </c>
      <c r="B7510" s="11">
        <v>45616</v>
      </c>
    </row>
    <row r="7511" spans="1:2" x14ac:dyDescent="0.25">
      <c r="A7511" s="13" t="s">
        <v>4030</v>
      </c>
      <c r="B7511" s="11">
        <v>45616</v>
      </c>
    </row>
    <row r="7512" spans="1:2" x14ac:dyDescent="0.25">
      <c r="A7512" s="14">
        <v>1.5</v>
      </c>
      <c r="B7512" s="11">
        <v>45616</v>
      </c>
    </row>
    <row r="7513" spans="1:2" x14ac:dyDescent="0.25">
      <c r="A7513" s="20" t="s">
        <v>9</v>
      </c>
      <c r="B7513" s="11">
        <v>45616</v>
      </c>
    </row>
    <row r="7514" spans="1:2" x14ac:dyDescent="0.25">
      <c r="A7514" s="163">
        <v>45616</v>
      </c>
      <c r="B7514" s="11">
        <v>45616</v>
      </c>
    </row>
    <row r="7515" spans="1:2" x14ac:dyDescent="0.25">
      <c r="A7515" s="9" t="s">
        <v>2958</v>
      </c>
      <c r="B7515" s="11">
        <v>75770.868892469181</v>
      </c>
    </row>
    <row r="7516" spans="1:2" x14ac:dyDescent="0.25">
      <c r="A7516" s="4" t="s">
        <v>672</v>
      </c>
      <c r="B7516" s="11">
        <v>75770.868892469181</v>
      </c>
    </row>
    <row r="7517" spans="1:2" x14ac:dyDescent="0.25">
      <c r="A7517" s="10" t="s">
        <v>310</v>
      </c>
      <c r="B7517" s="11">
        <v>75770.868892469181</v>
      </c>
    </row>
    <row r="7518" spans="1:2" x14ac:dyDescent="0.25">
      <c r="A7518" s="12" t="s">
        <v>670</v>
      </c>
      <c r="B7518" s="11">
        <v>75770.868892469181</v>
      </c>
    </row>
    <row r="7519" spans="1:2" x14ac:dyDescent="0.25">
      <c r="A7519" s="13" t="s">
        <v>4101</v>
      </c>
      <c r="B7519" s="11">
        <v>75770.868892469181</v>
      </c>
    </row>
    <row r="7520" spans="1:2" x14ac:dyDescent="0.25">
      <c r="A7520" s="14">
        <v>20</v>
      </c>
      <c r="B7520" s="11">
        <v>75770.868892469181</v>
      </c>
    </row>
    <row r="7521" spans="1:2" x14ac:dyDescent="0.25">
      <c r="A7521" s="20" t="s">
        <v>9</v>
      </c>
      <c r="B7521" s="11">
        <v>75770.868892469181</v>
      </c>
    </row>
    <row r="7522" spans="1:2" x14ac:dyDescent="0.25">
      <c r="A7522" s="163">
        <v>75770.868892469181</v>
      </c>
      <c r="B7522" s="11">
        <v>75770.868892469181</v>
      </c>
    </row>
    <row r="7523" spans="1:2" x14ac:dyDescent="0.25">
      <c r="A7523" s="9" t="s">
        <v>2959</v>
      </c>
      <c r="B7523" s="11">
        <v>57726.886552389187</v>
      </c>
    </row>
    <row r="7524" spans="1:2" x14ac:dyDescent="0.25">
      <c r="A7524" s="4" t="s">
        <v>84</v>
      </c>
      <c r="B7524" s="11">
        <v>57726.886552389187</v>
      </c>
    </row>
    <row r="7525" spans="1:2" x14ac:dyDescent="0.25">
      <c r="A7525" s="10" t="s">
        <v>52</v>
      </c>
      <c r="B7525" s="11">
        <v>57726.886552389187</v>
      </c>
    </row>
    <row r="7526" spans="1:2" x14ac:dyDescent="0.25">
      <c r="A7526" s="12" t="s">
        <v>82</v>
      </c>
      <c r="B7526" s="11">
        <v>57726.886552389187</v>
      </c>
    </row>
    <row r="7527" spans="1:2" x14ac:dyDescent="0.25">
      <c r="A7527" s="13" t="s">
        <v>4029</v>
      </c>
      <c r="B7527" s="11">
        <v>57726.886552389187</v>
      </c>
    </row>
    <row r="7528" spans="1:2" x14ac:dyDescent="0.25">
      <c r="A7528" s="14">
        <v>2</v>
      </c>
      <c r="B7528" s="11">
        <v>57726.886552389187</v>
      </c>
    </row>
    <row r="7529" spans="1:2" x14ac:dyDescent="0.25">
      <c r="A7529" s="20" t="s">
        <v>18</v>
      </c>
      <c r="B7529" s="11">
        <v>57726.886552389187</v>
      </c>
    </row>
    <row r="7530" spans="1:2" x14ac:dyDescent="0.25">
      <c r="A7530" s="163">
        <v>57726.886552389187</v>
      </c>
      <c r="B7530" s="11">
        <v>57726.886552389187</v>
      </c>
    </row>
    <row r="7531" spans="1:2" x14ac:dyDescent="0.25">
      <c r="A7531" s="9" t="s">
        <v>2960</v>
      </c>
      <c r="B7531" s="11">
        <v>20000</v>
      </c>
    </row>
    <row r="7532" spans="1:2" x14ac:dyDescent="0.25">
      <c r="A7532" s="4" t="s">
        <v>84</v>
      </c>
      <c r="B7532" s="11">
        <v>20000</v>
      </c>
    </row>
    <row r="7533" spans="1:2" x14ac:dyDescent="0.25">
      <c r="A7533" s="10" t="s">
        <v>20</v>
      </c>
      <c r="B7533" s="11">
        <v>20000</v>
      </c>
    </row>
    <row r="7534" spans="1:2" x14ac:dyDescent="0.25">
      <c r="A7534" s="12" t="s">
        <v>6</v>
      </c>
      <c r="B7534" s="11">
        <v>20000</v>
      </c>
    </row>
    <row r="7535" spans="1:2" x14ac:dyDescent="0.25">
      <c r="A7535" s="13" t="s">
        <v>4054</v>
      </c>
      <c r="B7535" s="11">
        <v>20000</v>
      </c>
    </row>
    <row r="7536" spans="1:2" x14ac:dyDescent="0.25">
      <c r="A7536" s="14">
        <v>2</v>
      </c>
      <c r="B7536" s="11">
        <v>20000</v>
      </c>
    </row>
    <row r="7537" spans="1:2" x14ac:dyDescent="0.25">
      <c r="A7537" s="20" t="s">
        <v>18</v>
      </c>
      <c r="B7537" s="11">
        <v>20000</v>
      </c>
    </row>
    <row r="7538" spans="1:2" x14ac:dyDescent="0.25">
      <c r="A7538" s="163">
        <v>20000</v>
      </c>
      <c r="B7538" s="11">
        <v>20000</v>
      </c>
    </row>
    <row r="7539" spans="1:2" x14ac:dyDescent="0.25">
      <c r="A7539" s="9" t="s">
        <v>2962</v>
      </c>
      <c r="B7539" s="11">
        <v>50995.482820131787</v>
      </c>
    </row>
    <row r="7540" spans="1:2" x14ac:dyDescent="0.25">
      <c r="A7540" s="4" t="s">
        <v>84</v>
      </c>
      <c r="B7540" s="11">
        <v>50995.482820131787</v>
      </c>
    </row>
    <row r="7541" spans="1:2" x14ac:dyDescent="0.25">
      <c r="A7541" s="10" t="s">
        <v>488</v>
      </c>
      <c r="B7541" s="11">
        <v>50995.482820131787</v>
      </c>
    </row>
    <row r="7542" spans="1:2" x14ac:dyDescent="0.25">
      <c r="A7542" s="12" t="s">
        <v>82</v>
      </c>
      <c r="B7542" s="11">
        <v>50995.482820131787</v>
      </c>
    </row>
    <row r="7543" spans="1:2" x14ac:dyDescent="0.25">
      <c r="A7543" s="13" t="s">
        <v>4029</v>
      </c>
      <c r="B7543" s="11">
        <v>50995.482820131787</v>
      </c>
    </row>
    <row r="7544" spans="1:2" x14ac:dyDescent="0.25">
      <c r="A7544" s="14">
        <v>5</v>
      </c>
      <c r="B7544" s="11">
        <v>50995.482820131787</v>
      </c>
    </row>
    <row r="7545" spans="1:2" x14ac:dyDescent="0.25">
      <c r="A7545" s="20" t="s">
        <v>25</v>
      </c>
      <c r="B7545" s="11">
        <v>50995.482820131787</v>
      </c>
    </row>
    <row r="7546" spans="1:2" x14ac:dyDescent="0.25">
      <c r="A7546" s="163">
        <v>50995.482820131787</v>
      </c>
      <c r="B7546" s="11">
        <v>50995.482820131787</v>
      </c>
    </row>
    <row r="7547" spans="1:2" x14ac:dyDescent="0.25">
      <c r="A7547" s="9" t="s">
        <v>2963</v>
      </c>
      <c r="B7547" s="11">
        <v>127488.70705032947</v>
      </c>
    </row>
    <row r="7548" spans="1:2" x14ac:dyDescent="0.25">
      <c r="A7548" s="4" t="s">
        <v>84</v>
      </c>
      <c r="B7548" s="11">
        <v>127488.70705032947</v>
      </c>
    </row>
    <row r="7549" spans="1:2" x14ac:dyDescent="0.25">
      <c r="A7549" s="10" t="s">
        <v>4001</v>
      </c>
      <c r="B7549" s="11">
        <v>127488.70705032947</v>
      </c>
    </row>
    <row r="7550" spans="1:2" x14ac:dyDescent="0.25">
      <c r="A7550" s="12" t="s">
        <v>82</v>
      </c>
      <c r="B7550" s="11">
        <v>127488.70705032947</v>
      </c>
    </row>
    <row r="7551" spans="1:2" x14ac:dyDescent="0.25">
      <c r="A7551" s="13" t="s">
        <v>4105</v>
      </c>
      <c r="B7551" s="11">
        <v>127488.70705032947</v>
      </c>
    </row>
    <row r="7552" spans="1:2" x14ac:dyDescent="0.25">
      <c r="A7552" s="14">
        <v>15</v>
      </c>
      <c r="B7552" s="11">
        <v>127488.70705032947</v>
      </c>
    </row>
    <row r="7553" spans="1:2" x14ac:dyDescent="0.25">
      <c r="A7553" s="20" t="s">
        <v>9</v>
      </c>
      <c r="B7553" s="11">
        <v>127488.70705032947</v>
      </c>
    </row>
    <row r="7554" spans="1:2" x14ac:dyDescent="0.25">
      <c r="A7554" s="163">
        <v>127488.70705032947</v>
      </c>
      <c r="B7554" s="11">
        <v>127488.70705032947</v>
      </c>
    </row>
    <row r="7555" spans="1:2" x14ac:dyDescent="0.25">
      <c r="A7555" s="9" t="s">
        <v>2964</v>
      </c>
      <c r="B7555" s="11">
        <v>66294.12766617132</v>
      </c>
    </row>
    <row r="7556" spans="1:2" x14ac:dyDescent="0.25">
      <c r="A7556" s="4" t="s">
        <v>84</v>
      </c>
      <c r="B7556" s="11">
        <v>66294.12766617132</v>
      </c>
    </row>
    <row r="7557" spans="1:2" x14ac:dyDescent="0.25">
      <c r="A7557" s="10" t="s">
        <v>20</v>
      </c>
      <c r="B7557" s="11">
        <v>66294.12766617132</v>
      </c>
    </row>
    <row r="7558" spans="1:2" x14ac:dyDescent="0.25">
      <c r="A7558" s="12" t="s">
        <v>82</v>
      </c>
      <c r="B7558" s="11">
        <v>66294.12766617132</v>
      </c>
    </row>
    <row r="7559" spans="1:2" x14ac:dyDescent="0.25">
      <c r="A7559" s="13" t="s">
        <v>4100</v>
      </c>
      <c r="B7559" s="11">
        <v>66294.12766617132</v>
      </c>
    </row>
    <row r="7560" spans="1:2" x14ac:dyDescent="0.25">
      <c r="A7560" s="14">
        <v>4</v>
      </c>
      <c r="B7560" s="11">
        <v>66294.12766617132</v>
      </c>
    </row>
    <row r="7561" spans="1:2" x14ac:dyDescent="0.25">
      <c r="A7561" s="20" t="s">
        <v>9</v>
      </c>
      <c r="B7561" s="11">
        <v>66294.12766617132</v>
      </c>
    </row>
    <row r="7562" spans="1:2" x14ac:dyDescent="0.25">
      <c r="A7562" s="163">
        <v>66294.12766617132</v>
      </c>
      <c r="B7562" s="11">
        <v>66294.12766617132</v>
      </c>
    </row>
    <row r="7563" spans="1:2" x14ac:dyDescent="0.25">
      <c r="A7563" s="9" t="s">
        <v>2965</v>
      </c>
      <c r="B7563" s="11">
        <v>63234.398696963413</v>
      </c>
    </row>
    <row r="7564" spans="1:2" x14ac:dyDescent="0.25">
      <c r="A7564" s="4" t="s">
        <v>84</v>
      </c>
      <c r="B7564" s="11">
        <v>63234.398696963413</v>
      </c>
    </row>
    <row r="7565" spans="1:2" x14ac:dyDescent="0.25">
      <c r="A7565" s="10" t="s">
        <v>20</v>
      </c>
      <c r="B7565" s="11">
        <v>63234.398696963413</v>
      </c>
    </row>
    <row r="7566" spans="1:2" x14ac:dyDescent="0.25">
      <c r="A7566" s="12" t="s">
        <v>82</v>
      </c>
      <c r="B7566" s="11">
        <v>63234.398696963413</v>
      </c>
    </row>
    <row r="7567" spans="1:2" x14ac:dyDescent="0.25">
      <c r="A7567" s="13" t="s">
        <v>4100</v>
      </c>
      <c r="B7567" s="11">
        <v>63234.398696963413</v>
      </c>
    </row>
    <row r="7568" spans="1:2" x14ac:dyDescent="0.25">
      <c r="A7568" s="14">
        <v>3</v>
      </c>
      <c r="B7568" s="11">
        <v>63234.398696963413</v>
      </c>
    </row>
    <row r="7569" spans="1:2" x14ac:dyDescent="0.25">
      <c r="A7569" s="20" t="s">
        <v>9</v>
      </c>
      <c r="B7569" s="11">
        <v>63234.398696963413</v>
      </c>
    </row>
    <row r="7570" spans="1:2" x14ac:dyDescent="0.25">
      <c r="A7570" s="163">
        <v>63234.398696963413</v>
      </c>
      <c r="B7570" s="11">
        <v>63234.398696963413</v>
      </c>
    </row>
    <row r="7571" spans="1:2" x14ac:dyDescent="0.25">
      <c r="A7571" s="9" t="s">
        <v>2967</v>
      </c>
      <c r="B7571" s="11">
        <v>112190.06220428993</v>
      </c>
    </row>
    <row r="7572" spans="1:2" x14ac:dyDescent="0.25">
      <c r="A7572" s="4" t="s">
        <v>84</v>
      </c>
      <c r="B7572" s="11">
        <v>112190.06220428993</v>
      </c>
    </row>
    <row r="7573" spans="1:2" x14ac:dyDescent="0.25">
      <c r="A7573" s="10" t="s">
        <v>52</v>
      </c>
      <c r="B7573" s="11">
        <v>112190.06220428993</v>
      </c>
    </row>
    <row r="7574" spans="1:2" x14ac:dyDescent="0.25">
      <c r="A7574" s="12" t="s">
        <v>82</v>
      </c>
      <c r="B7574" s="11">
        <v>112190.06220428993</v>
      </c>
    </row>
    <row r="7575" spans="1:2" x14ac:dyDescent="0.25">
      <c r="A7575" s="13" t="s">
        <v>4031</v>
      </c>
      <c r="B7575" s="11">
        <v>112190.06220428993</v>
      </c>
    </row>
    <row r="7576" spans="1:2" x14ac:dyDescent="0.25">
      <c r="A7576" s="14">
        <v>8</v>
      </c>
      <c r="B7576" s="11">
        <v>112190.06220428993</v>
      </c>
    </row>
    <row r="7577" spans="1:2" x14ac:dyDescent="0.25">
      <c r="A7577" s="20" t="s">
        <v>18</v>
      </c>
      <c r="B7577" s="11">
        <v>112190.06220428993</v>
      </c>
    </row>
    <row r="7578" spans="1:2" x14ac:dyDescent="0.25">
      <c r="A7578" s="163">
        <v>112190.06220428993</v>
      </c>
      <c r="B7578" s="11">
        <v>112190.06220428993</v>
      </c>
    </row>
    <row r="7579" spans="1:2" x14ac:dyDescent="0.25">
      <c r="A7579" s="9" t="s">
        <v>2968</v>
      </c>
      <c r="B7579" s="11">
        <v>71393.675948184507</v>
      </c>
    </row>
    <row r="7580" spans="1:2" x14ac:dyDescent="0.25">
      <c r="A7580" s="4" t="s">
        <v>84</v>
      </c>
      <c r="B7580" s="11">
        <v>71393.675948184507</v>
      </c>
    </row>
    <row r="7581" spans="1:2" x14ac:dyDescent="0.25">
      <c r="A7581" s="10" t="s">
        <v>52</v>
      </c>
      <c r="B7581" s="11">
        <v>71393.675948184507</v>
      </c>
    </row>
    <row r="7582" spans="1:2" x14ac:dyDescent="0.25">
      <c r="A7582" s="12" t="s">
        <v>82</v>
      </c>
      <c r="B7582" s="11">
        <v>71393.675948184507</v>
      </c>
    </row>
    <row r="7583" spans="1:2" x14ac:dyDescent="0.25">
      <c r="A7583" s="13" t="s">
        <v>4100</v>
      </c>
      <c r="B7583" s="11">
        <v>71393.675948184507</v>
      </c>
    </row>
    <row r="7584" spans="1:2" x14ac:dyDescent="0.25">
      <c r="A7584" s="14">
        <v>7</v>
      </c>
      <c r="B7584" s="11">
        <v>71393.675948184507</v>
      </c>
    </row>
    <row r="7585" spans="1:2" x14ac:dyDescent="0.25">
      <c r="A7585" s="20" t="s">
        <v>9</v>
      </c>
      <c r="B7585" s="11">
        <v>71393.675948184507</v>
      </c>
    </row>
    <row r="7586" spans="1:2" x14ac:dyDescent="0.25">
      <c r="A7586" s="163">
        <v>71393.675948184507</v>
      </c>
      <c r="B7586" s="11">
        <v>71393.675948184507</v>
      </c>
    </row>
    <row r="7587" spans="1:2" x14ac:dyDescent="0.25">
      <c r="A7587" s="9" t="s">
        <v>2969</v>
      </c>
      <c r="B7587" s="11">
        <v>85000</v>
      </c>
    </row>
    <row r="7588" spans="1:2" x14ac:dyDescent="0.25">
      <c r="A7588" s="4" t="s">
        <v>84</v>
      </c>
      <c r="B7588" s="11">
        <v>85000</v>
      </c>
    </row>
    <row r="7589" spans="1:2" x14ac:dyDescent="0.25">
      <c r="A7589" s="10" t="s">
        <v>3999</v>
      </c>
      <c r="B7589" s="11">
        <v>85000</v>
      </c>
    </row>
    <row r="7590" spans="1:2" x14ac:dyDescent="0.25">
      <c r="A7590" s="12" t="s">
        <v>6</v>
      </c>
      <c r="B7590" s="11">
        <v>85000</v>
      </c>
    </row>
    <row r="7591" spans="1:2" x14ac:dyDescent="0.25">
      <c r="A7591" s="13" t="s">
        <v>4101</v>
      </c>
      <c r="B7591" s="11">
        <v>85000</v>
      </c>
    </row>
    <row r="7592" spans="1:2" x14ac:dyDescent="0.25">
      <c r="A7592" s="14">
        <v>8</v>
      </c>
      <c r="B7592" s="11">
        <v>85000</v>
      </c>
    </row>
    <row r="7593" spans="1:2" x14ac:dyDescent="0.25">
      <c r="A7593" s="20" t="s">
        <v>9</v>
      </c>
      <c r="B7593" s="11">
        <v>85000</v>
      </c>
    </row>
    <row r="7594" spans="1:2" x14ac:dyDescent="0.25">
      <c r="A7594" s="163">
        <v>85000</v>
      </c>
      <c r="B7594" s="11">
        <v>85000</v>
      </c>
    </row>
    <row r="7595" spans="1:2" x14ac:dyDescent="0.25">
      <c r="A7595" s="9" t="s">
        <v>2970</v>
      </c>
      <c r="B7595" s="11">
        <v>95871.50770184776</v>
      </c>
    </row>
    <row r="7596" spans="1:2" x14ac:dyDescent="0.25">
      <c r="A7596" s="4" t="s">
        <v>84</v>
      </c>
      <c r="B7596" s="11">
        <v>95871.50770184776</v>
      </c>
    </row>
    <row r="7597" spans="1:2" x14ac:dyDescent="0.25">
      <c r="A7597" s="10" t="s">
        <v>20</v>
      </c>
      <c r="B7597" s="11">
        <v>95871.50770184776</v>
      </c>
    </row>
    <row r="7598" spans="1:2" x14ac:dyDescent="0.25">
      <c r="A7598" s="12" t="s">
        <v>82</v>
      </c>
      <c r="B7598" s="11">
        <v>95871.50770184776</v>
      </c>
    </row>
    <row r="7599" spans="1:2" x14ac:dyDescent="0.25">
      <c r="A7599" s="13" t="s">
        <v>4102</v>
      </c>
      <c r="B7599" s="11">
        <v>95871.50770184776</v>
      </c>
    </row>
    <row r="7600" spans="1:2" x14ac:dyDescent="0.25">
      <c r="A7600" s="14">
        <v>2.5</v>
      </c>
      <c r="B7600" s="11">
        <v>95871.50770184776</v>
      </c>
    </row>
    <row r="7601" spans="1:2" x14ac:dyDescent="0.25">
      <c r="A7601" s="20" t="s">
        <v>18</v>
      </c>
      <c r="B7601" s="11">
        <v>95871.50770184776</v>
      </c>
    </row>
    <row r="7602" spans="1:2" x14ac:dyDescent="0.25">
      <c r="A7602" s="163">
        <v>95871.50770184776</v>
      </c>
      <c r="B7602" s="11">
        <v>95871.50770184776</v>
      </c>
    </row>
    <row r="7603" spans="1:2" x14ac:dyDescent="0.25">
      <c r="A7603" s="9" t="s">
        <v>2971</v>
      </c>
      <c r="B7603" s="11">
        <v>109130.33323508203</v>
      </c>
    </row>
    <row r="7604" spans="1:2" x14ac:dyDescent="0.25">
      <c r="A7604" s="4" t="s">
        <v>84</v>
      </c>
      <c r="B7604" s="11">
        <v>109130.33323508203</v>
      </c>
    </row>
    <row r="7605" spans="1:2" x14ac:dyDescent="0.25">
      <c r="A7605" s="10" t="s">
        <v>52</v>
      </c>
      <c r="B7605" s="11">
        <v>109130.33323508203</v>
      </c>
    </row>
    <row r="7606" spans="1:2" x14ac:dyDescent="0.25">
      <c r="A7606" s="12" t="s">
        <v>82</v>
      </c>
      <c r="B7606" s="11">
        <v>109130.33323508203</v>
      </c>
    </row>
    <row r="7607" spans="1:2" x14ac:dyDescent="0.25">
      <c r="A7607" s="13" t="s">
        <v>4031</v>
      </c>
      <c r="B7607" s="11">
        <v>109130.33323508203</v>
      </c>
    </row>
    <row r="7608" spans="1:2" x14ac:dyDescent="0.25">
      <c r="A7608" s="14">
        <v>35</v>
      </c>
      <c r="B7608" s="11">
        <v>109130.33323508203</v>
      </c>
    </row>
    <row r="7609" spans="1:2" x14ac:dyDescent="0.25">
      <c r="A7609" s="20" t="s">
        <v>9</v>
      </c>
      <c r="B7609" s="11">
        <v>109130.33323508203</v>
      </c>
    </row>
    <row r="7610" spans="1:2" x14ac:dyDescent="0.25">
      <c r="A7610" s="163">
        <v>109130.33323508203</v>
      </c>
      <c r="B7610" s="11">
        <v>109130.33323508203</v>
      </c>
    </row>
    <row r="7611" spans="1:2" x14ac:dyDescent="0.25">
      <c r="A7611" s="9" t="s">
        <v>2972</v>
      </c>
      <c r="B7611" s="11">
        <v>36000</v>
      </c>
    </row>
    <row r="7612" spans="1:2" x14ac:dyDescent="0.25">
      <c r="A7612" s="4" t="s">
        <v>1131</v>
      </c>
      <c r="B7612" s="11">
        <v>36000</v>
      </c>
    </row>
    <row r="7613" spans="1:2" x14ac:dyDescent="0.25">
      <c r="A7613" s="10" t="s">
        <v>52</v>
      </c>
      <c r="B7613" s="11">
        <v>36000</v>
      </c>
    </row>
    <row r="7614" spans="1:2" x14ac:dyDescent="0.25">
      <c r="A7614" s="12" t="s">
        <v>6</v>
      </c>
      <c r="B7614" s="11">
        <v>36000</v>
      </c>
    </row>
    <row r="7615" spans="1:2" x14ac:dyDescent="0.25">
      <c r="A7615" s="13" t="s">
        <v>4032</v>
      </c>
      <c r="B7615" s="11">
        <v>36000</v>
      </c>
    </row>
    <row r="7616" spans="1:2" x14ac:dyDescent="0.25">
      <c r="A7616" s="14">
        <v>3</v>
      </c>
      <c r="B7616" s="11">
        <v>36000</v>
      </c>
    </row>
    <row r="7617" spans="1:2" x14ac:dyDescent="0.25">
      <c r="A7617" s="20" t="s">
        <v>25</v>
      </c>
      <c r="B7617" s="11">
        <v>36000</v>
      </c>
    </row>
    <row r="7618" spans="1:2" x14ac:dyDescent="0.25">
      <c r="A7618" s="163">
        <v>36000</v>
      </c>
      <c r="B7618" s="11">
        <v>36000</v>
      </c>
    </row>
    <row r="7619" spans="1:2" x14ac:dyDescent="0.25">
      <c r="A7619" s="9" t="s">
        <v>2973</v>
      </c>
      <c r="B7619" s="11">
        <v>122389.15876831629</v>
      </c>
    </row>
    <row r="7620" spans="1:2" x14ac:dyDescent="0.25">
      <c r="A7620" s="4" t="s">
        <v>84</v>
      </c>
      <c r="B7620" s="11">
        <v>122389.15876831629</v>
      </c>
    </row>
    <row r="7621" spans="1:2" x14ac:dyDescent="0.25">
      <c r="A7621" s="10" t="s">
        <v>20</v>
      </c>
      <c r="B7621" s="11">
        <v>122389.15876831629</v>
      </c>
    </row>
    <row r="7622" spans="1:2" x14ac:dyDescent="0.25">
      <c r="A7622" s="12" t="s">
        <v>82</v>
      </c>
      <c r="B7622" s="11">
        <v>122389.15876831629</v>
      </c>
    </row>
    <row r="7623" spans="1:2" x14ac:dyDescent="0.25">
      <c r="A7623" s="13" t="s">
        <v>4104</v>
      </c>
      <c r="B7623" s="11">
        <v>122389.15876831629</v>
      </c>
    </row>
    <row r="7624" spans="1:2" x14ac:dyDescent="0.25">
      <c r="A7624" s="14">
        <v>2</v>
      </c>
      <c r="B7624" s="11">
        <v>122389.15876831629</v>
      </c>
    </row>
    <row r="7625" spans="1:2" x14ac:dyDescent="0.25">
      <c r="A7625" s="20" t="s">
        <v>9</v>
      </c>
      <c r="B7625" s="11">
        <v>122389.15876831629</v>
      </c>
    </row>
    <row r="7626" spans="1:2" x14ac:dyDescent="0.25">
      <c r="A7626" s="163">
        <v>122389.15876831629</v>
      </c>
      <c r="B7626" s="11">
        <v>122389.15876831629</v>
      </c>
    </row>
    <row r="7627" spans="1:2" x14ac:dyDescent="0.25">
      <c r="A7627" s="9" t="s">
        <v>2974</v>
      </c>
      <c r="B7627" s="11">
        <v>53035.30213293706</v>
      </c>
    </row>
    <row r="7628" spans="1:2" x14ac:dyDescent="0.25">
      <c r="A7628" s="4" t="s">
        <v>84</v>
      </c>
      <c r="B7628" s="11">
        <v>53035.30213293706</v>
      </c>
    </row>
    <row r="7629" spans="1:2" x14ac:dyDescent="0.25">
      <c r="A7629" s="10" t="s">
        <v>20</v>
      </c>
      <c r="B7629" s="11">
        <v>53035.30213293706</v>
      </c>
    </row>
    <row r="7630" spans="1:2" x14ac:dyDescent="0.25">
      <c r="A7630" s="12" t="s">
        <v>82</v>
      </c>
      <c r="B7630" s="11">
        <v>53035.30213293706</v>
      </c>
    </row>
    <row r="7631" spans="1:2" x14ac:dyDescent="0.25">
      <c r="A7631" s="13" t="s">
        <v>4029</v>
      </c>
      <c r="B7631" s="11">
        <v>53035.30213293706</v>
      </c>
    </row>
    <row r="7632" spans="1:2" x14ac:dyDescent="0.25">
      <c r="A7632" s="14">
        <v>4</v>
      </c>
      <c r="B7632" s="11">
        <v>53035.30213293706</v>
      </c>
    </row>
    <row r="7633" spans="1:2" x14ac:dyDescent="0.25">
      <c r="A7633" s="20" t="s">
        <v>9</v>
      </c>
      <c r="B7633" s="11">
        <v>53035.30213293706</v>
      </c>
    </row>
    <row r="7634" spans="1:2" x14ac:dyDescent="0.25">
      <c r="A7634" s="163">
        <v>53035.30213293706</v>
      </c>
      <c r="B7634" s="11">
        <v>53035.30213293706</v>
      </c>
    </row>
    <row r="7635" spans="1:2" x14ac:dyDescent="0.25">
      <c r="A7635" s="9" t="s">
        <v>2975</v>
      </c>
      <c r="B7635" s="11">
        <v>125000</v>
      </c>
    </row>
    <row r="7636" spans="1:2" x14ac:dyDescent="0.25">
      <c r="A7636" s="4" t="s">
        <v>15</v>
      </c>
      <c r="B7636" s="11">
        <v>125000</v>
      </c>
    </row>
    <row r="7637" spans="1:2" x14ac:dyDescent="0.25">
      <c r="A7637" s="10" t="s">
        <v>4001</v>
      </c>
      <c r="B7637" s="11">
        <v>125000</v>
      </c>
    </row>
    <row r="7638" spans="1:2" x14ac:dyDescent="0.25">
      <c r="A7638" s="12" t="s">
        <v>6</v>
      </c>
      <c r="B7638" s="11">
        <v>125000</v>
      </c>
    </row>
    <row r="7639" spans="1:2" x14ac:dyDescent="0.25">
      <c r="A7639" s="13" t="s">
        <v>4105</v>
      </c>
      <c r="B7639" s="11">
        <v>125000</v>
      </c>
    </row>
    <row r="7640" spans="1:2" x14ac:dyDescent="0.25">
      <c r="A7640" s="14">
        <v>10</v>
      </c>
      <c r="B7640" s="11">
        <v>125000</v>
      </c>
    </row>
    <row r="7641" spans="1:2" x14ac:dyDescent="0.25">
      <c r="A7641" s="20" t="s">
        <v>9</v>
      </c>
      <c r="B7641" s="11">
        <v>125000</v>
      </c>
    </row>
    <row r="7642" spans="1:2" x14ac:dyDescent="0.25">
      <c r="A7642" s="163">
        <v>125000</v>
      </c>
      <c r="B7642" s="11">
        <v>125000</v>
      </c>
    </row>
    <row r="7643" spans="1:2" x14ac:dyDescent="0.25">
      <c r="A7643" s="9" t="s">
        <v>2976</v>
      </c>
      <c r="B7643" s="11">
        <v>19000</v>
      </c>
    </row>
    <row r="7644" spans="1:2" x14ac:dyDescent="0.25">
      <c r="A7644" s="4" t="s">
        <v>1123</v>
      </c>
      <c r="B7644" s="11">
        <v>19000</v>
      </c>
    </row>
    <row r="7645" spans="1:2" x14ac:dyDescent="0.25">
      <c r="A7645" s="10" t="s">
        <v>20</v>
      </c>
      <c r="B7645" s="11">
        <v>19000</v>
      </c>
    </row>
    <row r="7646" spans="1:2" x14ac:dyDescent="0.25">
      <c r="A7646" s="12" t="s">
        <v>6</v>
      </c>
      <c r="B7646" s="11">
        <v>19000</v>
      </c>
    </row>
    <row r="7647" spans="1:2" x14ac:dyDescent="0.25">
      <c r="A7647" s="13" t="s">
        <v>4054</v>
      </c>
      <c r="B7647" s="11">
        <v>19000</v>
      </c>
    </row>
    <row r="7648" spans="1:2" x14ac:dyDescent="0.25">
      <c r="A7648" s="14">
        <v>6</v>
      </c>
      <c r="B7648" s="11">
        <v>19000</v>
      </c>
    </row>
    <row r="7649" spans="1:2" x14ac:dyDescent="0.25">
      <c r="A7649" s="20" t="s">
        <v>9</v>
      </c>
      <c r="B7649" s="11">
        <v>19000</v>
      </c>
    </row>
    <row r="7650" spans="1:2" x14ac:dyDescent="0.25">
      <c r="A7650" s="163">
        <v>19000</v>
      </c>
      <c r="B7650" s="11">
        <v>19000</v>
      </c>
    </row>
    <row r="7651" spans="1:2" x14ac:dyDescent="0.25">
      <c r="A7651" s="9" t="s">
        <v>2977</v>
      </c>
      <c r="B7651" s="11">
        <v>93831.688389042494</v>
      </c>
    </row>
    <row r="7652" spans="1:2" x14ac:dyDescent="0.25">
      <c r="A7652" s="4" t="s">
        <v>84</v>
      </c>
      <c r="B7652" s="11">
        <v>93831.688389042494</v>
      </c>
    </row>
    <row r="7653" spans="1:2" x14ac:dyDescent="0.25">
      <c r="A7653" s="10" t="s">
        <v>20</v>
      </c>
      <c r="B7653" s="11">
        <v>93831.688389042494</v>
      </c>
    </row>
    <row r="7654" spans="1:2" x14ac:dyDescent="0.25">
      <c r="A7654" s="12" t="s">
        <v>82</v>
      </c>
      <c r="B7654" s="11">
        <v>93831.688389042494</v>
      </c>
    </row>
    <row r="7655" spans="1:2" x14ac:dyDescent="0.25">
      <c r="A7655" s="13" t="s">
        <v>4102</v>
      </c>
      <c r="B7655" s="11">
        <v>93831.688389042494</v>
      </c>
    </row>
    <row r="7656" spans="1:2" x14ac:dyDescent="0.25">
      <c r="A7656" s="14">
        <v>6</v>
      </c>
      <c r="B7656" s="11">
        <v>93831.688389042494</v>
      </c>
    </row>
    <row r="7657" spans="1:2" x14ac:dyDescent="0.25">
      <c r="A7657" s="20" t="s">
        <v>13</v>
      </c>
      <c r="B7657" s="11">
        <v>93831.688389042494</v>
      </c>
    </row>
    <row r="7658" spans="1:2" x14ac:dyDescent="0.25">
      <c r="A7658" s="163">
        <v>93831.688389042494</v>
      </c>
      <c r="B7658" s="11">
        <v>93831.688389042494</v>
      </c>
    </row>
    <row r="7659" spans="1:2" x14ac:dyDescent="0.25">
      <c r="A7659" s="9" t="s">
        <v>2978</v>
      </c>
      <c r="B7659" s="11">
        <v>101990.96564026357</v>
      </c>
    </row>
    <row r="7660" spans="1:2" x14ac:dyDescent="0.25">
      <c r="A7660" s="4" t="s">
        <v>84</v>
      </c>
      <c r="B7660" s="11">
        <v>101990.96564026357</v>
      </c>
    </row>
    <row r="7661" spans="1:2" x14ac:dyDescent="0.25">
      <c r="A7661" s="10" t="s">
        <v>20</v>
      </c>
      <c r="B7661" s="11">
        <v>101990.96564026357</v>
      </c>
    </row>
    <row r="7662" spans="1:2" x14ac:dyDescent="0.25">
      <c r="A7662" s="12" t="s">
        <v>82</v>
      </c>
      <c r="B7662" s="11">
        <v>101990.96564026357</v>
      </c>
    </row>
    <row r="7663" spans="1:2" x14ac:dyDescent="0.25">
      <c r="A7663" s="13" t="s">
        <v>4031</v>
      </c>
      <c r="B7663" s="11">
        <v>101990.96564026357</v>
      </c>
    </row>
    <row r="7664" spans="1:2" x14ac:dyDescent="0.25">
      <c r="A7664" s="14">
        <v>20</v>
      </c>
      <c r="B7664" s="11">
        <v>101990.96564026357</v>
      </c>
    </row>
    <row r="7665" spans="1:2" x14ac:dyDescent="0.25">
      <c r="A7665" s="20" t="s">
        <v>9</v>
      </c>
      <c r="B7665" s="11">
        <v>101990.96564026357</v>
      </c>
    </row>
    <row r="7666" spans="1:2" x14ac:dyDescent="0.25">
      <c r="A7666" s="163">
        <v>101990.96564026357</v>
      </c>
      <c r="B7666" s="11">
        <v>101990.96564026357</v>
      </c>
    </row>
    <row r="7667" spans="1:2" x14ac:dyDescent="0.25">
      <c r="A7667" s="9" t="s">
        <v>2979</v>
      </c>
      <c r="B7667" s="11">
        <v>122389.15876831629</v>
      </c>
    </row>
    <row r="7668" spans="1:2" x14ac:dyDescent="0.25">
      <c r="A7668" s="4" t="s">
        <v>84</v>
      </c>
      <c r="B7668" s="11">
        <v>122389.15876831629</v>
      </c>
    </row>
    <row r="7669" spans="1:2" x14ac:dyDescent="0.25">
      <c r="A7669" s="10" t="s">
        <v>20</v>
      </c>
      <c r="B7669" s="11">
        <v>122389.15876831629</v>
      </c>
    </row>
    <row r="7670" spans="1:2" x14ac:dyDescent="0.25">
      <c r="A7670" s="12" t="s">
        <v>82</v>
      </c>
      <c r="B7670" s="11">
        <v>122389.15876831629</v>
      </c>
    </row>
    <row r="7671" spans="1:2" x14ac:dyDescent="0.25">
      <c r="A7671" s="13" t="s">
        <v>4104</v>
      </c>
      <c r="B7671" s="11">
        <v>122389.15876831629</v>
      </c>
    </row>
    <row r="7672" spans="1:2" x14ac:dyDescent="0.25">
      <c r="A7672" s="14">
        <v>5</v>
      </c>
      <c r="B7672" s="11">
        <v>122389.15876831629</v>
      </c>
    </row>
    <row r="7673" spans="1:2" x14ac:dyDescent="0.25">
      <c r="A7673" s="20" t="s">
        <v>9</v>
      </c>
      <c r="B7673" s="11">
        <v>122389.15876831629</v>
      </c>
    </row>
    <row r="7674" spans="1:2" x14ac:dyDescent="0.25">
      <c r="A7674" s="163">
        <v>122389.15876831629</v>
      </c>
      <c r="B7674" s="11">
        <v>122389.15876831629</v>
      </c>
    </row>
    <row r="7675" spans="1:2" x14ac:dyDescent="0.25">
      <c r="A7675" s="9" t="s">
        <v>2980</v>
      </c>
      <c r="B7675" s="11">
        <v>34417.653306061438</v>
      </c>
    </row>
    <row r="7676" spans="1:2" x14ac:dyDescent="0.25">
      <c r="A7676" s="4" t="s">
        <v>88</v>
      </c>
      <c r="B7676" s="11">
        <v>34417.653306061438</v>
      </c>
    </row>
    <row r="7677" spans="1:2" x14ac:dyDescent="0.25">
      <c r="A7677" s="10" t="s">
        <v>20</v>
      </c>
      <c r="B7677" s="11">
        <v>34417.653306061438</v>
      </c>
    </row>
    <row r="7678" spans="1:2" x14ac:dyDescent="0.25">
      <c r="A7678" s="12" t="s">
        <v>86</v>
      </c>
      <c r="B7678" s="11">
        <v>34417.653306061438</v>
      </c>
    </row>
    <row r="7679" spans="1:2" x14ac:dyDescent="0.25">
      <c r="A7679" s="13" t="s">
        <v>4032</v>
      </c>
      <c r="B7679" s="11">
        <v>34417.653306061438</v>
      </c>
    </row>
    <row r="7680" spans="1:2" x14ac:dyDescent="0.25">
      <c r="A7680" s="14">
        <v>4</v>
      </c>
      <c r="B7680" s="11">
        <v>34417.653306061438</v>
      </c>
    </row>
    <row r="7681" spans="1:2" x14ac:dyDescent="0.25">
      <c r="A7681" s="20" t="s">
        <v>13</v>
      </c>
      <c r="B7681" s="11">
        <v>34417.653306061438</v>
      </c>
    </row>
    <row r="7682" spans="1:2" x14ac:dyDescent="0.25">
      <c r="A7682" s="163">
        <v>34417.653306061438</v>
      </c>
      <c r="B7682" s="11">
        <v>34417.653306061438</v>
      </c>
    </row>
    <row r="7683" spans="1:2" x14ac:dyDescent="0.25">
      <c r="A7683" s="9" t="s">
        <v>2981</v>
      </c>
      <c r="B7683" s="11">
        <v>12000</v>
      </c>
    </row>
    <row r="7684" spans="1:2" x14ac:dyDescent="0.25">
      <c r="A7684" s="4" t="s">
        <v>1126</v>
      </c>
      <c r="B7684" s="11">
        <v>12000</v>
      </c>
    </row>
    <row r="7685" spans="1:2" x14ac:dyDescent="0.25">
      <c r="A7685" s="10" t="s">
        <v>52</v>
      </c>
      <c r="B7685" s="11">
        <v>12000</v>
      </c>
    </row>
    <row r="7686" spans="1:2" x14ac:dyDescent="0.25">
      <c r="A7686" s="12" t="s">
        <v>6</v>
      </c>
      <c r="B7686" s="11">
        <v>12000</v>
      </c>
    </row>
    <row r="7687" spans="1:2" x14ac:dyDescent="0.25">
      <c r="A7687" s="13" t="s">
        <v>4053</v>
      </c>
      <c r="B7687" s="11">
        <v>12000</v>
      </c>
    </row>
    <row r="7688" spans="1:2" x14ac:dyDescent="0.25">
      <c r="A7688" s="14">
        <v>3</v>
      </c>
      <c r="B7688" s="11">
        <v>12000</v>
      </c>
    </row>
    <row r="7689" spans="1:2" x14ac:dyDescent="0.25">
      <c r="A7689" s="20" t="s">
        <v>13</v>
      </c>
      <c r="B7689" s="11">
        <v>12000</v>
      </c>
    </row>
    <row r="7690" spans="1:2" x14ac:dyDescent="0.25">
      <c r="A7690" s="163">
        <v>12000</v>
      </c>
      <c r="B7690" s="11">
        <v>12000</v>
      </c>
    </row>
    <row r="7691" spans="1:2" x14ac:dyDescent="0.25">
      <c r="A7691" s="9" t="s">
        <v>2982</v>
      </c>
      <c r="B7691" s="11">
        <v>3632.815004238284</v>
      </c>
    </row>
    <row r="7692" spans="1:2" x14ac:dyDescent="0.25">
      <c r="A7692" s="4" t="s">
        <v>8</v>
      </c>
      <c r="B7692" s="11">
        <v>3632.815004238284</v>
      </c>
    </row>
    <row r="7693" spans="1:2" x14ac:dyDescent="0.25">
      <c r="A7693" s="10" t="s">
        <v>52</v>
      </c>
      <c r="B7693" s="11">
        <v>3632.815004238284</v>
      </c>
    </row>
    <row r="7694" spans="1:2" x14ac:dyDescent="0.25">
      <c r="A7694" s="12" t="s">
        <v>40</v>
      </c>
      <c r="B7694" s="11">
        <v>3632.815004238284</v>
      </c>
    </row>
    <row r="7695" spans="1:2" x14ac:dyDescent="0.25">
      <c r="A7695" s="13" t="s">
        <v>4053</v>
      </c>
      <c r="B7695" s="11">
        <v>3632.815004238284</v>
      </c>
    </row>
    <row r="7696" spans="1:2" x14ac:dyDescent="0.25">
      <c r="A7696" s="14">
        <v>0</v>
      </c>
      <c r="B7696" s="11">
        <v>3632.815004238284</v>
      </c>
    </row>
    <row r="7697" spans="1:2" x14ac:dyDescent="0.25">
      <c r="A7697" s="20" t="s">
        <v>9</v>
      </c>
      <c r="B7697" s="11">
        <v>3632.815004238284</v>
      </c>
    </row>
    <row r="7698" spans="1:2" x14ac:dyDescent="0.25">
      <c r="A7698" s="163">
        <v>3632.815004238284</v>
      </c>
      <c r="B7698" s="11">
        <v>3632.815004238284</v>
      </c>
    </row>
    <row r="7699" spans="1:2" x14ac:dyDescent="0.25">
      <c r="A7699" s="9" t="s">
        <v>2983</v>
      </c>
      <c r="B7699" s="11">
        <v>21369.500024931083</v>
      </c>
    </row>
    <row r="7700" spans="1:2" x14ac:dyDescent="0.25">
      <c r="A7700" s="4" t="s">
        <v>8</v>
      </c>
      <c r="B7700" s="11">
        <v>21369.500024931083</v>
      </c>
    </row>
    <row r="7701" spans="1:2" x14ac:dyDescent="0.25">
      <c r="A7701" s="10" t="s">
        <v>356</v>
      </c>
      <c r="B7701" s="11">
        <v>21369.500024931083</v>
      </c>
    </row>
    <row r="7702" spans="1:2" x14ac:dyDescent="0.25">
      <c r="A7702" s="12" t="s">
        <v>40</v>
      </c>
      <c r="B7702" s="11">
        <v>21369.500024931083</v>
      </c>
    </row>
    <row r="7703" spans="1:2" x14ac:dyDescent="0.25">
      <c r="A7703" s="13" t="s">
        <v>4054</v>
      </c>
      <c r="B7703" s="11">
        <v>21369.500024931083</v>
      </c>
    </row>
    <row r="7704" spans="1:2" x14ac:dyDescent="0.25">
      <c r="A7704" s="14">
        <v>6</v>
      </c>
      <c r="B7704" s="11">
        <v>21369.500024931083</v>
      </c>
    </row>
    <row r="7705" spans="1:2" x14ac:dyDescent="0.25">
      <c r="A7705" s="20" t="s">
        <v>13</v>
      </c>
      <c r="B7705" s="11">
        <v>21369.500024931083</v>
      </c>
    </row>
    <row r="7706" spans="1:2" x14ac:dyDescent="0.25">
      <c r="A7706" s="163">
        <v>21369.500024931083</v>
      </c>
      <c r="B7706" s="11">
        <v>21369.500024931083</v>
      </c>
    </row>
    <row r="7707" spans="1:2" x14ac:dyDescent="0.25">
      <c r="A7707" s="9" t="s">
        <v>2984</v>
      </c>
      <c r="B7707" s="11">
        <v>8903.9583437212841</v>
      </c>
    </row>
    <row r="7708" spans="1:2" x14ac:dyDescent="0.25">
      <c r="A7708" s="4" t="s">
        <v>8</v>
      </c>
      <c r="B7708" s="11">
        <v>8903.9583437212841</v>
      </c>
    </row>
    <row r="7709" spans="1:2" x14ac:dyDescent="0.25">
      <c r="A7709" s="10" t="s">
        <v>20</v>
      </c>
      <c r="B7709" s="11">
        <v>8903.9583437212841</v>
      </c>
    </row>
    <row r="7710" spans="1:2" x14ac:dyDescent="0.25">
      <c r="A7710" s="12" t="s">
        <v>40</v>
      </c>
      <c r="B7710" s="11">
        <v>8903.9583437212841</v>
      </c>
    </row>
    <row r="7711" spans="1:2" x14ac:dyDescent="0.25">
      <c r="A7711" s="13" t="s">
        <v>4053</v>
      </c>
      <c r="B7711" s="11">
        <v>8903.9583437212841</v>
      </c>
    </row>
    <row r="7712" spans="1:2" x14ac:dyDescent="0.25">
      <c r="A7712" s="14">
        <v>7</v>
      </c>
      <c r="B7712" s="11">
        <v>8903.9583437212841</v>
      </c>
    </row>
    <row r="7713" spans="1:2" x14ac:dyDescent="0.25">
      <c r="A7713" s="20" t="s">
        <v>9</v>
      </c>
      <c r="B7713" s="11">
        <v>8903.9583437212841</v>
      </c>
    </row>
    <row r="7714" spans="1:2" x14ac:dyDescent="0.25">
      <c r="A7714" s="163">
        <v>8903.9583437212841</v>
      </c>
      <c r="B7714" s="11">
        <v>8903.9583437212841</v>
      </c>
    </row>
    <row r="7715" spans="1:2" x14ac:dyDescent="0.25">
      <c r="A7715" s="9" t="s">
        <v>2985</v>
      </c>
      <c r="B7715" s="11">
        <v>15206.427249917633</v>
      </c>
    </row>
    <row r="7716" spans="1:2" x14ac:dyDescent="0.25">
      <c r="A7716" s="4" t="s">
        <v>1131</v>
      </c>
      <c r="B7716" s="11">
        <v>15206.427249917633</v>
      </c>
    </row>
    <row r="7717" spans="1:2" x14ac:dyDescent="0.25">
      <c r="A7717" s="10" t="s">
        <v>52</v>
      </c>
      <c r="B7717" s="11">
        <v>15206.427249917633</v>
      </c>
    </row>
    <row r="7718" spans="1:2" x14ac:dyDescent="0.25">
      <c r="A7718" s="12" t="s">
        <v>3939</v>
      </c>
      <c r="B7718" s="11">
        <v>15206.427249917633</v>
      </c>
    </row>
    <row r="7719" spans="1:2" x14ac:dyDescent="0.25">
      <c r="A7719" s="13" t="s">
        <v>4054</v>
      </c>
      <c r="B7719" s="11">
        <v>15206.427249917633</v>
      </c>
    </row>
    <row r="7720" spans="1:2" x14ac:dyDescent="0.25">
      <c r="A7720" s="14">
        <v>2</v>
      </c>
      <c r="B7720" s="11">
        <v>15206.427249917633</v>
      </c>
    </row>
    <row r="7721" spans="1:2" x14ac:dyDescent="0.25">
      <c r="A7721" s="20" t="s">
        <v>9</v>
      </c>
      <c r="B7721" s="11">
        <v>15206.427249917633</v>
      </c>
    </row>
    <row r="7722" spans="1:2" x14ac:dyDescent="0.25">
      <c r="A7722" s="163">
        <v>15206.427249917633</v>
      </c>
      <c r="B7722" s="11">
        <v>15206.427249917633</v>
      </c>
    </row>
    <row r="7723" spans="1:2" x14ac:dyDescent="0.25">
      <c r="A7723" s="9" t="s">
        <v>2986</v>
      </c>
      <c r="B7723" s="11">
        <v>143565.85684888897</v>
      </c>
    </row>
    <row r="7724" spans="1:2" x14ac:dyDescent="0.25">
      <c r="A7724" s="4" t="s">
        <v>672</v>
      </c>
      <c r="B7724" s="11">
        <v>143565.85684888897</v>
      </c>
    </row>
    <row r="7725" spans="1:2" x14ac:dyDescent="0.25">
      <c r="A7725" s="10" t="s">
        <v>52</v>
      </c>
      <c r="B7725" s="11">
        <v>143565.85684888897</v>
      </c>
    </row>
    <row r="7726" spans="1:2" x14ac:dyDescent="0.25">
      <c r="A7726" s="12" t="s">
        <v>670</v>
      </c>
      <c r="B7726" s="11">
        <v>143565.85684888897</v>
      </c>
    </row>
    <row r="7727" spans="1:2" x14ac:dyDescent="0.25">
      <c r="A7727" s="13" t="s">
        <v>4106</v>
      </c>
      <c r="B7727" s="11">
        <v>143565.85684888897</v>
      </c>
    </row>
    <row r="7728" spans="1:2" x14ac:dyDescent="0.25">
      <c r="A7728" s="14">
        <v>25</v>
      </c>
      <c r="B7728" s="11">
        <v>143565.85684888897</v>
      </c>
    </row>
    <row r="7729" spans="1:2" x14ac:dyDescent="0.25">
      <c r="A7729" s="20" t="s">
        <v>9</v>
      </c>
      <c r="B7729" s="11">
        <v>143565.85684888897</v>
      </c>
    </row>
    <row r="7730" spans="1:2" x14ac:dyDescent="0.25">
      <c r="A7730" s="163">
        <v>143565.85684888897</v>
      </c>
      <c r="B7730" s="11">
        <v>143565.85684888897</v>
      </c>
    </row>
    <row r="7731" spans="1:2" x14ac:dyDescent="0.25">
      <c r="A7731" s="9" t="s">
        <v>2987</v>
      </c>
      <c r="B7731" s="11">
        <v>9705.3145946561999</v>
      </c>
    </row>
    <row r="7732" spans="1:2" x14ac:dyDescent="0.25">
      <c r="A7732" s="4" t="s">
        <v>8</v>
      </c>
      <c r="B7732" s="11">
        <v>9705.3145946561999</v>
      </c>
    </row>
    <row r="7733" spans="1:2" x14ac:dyDescent="0.25">
      <c r="A7733" s="10" t="s">
        <v>52</v>
      </c>
      <c r="B7733" s="11">
        <v>9705.3145946561999</v>
      </c>
    </row>
    <row r="7734" spans="1:2" x14ac:dyDescent="0.25">
      <c r="A7734" s="12" t="s">
        <v>40</v>
      </c>
      <c r="B7734" s="11">
        <v>9705.3145946561999</v>
      </c>
    </row>
    <row r="7735" spans="1:2" x14ac:dyDescent="0.25">
      <c r="A7735" s="13" t="s">
        <v>4053</v>
      </c>
      <c r="B7735" s="11">
        <v>9705.3145946561999</v>
      </c>
    </row>
    <row r="7736" spans="1:2" x14ac:dyDescent="0.25">
      <c r="A7736" s="14">
        <v>6</v>
      </c>
      <c r="B7736" s="11">
        <v>9705.3145946561999</v>
      </c>
    </row>
    <row r="7737" spans="1:2" x14ac:dyDescent="0.25">
      <c r="A7737" s="20" t="s">
        <v>18</v>
      </c>
      <c r="B7737" s="11">
        <v>9705.3145946561999</v>
      </c>
    </row>
    <row r="7738" spans="1:2" x14ac:dyDescent="0.25">
      <c r="A7738" s="163">
        <v>9705.3145946561999</v>
      </c>
      <c r="B7738" s="11">
        <v>9705.3145946561999</v>
      </c>
    </row>
    <row r="7739" spans="1:2" x14ac:dyDescent="0.25">
      <c r="A7739" s="9" t="s">
        <v>2988</v>
      </c>
      <c r="B7739" s="11">
        <v>17807.916687442568</v>
      </c>
    </row>
    <row r="7740" spans="1:2" x14ac:dyDescent="0.25">
      <c r="A7740" s="4" t="s">
        <v>8</v>
      </c>
      <c r="B7740" s="11">
        <v>17807.916687442568</v>
      </c>
    </row>
    <row r="7741" spans="1:2" x14ac:dyDescent="0.25">
      <c r="A7741" s="10" t="s">
        <v>52</v>
      </c>
      <c r="B7741" s="11">
        <v>17807.916687442568</v>
      </c>
    </row>
    <row r="7742" spans="1:2" x14ac:dyDescent="0.25">
      <c r="A7742" s="12" t="s">
        <v>40</v>
      </c>
      <c r="B7742" s="11">
        <v>17807.916687442568</v>
      </c>
    </row>
    <row r="7743" spans="1:2" x14ac:dyDescent="0.25">
      <c r="A7743" s="13" t="s">
        <v>4054</v>
      </c>
      <c r="B7743" s="11">
        <v>17807.916687442568</v>
      </c>
    </row>
    <row r="7744" spans="1:2" x14ac:dyDescent="0.25">
      <c r="A7744" s="14">
        <v>8</v>
      </c>
      <c r="B7744" s="11">
        <v>17807.916687442568</v>
      </c>
    </row>
    <row r="7745" spans="1:2" x14ac:dyDescent="0.25">
      <c r="A7745" s="20" t="s">
        <v>13</v>
      </c>
      <c r="B7745" s="11">
        <v>17807.916687442568</v>
      </c>
    </row>
    <row r="7746" spans="1:2" x14ac:dyDescent="0.25">
      <c r="A7746" s="163">
        <v>17807.916687442568</v>
      </c>
      <c r="B7746" s="11">
        <v>17807.916687442568</v>
      </c>
    </row>
    <row r="7747" spans="1:2" x14ac:dyDescent="0.25">
      <c r="A7747" s="9" t="s">
        <v>2989</v>
      </c>
      <c r="B7747" s="11">
        <v>3205.4250037396623</v>
      </c>
    </row>
    <row r="7748" spans="1:2" x14ac:dyDescent="0.25">
      <c r="A7748" s="4" t="s">
        <v>8</v>
      </c>
      <c r="B7748" s="11">
        <v>3205.4250037396623</v>
      </c>
    </row>
    <row r="7749" spans="1:2" x14ac:dyDescent="0.25">
      <c r="A7749" s="10" t="s">
        <v>20</v>
      </c>
      <c r="B7749" s="11">
        <v>3205.4250037396623</v>
      </c>
    </row>
    <row r="7750" spans="1:2" x14ac:dyDescent="0.25">
      <c r="A7750" s="12" t="s">
        <v>40</v>
      </c>
      <c r="B7750" s="11">
        <v>3205.4250037396623</v>
      </c>
    </row>
    <row r="7751" spans="1:2" x14ac:dyDescent="0.25">
      <c r="A7751" s="13" t="s">
        <v>4053</v>
      </c>
      <c r="B7751" s="11">
        <v>3205.4250037396623</v>
      </c>
    </row>
    <row r="7752" spans="1:2" x14ac:dyDescent="0.25">
      <c r="A7752" s="14">
        <v>10</v>
      </c>
      <c r="B7752" s="11">
        <v>3205.4250037396623</v>
      </c>
    </row>
    <row r="7753" spans="1:2" x14ac:dyDescent="0.25">
      <c r="A7753" s="20" t="s">
        <v>9</v>
      </c>
      <c r="B7753" s="11">
        <v>3205.4250037396623</v>
      </c>
    </row>
    <row r="7754" spans="1:2" x14ac:dyDescent="0.25">
      <c r="A7754" s="163">
        <v>3205.4250037396623</v>
      </c>
      <c r="B7754" s="11">
        <v>3205.4250037396623</v>
      </c>
    </row>
    <row r="7755" spans="1:2" x14ac:dyDescent="0.25">
      <c r="A7755" s="9" t="s">
        <v>2990</v>
      </c>
      <c r="B7755" s="11">
        <v>45000</v>
      </c>
    </row>
    <row r="7756" spans="1:2" x14ac:dyDescent="0.25">
      <c r="A7756" s="4" t="s">
        <v>15</v>
      </c>
      <c r="B7756" s="11">
        <v>45000</v>
      </c>
    </row>
    <row r="7757" spans="1:2" x14ac:dyDescent="0.25">
      <c r="A7757" s="10" t="s">
        <v>310</v>
      </c>
      <c r="B7757" s="11">
        <v>45000</v>
      </c>
    </row>
    <row r="7758" spans="1:2" x14ac:dyDescent="0.25">
      <c r="A7758" s="12" t="s">
        <v>6</v>
      </c>
      <c r="B7758" s="11">
        <v>45000</v>
      </c>
    </row>
    <row r="7759" spans="1:2" x14ac:dyDescent="0.25">
      <c r="A7759" s="13" t="s">
        <v>4030</v>
      </c>
      <c r="B7759" s="11">
        <v>45000</v>
      </c>
    </row>
    <row r="7760" spans="1:2" x14ac:dyDescent="0.25">
      <c r="A7760" s="14">
        <v>3</v>
      </c>
      <c r="B7760" s="11">
        <v>45000</v>
      </c>
    </row>
    <row r="7761" spans="1:2" x14ac:dyDescent="0.25">
      <c r="A7761" s="20" t="s">
        <v>13</v>
      </c>
      <c r="B7761" s="11">
        <v>45000</v>
      </c>
    </row>
    <row r="7762" spans="1:2" x14ac:dyDescent="0.25">
      <c r="A7762" s="163">
        <v>45000</v>
      </c>
      <c r="B7762" s="11">
        <v>45000</v>
      </c>
    </row>
    <row r="7763" spans="1:2" x14ac:dyDescent="0.25">
      <c r="A7763" s="9" t="s">
        <v>2991</v>
      </c>
      <c r="B7763" s="11">
        <v>12465.541681209797</v>
      </c>
    </row>
    <row r="7764" spans="1:2" x14ac:dyDescent="0.25">
      <c r="A7764" s="4" t="s">
        <v>8</v>
      </c>
      <c r="B7764" s="11">
        <v>12465.541681209797</v>
      </c>
    </row>
    <row r="7765" spans="1:2" x14ac:dyDescent="0.25">
      <c r="A7765" s="10" t="s">
        <v>52</v>
      </c>
      <c r="B7765" s="11">
        <v>12465.541681209797</v>
      </c>
    </row>
    <row r="7766" spans="1:2" x14ac:dyDescent="0.25">
      <c r="A7766" s="12" t="s">
        <v>40</v>
      </c>
      <c r="B7766" s="11">
        <v>12465.541681209797</v>
      </c>
    </row>
    <row r="7767" spans="1:2" x14ac:dyDescent="0.25">
      <c r="A7767" s="13" t="s">
        <v>4053</v>
      </c>
      <c r="B7767" s="11">
        <v>12465.541681209797</v>
      </c>
    </row>
    <row r="7768" spans="1:2" x14ac:dyDescent="0.25">
      <c r="A7768" s="14">
        <v>7</v>
      </c>
      <c r="B7768" s="11">
        <v>12465.541681209797</v>
      </c>
    </row>
    <row r="7769" spans="1:2" x14ac:dyDescent="0.25">
      <c r="A7769" s="20" t="s">
        <v>18</v>
      </c>
      <c r="B7769" s="11">
        <v>12465.541681209797</v>
      </c>
    </row>
    <row r="7770" spans="1:2" x14ac:dyDescent="0.25">
      <c r="A7770" s="163">
        <v>12465.541681209797</v>
      </c>
      <c r="B7770" s="11">
        <v>12465.541681209797</v>
      </c>
    </row>
    <row r="7771" spans="1:2" x14ac:dyDescent="0.25">
      <c r="A7771" s="9" t="s">
        <v>2992</v>
      </c>
      <c r="B7771" s="11">
        <v>95871.50770184776</v>
      </c>
    </row>
    <row r="7772" spans="1:2" x14ac:dyDescent="0.25">
      <c r="A7772" s="4" t="s">
        <v>84</v>
      </c>
      <c r="B7772" s="11">
        <v>95871.50770184776</v>
      </c>
    </row>
    <row r="7773" spans="1:2" x14ac:dyDescent="0.25">
      <c r="A7773" s="10" t="s">
        <v>20</v>
      </c>
      <c r="B7773" s="11">
        <v>95871.50770184776</v>
      </c>
    </row>
    <row r="7774" spans="1:2" x14ac:dyDescent="0.25">
      <c r="A7774" s="12" t="s">
        <v>82</v>
      </c>
      <c r="B7774" s="11">
        <v>95871.50770184776</v>
      </c>
    </row>
    <row r="7775" spans="1:2" x14ac:dyDescent="0.25">
      <c r="A7775" s="13" t="s">
        <v>4102</v>
      </c>
      <c r="B7775" s="11">
        <v>95871.50770184776</v>
      </c>
    </row>
    <row r="7776" spans="1:2" x14ac:dyDescent="0.25">
      <c r="A7776" s="14">
        <v>14</v>
      </c>
      <c r="B7776" s="11">
        <v>95871.50770184776</v>
      </c>
    </row>
    <row r="7777" spans="1:2" x14ac:dyDescent="0.25">
      <c r="A7777" s="20" t="s">
        <v>18</v>
      </c>
      <c r="B7777" s="11">
        <v>95871.50770184776</v>
      </c>
    </row>
    <row r="7778" spans="1:2" x14ac:dyDescent="0.25">
      <c r="A7778" s="163">
        <v>95871.50770184776</v>
      </c>
      <c r="B7778" s="11">
        <v>95871.50770184776</v>
      </c>
    </row>
    <row r="7779" spans="1:2" x14ac:dyDescent="0.25">
      <c r="A7779" s="9" t="s">
        <v>2993</v>
      </c>
      <c r="B7779" s="11">
        <v>173384.64158844808</v>
      </c>
    </row>
    <row r="7780" spans="1:2" x14ac:dyDescent="0.25">
      <c r="A7780" s="4" t="s">
        <v>84</v>
      </c>
      <c r="B7780" s="11">
        <v>173384.64158844808</v>
      </c>
    </row>
    <row r="7781" spans="1:2" x14ac:dyDescent="0.25">
      <c r="A7781" s="10" t="s">
        <v>356</v>
      </c>
      <c r="B7781" s="11">
        <v>173384.64158844808</v>
      </c>
    </row>
    <row r="7782" spans="1:2" x14ac:dyDescent="0.25">
      <c r="A7782" s="12" t="s">
        <v>82</v>
      </c>
      <c r="B7782" s="11">
        <v>173384.64158844808</v>
      </c>
    </row>
    <row r="7783" spans="1:2" x14ac:dyDescent="0.25">
      <c r="A7783" s="13" t="s">
        <v>4107</v>
      </c>
      <c r="B7783" s="11">
        <v>173384.64158844808</v>
      </c>
    </row>
    <row r="7784" spans="1:2" x14ac:dyDescent="0.25">
      <c r="A7784" s="14">
        <v>8</v>
      </c>
      <c r="B7784" s="11">
        <v>173384.64158844808</v>
      </c>
    </row>
    <row r="7785" spans="1:2" x14ac:dyDescent="0.25">
      <c r="A7785" s="20" t="s">
        <v>18</v>
      </c>
      <c r="B7785" s="11">
        <v>173384.64158844808</v>
      </c>
    </row>
    <row r="7786" spans="1:2" x14ac:dyDescent="0.25">
      <c r="A7786" s="163">
        <v>173384.64158844808</v>
      </c>
      <c r="B7786" s="11">
        <v>173384.64158844808</v>
      </c>
    </row>
    <row r="7787" spans="1:2" x14ac:dyDescent="0.25">
      <c r="A7787" s="9" t="s">
        <v>2994</v>
      </c>
      <c r="B7787" s="11">
        <v>11575.14584683767</v>
      </c>
    </row>
    <row r="7788" spans="1:2" x14ac:dyDescent="0.25">
      <c r="A7788" s="4" t="s">
        <v>8</v>
      </c>
      <c r="B7788" s="11">
        <v>11575.14584683767</v>
      </c>
    </row>
    <row r="7789" spans="1:2" x14ac:dyDescent="0.25">
      <c r="A7789" s="10" t="s">
        <v>52</v>
      </c>
      <c r="B7789" s="11">
        <v>11575.14584683767</v>
      </c>
    </row>
    <row r="7790" spans="1:2" x14ac:dyDescent="0.25">
      <c r="A7790" s="12" t="s">
        <v>40</v>
      </c>
      <c r="B7790" s="11">
        <v>11575.14584683767</v>
      </c>
    </row>
    <row r="7791" spans="1:2" x14ac:dyDescent="0.25">
      <c r="A7791" s="13" t="s">
        <v>4053</v>
      </c>
      <c r="B7791" s="11">
        <v>11575.14584683767</v>
      </c>
    </row>
    <row r="7792" spans="1:2" x14ac:dyDescent="0.25">
      <c r="A7792" s="14">
        <v>1</v>
      </c>
      <c r="B7792" s="11">
        <v>11575.14584683767</v>
      </c>
    </row>
    <row r="7793" spans="1:2" x14ac:dyDescent="0.25">
      <c r="A7793" s="20" t="s">
        <v>18</v>
      </c>
      <c r="B7793" s="11">
        <v>11575.14584683767</v>
      </c>
    </row>
    <row r="7794" spans="1:2" x14ac:dyDescent="0.25">
      <c r="A7794" s="163">
        <v>11575.14584683767</v>
      </c>
      <c r="B7794" s="11">
        <v>11575.14584683767</v>
      </c>
    </row>
    <row r="7795" spans="1:2" x14ac:dyDescent="0.25">
      <c r="A7795" s="9" t="s">
        <v>2995</v>
      </c>
      <c r="B7795" s="11">
        <v>18000</v>
      </c>
    </row>
    <row r="7796" spans="1:2" x14ac:dyDescent="0.25">
      <c r="A7796" s="4" t="s">
        <v>8</v>
      </c>
      <c r="B7796" s="11">
        <v>18000</v>
      </c>
    </row>
    <row r="7797" spans="1:2" x14ac:dyDescent="0.25">
      <c r="A7797" s="10" t="s">
        <v>67</v>
      </c>
      <c r="B7797" s="11">
        <v>18000</v>
      </c>
    </row>
    <row r="7798" spans="1:2" x14ac:dyDescent="0.25">
      <c r="A7798" s="12" t="s">
        <v>6</v>
      </c>
      <c r="B7798" s="11">
        <v>18000</v>
      </c>
    </row>
    <row r="7799" spans="1:2" x14ac:dyDescent="0.25">
      <c r="A7799" s="13" t="s">
        <v>4054</v>
      </c>
      <c r="B7799" s="11">
        <v>18000</v>
      </c>
    </row>
    <row r="7800" spans="1:2" x14ac:dyDescent="0.25">
      <c r="A7800" s="14">
        <v>8</v>
      </c>
      <c r="B7800" s="11">
        <v>18000</v>
      </c>
    </row>
    <row r="7801" spans="1:2" x14ac:dyDescent="0.25">
      <c r="A7801" s="20" t="s">
        <v>13</v>
      </c>
      <c r="B7801" s="11">
        <v>18000</v>
      </c>
    </row>
    <row r="7802" spans="1:2" x14ac:dyDescent="0.25">
      <c r="A7802" s="163">
        <v>18000</v>
      </c>
      <c r="B7802" s="11">
        <v>18000</v>
      </c>
    </row>
    <row r="7803" spans="1:2" x14ac:dyDescent="0.25">
      <c r="A7803" s="9" t="s">
        <v>2996</v>
      </c>
      <c r="B7803" s="11">
        <v>71393.675948184507</v>
      </c>
    </row>
    <row r="7804" spans="1:2" x14ac:dyDescent="0.25">
      <c r="A7804" s="4" t="s">
        <v>84</v>
      </c>
      <c r="B7804" s="11">
        <v>71393.675948184507</v>
      </c>
    </row>
    <row r="7805" spans="1:2" x14ac:dyDescent="0.25">
      <c r="A7805" s="10" t="s">
        <v>4001</v>
      </c>
      <c r="B7805" s="11">
        <v>71393.675948184507</v>
      </c>
    </row>
    <row r="7806" spans="1:2" x14ac:dyDescent="0.25">
      <c r="A7806" s="12" t="s">
        <v>82</v>
      </c>
      <c r="B7806" s="11">
        <v>71393.675948184507</v>
      </c>
    </row>
    <row r="7807" spans="1:2" x14ac:dyDescent="0.25">
      <c r="A7807" s="13" t="s">
        <v>4100</v>
      </c>
      <c r="B7807" s="11">
        <v>71393.675948184507</v>
      </c>
    </row>
    <row r="7808" spans="1:2" x14ac:dyDescent="0.25">
      <c r="A7808" s="14">
        <v>2</v>
      </c>
      <c r="B7808" s="11">
        <v>71393.675948184507</v>
      </c>
    </row>
    <row r="7809" spans="1:2" x14ac:dyDescent="0.25">
      <c r="A7809" s="20" t="s">
        <v>13</v>
      </c>
      <c r="B7809" s="11">
        <v>71393.675948184507</v>
      </c>
    </row>
    <row r="7810" spans="1:2" x14ac:dyDescent="0.25">
      <c r="A7810" s="163">
        <v>71393.675948184507</v>
      </c>
      <c r="B7810" s="11">
        <v>71393.675948184507</v>
      </c>
    </row>
    <row r="7811" spans="1:2" x14ac:dyDescent="0.25">
      <c r="A7811" s="9" t="s">
        <v>2997</v>
      </c>
      <c r="B7811" s="11">
        <v>6232.7708406048987</v>
      </c>
    </row>
    <row r="7812" spans="1:2" x14ac:dyDescent="0.25">
      <c r="A7812" s="4" t="s">
        <v>8</v>
      </c>
      <c r="B7812" s="11">
        <v>6232.7708406048987</v>
      </c>
    </row>
    <row r="7813" spans="1:2" x14ac:dyDescent="0.25">
      <c r="A7813" s="10" t="s">
        <v>20</v>
      </c>
      <c r="B7813" s="11">
        <v>6232.7708406048987</v>
      </c>
    </row>
    <row r="7814" spans="1:2" x14ac:dyDescent="0.25">
      <c r="A7814" s="12" t="s">
        <v>40</v>
      </c>
      <c r="B7814" s="11">
        <v>6232.7708406048987</v>
      </c>
    </row>
    <row r="7815" spans="1:2" x14ac:dyDescent="0.25">
      <c r="A7815" s="13" t="s">
        <v>4053</v>
      </c>
      <c r="B7815" s="11">
        <v>6232.7708406048987</v>
      </c>
    </row>
    <row r="7816" spans="1:2" x14ac:dyDescent="0.25">
      <c r="A7816" s="14">
        <v>2.5</v>
      </c>
      <c r="B7816" s="11">
        <v>6232.7708406048987</v>
      </c>
    </row>
    <row r="7817" spans="1:2" x14ac:dyDescent="0.25">
      <c r="A7817" s="20" t="s">
        <v>9</v>
      </c>
      <c r="B7817" s="11">
        <v>6232.7708406048987</v>
      </c>
    </row>
    <row r="7818" spans="1:2" x14ac:dyDescent="0.25">
      <c r="A7818" s="163">
        <v>6232.7708406048987</v>
      </c>
      <c r="B7818" s="11">
        <v>6232.7708406048987</v>
      </c>
    </row>
    <row r="7819" spans="1:2" x14ac:dyDescent="0.25">
      <c r="A7819" s="9" t="s">
        <v>2998</v>
      </c>
      <c r="B7819" s="11">
        <v>1805.7739622442759</v>
      </c>
    </row>
    <row r="7820" spans="1:2" x14ac:dyDescent="0.25">
      <c r="A7820" s="4" t="s">
        <v>716</v>
      </c>
      <c r="B7820" s="11">
        <v>1805.7739622442759</v>
      </c>
    </row>
    <row r="7821" spans="1:2" x14ac:dyDescent="0.25">
      <c r="A7821" s="10" t="s">
        <v>52</v>
      </c>
      <c r="B7821" s="11">
        <v>1805.7739622442759</v>
      </c>
    </row>
    <row r="7822" spans="1:2" x14ac:dyDescent="0.25">
      <c r="A7822" s="12" t="s">
        <v>1147</v>
      </c>
      <c r="B7822" s="11">
        <v>1805.7739622442759</v>
      </c>
    </row>
    <row r="7823" spans="1:2" x14ac:dyDescent="0.25">
      <c r="A7823" s="13" t="s">
        <v>4053</v>
      </c>
      <c r="B7823" s="11">
        <v>1805.7739622442759</v>
      </c>
    </row>
    <row r="7824" spans="1:2" x14ac:dyDescent="0.25">
      <c r="A7824" s="14">
        <v>3</v>
      </c>
      <c r="B7824" s="11">
        <v>1805.7739622442759</v>
      </c>
    </row>
    <row r="7825" spans="1:2" x14ac:dyDescent="0.25">
      <c r="A7825" s="20" t="s">
        <v>9</v>
      </c>
      <c r="B7825" s="11">
        <v>1805.7739622442759</v>
      </c>
    </row>
    <row r="7826" spans="1:2" x14ac:dyDescent="0.25">
      <c r="A7826" s="163">
        <v>1805.7739622442759</v>
      </c>
      <c r="B7826" s="11">
        <v>1805.7739622442759</v>
      </c>
    </row>
    <row r="7827" spans="1:2" x14ac:dyDescent="0.25">
      <c r="A7827" s="9" t="s">
        <v>2999</v>
      </c>
      <c r="B7827" s="11">
        <v>11397.066679963244</v>
      </c>
    </row>
    <row r="7828" spans="1:2" x14ac:dyDescent="0.25">
      <c r="A7828" s="4" t="s">
        <v>8</v>
      </c>
      <c r="B7828" s="11">
        <v>11397.066679963244</v>
      </c>
    </row>
    <row r="7829" spans="1:2" x14ac:dyDescent="0.25">
      <c r="A7829" s="10" t="s">
        <v>20</v>
      </c>
      <c r="B7829" s="11">
        <v>11397.066679963244</v>
      </c>
    </row>
    <row r="7830" spans="1:2" x14ac:dyDescent="0.25">
      <c r="A7830" s="12" t="s">
        <v>40</v>
      </c>
      <c r="B7830" s="11">
        <v>11397.066679963244</v>
      </c>
    </row>
    <row r="7831" spans="1:2" x14ac:dyDescent="0.25">
      <c r="A7831" s="13" t="s">
        <v>4053</v>
      </c>
      <c r="B7831" s="11">
        <v>11397.066679963244</v>
      </c>
    </row>
    <row r="7832" spans="1:2" x14ac:dyDescent="0.25">
      <c r="A7832" s="14">
        <v>6</v>
      </c>
      <c r="B7832" s="11">
        <v>11397.066679963244</v>
      </c>
    </row>
    <row r="7833" spans="1:2" x14ac:dyDescent="0.25">
      <c r="A7833" s="20" t="s">
        <v>13</v>
      </c>
      <c r="B7833" s="11">
        <v>11397.066679963244</v>
      </c>
    </row>
    <row r="7834" spans="1:2" x14ac:dyDescent="0.25">
      <c r="A7834" s="163">
        <v>11397.066679963244</v>
      </c>
      <c r="B7834" s="11">
        <v>11397.066679963244</v>
      </c>
    </row>
    <row r="7835" spans="1:2" x14ac:dyDescent="0.25">
      <c r="A7835" s="9" t="s">
        <v>3000</v>
      </c>
      <c r="B7835" s="11">
        <v>15000</v>
      </c>
    </row>
    <row r="7836" spans="1:2" x14ac:dyDescent="0.25">
      <c r="A7836" s="4" t="s">
        <v>8</v>
      </c>
      <c r="B7836" s="11">
        <v>15000</v>
      </c>
    </row>
    <row r="7837" spans="1:2" x14ac:dyDescent="0.25">
      <c r="A7837" s="10" t="s">
        <v>52</v>
      </c>
      <c r="B7837" s="11">
        <v>15000</v>
      </c>
    </row>
    <row r="7838" spans="1:2" x14ac:dyDescent="0.25">
      <c r="A7838" s="12" t="s">
        <v>6</v>
      </c>
      <c r="B7838" s="11">
        <v>15000</v>
      </c>
    </row>
    <row r="7839" spans="1:2" x14ac:dyDescent="0.25">
      <c r="A7839" s="13" t="s">
        <v>4054</v>
      </c>
      <c r="B7839" s="11">
        <v>15000</v>
      </c>
    </row>
    <row r="7840" spans="1:2" x14ac:dyDescent="0.25">
      <c r="A7840" s="14">
        <v>4</v>
      </c>
      <c r="B7840" s="11">
        <v>15000</v>
      </c>
    </row>
    <row r="7841" spans="1:2" x14ac:dyDescent="0.25">
      <c r="A7841" s="20" t="s">
        <v>9</v>
      </c>
      <c r="B7841" s="11">
        <v>15000</v>
      </c>
    </row>
    <row r="7842" spans="1:2" x14ac:dyDescent="0.25">
      <c r="A7842" s="163">
        <v>15000</v>
      </c>
      <c r="B7842" s="11">
        <v>15000</v>
      </c>
    </row>
    <row r="7843" spans="1:2" x14ac:dyDescent="0.25">
      <c r="A7843" s="9" t="s">
        <v>3001</v>
      </c>
      <c r="B7843" s="11">
        <v>37612.869087708088</v>
      </c>
    </row>
    <row r="7844" spans="1:2" x14ac:dyDescent="0.25">
      <c r="A7844" s="4" t="s">
        <v>48</v>
      </c>
      <c r="B7844" s="11">
        <v>37612.869087708088</v>
      </c>
    </row>
    <row r="7845" spans="1:2" x14ac:dyDescent="0.25">
      <c r="A7845" s="10" t="s">
        <v>52</v>
      </c>
      <c r="B7845" s="11">
        <v>37612.869087708088</v>
      </c>
    </row>
    <row r="7846" spans="1:2" x14ac:dyDescent="0.25">
      <c r="A7846" s="12" t="s">
        <v>585</v>
      </c>
      <c r="B7846" s="11">
        <v>37612.869087708088</v>
      </c>
    </row>
    <row r="7847" spans="1:2" x14ac:dyDescent="0.25">
      <c r="A7847" s="13" t="s">
        <v>4030</v>
      </c>
      <c r="B7847" s="11">
        <v>37612.869087708088</v>
      </c>
    </row>
    <row r="7848" spans="1:2" x14ac:dyDescent="0.25">
      <c r="A7848" s="14">
        <v>3</v>
      </c>
      <c r="B7848" s="11">
        <v>37612.869087708088</v>
      </c>
    </row>
    <row r="7849" spans="1:2" x14ac:dyDescent="0.25">
      <c r="A7849" s="20" t="s">
        <v>13</v>
      </c>
      <c r="B7849" s="11">
        <v>37612.869087708088</v>
      </c>
    </row>
    <row r="7850" spans="1:2" x14ac:dyDescent="0.25">
      <c r="A7850" s="163">
        <v>37612.869087708088</v>
      </c>
      <c r="B7850" s="11">
        <v>37612.869087708088</v>
      </c>
    </row>
    <row r="7851" spans="1:2" x14ac:dyDescent="0.25">
      <c r="A7851" s="9" t="s">
        <v>3002</v>
      </c>
      <c r="B7851" s="11">
        <v>6499.8895909165376</v>
      </c>
    </row>
    <row r="7852" spans="1:2" x14ac:dyDescent="0.25">
      <c r="A7852" s="4" t="s">
        <v>8</v>
      </c>
      <c r="B7852" s="11">
        <v>6499.8895909165376</v>
      </c>
    </row>
    <row r="7853" spans="1:2" x14ac:dyDescent="0.25">
      <c r="A7853" s="10" t="s">
        <v>20</v>
      </c>
      <c r="B7853" s="11">
        <v>6499.8895909165376</v>
      </c>
    </row>
    <row r="7854" spans="1:2" x14ac:dyDescent="0.25">
      <c r="A7854" s="12" t="s">
        <v>40</v>
      </c>
      <c r="B7854" s="11">
        <v>6499.8895909165376</v>
      </c>
    </row>
    <row r="7855" spans="1:2" x14ac:dyDescent="0.25">
      <c r="A7855" s="13" t="s">
        <v>4053</v>
      </c>
      <c r="B7855" s="11">
        <v>6499.8895909165376</v>
      </c>
    </row>
    <row r="7856" spans="1:2" x14ac:dyDescent="0.25">
      <c r="A7856" s="14">
        <v>3</v>
      </c>
      <c r="B7856" s="11">
        <v>6499.8895909165376</v>
      </c>
    </row>
    <row r="7857" spans="1:2" x14ac:dyDescent="0.25">
      <c r="A7857" s="20" t="s">
        <v>9</v>
      </c>
      <c r="B7857" s="11">
        <v>6499.8895909165376</v>
      </c>
    </row>
    <row r="7858" spans="1:2" x14ac:dyDescent="0.25">
      <c r="A7858" s="163">
        <v>6499.8895909165376</v>
      </c>
      <c r="B7858" s="11">
        <v>6499.8895909165376</v>
      </c>
    </row>
    <row r="7859" spans="1:2" x14ac:dyDescent="0.25">
      <c r="A7859" s="9" t="s">
        <v>3003</v>
      </c>
      <c r="B7859" s="11">
        <v>20000</v>
      </c>
    </row>
    <row r="7860" spans="1:2" x14ac:dyDescent="0.25">
      <c r="A7860" s="4" t="s">
        <v>1156</v>
      </c>
      <c r="B7860" s="11">
        <v>20000</v>
      </c>
    </row>
    <row r="7861" spans="1:2" x14ac:dyDescent="0.25">
      <c r="A7861" s="10" t="s">
        <v>3999</v>
      </c>
      <c r="B7861" s="11">
        <v>20000</v>
      </c>
    </row>
    <row r="7862" spans="1:2" x14ac:dyDescent="0.25">
      <c r="A7862" s="12" t="s">
        <v>6</v>
      </c>
      <c r="B7862" s="11">
        <v>20000</v>
      </c>
    </row>
    <row r="7863" spans="1:2" x14ac:dyDescent="0.25">
      <c r="A7863" s="13" t="s">
        <v>4054</v>
      </c>
      <c r="B7863" s="11">
        <v>20000</v>
      </c>
    </row>
    <row r="7864" spans="1:2" x14ac:dyDescent="0.25">
      <c r="A7864" s="14">
        <v>6</v>
      </c>
      <c r="B7864" s="11">
        <v>20000</v>
      </c>
    </row>
    <row r="7865" spans="1:2" x14ac:dyDescent="0.25">
      <c r="A7865" s="20" t="s">
        <v>13</v>
      </c>
      <c r="B7865" s="11">
        <v>20000</v>
      </c>
    </row>
    <row r="7866" spans="1:2" x14ac:dyDescent="0.25">
      <c r="A7866" s="163">
        <v>20000</v>
      </c>
      <c r="B7866" s="11">
        <v>20000</v>
      </c>
    </row>
    <row r="7867" spans="1:2" x14ac:dyDescent="0.25">
      <c r="A7867" s="9" t="s">
        <v>3004</v>
      </c>
      <c r="B7867" s="11">
        <v>7265</v>
      </c>
    </row>
    <row r="7868" spans="1:2" x14ac:dyDescent="0.25">
      <c r="A7868" s="4" t="s">
        <v>8</v>
      </c>
      <c r="B7868" s="11">
        <v>7265</v>
      </c>
    </row>
    <row r="7869" spans="1:2" x14ac:dyDescent="0.25">
      <c r="A7869" s="10" t="s">
        <v>279</v>
      </c>
      <c r="B7869" s="11">
        <v>7265</v>
      </c>
    </row>
    <row r="7870" spans="1:2" x14ac:dyDescent="0.25">
      <c r="A7870" s="12" t="s">
        <v>6</v>
      </c>
      <c r="B7870" s="11">
        <v>7265</v>
      </c>
    </row>
    <row r="7871" spans="1:2" x14ac:dyDescent="0.25">
      <c r="A7871" s="13" t="s">
        <v>4053</v>
      </c>
      <c r="B7871" s="11">
        <v>7265</v>
      </c>
    </row>
    <row r="7872" spans="1:2" x14ac:dyDescent="0.25">
      <c r="A7872" s="14">
        <v>6</v>
      </c>
      <c r="B7872" s="11">
        <v>7265</v>
      </c>
    </row>
    <row r="7873" spans="1:2" x14ac:dyDescent="0.25">
      <c r="A7873" s="20" t="s">
        <v>9</v>
      </c>
      <c r="B7873" s="11">
        <v>7265</v>
      </c>
    </row>
    <row r="7874" spans="1:2" x14ac:dyDescent="0.25">
      <c r="A7874" s="163">
        <v>7265</v>
      </c>
      <c r="B7874" s="11">
        <v>7265</v>
      </c>
    </row>
    <row r="7875" spans="1:2" x14ac:dyDescent="0.25">
      <c r="A7875" s="9" t="s">
        <v>3005</v>
      </c>
      <c r="B7875" s="11">
        <v>72571.80269935554</v>
      </c>
    </row>
    <row r="7876" spans="1:2" x14ac:dyDescent="0.25">
      <c r="A7876" s="4" t="s">
        <v>171</v>
      </c>
      <c r="B7876" s="11">
        <v>72571.80269935554</v>
      </c>
    </row>
    <row r="7877" spans="1:2" x14ac:dyDescent="0.25">
      <c r="A7877" s="10" t="s">
        <v>52</v>
      </c>
      <c r="B7877" s="11">
        <v>72571.80269935554</v>
      </c>
    </row>
    <row r="7878" spans="1:2" x14ac:dyDescent="0.25">
      <c r="A7878" s="12" t="s">
        <v>1159</v>
      </c>
      <c r="B7878" s="11">
        <v>72571.80269935554</v>
      </c>
    </row>
    <row r="7879" spans="1:2" x14ac:dyDescent="0.25">
      <c r="A7879" s="13" t="s">
        <v>4100</v>
      </c>
      <c r="B7879" s="11">
        <v>72571.80269935554</v>
      </c>
    </row>
    <row r="7880" spans="1:2" x14ac:dyDescent="0.25">
      <c r="A7880" s="14">
        <v>15</v>
      </c>
      <c r="B7880" s="11">
        <v>72571.80269935554</v>
      </c>
    </row>
    <row r="7881" spans="1:2" x14ac:dyDescent="0.25">
      <c r="A7881" s="20" t="s">
        <v>13</v>
      </c>
      <c r="B7881" s="11">
        <v>72571.80269935554</v>
      </c>
    </row>
    <row r="7882" spans="1:2" x14ac:dyDescent="0.25">
      <c r="A7882" s="163">
        <v>72571.80269935554</v>
      </c>
      <c r="B7882" s="11">
        <v>72571.80269935554</v>
      </c>
    </row>
    <row r="7883" spans="1:2" x14ac:dyDescent="0.25">
      <c r="A7883" s="9" t="s">
        <v>3006</v>
      </c>
      <c r="B7883" s="11">
        <v>8013.5625093491553</v>
      </c>
    </row>
    <row r="7884" spans="1:2" x14ac:dyDescent="0.25">
      <c r="A7884" s="4" t="s">
        <v>8</v>
      </c>
      <c r="B7884" s="11">
        <v>8013.5625093491553</v>
      </c>
    </row>
    <row r="7885" spans="1:2" x14ac:dyDescent="0.25">
      <c r="A7885" s="10" t="s">
        <v>52</v>
      </c>
      <c r="B7885" s="11">
        <v>8013.5625093491553</v>
      </c>
    </row>
    <row r="7886" spans="1:2" x14ac:dyDescent="0.25">
      <c r="A7886" s="12" t="s">
        <v>40</v>
      </c>
      <c r="B7886" s="11">
        <v>8013.5625093491553</v>
      </c>
    </row>
    <row r="7887" spans="1:2" x14ac:dyDescent="0.25">
      <c r="A7887" s="13" t="s">
        <v>4053</v>
      </c>
      <c r="B7887" s="11">
        <v>8013.5625093491553</v>
      </c>
    </row>
    <row r="7888" spans="1:2" x14ac:dyDescent="0.25">
      <c r="A7888" s="14">
        <v>15</v>
      </c>
      <c r="B7888" s="11">
        <v>8013.5625093491553</v>
      </c>
    </row>
    <row r="7889" spans="1:2" x14ac:dyDescent="0.25">
      <c r="A7889" s="20" t="s">
        <v>13</v>
      </c>
      <c r="B7889" s="11">
        <v>8013.5625093491553</v>
      </c>
    </row>
    <row r="7890" spans="1:2" x14ac:dyDescent="0.25">
      <c r="A7890" s="163">
        <v>8013.5625093491553</v>
      </c>
      <c r="B7890" s="11">
        <v>8013.5625093491553</v>
      </c>
    </row>
    <row r="7891" spans="1:2" x14ac:dyDescent="0.25">
      <c r="A7891" s="9" t="s">
        <v>3007</v>
      </c>
      <c r="B7891" s="11">
        <v>10150.512511842264</v>
      </c>
    </row>
    <row r="7892" spans="1:2" x14ac:dyDescent="0.25">
      <c r="A7892" s="4" t="s">
        <v>8</v>
      </c>
      <c r="B7892" s="11">
        <v>10150.512511842264</v>
      </c>
    </row>
    <row r="7893" spans="1:2" x14ac:dyDescent="0.25">
      <c r="A7893" s="10" t="s">
        <v>20</v>
      </c>
      <c r="B7893" s="11">
        <v>10150.512511842264</v>
      </c>
    </row>
    <row r="7894" spans="1:2" x14ac:dyDescent="0.25">
      <c r="A7894" s="12" t="s">
        <v>40</v>
      </c>
      <c r="B7894" s="11">
        <v>10150.512511842264</v>
      </c>
    </row>
    <row r="7895" spans="1:2" x14ac:dyDescent="0.25">
      <c r="A7895" s="13" t="s">
        <v>4053</v>
      </c>
      <c r="B7895" s="11">
        <v>10150.512511842264</v>
      </c>
    </row>
    <row r="7896" spans="1:2" x14ac:dyDescent="0.25">
      <c r="A7896" s="14">
        <v>5</v>
      </c>
      <c r="B7896" s="11">
        <v>10150.512511842264</v>
      </c>
    </row>
    <row r="7897" spans="1:2" x14ac:dyDescent="0.25">
      <c r="A7897" s="20" t="s">
        <v>9</v>
      </c>
      <c r="B7897" s="11">
        <v>10150.512511842264</v>
      </c>
    </row>
    <row r="7898" spans="1:2" x14ac:dyDescent="0.25">
      <c r="A7898" s="163">
        <v>10150.512511842264</v>
      </c>
      <c r="B7898" s="11">
        <v>10150.512511842264</v>
      </c>
    </row>
    <row r="7899" spans="1:2" x14ac:dyDescent="0.25">
      <c r="A7899" s="9" t="s">
        <v>3008</v>
      </c>
      <c r="B7899" s="11">
        <v>65000</v>
      </c>
    </row>
    <row r="7900" spans="1:2" x14ac:dyDescent="0.25">
      <c r="A7900" s="4" t="s">
        <v>15</v>
      </c>
      <c r="B7900" s="11">
        <v>65000</v>
      </c>
    </row>
    <row r="7901" spans="1:2" x14ac:dyDescent="0.25">
      <c r="A7901" s="10" t="s">
        <v>488</v>
      </c>
      <c r="B7901" s="11">
        <v>65000</v>
      </c>
    </row>
    <row r="7902" spans="1:2" x14ac:dyDescent="0.25">
      <c r="A7902" s="12" t="s">
        <v>6</v>
      </c>
      <c r="B7902" s="11">
        <v>65000</v>
      </c>
    </row>
    <row r="7903" spans="1:2" x14ac:dyDescent="0.25">
      <c r="A7903" s="13" t="s">
        <v>4100</v>
      </c>
      <c r="B7903" s="11">
        <v>65000</v>
      </c>
    </row>
    <row r="7904" spans="1:2" x14ac:dyDescent="0.25">
      <c r="A7904" s="14">
        <v>9</v>
      </c>
      <c r="B7904" s="11">
        <v>65000</v>
      </c>
    </row>
    <row r="7905" spans="1:2" x14ac:dyDescent="0.25">
      <c r="A7905" s="20" t="s">
        <v>9</v>
      </c>
      <c r="B7905" s="11">
        <v>65000</v>
      </c>
    </row>
    <row r="7906" spans="1:2" x14ac:dyDescent="0.25">
      <c r="A7906" s="163">
        <v>65000</v>
      </c>
      <c r="B7906" s="11">
        <v>65000</v>
      </c>
    </row>
    <row r="7907" spans="1:2" x14ac:dyDescent="0.25">
      <c r="A7907" s="9" t="s">
        <v>3009</v>
      </c>
      <c r="B7907" s="11">
        <v>3184.2266150397395</v>
      </c>
    </row>
    <row r="7908" spans="1:2" x14ac:dyDescent="0.25">
      <c r="A7908" s="4" t="s">
        <v>17</v>
      </c>
      <c r="B7908" s="11">
        <v>3184.2266150397395</v>
      </c>
    </row>
    <row r="7909" spans="1:2" x14ac:dyDescent="0.25">
      <c r="A7909" s="10" t="s">
        <v>52</v>
      </c>
      <c r="B7909" s="11">
        <v>3184.2266150397395</v>
      </c>
    </row>
    <row r="7910" spans="1:2" x14ac:dyDescent="0.25">
      <c r="A7910" s="12" t="s">
        <v>32</v>
      </c>
      <c r="B7910" s="11">
        <v>3184.2266150397395</v>
      </c>
    </row>
    <row r="7911" spans="1:2" x14ac:dyDescent="0.25">
      <c r="A7911" s="13" t="s">
        <v>4053</v>
      </c>
      <c r="B7911" s="11">
        <v>3184.2266150397395</v>
      </c>
    </row>
    <row r="7912" spans="1:2" x14ac:dyDescent="0.25">
      <c r="A7912" s="14">
        <v>4</v>
      </c>
      <c r="B7912" s="11">
        <v>3184.2266150397395</v>
      </c>
    </row>
    <row r="7913" spans="1:2" x14ac:dyDescent="0.25">
      <c r="A7913" s="20" t="s">
        <v>9</v>
      </c>
      <c r="B7913" s="11">
        <v>3184.2266150397395</v>
      </c>
    </row>
    <row r="7914" spans="1:2" x14ac:dyDescent="0.25">
      <c r="A7914" s="163">
        <v>3184.2266150397395</v>
      </c>
      <c r="B7914" s="11">
        <v>3184.2266150397395</v>
      </c>
    </row>
    <row r="7915" spans="1:2" x14ac:dyDescent="0.25">
      <c r="A7915" s="9" t="s">
        <v>3010</v>
      </c>
      <c r="B7915" s="11">
        <v>10898.445012714852</v>
      </c>
    </row>
    <row r="7916" spans="1:2" x14ac:dyDescent="0.25">
      <c r="A7916" s="4" t="s">
        <v>8</v>
      </c>
      <c r="B7916" s="11">
        <v>10898.445012714852</v>
      </c>
    </row>
    <row r="7917" spans="1:2" x14ac:dyDescent="0.25">
      <c r="A7917" s="10" t="s">
        <v>52</v>
      </c>
      <c r="B7917" s="11">
        <v>10898.445012714852</v>
      </c>
    </row>
    <row r="7918" spans="1:2" x14ac:dyDescent="0.25">
      <c r="A7918" s="12" t="s">
        <v>40</v>
      </c>
      <c r="B7918" s="11">
        <v>10898.445012714852</v>
      </c>
    </row>
    <row r="7919" spans="1:2" x14ac:dyDescent="0.25">
      <c r="A7919" s="13" t="s">
        <v>4053</v>
      </c>
      <c r="B7919" s="11">
        <v>10898.445012714852</v>
      </c>
    </row>
    <row r="7920" spans="1:2" x14ac:dyDescent="0.25">
      <c r="A7920" s="14">
        <v>13</v>
      </c>
      <c r="B7920" s="11">
        <v>10898.445012714852</v>
      </c>
    </row>
    <row r="7921" spans="1:2" x14ac:dyDescent="0.25">
      <c r="A7921" s="20" t="s">
        <v>18</v>
      </c>
      <c r="B7921" s="11">
        <v>10898.445012714852</v>
      </c>
    </row>
    <row r="7922" spans="1:2" x14ac:dyDescent="0.25">
      <c r="A7922" s="163">
        <v>10898.445012714852</v>
      </c>
      <c r="B7922" s="11">
        <v>10898.445012714852</v>
      </c>
    </row>
    <row r="7923" spans="1:2" x14ac:dyDescent="0.25">
      <c r="A7923" s="9" t="s">
        <v>3011</v>
      </c>
      <c r="B7923" s="11">
        <v>10800</v>
      </c>
    </row>
    <row r="7924" spans="1:2" x14ac:dyDescent="0.25">
      <c r="A7924" s="4" t="s">
        <v>17</v>
      </c>
      <c r="B7924" s="11">
        <v>10800</v>
      </c>
    </row>
    <row r="7925" spans="1:2" x14ac:dyDescent="0.25">
      <c r="A7925" s="10" t="s">
        <v>52</v>
      </c>
      <c r="B7925" s="11">
        <v>10800</v>
      </c>
    </row>
    <row r="7926" spans="1:2" x14ac:dyDescent="0.25">
      <c r="A7926" s="12" t="s">
        <v>6</v>
      </c>
      <c r="B7926" s="11">
        <v>10800</v>
      </c>
    </row>
    <row r="7927" spans="1:2" x14ac:dyDescent="0.25">
      <c r="A7927" s="13" t="s">
        <v>4053</v>
      </c>
      <c r="B7927" s="11">
        <v>10800</v>
      </c>
    </row>
    <row r="7928" spans="1:2" x14ac:dyDescent="0.25">
      <c r="A7928" s="14">
        <v>5</v>
      </c>
      <c r="B7928" s="11">
        <v>10800</v>
      </c>
    </row>
    <row r="7929" spans="1:2" x14ac:dyDescent="0.25">
      <c r="A7929" s="20" t="s">
        <v>13</v>
      </c>
      <c r="B7929" s="11">
        <v>10800</v>
      </c>
    </row>
    <row r="7930" spans="1:2" x14ac:dyDescent="0.25">
      <c r="A7930" s="163">
        <v>10800</v>
      </c>
      <c r="B7930" s="11">
        <v>10800</v>
      </c>
    </row>
    <row r="7931" spans="1:2" x14ac:dyDescent="0.25">
      <c r="A7931" s="9" t="s">
        <v>3012</v>
      </c>
      <c r="B7931" s="11">
        <v>2136.9500024931081</v>
      </c>
    </row>
    <row r="7932" spans="1:2" x14ac:dyDescent="0.25">
      <c r="A7932" s="4" t="s">
        <v>8</v>
      </c>
      <c r="B7932" s="11">
        <v>2136.9500024931081</v>
      </c>
    </row>
    <row r="7933" spans="1:2" x14ac:dyDescent="0.25">
      <c r="A7933" s="10" t="s">
        <v>20</v>
      </c>
      <c r="B7933" s="11">
        <v>2136.9500024931081</v>
      </c>
    </row>
    <row r="7934" spans="1:2" x14ac:dyDescent="0.25">
      <c r="A7934" s="12" t="s">
        <v>40</v>
      </c>
      <c r="B7934" s="11">
        <v>2136.9500024931081</v>
      </c>
    </row>
    <row r="7935" spans="1:2" x14ac:dyDescent="0.25">
      <c r="A7935" s="13" t="s">
        <v>4053</v>
      </c>
      <c r="B7935" s="11">
        <v>2136.9500024931081</v>
      </c>
    </row>
    <row r="7936" spans="1:2" x14ac:dyDescent="0.25">
      <c r="A7936" s="14">
        <v>3.5</v>
      </c>
      <c r="B7936" s="11">
        <v>2136.9500024931081</v>
      </c>
    </row>
    <row r="7937" spans="1:2" x14ac:dyDescent="0.25">
      <c r="A7937" s="20" t="s">
        <v>18</v>
      </c>
      <c r="B7937" s="11">
        <v>2136.9500024931081</v>
      </c>
    </row>
    <row r="7938" spans="1:2" x14ac:dyDescent="0.25">
      <c r="A7938" s="163">
        <v>2136.9500024931081</v>
      </c>
      <c r="B7938" s="11">
        <v>2136.9500024931081</v>
      </c>
    </row>
    <row r="7939" spans="1:2" x14ac:dyDescent="0.25">
      <c r="A7939" s="9" t="s">
        <v>3013</v>
      </c>
      <c r="B7939" s="11">
        <v>45000</v>
      </c>
    </row>
    <row r="7940" spans="1:2" x14ac:dyDescent="0.25">
      <c r="A7940" s="4" t="s">
        <v>171</v>
      </c>
      <c r="B7940" s="11">
        <v>45000</v>
      </c>
    </row>
    <row r="7941" spans="1:2" x14ac:dyDescent="0.25">
      <c r="A7941" s="10" t="s">
        <v>279</v>
      </c>
      <c r="B7941" s="11">
        <v>45000</v>
      </c>
    </row>
    <row r="7942" spans="1:2" x14ac:dyDescent="0.25">
      <c r="A7942" s="12" t="s">
        <v>6</v>
      </c>
      <c r="B7942" s="11">
        <v>45000</v>
      </c>
    </row>
    <row r="7943" spans="1:2" x14ac:dyDescent="0.25">
      <c r="A7943" s="13" t="s">
        <v>4030</v>
      </c>
      <c r="B7943" s="11">
        <v>45000</v>
      </c>
    </row>
    <row r="7944" spans="1:2" x14ac:dyDescent="0.25">
      <c r="A7944" s="14">
        <v>4</v>
      </c>
      <c r="B7944" s="11">
        <v>45000</v>
      </c>
    </row>
    <row r="7945" spans="1:2" x14ac:dyDescent="0.25">
      <c r="A7945" s="20" t="s">
        <v>18</v>
      </c>
      <c r="B7945" s="11">
        <v>45000</v>
      </c>
    </row>
    <row r="7946" spans="1:2" x14ac:dyDescent="0.25">
      <c r="A7946" s="163">
        <v>45000</v>
      </c>
      <c r="B7946" s="11">
        <v>45000</v>
      </c>
    </row>
    <row r="7947" spans="1:2" x14ac:dyDescent="0.25">
      <c r="A7947" s="9" t="s">
        <v>3014</v>
      </c>
      <c r="B7947" s="11">
        <v>7123.1666749770275</v>
      </c>
    </row>
    <row r="7948" spans="1:2" x14ac:dyDescent="0.25">
      <c r="A7948" s="4" t="s">
        <v>8</v>
      </c>
      <c r="B7948" s="11">
        <v>7123.1666749770275</v>
      </c>
    </row>
    <row r="7949" spans="1:2" x14ac:dyDescent="0.25">
      <c r="A7949" s="10" t="s">
        <v>52</v>
      </c>
      <c r="B7949" s="11">
        <v>7123.1666749770275</v>
      </c>
    </row>
    <row r="7950" spans="1:2" x14ac:dyDescent="0.25">
      <c r="A7950" s="12" t="s">
        <v>40</v>
      </c>
      <c r="B7950" s="11">
        <v>7123.1666749770275</v>
      </c>
    </row>
    <row r="7951" spans="1:2" x14ac:dyDescent="0.25">
      <c r="A7951" s="13" t="s">
        <v>4053</v>
      </c>
      <c r="B7951" s="11">
        <v>7123.1666749770275</v>
      </c>
    </row>
    <row r="7952" spans="1:2" x14ac:dyDescent="0.25">
      <c r="A7952" s="14">
        <v>5</v>
      </c>
      <c r="B7952" s="11">
        <v>7123.1666749770275</v>
      </c>
    </row>
    <row r="7953" spans="1:2" x14ac:dyDescent="0.25">
      <c r="A7953" s="20" t="s">
        <v>18</v>
      </c>
      <c r="B7953" s="11">
        <v>7123.1666749770275</v>
      </c>
    </row>
    <row r="7954" spans="1:2" x14ac:dyDescent="0.25">
      <c r="A7954" s="163">
        <v>7123.1666749770275</v>
      </c>
      <c r="B7954" s="11">
        <v>7123.1666749770275</v>
      </c>
    </row>
    <row r="7955" spans="1:2" x14ac:dyDescent="0.25">
      <c r="A7955" s="9" t="s">
        <v>3015</v>
      </c>
      <c r="B7955" s="11">
        <v>5342.3750062327708</v>
      </c>
    </row>
    <row r="7956" spans="1:2" x14ac:dyDescent="0.25">
      <c r="A7956" s="4" t="s">
        <v>8</v>
      </c>
      <c r="B7956" s="11">
        <v>5342.3750062327708</v>
      </c>
    </row>
    <row r="7957" spans="1:2" x14ac:dyDescent="0.25">
      <c r="A7957" s="10" t="s">
        <v>310</v>
      </c>
      <c r="B7957" s="11">
        <v>5342.3750062327708</v>
      </c>
    </row>
    <row r="7958" spans="1:2" x14ac:dyDescent="0.25">
      <c r="A7958" s="12" t="s">
        <v>40</v>
      </c>
      <c r="B7958" s="11">
        <v>5342.3750062327708</v>
      </c>
    </row>
    <row r="7959" spans="1:2" x14ac:dyDescent="0.25">
      <c r="A7959" s="13" t="s">
        <v>4053</v>
      </c>
      <c r="B7959" s="11">
        <v>5342.3750062327708</v>
      </c>
    </row>
    <row r="7960" spans="1:2" x14ac:dyDescent="0.25">
      <c r="A7960" s="14">
        <v>5</v>
      </c>
      <c r="B7960" s="11">
        <v>5342.3750062327708</v>
      </c>
    </row>
    <row r="7961" spans="1:2" x14ac:dyDescent="0.25">
      <c r="A7961" s="20" t="s">
        <v>18</v>
      </c>
      <c r="B7961" s="11">
        <v>5342.3750062327708</v>
      </c>
    </row>
    <row r="7962" spans="1:2" x14ac:dyDescent="0.25">
      <c r="A7962" s="163">
        <v>5342.3750062327708</v>
      </c>
      <c r="B7962" s="11">
        <v>5342.3750062327708</v>
      </c>
    </row>
    <row r="7963" spans="1:2" x14ac:dyDescent="0.25">
      <c r="A7963" s="9" t="s">
        <v>3016</v>
      </c>
      <c r="B7963" s="11">
        <v>18000</v>
      </c>
    </row>
    <row r="7964" spans="1:2" x14ac:dyDescent="0.25">
      <c r="A7964" s="4" t="s">
        <v>8</v>
      </c>
      <c r="B7964" s="11">
        <v>18000</v>
      </c>
    </row>
    <row r="7965" spans="1:2" x14ac:dyDescent="0.25">
      <c r="A7965" s="10" t="s">
        <v>52</v>
      </c>
      <c r="B7965" s="11">
        <v>18000</v>
      </c>
    </row>
    <row r="7966" spans="1:2" x14ac:dyDescent="0.25">
      <c r="A7966" s="12" t="s">
        <v>6</v>
      </c>
      <c r="B7966" s="11">
        <v>18000</v>
      </c>
    </row>
    <row r="7967" spans="1:2" x14ac:dyDescent="0.25">
      <c r="A7967" s="13" t="s">
        <v>4054</v>
      </c>
      <c r="B7967" s="11">
        <v>18000</v>
      </c>
    </row>
    <row r="7968" spans="1:2" x14ac:dyDescent="0.25">
      <c r="A7968" s="14">
        <v>4.5999999999999996</v>
      </c>
      <c r="B7968" s="11">
        <v>18000</v>
      </c>
    </row>
    <row r="7969" spans="1:2" x14ac:dyDescent="0.25">
      <c r="A7969" s="20" t="s">
        <v>18</v>
      </c>
      <c r="B7969" s="11">
        <v>18000</v>
      </c>
    </row>
    <row r="7970" spans="1:2" x14ac:dyDescent="0.25">
      <c r="A7970" s="163">
        <v>18000</v>
      </c>
      <c r="B7970" s="11">
        <v>18000</v>
      </c>
    </row>
    <row r="7971" spans="1:2" x14ac:dyDescent="0.25">
      <c r="A7971" s="9" t="s">
        <v>3017</v>
      </c>
      <c r="B7971" s="11">
        <v>4840.0244548604041</v>
      </c>
    </row>
    <row r="7972" spans="1:2" x14ac:dyDescent="0.25">
      <c r="A7972" s="4" t="s">
        <v>17</v>
      </c>
      <c r="B7972" s="11">
        <v>4840.0244548604041</v>
      </c>
    </row>
    <row r="7973" spans="1:2" x14ac:dyDescent="0.25">
      <c r="A7973" s="10" t="s">
        <v>52</v>
      </c>
      <c r="B7973" s="11">
        <v>4840.0244548604041</v>
      </c>
    </row>
    <row r="7974" spans="1:2" x14ac:dyDescent="0.25">
      <c r="A7974" s="12" t="s">
        <v>32</v>
      </c>
      <c r="B7974" s="11">
        <v>4840.0244548604041</v>
      </c>
    </row>
    <row r="7975" spans="1:2" x14ac:dyDescent="0.25">
      <c r="A7975" s="13" t="s">
        <v>4053</v>
      </c>
      <c r="B7975" s="11">
        <v>4840.0244548604041</v>
      </c>
    </row>
    <row r="7976" spans="1:2" x14ac:dyDescent="0.25">
      <c r="A7976" s="14">
        <v>2</v>
      </c>
      <c r="B7976" s="11">
        <v>4840.0244548604041</v>
      </c>
    </row>
    <row r="7977" spans="1:2" x14ac:dyDescent="0.25">
      <c r="A7977" s="20" t="s">
        <v>9</v>
      </c>
      <c r="B7977" s="11">
        <v>4840.0244548604041</v>
      </c>
    </row>
    <row r="7978" spans="1:2" x14ac:dyDescent="0.25">
      <c r="A7978" s="163">
        <v>4840.0244548604041</v>
      </c>
      <c r="B7978" s="11">
        <v>4840.0244548604041</v>
      </c>
    </row>
    <row r="7979" spans="1:2" x14ac:dyDescent="0.25">
      <c r="A7979" s="9" t="s">
        <v>3018</v>
      </c>
      <c r="B7979" s="11">
        <v>7479.3250087258784</v>
      </c>
    </row>
    <row r="7980" spans="1:2" x14ac:dyDescent="0.25">
      <c r="A7980" s="4" t="s">
        <v>8</v>
      </c>
      <c r="B7980" s="11">
        <v>7479.3250087258784</v>
      </c>
    </row>
    <row r="7981" spans="1:2" x14ac:dyDescent="0.25">
      <c r="A7981" s="10" t="s">
        <v>20</v>
      </c>
      <c r="B7981" s="11">
        <v>7479.3250087258784</v>
      </c>
    </row>
    <row r="7982" spans="1:2" x14ac:dyDescent="0.25">
      <c r="A7982" s="12" t="s">
        <v>40</v>
      </c>
      <c r="B7982" s="11">
        <v>7479.3250087258784</v>
      </c>
    </row>
    <row r="7983" spans="1:2" x14ac:dyDescent="0.25">
      <c r="A7983" s="13" t="s">
        <v>4053</v>
      </c>
      <c r="B7983" s="11">
        <v>7479.3250087258784</v>
      </c>
    </row>
    <row r="7984" spans="1:2" x14ac:dyDescent="0.25">
      <c r="A7984" s="14">
        <v>10</v>
      </c>
      <c r="B7984" s="11">
        <v>7479.3250087258784</v>
      </c>
    </row>
    <row r="7985" spans="1:2" x14ac:dyDescent="0.25">
      <c r="A7985" s="20" t="s">
        <v>18</v>
      </c>
      <c r="B7985" s="11">
        <v>7479.3250087258784</v>
      </c>
    </row>
    <row r="7986" spans="1:2" x14ac:dyDescent="0.25">
      <c r="A7986" s="163">
        <v>7479.3250087258784</v>
      </c>
      <c r="B7986" s="11">
        <v>7479.3250087258784</v>
      </c>
    </row>
    <row r="7987" spans="1:2" x14ac:dyDescent="0.25">
      <c r="A7987" s="9" t="s">
        <v>3019</v>
      </c>
      <c r="B7987" s="11">
        <v>3739.6625043629392</v>
      </c>
    </row>
    <row r="7988" spans="1:2" x14ac:dyDescent="0.25">
      <c r="A7988" s="4" t="s">
        <v>8</v>
      </c>
      <c r="B7988" s="11">
        <v>3739.6625043629392</v>
      </c>
    </row>
    <row r="7989" spans="1:2" x14ac:dyDescent="0.25">
      <c r="A7989" s="10" t="s">
        <v>3999</v>
      </c>
      <c r="B7989" s="11">
        <v>3739.6625043629392</v>
      </c>
    </row>
    <row r="7990" spans="1:2" x14ac:dyDescent="0.25">
      <c r="A7990" s="12" t="s">
        <v>40</v>
      </c>
      <c r="B7990" s="11">
        <v>3739.6625043629392</v>
      </c>
    </row>
    <row r="7991" spans="1:2" x14ac:dyDescent="0.25">
      <c r="A7991" s="13" t="s">
        <v>4053</v>
      </c>
      <c r="B7991" s="11">
        <v>3739.6625043629392</v>
      </c>
    </row>
    <row r="7992" spans="1:2" x14ac:dyDescent="0.25">
      <c r="A7992" s="14">
        <v>3.5</v>
      </c>
      <c r="B7992" s="11">
        <v>3739.6625043629392</v>
      </c>
    </row>
    <row r="7993" spans="1:2" x14ac:dyDescent="0.25">
      <c r="A7993" s="20" t="s">
        <v>13</v>
      </c>
      <c r="B7993" s="11">
        <v>3739.6625043629392</v>
      </c>
    </row>
    <row r="7994" spans="1:2" x14ac:dyDescent="0.25">
      <c r="A7994" s="163">
        <v>3739.6625043629392</v>
      </c>
      <c r="B7994" s="11">
        <v>3739.6625043629392</v>
      </c>
    </row>
    <row r="7995" spans="1:2" x14ac:dyDescent="0.25">
      <c r="A7995" s="9" t="s">
        <v>3020</v>
      </c>
      <c r="B7995" s="11">
        <v>42000</v>
      </c>
    </row>
    <row r="7996" spans="1:2" x14ac:dyDescent="0.25">
      <c r="A7996" s="4" t="s">
        <v>1176</v>
      </c>
      <c r="B7996" s="11">
        <v>42000</v>
      </c>
    </row>
    <row r="7997" spans="1:2" x14ac:dyDescent="0.25">
      <c r="A7997" s="10" t="s">
        <v>52</v>
      </c>
      <c r="B7997" s="11">
        <v>42000</v>
      </c>
    </row>
    <row r="7998" spans="1:2" x14ac:dyDescent="0.25">
      <c r="A7998" s="12" t="s">
        <v>6</v>
      </c>
      <c r="B7998" s="11">
        <v>42000</v>
      </c>
    </row>
    <row r="7999" spans="1:2" x14ac:dyDescent="0.25">
      <c r="A7999" s="13" t="s">
        <v>4030</v>
      </c>
      <c r="B7999" s="11">
        <v>42000</v>
      </c>
    </row>
    <row r="8000" spans="1:2" x14ac:dyDescent="0.25">
      <c r="A8000" s="14">
        <v>5</v>
      </c>
      <c r="B8000" s="11">
        <v>42000</v>
      </c>
    </row>
    <row r="8001" spans="1:2" x14ac:dyDescent="0.25">
      <c r="A8001" s="20" t="s">
        <v>13</v>
      </c>
      <c r="B8001" s="11">
        <v>42000</v>
      </c>
    </row>
    <row r="8002" spans="1:2" x14ac:dyDescent="0.25">
      <c r="A8002" s="163">
        <v>42000</v>
      </c>
      <c r="B8002" s="11">
        <v>42000</v>
      </c>
    </row>
    <row r="8003" spans="1:2" x14ac:dyDescent="0.25">
      <c r="A8003" s="9" t="s">
        <v>3021</v>
      </c>
      <c r="B8003" s="11">
        <v>28000</v>
      </c>
    </row>
    <row r="8004" spans="1:2" x14ac:dyDescent="0.25">
      <c r="A8004" s="4" t="s">
        <v>8</v>
      </c>
      <c r="B8004" s="11">
        <v>28000</v>
      </c>
    </row>
    <row r="8005" spans="1:2" x14ac:dyDescent="0.25">
      <c r="A8005" s="10" t="s">
        <v>3999</v>
      </c>
      <c r="B8005" s="11">
        <v>28000</v>
      </c>
    </row>
    <row r="8006" spans="1:2" x14ac:dyDescent="0.25">
      <c r="A8006" s="12" t="s">
        <v>6</v>
      </c>
      <c r="B8006" s="11">
        <v>28000</v>
      </c>
    </row>
    <row r="8007" spans="1:2" x14ac:dyDescent="0.25">
      <c r="A8007" s="13" t="s">
        <v>4032</v>
      </c>
      <c r="B8007" s="11">
        <v>28000</v>
      </c>
    </row>
    <row r="8008" spans="1:2" x14ac:dyDescent="0.25">
      <c r="A8008" s="14">
        <v>3</v>
      </c>
      <c r="B8008" s="11">
        <v>28000</v>
      </c>
    </row>
    <row r="8009" spans="1:2" x14ac:dyDescent="0.25">
      <c r="A8009" s="20" t="s">
        <v>18</v>
      </c>
      <c r="B8009" s="11">
        <v>28000</v>
      </c>
    </row>
    <row r="8010" spans="1:2" x14ac:dyDescent="0.25">
      <c r="A8010" s="163">
        <v>28000</v>
      </c>
      <c r="B8010" s="11">
        <v>28000</v>
      </c>
    </row>
    <row r="8011" spans="1:2" x14ac:dyDescent="0.25">
      <c r="A8011" s="9" t="s">
        <v>3022</v>
      </c>
      <c r="B8011" s="11">
        <v>6000</v>
      </c>
    </row>
    <row r="8012" spans="1:2" x14ac:dyDescent="0.25">
      <c r="A8012" s="4" t="s">
        <v>8</v>
      </c>
      <c r="B8012" s="11">
        <v>6000</v>
      </c>
    </row>
    <row r="8013" spans="1:2" x14ac:dyDescent="0.25">
      <c r="A8013" s="10" t="s">
        <v>52</v>
      </c>
      <c r="B8013" s="11">
        <v>6000</v>
      </c>
    </row>
    <row r="8014" spans="1:2" x14ac:dyDescent="0.25">
      <c r="A8014" s="12" t="s">
        <v>6</v>
      </c>
      <c r="B8014" s="11">
        <v>6000</v>
      </c>
    </row>
    <row r="8015" spans="1:2" x14ac:dyDescent="0.25">
      <c r="A8015" s="13" t="s">
        <v>4053</v>
      </c>
      <c r="B8015" s="11">
        <v>6000</v>
      </c>
    </row>
    <row r="8016" spans="1:2" x14ac:dyDescent="0.25">
      <c r="A8016" s="14">
        <v>5</v>
      </c>
      <c r="B8016" s="11">
        <v>6000</v>
      </c>
    </row>
    <row r="8017" spans="1:2" x14ac:dyDescent="0.25">
      <c r="A8017" s="20" t="s">
        <v>9</v>
      </c>
      <c r="B8017" s="11">
        <v>6000</v>
      </c>
    </row>
    <row r="8018" spans="1:2" x14ac:dyDescent="0.25">
      <c r="A8018" s="163">
        <v>6000</v>
      </c>
      <c r="B8018" s="11">
        <v>6000</v>
      </c>
    </row>
    <row r="8019" spans="1:2" x14ac:dyDescent="0.25">
      <c r="A8019" s="9" t="s">
        <v>3023</v>
      </c>
      <c r="B8019" s="11">
        <v>43867.345148271634</v>
      </c>
    </row>
    <row r="8020" spans="1:2" x14ac:dyDescent="0.25">
      <c r="A8020" s="4" t="s">
        <v>672</v>
      </c>
      <c r="B8020" s="11">
        <v>43867.345148271634</v>
      </c>
    </row>
    <row r="8021" spans="1:2" x14ac:dyDescent="0.25">
      <c r="A8021" s="10" t="s">
        <v>20</v>
      </c>
      <c r="B8021" s="11">
        <v>43867.345148271634</v>
      </c>
    </row>
    <row r="8022" spans="1:2" x14ac:dyDescent="0.25">
      <c r="A8022" s="12" t="s">
        <v>670</v>
      </c>
      <c r="B8022" s="11">
        <v>43867.345148271634</v>
      </c>
    </row>
    <row r="8023" spans="1:2" x14ac:dyDescent="0.25">
      <c r="A8023" s="13" t="s">
        <v>4030</v>
      </c>
      <c r="B8023" s="11">
        <v>43867.345148271634</v>
      </c>
    </row>
    <row r="8024" spans="1:2" x14ac:dyDescent="0.25">
      <c r="A8024" s="14">
        <v>10</v>
      </c>
      <c r="B8024" s="11">
        <v>43867.345148271634</v>
      </c>
    </row>
    <row r="8025" spans="1:2" x14ac:dyDescent="0.25">
      <c r="A8025" s="20" t="s">
        <v>13</v>
      </c>
      <c r="B8025" s="11">
        <v>43867.345148271634</v>
      </c>
    </row>
    <row r="8026" spans="1:2" x14ac:dyDescent="0.25">
      <c r="A8026" s="163">
        <v>43867.345148271634</v>
      </c>
      <c r="B8026" s="11">
        <v>43867.345148271634</v>
      </c>
    </row>
    <row r="8027" spans="1:2" x14ac:dyDescent="0.25">
      <c r="A8027" s="9" t="s">
        <v>3024</v>
      </c>
      <c r="B8027" s="11">
        <v>17807.916687442568</v>
      </c>
    </row>
    <row r="8028" spans="1:2" x14ac:dyDescent="0.25">
      <c r="A8028" s="4" t="s">
        <v>8</v>
      </c>
      <c r="B8028" s="11">
        <v>17807.916687442568</v>
      </c>
    </row>
    <row r="8029" spans="1:2" x14ac:dyDescent="0.25">
      <c r="A8029" s="10" t="s">
        <v>20</v>
      </c>
      <c r="B8029" s="11">
        <v>17807.916687442568</v>
      </c>
    </row>
    <row r="8030" spans="1:2" x14ac:dyDescent="0.25">
      <c r="A8030" s="12" t="s">
        <v>40</v>
      </c>
      <c r="B8030" s="11">
        <v>17807.916687442568</v>
      </c>
    </row>
    <row r="8031" spans="1:2" x14ac:dyDescent="0.25">
      <c r="A8031" s="13" t="s">
        <v>4054</v>
      </c>
      <c r="B8031" s="11">
        <v>17807.916687442568</v>
      </c>
    </row>
    <row r="8032" spans="1:2" x14ac:dyDescent="0.25">
      <c r="A8032" s="14">
        <v>25</v>
      </c>
      <c r="B8032" s="11">
        <v>17807.916687442568</v>
      </c>
    </row>
    <row r="8033" spans="1:2" x14ac:dyDescent="0.25">
      <c r="A8033" s="20" t="s">
        <v>25</v>
      </c>
      <c r="B8033" s="11">
        <v>17807.916687442568</v>
      </c>
    </row>
    <row r="8034" spans="1:2" x14ac:dyDescent="0.25">
      <c r="A8034" s="163">
        <v>17807.916687442568</v>
      </c>
      <c r="B8034" s="11">
        <v>17807.916687442568</v>
      </c>
    </row>
    <row r="8035" spans="1:2" x14ac:dyDescent="0.25">
      <c r="A8035" s="9" t="s">
        <v>3025</v>
      </c>
      <c r="B8035" s="11">
        <v>10684.750012465542</v>
      </c>
    </row>
    <row r="8036" spans="1:2" x14ac:dyDescent="0.25">
      <c r="A8036" s="4" t="s">
        <v>8</v>
      </c>
      <c r="B8036" s="11">
        <v>10684.750012465542</v>
      </c>
    </row>
    <row r="8037" spans="1:2" x14ac:dyDescent="0.25">
      <c r="A8037" s="10" t="s">
        <v>20</v>
      </c>
      <c r="B8037" s="11">
        <v>10684.750012465542</v>
      </c>
    </row>
    <row r="8038" spans="1:2" x14ac:dyDescent="0.25">
      <c r="A8038" s="12" t="s">
        <v>40</v>
      </c>
      <c r="B8038" s="11">
        <v>10684.750012465542</v>
      </c>
    </row>
    <row r="8039" spans="1:2" x14ac:dyDescent="0.25">
      <c r="A8039" s="13" t="s">
        <v>4053</v>
      </c>
      <c r="B8039" s="11">
        <v>10684.750012465542</v>
      </c>
    </row>
    <row r="8040" spans="1:2" x14ac:dyDescent="0.25">
      <c r="A8040" s="14">
        <v>12</v>
      </c>
      <c r="B8040" s="11">
        <v>10684.750012465542</v>
      </c>
    </row>
    <row r="8041" spans="1:2" x14ac:dyDescent="0.25">
      <c r="A8041" s="20" t="s">
        <v>13</v>
      </c>
      <c r="B8041" s="11">
        <v>10684.750012465542</v>
      </c>
    </row>
    <row r="8042" spans="1:2" x14ac:dyDescent="0.25">
      <c r="A8042" s="163">
        <v>10684.750012465542</v>
      </c>
      <c r="B8042" s="11">
        <v>10684.750012465542</v>
      </c>
    </row>
    <row r="8043" spans="1:2" x14ac:dyDescent="0.25">
      <c r="A8043" s="9" t="s">
        <v>3026</v>
      </c>
      <c r="B8043" s="11">
        <v>60000</v>
      </c>
    </row>
    <row r="8044" spans="1:2" x14ac:dyDescent="0.25">
      <c r="A8044" s="4" t="s">
        <v>515</v>
      </c>
      <c r="B8044" s="11">
        <v>60000</v>
      </c>
    </row>
    <row r="8045" spans="1:2" x14ac:dyDescent="0.25">
      <c r="A8045" s="10" t="s">
        <v>356</v>
      </c>
      <c r="B8045" s="11">
        <v>60000</v>
      </c>
    </row>
    <row r="8046" spans="1:2" x14ac:dyDescent="0.25">
      <c r="A8046" s="12" t="s">
        <v>6</v>
      </c>
      <c r="B8046" s="11">
        <v>60000</v>
      </c>
    </row>
    <row r="8047" spans="1:2" x14ac:dyDescent="0.25">
      <c r="A8047" s="13" t="s">
        <v>4029</v>
      </c>
      <c r="B8047" s="11">
        <v>60000</v>
      </c>
    </row>
    <row r="8048" spans="1:2" x14ac:dyDescent="0.25">
      <c r="A8048" s="14">
        <v>5</v>
      </c>
      <c r="B8048" s="11">
        <v>60000</v>
      </c>
    </row>
    <row r="8049" spans="1:2" x14ac:dyDescent="0.25">
      <c r="A8049" s="20" t="s">
        <v>13</v>
      </c>
      <c r="B8049" s="11">
        <v>60000</v>
      </c>
    </row>
    <row r="8050" spans="1:2" x14ac:dyDescent="0.25">
      <c r="A8050" s="163">
        <v>60000</v>
      </c>
      <c r="B8050" s="11">
        <v>60000</v>
      </c>
    </row>
    <row r="8051" spans="1:2" x14ac:dyDescent="0.25">
      <c r="A8051" s="9" t="s">
        <v>3027</v>
      </c>
      <c r="B8051" s="11">
        <v>8476.5683432226633</v>
      </c>
    </row>
    <row r="8052" spans="1:2" x14ac:dyDescent="0.25">
      <c r="A8052" s="4" t="s">
        <v>8</v>
      </c>
      <c r="B8052" s="11">
        <v>8476.5683432226633</v>
      </c>
    </row>
    <row r="8053" spans="1:2" x14ac:dyDescent="0.25">
      <c r="A8053" s="10" t="s">
        <v>3999</v>
      </c>
      <c r="B8053" s="11">
        <v>8476.5683432226633</v>
      </c>
    </row>
    <row r="8054" spans="1:2" x14ac:dyDescent="0.25">
      <c r="A8054" s="12" t="s">
        <v>40</v>
      </c>
      <c r="B8054" s="11">
        <v>8476.5683432226633</v>
      </c>
    </row>
    <row r="8055" spans="1:2" x14ac:dyDescent="0.25">
      <c r="A8055" s="13" t="s">
        <v>4053</v>
      </c>
      <c r="B8055" s="11">
        <v>8476.5683432226633</v>
      </c>
    </row>
    <row r="8056" spans="1:2" x14ac:dyDescent="0.25">
      <c r="A8056" s="14">
        <v>8</v>
      </c>
      <c r="B8056" s="11">
        <v>8476.5683432226633</v>
      </c>
    </row>
    <row r="8057" spans="1:2" x14ac:dyDescent="0.25">
      <c r="A8057" s="20" t="s">
        <v>9</v>
      </c>
      <c r="B8057" s="11">
        <v>8476.5683432226633</v>
      </c>
    </row>
    <row r="8058" spans="1:2" x14ac:dyDescent="0.25">
      <c r="A8058" s="163">
        <v>8476.5683432226633</v>
      </c>
      <c r="B8058" s="11">
        <v>8476.5683432226633</v>
      </c>
    </row>
    <row r="8059" spans="1:2" x14ac:dyDescent="0.25">
      <c r="A8059" s="9" t="s">
        <v>3028</v>
      </c>
      <c r="B8059" s="11">
        <v>8700</v>
      </c>
    </row>
    <row r="8060" spans="1:2" x14ac:dyDescent="0.25">
      <c r="A8060" s="4" t="s">
        <v>8</v>
      </c>
      <c r="B8060" s="11">
        <v>8700</v>
      </c>
    </row>
    <row r="8061" spans="1:2" x14ac:dyDescent="0.25">
      <c r="A8061" s="10" t="s">
        <v>488</v>
      </c>
      <c r="B8061" s="11">
        <v>8700</v>
      </c>
    </row>
    <row r="8062" spans="1:2" x14ac:dyDescent="0.25">
      <c r="A8062" s="12" t="s">
        <v>6</v>
      </c>
      <c r="B8062" s="11">
        <v>8700</v>
      </c>
    </row>
    <row r="8063" spans="1:2" x14ac:dyDescent="0.25">
      <c r="A8063" s="13" t="s">
        <v>4053</v>
      </c>
      <c r="B8063" s="11">
        <v>8700</v>
      </c>
    </row>
    <row r="8064" spans="1:2" x14ac:dyDescent="0.25">
      <c r="A8064" s="14">
        <v>7</v>
      </c>
      <c r="B8064" s="11">
        <v>8700</v>
      </c>
    </row>
    <row r="8065" spans="1:2" x14ac:dyDescent="0.25">
      <c r="A8065" s="20" t="s">
        <v>18</v>
      </c>
      <c r="B8065" s="11">
        <v>8700</v>
      </c>
    </row>
    <row r="8066" spans="1:2" x14ac:dyDescent="0.25">
      <c r="A8066" s="163">
        <v>8700</v>
      </c>
      <c r="B8066" s="11">
        <v>8700</v>
      </c>
    </row>
    <row r="8067" spans="1:2" x14ac:dyDescent="0.25">
      <c r="A8067" s="9" t="s">
        <v>3029</v>
      </c>
      <c r="B8067" s="11">
        <v>3561.5833374885137</v>
      </c>
    </row>
    <row r="8068" spans="1:2" x14ac:dyDescent="0.25">
      <c r="A8068" s="4" t="s">
        <v>8</v>
      </c>
      <c r="B8068" s="11">
        <v>3561.5833374885137</v>
      </c>
    </row>
    <row r="8069" spans="1:2" x14ac:dyDescent="0.25">
      <c r="A8069" s="10" t="s">
        <v>52</v>
      </c>
      <c r="B8069" s="11">
        <v>3561.5833374885137</v>
      </c>
    </row>
    <row r="8070" spans="1:2" x14ac:dyDescent="0.25">
      <c r="A8070" s="12" t="s">
        <v>40</v>
      </c>
      <c r="B8070" s="11">
        <v>3561.5833374885137</v>
      </c>
    </row>
    <row r="8071" spans="1:2" x14ac:dyDescent="0.25">
      <c r="A8071" s="13" t="s">
        <v>4053</v>
      </c>
      <c r="B8071" s="11">
        <v>3561.5833374885137</v>
      </c>
    </row>
    <row r="8072" spans="1:2" x14ac:dyDescent="0.25">
      <c r="A8072" s="14">
        <v>8</v>
      </c>
      <c r="B8072" s="11">
        <v>3561.5833374885137</v>
      </c>
    </row>
    <row r="8073" spans="1:2" x14ac:dyDescent="0.25">
      <c r="A8073" s="20" t="s">
        <v>13</v>
      </c>
      <c r="B8073" s="11">
        <v>3561.5833374885137</v>
      </c>
    </row>
    <row r="8074" spans="1:2" x14ac:dyDescent="0.25">
      <c r="A8074" s="163">
        <v>3561.5833374885137</v>
      </c>
      <c r="B8074" s="11">
        <v>3561.5833374885137</v>
      </c>
    </row>
    <row r="8075" spans="1:2" x14ac:dyDescent="0.25">
      <c r="A8075" s="9" t="s">
        <v>3030</v>
      </c>
      <c r="B8075" s="11">
        <v>3205.4250037396623</v>
      </c>
    </row>
    <row r="8076" spans="1:2" x14ac:dyDescent="0.25">
      <c r="A8076" s="4" t="s">
        <v>8</v>
      </c>
      <c r="B8076" s="11">
        <v>3205.4250037396623</v>
      </c>
    </row>
    <row r="8077" spans="1:2" x14ac:dyDescent="0.25">
      <c r="A8077" s="10" t="s">
        <v>3999</v>
      </c>
      <c r="B8077" s="11">
        <v>3205.4250037396623</v>
      </c>
    </row>
    <row r="8078" spans="1:2" x14ac:dyDescent="0.25">
      <c r="A8078" s="12" t="s">
        <v>40</v>
      </c>
      <c r="B8078" s="11">
        <v>3205.4250037396623</v>
      </c>
    </row>
    <row r="8079" spans="1:2" x14ac:dyDescent="0.25">
      <c r="A8079" s="13" t="s">
        <v>4053</v>
      </c>
      <c r="B8079" s="11">
        <v>3205.4250037396623</v>
      </c>
    </row>
    <row r="8080" spans="1:2" x14ac:dyDescent="0.25">
      <c r="A8080" s="14">
        <v>4</v>
      </c>
      <c r="B8080" s="11">
        <v>3205.4250037396623</v>
      </c>
    </row>
    <row r="8081" spans="1:2" x14ac:dyDescent="0.25">
      <c r="A8081" s="20" t="s">
        <v>13</v>
      </c>
      <c r="B8081" s="11">
        <v>3205.4250037396623</v>
      </c>
    </row>
    <row r="8082" spans="1:2" x14ac:dyDescent="0.25">
      <c r="A8082" s="163">
        <v>3205.4250037396623</v>
      </c>
      <c r="B8082" s="11">
        <v>3205.4250037396623</v>
      </c>
    </row>
    <row r="8083" spans="1:2" x14ac:dyDescent="0.25">
      <c r="A8083" s="9" t="s">
        <v>3031</v>
      </c>
      <c r="B8083" s="11">
        <v>4487.5950052355274</v>
      </c>
    </row>
    <row r="8084" spans="1:2" x14ac:dyDescent="0.25">
      <c r="A8084" s="4" t="s">
        <v>8</v>
      </c>
      <c r="B8084" s="11">
        <v>4487.5950052355274</v>
      </c>
    </row>
    <row r="8085" spans="1:2" x14ac:dyDescent="0.25">
      <c r="A8085" s="10" t="s">
        <v>310</v>
      </c>
      <c r="B8085" s="11">
        <v>4487.5950052355274</v>
      </c>
    </row>
    <row r="8086" spans="1:2" x14ac:dyDescent="0.25">
      <c r="A8086" s="12" t="s">
        <v>40</v>
      </c>
      <c r="B8086" s="11">
        <v>4487.5950052355274</v>
      </c>
    </row>
    <row r="8087" spans="1:2" x14ac:dyDescent="0.25">
      <c r="A8087" s="13" t="s">
        <v>4053</v>
      </c>
      <c r="B8087" s="11">
        <v>4487.5950052355274</v>
      </c>
    </row>
    <row r="8088" spans="1:2" x14ac:dyDescent="0.25">
      <c r="A8088" s="14">
        <v>5</v>
      </c>
      <c r="B8088" s="11">
        <v>4487.5950052355274</v>
      </c>
    </row>
    <row r="8089" spans="1:2" x14ac:dyDescent="0.25">
      <c r="A8089" s="20" t="s">
        <v>25</v>
      </c>
      <c r="B8089" s="11">
        <v>4487.5950052355274</v>
      </c>
    </row>
    <row r="8090" spans="1:2" x14ac:dyDescent="0.25">
      <c r="A8090" s="163">
        <v>4487.5950052355274</v>
      </c>
      <c r="B8090" s="11">
        <v>4487.5950052355274</v>
      </c>
    </row>
    <row r="8091" spans="1:2" x14ac:dyDescent="0.25">
      <c r="A8091" s="9" t="s">
        <v>3032</v>
      </c>
      <c r="B8091" s="11">
        <v>12465.541681209797</v>
      </c>
    </row>
    <row r="8092" spans="1:2" x14ac:dyDescent="0.25">
      <c r="A8092" s="4" t="s">
        <v>8</v>
      </c>
      <c r="B8092" s="11">
        <v>12465.541681209797</v>
      </c>
    </row>
    <row r="8093" spans="1:2" x14ac:dyDescent="0.25">
      <c r="A8093" s="10" t="s">
        <v>20</v>
      </c>
      <c r="B8093" s="11">
        <v>12465.541681209797</v>
      </c>
    </row>
    <row r="8094" spans="1:2" x14ac:dyDescent="0.25">
      <c r="A8094" s="12" t="s">
        <v>40</v>
      </c>
      <c r="B8094" s="11">
        <v>12465.541681209797</v>
      </c>
    </row>
    <row r="8095" spans="1:2" x14ac:dyDescent="0.25">
      <c r="A8095" s="13" t="s">
        <v>4053</v>
      </c>
      <c r="B8095" s="11">
        <v>12465.541681209797</v>
      </c>
    </row>
    <row r="8096" spans="1:2" x14ac:dyDescent="0.25">
      <c r="A8096" s="14">
        <v>5</v>
      </c>
      <c r="B8096" s="11">
        <v>12465.541681209797</v>
      </c>
    </row>
    <row r="8097" spans="1:2" x14ac:dyDescent="0.25">
      <c r="A8097" s="20" t="s">
        <v>9</v>
      </c>
      <c r="B8097" s="11">
        <v>12465.541681209797</v>
      </c>
    </row>
    <row r="8098" spans="1:2" x14ac:dyDescent="0.25">
      <c r="A8098" s="163">
        <v>12465.541681209797</v>
      </c>
      <c r="B8098" s="11">
        <v>12465.541681209797</v>
      </c>
    </row>
    <row r="8099" spans="1:2" x14ac:dyDescent="0.25">
      <c r="A8099" s="9" t="s">
        <v>3033</v>
      </c>
      <c r="B8099" s="11">
        <v>2400</v>
      </c>
    </row>
    <row r="8100" spans="1:2" x14ac:dyDescent="0.25">
      <c r="A8100" s="4" t="s">
        <v>17</v>
      </c>
      <c r="B8100" s="11">
        <v>2400</v>
      </c>
    </row>
    <row r="8101" spans="1:2" x14ac:dyDescent="0.25">
      <c r="A8101" s="10" t="s">
        <v>310</v>
      </c>
      <c r="B8101" s="11">
        <v>2400</v>
      </c>
    </row>
    <row r="8102" spans="1:2" x14ac:dyDescent="0.25">
      <c r="A8102" s="12" t="s">
        <v>6</v>
      </c>
      <c r="B8102" s="11">
        <v>2400</v>
      </c>
    </row>
    <row r="8103" spans="1:2" x14ac:dyDescent="0.25">
      <c r="A8103" s="13" t="s">
        <v>4053</v>
      </c>
      <c r="B8103" s="11">
        <v>2400</v>
      </c>
    </row>
    <row r="8104" spans="1:2" x14ac:dyDescent="0.25">
      <c r="A8104" s="14">
        <v>15</v>
      </c>
      <c r="B8104" s="11">
        <v>2400</v>
      </c>
    </row>
    <row r="8105" spans="1:2" x14ac:dyDescent="0.25">
      <c r="A8105" s="20" t="s">
        <v>18</v>
      </c>
      <c r="B8105" s="11">
        <v>2400</v>
      </c>
    </row>
    <row r="8106" spans="1:2" x14ac:dyDescent="0.25">
      <c r="A8106" s="163">
        <v>2400</v>
      </c>
      <c r="B8106" s="11">
        <v>2400</v>
      </c>
    </row>
    <row r="8107" spans="1:2" x14ac:dyDescent="0.25">
      <c r="A8107" s="9" t="s">
        <v>3034</v>
      </c>
      <c r="B8107" s="11">
        <v>55000</v>
      </c>
    </row>
    <row r="8108" spans="1:2" x14ac:dyDescent="0.25">
      <c r="A8108" s="4" t="s">
        <v>416</v>
      </c>
      <c r="B8108" s="11">
        <v>55000</v>
      </c>
    </row>
    <row r="8109" spans="1:2" x14ac:dyDescent="0.25">
      <c r="A8109" s="10" t="s">
        <v>3999</v>
      </c>
      <c r="B8109" s="11">
        <v>55000</v>
      </c>
    </row>
    <row r="8110" spans="1:2" x14ac:dyDescent="0.25">
      <c r="A8110" s="12" t="s">
        <v>6</v>
      </c>
      <c r="B8110" s="11">
        <v>55000</v>
      </c>
    </row>
    <row r="8111" spans="1:2" x14ac:dyDescent="0.25">
      <c r="A8111" s="13" t="s">
        <v>4029</v>
      </c>
      <c r="B8111" s="11">
        <v>55000</v>
      </c>
    </row>
    <row r="8112" spans="1:2" x14ac:dyDescent="0.25">
      <c r="A8112" s="14">
        <v>6</v>
      </c>
      <c r="B8112" s="11">
        <v>55000</v>
      </c>
    </row>
    <row r="8113" spans="1:2" x14ac:dyDescent="0.25">
      <c r="A8113" s="20" t="s">
        <v>9</v>
      </c>
      <c r="B8113" s="11">
        <v>55000</v>
      </c>
    </row>
    <row r="8114" spans="1:2" x14ac:dyDescent="0.25">
      <c r="A8114" s="163">
        <v>55000</v>
      </c>
      <c r="B8114" s="11">
        <v>55000</v>
      </c>
    </row>
    <row r="8115" spans="1:2" x14ac:dyDescent="0.25">
      <c r="A8115" s="9" t="s">
        <v>3035</v>
      </c>
      <c r="B8115" s="11">
        <v>12000</v>
      </c>
    </row>
    <row r="8116" spans="1:2" x14ac:dyDescent="0.25">
      <c r="A8116" s="4" t="s">
        <v>512</v>
      </c>
      <c r="B8116" s="11">
        <v>12000</v>
      </c>
    </row>
    <row r="8117" spans="1:2" x14ac:dyDescent="0.25">
      <c r="A8117" s="10" t="s">
        <v>488</v>
      </c>
      <c r="B8117" s="11">
        <v>12000</v>
      </c>
    </row>
    <row r="8118" spans="1:2" x14ac:dyDescent="0.25">
      <c r="A8118" s="12" t="s">
        <v>6</v>
      </c>
      <c r="B8118" s="11">
        <v>12000</v>
      </c>
    </row>
    <row r="8119" spans="1:2" x14ac:dyDescent="0.25">
      <c r="A8119" s="13" t="s">
        <v>4053</v>
      </c>
      <c r="B8119" s="11">
        <v>12000</v>
      </c>
    </row>
    <row r="8120" spans="1:2" x14ac:dyDescent="0.25">
      <c r="A8120" s="14">
        <v>3</v>
      </c>
      <c r="B8120" s="11">
        <v>12000</v>
      </c>
    </row>
    <row r="8121" spans="1:2" x14ac:dyDescent="0.25">
      <c r="A8121" s="20" t="s">
        <v>9</v>
      </c>
      <c r="B8121" s="11">
        <v>12000</v>
      </c>
    </row>
    <row r="8122" spans="1:2" x14ac:dyDescent="0.25">
      <c r="A8122" s="163">
        <v>12000</v>
      </c>
      <c r="B8122" s="11">
        <v>12000</v>
      </c>
    </row>
    <row r="8123" spans="1:2" x14ac:dyDescent="0.25">
      <c r="A8123" s="9" t="s">
        <v>3036</v>
      </c>
      <c r="B8123" s="11">
        <v>55262.375596134938</v>
      </c>
    </row>
    <row r="8124" spans="1:2" x14ac:dyDescent="0.25">
      <c r="A8124" s="4" t="s">
        <v>608</v>
      </c>
      <c r="B8124" s="11">
        <v>55262.375596134938</v>
      </c>
    </row>
    <row r="8125" spans="1:2" x14ac:dyDescent="0.25">
      <c r="A8125" s="10" t="s">
        <v>52</v>
      </c>
      <c r="B8125" s="11">
        <v>55262.375596134938</v>
      </c>
    </row>
    <row r="8126" spans="1:2" x14ac:dyDescent="0.25">
      <c r="A8126" s="12" t="s">
        <v>22</v>
      </c>
      <c r="B8126" s="11">
        <v>55262.375596134938</v>
      </c>
    </row>
    <row r="8127" spans="1:2" x14ac:dyDescent="0.25">
      <c r="A8127" s="13" t="s">
        <v>4029</v>
      </c>
      <c r="B8127" s="11">
        <v>55262.375596134938</v>
      </c>
    </row>
    <row r="8128" spans="1:2" x14ac:dyDescent="0.25">
      <c r="A8128" s="14">
        <v>10</v>
      </c>
      <c r="B8128" s="11">
        <v>55262.375596134938</v>
      </c>
    </row>
    <row r="8129" spans="1:2" x14ac:dyDescent="0.25">
      <c r="A8129" s="20" t="s">
        <v>18</v>
      </c>
      <c r="B8129" s="11">
        <v>55262.375596134938</v>
      </c>
    </row>
    <row r="8130" spans="1:2" x14ac:dyDescent="0.25">
      <c r="A8130" s="163">
        <v>55262.375596134938</v>
      </c>
      <c r="B8130" s="11">
        <v>55262.375596134938</v>
      </c>
    </row>
    <row r="8131" spans="1:2" x14ac:dyDescent="0.25">
      <c r="A8131" s="9" t="s">
        <v>3037</v>
      </c>
      <c r="B8131" s="11">
        <v>21369.500024931083</v>
      </c>
    </row>
    <row r="8132" spans="1:2" x14ac:dyDescent="0.25">
      <c r="A8132" s="4" t="s">
        <v>8</v>
      </c>
      <c r="B8132" s="11">
        <v>21369.500024931083</v>
      </c>
    </row>
    <row r="8133" spans="1:2" x14ac:dyDescent="0.25">
      <c r="A8133" s="10" t="s">
        <v>52</v>
      </c>
      <c r="B8133" s="11">
        <v>21369.500024931083</v>
      </c>
    </row>
    <row r="8134" spans="1:2" x14ac:dyDescent="0.25">
      <c r="A8134" s="12" t="s">
        <v>40</v>
      </c>
      <c r="B8134" s="11">
        <v>21369.500024931083</v>
      </c>
    </row>
    <row r="8135" spans="1:2" x14ac:dyDescent="0.25">
      <c r="A8135" s="13" t="s">
        <v>4054</v>
      </c>
      <c r="B8135" s="11">
        <v>21369.500024931083</v>
      </c>
    </row>
    <row r="8136" spans="1:2" x14ac:dyDescent="0.25">
      <c r="A8136" s="14">
        <v>2</v>
      </c>
      <c r="B8136" s="11">
        <v>21369.500024931083</v>
      </c>
    </row>
    <row r="8137" spans="1:2" x14ac:dyDescent="0.25">
      <c r="A8137" s="20" t="s">
        <v>18</v>
      </c>
      <c r="B8137" s="11">
        <v>21369.500024931083</v>
      </c>
    </row>
    <row r="8138" spans="1:2" x14ac:dyDescent="0.25">
      <c r="A8138" s="163">
        <v>21369.500024931083</v>
      </c>
      <c r="B8138" s="11">
        <v>21369.500024931083</v>
      </c>
    </row>
    <row r="8139" spans="1:2" x14ac:dyDescent="0.25">
      <c r="A8139" s="9" t="s">
        <v>3038</v>
      </c>
      <c r="B8139" s="11">
        <v>40980.635073749385</v>
      </c>
    </row>
    <row r="8140" spans="1:2" x14ac:dyDescent="0.25">
      <c r="A8140" s="4" t="s">
        <v>71</v>
      </c>
      <c r="B8140" s="11">
        <v>40980.635073749385</v>
      </c>
    </row>
    <row r="8141" spans="1:2" x14ac:dyDescent="0.25">
      <c r="A8141" s="10" t="s">
        <v>356</v>
      </c>
      <c r="B8141" s="11">
        <v>40980.635073749385</v>
      </c>
    </row>
    <row r="8142" spans="1:2" x14ac:dyDescent="0.25">
      <c r="A8142" s="12" t="s">
        <v>69</v>
      </c>
      <c r="B8142" s="11">
        <v>40980.635073749385</v>
      </c>
    </row>
    <row r="8143" spans="1:2" x14ac:dyDescent="0.25">
      <c r="A8143" s="13" t="s">
        <v>4030</v>
      </c>
      <c r="B8143" s="11">
        <v>40980.635073749385</v>
      </c>
    </row>
    <row r="8144" spans="1:2" x14ac:dyDescent="0.25">
      <c r="A8144" s="14">
        <v>8</v>
      </c>
      <c r="B8144" s="11">
        <v>40980.635073749385</v>
      </c>
    </row>
    <row r="8145" spans="1:2" x14ac:dyDescent="0.25">
      <c r="A8145" s="20" t="s">
        <v>13</v>
      </c>
      <c r="B8145" s="11">
        <v>40980.635073749385</v>
      </c>
    </row>
    <row r="8146" spans="1:2" x14ac:dyDescent="0.25">
      <c r="A8146" s="163">
        <v>40980.635073749385</v>
      </c>
      <c r="B8146" s="11">
        <v>40980.635073749385</v>
      </c>
    </row>
    <row r="8147" spans="1:2" x14ac:dyDescent="0.25">
      <c r="A8147" s="9" t="s">
        <v>3039</v>
      </c>
      <c r="B8147" s="11">
        <v>50995.482820131787</v>
      </c>
    </row>
    <row r="8148" spans="1:2" x14ac:dyDescent="0.25">
      <c r="A8148" s="4" t="s">
        <v>84</v>
      </c>
      <c r="B8148" s="11">
        <v>50995.482820131787</v>
      </c>
    </row>
    <row r="8149" spans="1:2" x14ac:dyDescent="0.25">
      <c r="A8149" s="10" t="s">
        <v>20</v>
      </c>
      <c r="B8149" s="11">
        <v>50995.482820131787</v>
      </c>
    </row>
    <row r="8150" spans="1:2" x14ac:dyDescent="0.25">
      <c r="A8150" s="12" t="s">
        <v>82</v>
      </c>
      <c r="B8150" s="11">
        <v>50995.482820131787</v>
      </c>
    </row>
    <row r="8151" spans="1:2" x14ac:dyDescent="0.25">
      <c r="A8151" s="13" t="s">
        <v>4029</v>
      </c>
      <c r="B8151" s="11">
        <v>50995.482820131787</v>
      </c>
    </row>
    <row r="8152" spans="1:2" x14ac:dyDescent="0.25">
      <c r="A8152" s="14">
        <v>4</v>
      </c>
      <c r="B8152" s="11">
        <v>50995.482820131787</v>
      </c>
    </row>
    <row r="8153" spans="1:2" x14ac:dyDescent="0.25">
      <c r="A8153" s="20" t="s">
        <v>9</v>
      </c>
      <c r="B8153" s="11">
        <v>50995.482820131787</v>
      </c>
    </row>
    <row r="8154" spans="1:2" x14ac:dyDescent="0.25">
      <c r="A8154" s="163">
        <v>50995.482820131787</v>
      </c>
      <c r="B8154" s="11">
        <v>50995.482820131787</v>
      </c>
    </row>
    <row r="8155" spans="1:2" x14ac:dyDescent="0.25">
      <c r="A8155" s="9" t="s">
        <v>3040</v>
      </c>
      <c r="B8155" s="11">
        <v>20326.391023865726</v>
      </c>
    </row>
    <row r="8156" spans="1:2" x14ac:dyDescent="0.25">
      <c r="A8156" s="4" t="s">
        <v>169</v>
      </c>
      <c r="B8156" s="11">
        <v>20326.391023865726</v>
      </c>
    </row>
    <row r="8157" spans="1:2" x14ac:dyDescent="0.25">
      <c r="A8157" s="10" t="s">
        <v>52</v>
      </c>
      <c r="B8157" s="11">
        <v>20326.391023865726</v>
      </c>
    </row>
    <row r="8158" spans="1:2" x14ac:dyDescent="0.25">
      <c r="A8158" s="12" t="s">
        <v>22</v>
      </c>
      <c r="B8158" s="11">
        <v>20326.391023865726</v>
      </c>
    </row>
    <row r="8159" spans="1:2" x14ac:dyDescent="0.25">
      <c r="A8159" s="13" t="s">
        <v>4054</v>
      </c>
      <c r="B8159" s="11">
        <v>20326.391023865726</v>
      </c>
    </row>
    <row r="8160" spans="1:2" x14ac:dyDescent="0.25">
      <c r="A8160" s="14">
        <v>16</v>
      </c>
      <c r="B8160" s="11">
        <v>20326.391023865726</v>
      </c>
    </row>
    <row r="8161" spans="1:2" x14ac:dyDescent="0.25">
      <c r="A8161" s="20" t="s">
        <v>13</v>
      </c>
      <c r="B8161" s="11">
        <v>20326.391023865726</v>
      </c>
    </row>
    <row r="8162" spans="1:2" x14ac:dyDescent="0.25">
      <c r="A8162" s="163">
        <v>20326.391023865726</v>
      </c>
      <c r="B8162" s="11">
        <v>20326.391023865726</v>
      </c>
    </row>
    <row r="8163" spans="1:2" x14ac:dyDescent="0.25">
      <c r="A8163" s="9" t="s">
        <v>3041</v>
      </c>
      <c r="B8163" s="11">
        <v>12000</v>
      </c>
    </row>
    <row r="8164" spans="1:2" x14ac:dyDescent="0.25">
      <c r="A8164" s="4" t="s">
        <v>8</v>
      </c>
      <c r="B8164" s="11">
        <v>12000</v>
      </c>
    </row>
    <row r="8165" spans="1:2" x14ac:dyDescent="0.25">
      <c r="A8165" s="10" t="s">
        <v>356</v>
      </c>
      <c r="B8165" s="11">
        <v>12000</v>
      </c>
    </row>
    <row r="8166" spans="1:2" x14ac:dyDescent="0.25">
      <c r="A8166" s="12" t="s">
        <v>6</v>
      </c>
      <c r="B8166" s="11">
        <v>12000</v>
      </c>
    </row>
    <row r="8167" spans="1:2" x14ac:dyDescent="0.25">
      <c r="A8167" s="13" t="s">
        <v>4053</v>
      </c>
      <c r="B8167" s="11">
        <v>12000</v>
      </c>
    </row>
    <row r="8168" spans="1:2" x14ac:dyDescent="0.25">
      <c r="A8168" s="14">
        <v>8</v>
      </c>
      <c r="B8168" s="11">
        <v>12000</v>
      </c>
    </row>
    <row r="8169" spans="1:2" x14ac:dyDescent="0.25">
      <c r="A8169" s="20" t="s">
        <v>18</v>
      </c>
      <c r="B8169" s="11">
        <v>12000</v>
      </c>
    </row>
    <row r="8170" spans="1:2" x14ac:dyDescent="0.25">
      <c r="A8170" s="163">
        <v>12000</v>
      </c>
      <c r="B8170" s="11">
        <v>12000</v>
      </c>
    </row>
    <row r="8171" spans="1:2" x14ac:dyDescent="0.25">
      <c r="A8171" s="9" t="s">
        <v>3042</v>
      </c>
      <c r="B8171" s="11">
        <v>29261.227167098674</v>
      </c>
    </row>
    <row r="8172" spans="1:2" x14ac:dyDescent="0.25">
      <c r="A8172" s="4" t="s">
        <v>48</v>
      </c>
      <c r="B8172" s="11">
        <v>29261.227167098674</v>
      </c>
    </row>
    <row r="8173" spans="1:2" x14ac:dyDescent="0.25">
      <c r="A8173" s="10" t="s">
        <v>310</v>
      </c>
      <c r="B8173" s="11">
        <v>29261.227167098674</v>
      </c>
    </row>
    <row r="8174" spans="1:2" x14ac:dyDescent="0.25">
      <c r="A8174" s="12" t="s">
        <v>585</v>
      </c>
      <c r="B8174" s="11">
        <v>29261.227167098674</v>
      </c>
    </row>
    <row r="8175" spans="1:2" x14ac:dyDescent="0.25">
      <c r="A8175" s="13" t="s">
        <v>4032</v>
      </c>
      <c r="B8175" s="11">
        <v>29261.227167098674</v>
      </c>
    </row>
    <row r="8176" spans="1:2" x14ac:dyDescent="0.25">
      <c r="A8176" s="14">
        <v>20</v>
      </c>
      <c r="B8176" s="11">
        <v>29261.227167098674</v>
      </c>
    </row>
    <row r="8177" spans="1:2" x14ac:dyDescent="0.25">
      <c r="A8177" s="20" t="s">
        <v>18</v>
      </c>
      <c r="B8177" s="11">
        <v>29261.227167098674</v>
      </c>
    </row>
    <row r="8178" spans="1:2" x14ac:dyDescent="0.25">
      <c r="A8178" s="163">
        <v>29261.227167098674</v>
      </c>
      <c r="B8178" s="11">
        <v>29261.227167098674</v>
      </c>
    </row>
    <row r="8179" spans="1:2" x14ac:dyDescent="0.25">
      <c r="A8179" s="9" t="s">
        <v>3043</v>
      </c>
      <c r="B8179" s="11">
        <v>14630.613583549337</v>
      </c>
    </row>
    <row r="8180" spans="1:2" x14ac:dyDescent="0.25">
      <c r="A8180" s="4" t="s">
        <v>48</v>
      </c>
      <c r="B8180" s="11">
        <v>14630.613583549337</v>
      </c>
    </row>
    <row r="8181" spans="1:2" x14ac:dyDescent="0.25">
      <c r="A8181" s="10" t="s">
        <v>4001</v>
      </c>
      <c r="B8181" s="11">
        <v>14630.613583549337</v>
      </c>
    </row>
    <row r="8182" spans="1:2" x14ac:dyDescent="0.25">
      <c r="A8182" s="12" t="s">
        <v>585</v>
      </c>
      <c r="B8182" s="11">
        <v>14630.613583549337</v>
      </c>
    </row>
    <row r="8183" spans="1:2" x14ac:dyDescent="0.25">
      <c r="A8183" s="13" t="s">
        <v>4054</v>
      </c>
      <c r="B8183" s="11">
        <v>14630.613583549337</v>
      </c>
    </row>
    <row r="8184" spans="1:2" x14ac:dyDescent="0.25">
      <c r="A8184" s="14">
        <v>10</v>
      </c>
      <c r="B8184" s="11">
        <v>14630.613583549337</v>
      </c>
    </row>
    <row r="8185" spans="1:2" x14ac:dyDescent="0.25">
      <c r="A8185" s="20" t="s">
        <v>9</v>
      </c>
      <c r="B8185" s="11">
        <v>14630.613583549337</v>
      </c>
    </row>
    <row r="8186" spans="1:2" x14ac:dyDescent="0.25">
      <c r="A8186" s="163">
        <v>14630.613583549337</v>
      </c>
      <c r="B8186" s="11">
        <v>14630.613583549337</v>
      </c>
    </row>
    <row r="8187" spans="1:2" x14ac:dyDescent="0.25">
      <c r="A8187" s="9" t="s">
        <v>3044</v>
      </c>
      <c r="B8187" s="11">
        <v>7265.630008476568</v>
      </c>
    </row>
    <row r="8188" spans="1:2" x14ac:dyDescent="0.25">
      <c r="A8188" s="4" t="s">
        <v>8</v>
      </c>
      <c r="B8188" s="11">
        <v>7265.630008476568</v>
      </c>
    </row>
    <row r="8189" spans="1:2" x14ac:dyDescent="0.25">
      <c r="A8189" s="10" t="s">
        <v>310</v>
      </c>
      <c r="B8189" s="11">
        <v>7265.630008476568</v>
      </c>
    </row>
    <row r="8190" spans="1:2" x14ac:dyDescent="0.25">
      <c r="A8190" s="12" t="s">
        <v>40</v>
      </c>
      <c r="B8190" s="11">
        <v>7265.630008476568</v>
      </c>
    </row>
    <row r="8191" spans="1:2" x14ac:dyDescent="0.25">
      <c r="A8191" s="13" t="s">
        <v>4053</v>
      </c>
      <c r="B8191" s="11">
        <v>7265.630008476568</v>
      </c>
    </row>
    <row r="8192" spans="1:2" x14ac:dyDescent="0.25">
      <c r="A8192" s="14">
        <v>5</v>
      </c>
      <c r="B8192" s="11">
        <v>7265.630008476568</v>
      </c>
    </row>
    <row r="8193" spans="1:2" x14ac:dyDescent="0.25">
      <c r="A8193" s="20" t="s">
        <v>13</v>
      </c>
      <c r="B8193" s="11">
        <v>7265.630008476568</v>
      </c>
    </row>
    <row r="8194" spans="1:2" x14ac:dyDescent="0.25">
      <c r="A8194" s="163">
        <v>7265.630008476568</v>
      </c>
      <c r="B8194" s="11">
        <v>7265.630008476568</v>
      </c>
    </row>
    <row r="8195" spans="1:2" x14ac:dyDescent="0.25">
      <c r="A8195" s="9" t="s">
        <v>3045</v>
      </c>
      <c r="B8195" s="11">
        <v>44132.991617883956</v>
      </c>
    </row>
    <row r="8196" spans="1:2" x14ac:dyDescent="0.25">
      <c r="A8196" s="4" t="s">
        <v>71</v>
      </c>
      <c r="B8196" s="11">
        <v>44132.991617883956</v>
      </c>
    </row>
    <row r="8197" spans="1:2" x14ac:dyDescent="0.25">
      <c r="A8197" s="10" t="s">
        <v>20</v>
      </c>
      <c r="B8197" s="11">
        <v>44132.991617883956</v>
      </c>
    </row>
    <row r="8198" spans="1:2" x14ac:dyDescent="0.25">
      <c r="A8198" s="12" t="s">
        <v>69</v>
      </c>
      <c r="B8198" s="11">
        <v>44132.991617883956</v>
      </c>
    </row>
    <row r="8199" spans="1:2" x14ac:dyDescent="0.25">
      <c r="A8199" s="13" t="s">
        <v>4030</v>
      </c>
      <c r="B8199" s="11">
        <v>44132.991617883956</v>
      </c>
    </row>
    <row r="8200" spans="1:2" x14ac:dyDescent="0.25">
      <c r="A8200" s="14">
        <v>16</v>
      </c>
      <c r="B8200" s="11">
        <v>44132.991617883956</v>
      </c>
    </row>
    <row r="8201" spans="1:2" x14ac:dyDescent="0.25">
      <c r="A8201" s="20" t="s">
        <v>18</v>
      </c>
      <c r="B8201" s="11">
        <v>44132.991617883956</v>
      </c>
    </row>
    <row r="8202" spans="1:2" x14ac:dyDescent="0.25">
      <c r="A8202" s="163">
        <v>44132.991617883956</v>
      </c>
      <c r="B8202" s="11">
        <v>44132.991617883956</v>
      </c>
    </row>
    <row r="8203" spans="1:2" x14ac:dyDescent="0.25">
      <c r="A8203" s="9" t="s">
        <v>3046</v>
      </c>
      <c r="B8203" s="11">
        <v>9438.1958443445619</v>
      </c>
    </row>
    <row r="8204" spans="1:2" x14ac:dyDescent="0.25">
      <c r="A8204" s="4" t="s">
        <v>8</v>
      </c>
      <c r="B8204" s="11">
        <v>9438.1958443445619</v>
      </c>
    </row>
    <row r="8205" spans="1:2" x14ac:dyDescent="0.25">
      <c r="A8205" s="10" t="s">
        <v>20</v>
      </c>
      <c r="B8205" s="11">
        <v>9438.1958443445619</v>
      </c>
    </row>
    <row r="8206" spans="1:2" x14ac:dyDescent="0.25">
      <c r="A8206" s="12" t="s">
        <v>40</v>
      </c>
      <c r="B8206" s="11">
        <v>9438.1958443445619</v>
      </c>
    </row>
    <row r="8207" spans="1:2" x14ac:dyDescent="0.25">
      <c r="A8207" s="13" t="s">
        <v>4053</v>
      </c>
      <c r="B8207" s="11">
        <v>9438.1958443445619</v>
      </c>
    </row>
    <row r="8208" spans="1:2" x14ac:dyDescent="0.25">
      <c r="A8208" s="14">
        <v>7</v>
      </c>
      <c r="B8208" s="11">
        <v>9438.1958443445619</v>
      </c>
    </row>
    <row r="8209" spans="1:2" x14ac:dyDescent="0.25">
      <c r="A8209" s="20" t="s">
        <v>18</v>
      </c>
      <c r="B8209" s="11">
        <v>9438.1958443445619</v>
      </c>
    </row>
    <row r="8210" spans="1:2" x14ac:dyDescent="0.25">
      <c r="A8210" s="163">
        <v>9438.1958443445619</v>
      </c>
      <c r="B8210" s="11">
        <v>9438.1958443445619</v>
      </c>
    </row>
    <row r="8211" spans="1:2" x14ac:dyDescent="0.25">
      <c r="A8211" s="9" t="s">
        <v>3047</v>
      </c>
      <c r="B8211" s="11">
        <v>18000</v>
      </c>
    </row>
    <row r="8212" spans="1:2" x14ac:dyDescent="0.25">
      <c r="A8212" s="4" t="s">
        <v>75</v>
      </c>
      <c r="B8212" s="11">
        <v>18000</v>
      </c>
    </row>
    <row r="8213" spans="1:2" x14ac:dyDescent="0.25">
      <c r="A8213" s="10" t="s">
        <v>20</v>
      </c>
      <c r="B8213" s="11">
        <v>18000</v>
      </c>
    </row>
    <row r="8214" spans="1:2" x14ac:dyDescent="0.25">
      <c r="A8214" s="12" t="s">
        <v>6</v>
      </c>
      <c r="B8214" s="11">
        <v>18000</v>
      </c>
    </row>
    <row r="8215" spans="1:2" x14ac:dyDescent="0.25">
      <c r="A8215" s="13" t="s">
        <v>4054</v>
      </c>
      <c r="B8215" s="11">
        <v>18000</v>
      </c>
    </row>
    <row r="8216" spans="1:2" x14ac:dyDescent="0.25">
      <c r="A8216" s="14">
        <v>7</v>
      </c>
      <c r="B8216" s="11">
        <v>18000</v>
      </c>
    </row>
    <row r="8217" spans="1:2" x14ac:dyDescent="0.25">
      <c r="A8217" s="20" t="s">
        <v>9</v>
      </c>
      <c r="B8217" s="11">
        <v>18000</v>
      </c>
    </row>
    <row r="8218" spans="1:2" x14ac:dyDescent="0.25">
      <c r="A8218" s="163">
        <v>18000</v>
      </c>
      <c r="B8218" s="11">
        <v>18000</v>
      </c>
    </row>
    <row r="8219" spans="1:2" x14ac:dyDescent="0.25">
      <c r="A8219" s="9" t="s">
        <v>3048</v>
      </c>
      <c r="B8219" s="11">
        <v>3561.5833374885137</v>
      </c>
    </row>
    <row r="8220" spans="1:2" x14ac:dyDescent="0.25">
      <c r="A8220" s="4" t="s">
        <v>8</v>
      </c>
      <c r="B8220" s="11">
        <v>3561.5833374885137</v>
      </c>
    </row>
    <row r="8221" spans="1:2" x14ac:dyDescent="0.25">
      <c r="A8221" s="10" t="s">
        <v>52</v>
      </c>
      <c r="B8221" s="11">
        <v>3561.5833374885137</v>
      </c>
    </row>
    <row r="8222" spans="1:2" x14ac:dyDescent="0.25">
      <c r="A8222" s="12" t="s">
        <v>40</v>
      </c>
      <c r="B8222" s="11">
        <v>3561.5833374885137</v>
      </c>
    </row>
    <row r="8223" spans="1:2" x14ac:dyDescent="0.25">
      <c r="A8223" s="13" t="s">
        <v>4053</v>
      </c>
      <c r="B8223" s="11">
        <v>3561.5833374885137</v>
      </c>
    </row>
    <row r="8224" spans="1:2" x14ac:dyDescent="0.25">
      <c r="A8224" s="14">
        <v>5</v>
      </c>
      <c r="B8224" s="11">
        <v>3561.5833374885137</v>
      </c>
    </row>
    <row r="8225" spans="1:2" x14ac:dyDescent="0.25">
      <c r="A8225" s="20" t="s">
        <v>18</v>
      </c>
      <c r="B8225" s="11">
        <v>3561.5833374885137</v>
      </c>
    </row>
    <row r="8226" spans="1:2" x14ac:dyDescent="0.25">
      <c r="A8226" s="163">
        <v>3561.5833374885137</v>
      </c>
      <c r="B8226" s="11">
        <v>3561.5833374885137</v>
      </c>
    </row>
    <row r="8227" spans="1:2" x14ac:dyDescent="0.25">
      <c r="A8227" s="9" t="s">
        <v>3049</v>
      </c>
      <c r="B8227" s="11">
        <v>3561.5833374885137</v>
      </c>
    </row>
    <row r="8228" spans="1:2" x14ac:dyDescent="0.25">
      <c r="A8228" s="4" t="s">
        <v>8</v>
      </c>
      <c r="B8228" s="11">
        <v>3561.5833374885137</v>
      </c>
    </row>
    <row r="8229" spans="1:2" x14ac:dyDescent="0.25">
      <c r="A8229" s="10" t="s">
        <v>3999</v>
      </c>
      <c r="B8229" s="11">
        <v>3561.5833374885137</v>
      </c>
    </row>
    <row r="8230" spans="1:2" x14ac:dyDescent="0.25">
      <c r="A8230" s="12" t="s">
        <v>40</v>
      </c>
      <c r="B8230" s="11">
        <v>3561.5833374885137</v>
      </c>
    </row>
    <row r="8231" spans="1:2" x14ac:dyDescent="0.25">
      <c r="A8231" s="13" t="s">
        <v>4053</v>
      </c>
      <c r="B8231" s="11">
        <v>3561.5833374885137</v>
      </c>
    </row>
    <row r="8232" spans="1:2" x14ac:dyDescent="0.25">
      <c r="A8232" s="14">
        <v>3</v>
      </c>
      <c r="B8232" s="11">
        <v>3561.5833374885137</v>
      </c>
    </row>
    <row r="8233" spans="1:2" x14ac:dyDescent="0.25">
      <c r="A8233" s="20" t="s">
        <v>9</v>
      </c>
      <c r="B8233" s="11">
        <v>3561.5833374885137</v>
      </c>
    </row>
    <row r="8234" spans="1:2" x14ac:dyDescent="0.25">
      <c r="A8234" s="163">
        <v>3561.5833374885137</v>
      </c>
      <c r="B8234" s="11">
        <v>3561.5833374885137</v>
      </c>
    </row>
    <row r="8235" spans="1:2" x14ac:dyDescent="0.25">
      <c r="A8235" s="9" t="s">
        <v>3050</v>
      </c>
      <c r="B8235" s="11">
        <v>5100</v>
      </c>
    </row>
    <row r="8236" spans="1:2" x14ac:dyDescent="0.25">
      <c r="A8236" s="4" t="s">
        <v>8</v>
      </c>
      <c r="B8236" s="11">
        <v>5100</v>
      </c>
    </row>
    <row r="8237" spans="1:2" x14ac:dyDescent="0.25">
      <c r="A8237" s="10" t="s">
        <v>3999</v>
      </c>
      <c r="B8237" s="11">
        <v>5100</v>
      </c>
    </row>
    <row r="8238" spans="1:2" x14ac:dyDescent="0.25">
      <c r="A8238" s="12" t="s">
        <v>6</v>
      </c>
      <c r="B8238" s="11">
        <v>5100</v>
      </c>
    </row>
    <row r="8239" spans="1:2" x14ac:dyDescent="0.25">
      <c r="A8239" s="13" t="s">
        <v>4053</v>
      </c>
      <c r="B8239" s="11">
        <v>5100</v>
      </c>
    </row>
    <row r="8240" spans="1:2" x14ac:dyDescent="0.25">
      <c r="A8240" s="14">
        <v>8</v>
      </c>
      <c r="B8240" s="11">
        <v>5100</v>
      </c>
    </row>
    <row r="8241" spans="1:2" x14ac:dyDescent="0.25">
      <c r="A8241" s="20" t="s">
        <v>13</v>
      </c>
      <c r="B8241" s="11">
        <v>5100</v>
      </c>
    </row>
    <row r="8242" spans="1:2" x14ac:dyDescent="0.25">
      <c r="A8242" s="163">
        <v>5100</v>
      </c>
      <c r="B8242" s="11">
        <v>5100</v>
      </c>
    </row>
    <row r="8243" spans="1:2" x14ac:dyDescent="0.25">
      <c r="A8243" s="9" t="s">
        <v>3051</v>
      </c>
      <c r="B8243" s="11">
        <v>21369.500024931083</v>
      </c>
    </row>
    <row r="8244" spans="1:2" x14ac:dyDescent="0.25">
      <c r="A8244" s="4" t="s">
        <v>8</v>
      </c>
      <c r="B8244" s="11">
        <v>21369.500024931083</v>
      </c>
    </row>
    <row r="8245" spans="1:2" x14ac:dyDescent="0.25">
      <c r="A8245" s="10" t="s">
        <v>20</v>
      </c>
      <c r="B8245" s="11">
        <v>21369.500024931083</v>
      </c>
    </row>
    <row r="8246" spans="1:2" x14ac:dyDescent="0.25">
      <c r="A8246" s="12" t="s">
        <v>40</v>
      </c>
      <c r="B8246" s="11">
        <v>21369.500024931083</v>
      </c>
    </row>
    <row r="8247" spans="1:2" x14ac:dyDescent="0.25">
      <c r="A8247" s="13" t="s">
        <v>4054</v>
      </c>
      <c r="B8247" s="11">
        <v>21369.500024931083</v>
      </c>
    </row>
    <row r="8248" spans="1:2" x14ac:dyDescent="0.25">
      <c r="A8248" s="14">
        <v>7</v>
      </c>
      <c r="B8248" s="11">
        <v>21369.500024931083</v>
      </c>
    </row>
    <row r="8249" spans="1:2" x14ac:dyDescent="0.25">
      <c r="A8249" s="20" t="s">
        <v>9</v>
      </c>
      <c r="B8249" s="11">
        <v>21369.500024931083</v>
      </c>
    </row>
    <row r="8250" spans="1:2" x14ac:dyDescent="0.25">
      <c r="A8250" s="163">
        <v>21369.500024931083</v>
      </c>
      <c r="B8250" s="11">
        <v>21369.500024931083</v>
      </c>
    </row>
    <row r="8251" spans="1:2" x14ac:dyDescent="0.25">
      <c r="A8251" s="9" t="s">
        <v>3052</v>
      </c>
      <c r="B8251" s="11">
        <v>5342.3750062327708</v>
      </c>
    </row>
    <row r="8252" spans="1:2" x14ac:dyDescent="0.25">
      <c r="A8252" s="4" t="s">
        <v>8</v>
      </c>
      <c r="B8252" s="11">
        <v>5342.3750062327708</v>
      </c>
    </row>
    <row r="8253" spans="1:2" x14ac:dyDescent="0.25">
      <c r="A8253" s="10" t="s">
        <v>356</v>
      </c>
      <c r="B8253" s="11">
        <v>5342.3750062327708</v>
      </c>
    </row>
    <row r="8254" spans="1:2" x14ac:dyDescent="0.25">
      <c r="A8254" s="12" t="s">
        <v>40</v>
      </c>
      <c r="B8254" s="11">
        <v>5342.3750062327708</v>
      </c>
    </row>
    <row r="8255" spans="1:2" x14ac:dyDescent="0.25">
      <c r="A8255" s="13" t="s">
        <v>4053</v>
      </c>
      <c r="B8255" s="11">
        <v>5342.3750062327708</v>
      </c>
    </row>
    <row r="8256" spans="1:2" x14ac:dyDescent="0.25">
      <c r="A8256" s="14">
        <v>1</v>
      </c>
      <c r="B8256" s="11">
        <v>5342.3750062327708</v>
      </c>
    </row>
    <row r="8257" spans="1:2" x14ac:dyDescent="0.25">
      <c r="A8257" s="20" t="s">
        <v>18</v>
      </c>
      <c r="B8257" s="11">
        <v>5342.3750062327708</v>
      </c>
    </row>
    <row r="8258" spans="1:2" x14ac:dyDescent="0.25">
      <c r="A8258" s="163">
        <v>5342.3750062327708</v>
      </c>
      <c r="B8258" s="11">
        <v>5342.3750062327708</v>
      </c>
    </row>
    <row r="8259" spans="1:2" x14ac:dyDescent="0.25">
      <c r="A8259" s="9" t="s">
        <v>3053</v>
      </c>
      <c r="B8259" s="11">
        <v>50000</v>
      </c>
    </row>
    <row r="8260" spans="1:2" x14ac:dyDescent="0.25">
      <c r="A8260" s="4" t="s">
        <v>8</v>
      </c>
      <c r="B8260" s="11">
        <v>50000</v>
      </c>
    </row>
    <row r="8261" spans="1:2" x14ac:dyDescent="0.25">
      <c r="A8261" s="10" t="s">
        <v>4001</v>
      </c>
      <c r="B8261" s="11">
        <v>50000</v>
      </c>
    </row>
    <row r="8262" spans="1:2" x14ac:dyDescent="0.25">
      <c r="A8262" s="12" t="s">
        <v>6</v>
      </c>
      <c r="B8262" s="11">
        <v>50000</v>
      </c>
    </row>
    <row r="8263" spans="1:2" x14ac:dyDescent="0.25">
      <c r="A8263" s="13" t="s">
        <v>4029</v>
      </c>
      <c r="B8263" s="11">
        <v>50000</v>
      </c>
    </row>
    <row r="8264" spans="1:2" x14ac:dyDescent="0.25">
      <c r="A8264" s="14">
        <v>26</v>
      </c>
      <c r="B8264" s="11">
        <v>50000</v>
      </c>
    </row>
    <row r="8265" spans="1:2" x14ac:dyDescent="0.25">
      <c r="A8265" s="20" t="s">
        <v>25</v>
      </c>
      <c r="B8265" s="11">
        <v>50000</v>
      </c>
    </row>
    <row r="8266" spans="1:2" x14ac:dyDescent="0.25">
      <c r="A8266" s="163">
        <v>50000</v>
      </c>
      <c r="B8266" s="11">
        <v>50000</v>
      </c>
    </row>
    <row r="8267" spans="1:2" x14ac:dyDescent="0.25">
      <c r="A8267" s="9" t="s">
        <v>3054</v>
      </c>
      <c r="B8267" s="11">
        <v>28492.66669990811</v>
      </c>
    </row>
    <row r="8268" spans="1:2" x14ac:dyDescent="0.25">
      <c r="A8268" s="4" t="s">
        <v>8</v>
      </c>
      <c r="B8268" s="11">
        <v>28492.66669990811</v>
      </c>
    </row>
    <row r="8269" spans="1:2" x14ac:dyDescent="0.25">
      <c r="A8269" s="10" t="s">
        <v>52</v>
      </c>
      <c r="B8269" s="11">
        <v>28492.66669990811</v>
      </c>
    </row>
    <row r="8270" spans="1:2" x14ac:dyDescent="0.25">
      <c r="A8270" s="12" t="s">
        <v>40</v>
      </c>
      <c r="B8270" s="11">
        <v>28492.66669990811</v>
      </c>
    </row>
    <row r="8271" spans="1:2" x14ac:dyDescent="0.25">
      <c r="A8271" s="13" t="s">
        <v>4032</v>
      </c>
      <c r="B8271" s="11">
        <v>28492.66669990811</v>
      </c>
    </row>
    <row r="8272" spans="1:2" x14ac:dyDescent="0.25">
      <c r="A8272" s="14">
        <v>9</v>
      </c>
      <c r="B8272" s="11">
        <v>28492.66669990811</v>
      </c>
    </row>
    <row r="8273" spans="1:2" x14ac:dyDescent="0.25">
      <c r="A8273" s="20" t="s">
        <v>13</v>
      </c>
      <c r="B8273" s="11">
        <v>28492.66669990811</v>
      </c>
    </row>
    <row r="8274" spans="1:2" x14ac:dyDescent="0.25">
      <c r="A8274" s="163">
        <v>28492.66669990811</v>
      </c>
      <c r="B8274" s="11">
        <v>28492.66669990811</v>
      </c>
    </row>
    <row r="8275" spans="1:2" x14ac:dyDescent="0.25">
      <c r="A8275" s="9" t="s">
        <v>3055</v>
      </c>
      <c r="B8275" s="11">
        <v>24588.381044249632</v>
      </c>
    </row>
    <row r="8276" spans="1:2" x14ac:dyDescent="0.25">
      <c r="A8276" s="4" t="s">
        <v>71</v>
      </c>
      <c r="B8276" s="11">
        <v>24588.381044249632</v>
      </c>
    </row>
    <row r="8277" spans="1:2" x14ac:dyDescent="0.25">
      <c r="A8277" s="10" t="s">
        <v>20</v>
      </c>
      <c r="B8277" s="11">
        <v>24588.381044249632</v>
      </c>
    </row>
    <row r="8278" spans="1:2" x14ac:dyDescent="0.25">
      <c r="A8278" s="12" t="s">
        <v>69</v>
      </c>
      <c r="B8278" s="11">
        <v>24588.381044249632</v>
      </c>
    </row>
    <row r="8279" spans="1:2" x14ac:dyDescent="0.25">
      <c r="A8279" s="13" t="s">
        <v>4054</v>
      </c>
      <c r="B8279" s="11">
        <v>24588.381044249632</v>
      </c>
    </row>
    <row r="8280" spans="1:2" x14ac:dyDescent="0.25">
      <c r="A8280" s="14">
        <v>0</v>
      </c>
      <c r="B8280" s="11">
        <v>24588.381044249632</v>
      </c>
    </row>
    <row r="8281" spans="1:2" x14ac:dyDescent="0.25">
      <c r="A8281" s="20" t="s">
        <v>13</v>
      </c>
      <c r="B8281" s="11">
        <v>24588.381044249632</v>
      </c>
    </row>
    <row r="8282" spans="1:2" x14ac:dyDescent="0.25">
      <c r="A8282" s="163">
        <v>24588.381044249632</v>
      </c>
      <c r="B8282" s="11">
        <v>24588.381044249632</v>
      </c>
    </row>
    <row r="8283" spans="1:2" x14ac:dyDescent="0.25">
      <c r="A8283" s="9" t="s">
        <v>3056</v>
      </c>
      <c r="B8283" s="11">
        <v>7000</v>
      </c>
    </row>
    <row r="8284" spans="1:2" x14ac:dyDescent="0.25">
      <c r="A8284" s="4" t="s">
        <v>8</v>
      </c>
      <c r="B8284" s="11">
        <v>7000</v>
      </c>
    </row>
    <row r="8285" spans="1:2" x14ac:dyDescent="0.25">
      <c r="A8285" s="10" t="s">
        <v>3999</v>
      </c>
      <c r="B8285" s="11">
        <v>7000</v>
      </c>
    </row>
    <row r="8286" spans="1:2" x14ac:dyDescent="0.25">
      <c r="A8286" s="12" t="s">
        <v>6</v>
      </c>
      <c r="B8286" s="11">
        <v>7000</v>
      </c>
    </row>
    <row r="8287" spans="1:2" x14ac:dyDescent="0.25">
      <c r="A8287" s="13" t="s">
        <v>4053</v>
      </c>
      <c r="B8287" s="11">
        <v>7000</v>
      </c>
    </row>
    <row r="8288" spans="1:2" x14ac:dyDescent="0.25">
      <c r="A8288" s="14">
        <v>5</v>
      </c>
      <c r="B8288" s="11">
        <v>7000</v>
      </c>
    </row>
    <row r="8289" spans="1:2" x14ac:dyDescent="0.25">
      <c r="A8289" s="20" t="s">
        <v>13</v>
      </c>
      <c r="B8289" s="11">
        <v>7000</v>
      </c>
    </row>
    <row r="8290" spans="1:2" x14ac:dyDescent="0.25">
      <c r="A8290" s="163">
        <v>7000</v>
      </c>
      <c r="B8290" s="11">
        <v>7000</v>
      </c>
    </row>
    <row r="8291" spans="1:2" x14ac:dyDescent="0.25">
      <c r="A8291" s="9" t="s">
        <v>3057</v>
      </c>
      <c r="B8291" s="11">
        <v>7799.8675090998449</v>
      </c>
    </row>
    <row r="8292" spans="1:2" x14ac:dyDescent="0.25">
      <c r="A8292" s="4" t="s">
        <v>8</v>
      </c>
      <c r="B8292" s="11">
        <v>7799.8675090998449</v>
      </c>
    </row>
    <row r="8293" spans="1:2" x14ac:dyDescent="0.25">
      <c r="A8293" s="10" t="s">
        <v>20</v>
      </c>
      <c r="B8293" s="11">
        <v>7799.8675090998449</v>
      </c>
    </row>
    <row r="8294" spans="1:2" x14ac:dyDescent="0.25">
      <c r="A8294" s="12" t="s">
        <v>40</v>
      </c>
      <c r="B8294" s="11">
        <v>7799.8675090998449</v>
      </c>
    </row>
    <row r="8295" spans="1:2" x14ac:dyDescent="0.25">
      <c r="A8295" s="13" t="s">
        <v>4053</v>
      </c>
      <c r="B8295" s="11">
        <v>7799.8675090998449</v>
      </c>
    </row>
    <row r="8296" spans="1:2" x14ac:dyDescent="0.25">
      <c r="A8296" s="14">
        <v>10</v>
      </c>
      <c r="B8296" s="11">
        <v>7799.8675090998449</v>
      </c>
    </row>
    <row r="8297" spans="1:2" x14ac:dyDescent="0.25">
      <c r="A8297" s="20" t="s">
        <v>25</v>
      </c>
      <c r="B8297" s="11">
        <v>7799.8675090998449</v>
      </c>
    </row>
    <row r="8298" spans="1:2" x14ac:dyDescent="0.25">
      <c r="A8298" s="163">
        <v>7799.8675090998449</v>
      </c>
      <c r="B8298" s="11">
        <v>7799.8675090998449</v>
      </c>
    </row>
    <row r="8299" spans="1:2" x14ac:dyDescent="0.25">
      <c r="A8299" s="9" t="s">
        <v>3058</v>
      </c>
      <c r="B8299" s="11">
        <v>78808.913603364199</v>
      </c>
    </row>
    <row r="8300" spans="1:2" x14ac:dyDescent="0.25">
      <c r="A8300" s="4" t="s">
        <v>71</v>
      </c>
      <c r="B8300" s="11">
        <v>78808.913603364199</v>
      </c>
    </row>
    <row r="8301" spans="1:2" x14ac:dyDescent="0.25">
      <c r="A8301" s="10" t="s">
        <v>52</v>
      </c>
      <c r="B8301" s="11">
        <v>78808.913603364199</v>
      </c>
    </row>
    <row r="8302" spans="1:2" x14ac:dyDescent="0.25">
      <c r="A8302" s="12" t="s">
        <v>69</v>
      </c>
      <c r="B8302" s="11">
        <v>78808.913603364199</v>
      </c>
    </row>
    <row r="8303" spans="1:2" x14ac:dyDescent="0.25">
      <c r="A8303" s="13" t="s">
        <v>4101</v>
      </c>
      <c r="B8303" s="11">
        <v>78808.913603364199</v>
      </c>
    </row>
    <row r="8304" spans="1:2" x14ac:dyDescent="0.25">
      <c r="A8304" s="14">
        <v>12</v>
      </c>
      <c r="B8304" s="11">
        <v>78808.913603364199</v>
      </c>
    </row>
    <row r="8305" spans="1:2" x14ac:dyDescent="0.25">
      <c r="A8305" s="20" t="s">
        <v>18</v>
      </c>
      <c r="B8305" s="11">
        <v>78808.913603364199</v>
      </c>
    </row>
    <row r="8306" spans="1:2" x14ac:dyDescent="0.25">
      <c r="A8306" s="163">
        <v>78808.913603364199</v>
      </c>
      <c r="B8306" s="11">
        <v>78808.913603364199</v>
      </c>
    </row>
    <row r="8307" spans="1:2" x14ac:dyDescent="0.25">
      <c r="A8307" s="9" t="s">
        <v>3059</v>
      </c>
      <c r="B8307" s="11">
        <v>6720</v>
      </c>
    </row>
    <row r="8308" spans="1:2" x14ac:dyDescent="0.25">
      <c r="A8308" s="4" t="s">
        <v>8</v>
      </c>
      <c r="B8308" s="11">
        <v>6720</v>
      </c>
    </row>
    <row r="8309" spans="1:2" x14ac:dyDescent="0.25">
      <c r="A8309" s="10" t="s">
        <v>3999</v>
      </c>
      <c r="B8309" s="11">
        <v>6720</v>
      </c>
    </row>
    <row r="8310" spans="1:2" x14ac:dyDescent="0.25">
      <c r="A8310" s="12" t="s">
        <v>6</v>
      </c>
      <c r="B8310" s="11">
        <v>6720</v>
      </c>
    </row>
    <row r="8311" spans="1:2" x14ac:dyDescent="0.25">
      <c r="A8311" s="13" t="s">
        <v>4053</v>
      </c>
      <c r="B8311" s="11">
        <v>6720</v>
      </c>
    </row>
    <row r="8312" spans="1:2" x14ac:dyDescent="0.25">
      <c r="A8312" s="14">
        <v>6</v>
      </c>
      <c r="B8312" s="11">
        <v>6720</v>
      </c>
    </row>
    <row r="8313" spans="1:2" x14ac:dyDescent="0.25">
      <c r="A8313" s="20" t="s">
        <v>9</v>
      </c>
      <c r="B8313" s="11">
        <v>6720</v>
      </c>
    </row>
    <row r="8314" spans="1:2" x14ac:dyDescent="0.25">
      <c r="A8314" s="163">
        <v>6720</v>
      </c>
      <c r="B8314" s="11">
        <v>6720</v>
      </c>
    </row>
    <row r="8315" spans="1:2" x14ac:dyDescent="0.25">
      <c r="A8315" s="9" t="s">
        <v>3060</v>
      </c>
      <c r="B8315" s="11">
        <v>4451.9791718606421</v>
      </c>
    </row>
    <row r="8316" spans="1:2" x14ac:dyDescent="0.25">
      <c r="A8316" s="4" t="s">
        <v>8</v>
      </c>
      <c r="B8316" s="11">
        <v>4451.9791718606421</v>
      </c>
    </row>
    <row r="8317" spans="1:2" x14ac:dyDescent="0.25">
      <c r="A8317" s="10" t="s">
        <v>3999</v>
      </c>
      <c r="B8317" s="11">
        <v>4451.9791718606421</v>
      </c>
    </row>
    <row r="8318" spans="1:2" x14ac:dyDescent="0.25">
      <c r="A8318" s="12" t="s">
        <v>40</v>
      </c>
      <c r="B8318" s="11">
        <v>4451.9791718606421</v>
      </c>
    </row>
    <row r="8319" spans="1:2" x14ac:dyDescent="0.25">
      <c r="A8319" s="13" t="s">
        <v>4053</v>
      </c>
      <c r="B8319" s="11">
        <v>4451.9791718606421</v>
      </c>
    </row>
    <row r="8320" spans="1:2" x14ac:dyDescent="0.25">
      <c r="A8320" s="14">
        <v>3.5</v>
      </c>
      <c r="B8320" s="11">
        <v>4451.9791718606421</v>
      </c>
    </row>
    <row r="8321" spans="1:2" x14ac:dyDescent="0.25">
      <c r="A8321" s="20" t="s">
        <v>13</v>
      </c>
      <c r="B8321" s="11">
        <v>4451.9791718606421</v>
      </c>
    </row>
    <row r="8322" spans="1:2" x14ac:dyDescent="0.25">
      <c r="A8322" s="163">
        <v>4451.9791718606421</v>
      </c>
      <c r="B8322" s="11">
        <v>4451.9791718606421</v>
      </c>
    </row>
    <row r="8323" spans="1:2" x14ac:dyDescent="0.25">
      <c r="A8323" s="9" t="s">
        <v>3061</v>
      </c>
      <c r="B8323" s="11">
        <v>47285.348162018527</v>
      </c>
    </row>
    <row r="8324" spans="1:2" x14ac:dyDescent="0.25">
      <c r="A8324" s="4" t="s">
        <v>71</v>
      </c>
      <c r="B8324" s="11">
        <v>47285.348162018527</v>
      </c>
    </row>
    <row r="8325" spans="1:2" x14ac:dyDescent="0.25">
      <c r="A8325" s="10" t="s">
        <v>20</v>
      </c>
      <c r="B8325" s="11">
        <v>47285.348162018527</v>
      </c>
    </row>
    <row r="8326" spans="1:2" x14ac:dyDescent="0.25">
      <c r="A8326" s="12" t="s">
        <v>69</v>
      </c>
      <c r="B8326" s="11">
        <v>47285.348162018527</v>
      </c>
    </row>
    <row r="8327" spans="1:2" x14ac:dyDescent="0.25">
      <c r="A8327" s="13" t="s">
        <v>4030</v>
      </c>
      <c r="B8327" s="11">
        <v>47285.348162018527</v>
      </c>
    </row>
    <row r="8328" spans="1:2" x14ac:dyDescent="0.25">
      <c r="A8328" s="14">
        <v>15</v>
      </c>
      <c r="B8328" s="11">
        <v>47285.348162018527</v>
      </c>
    </row>
    <row r="8329" spans="1:2" x14ac:dyDescent="0.25">
      <c r="A8329" s="20" t="s">
        <v>13</v>
      </c>
      <c r="B8329" s="11">
        <v>47285.348162018527</v>
      </c>
    </row>
    <row r="8330" spans="1:2" x14ac:dyDescent="0.25">
      <c r="A8330" s="163">
        <v>47285.348162018527</v>
      </c>
      <c r="B8330" s="11">
        <v>47285.348162018527</v>
      </c>
    </row>
    <row r="8331" spans="1:2" x14ac:dyDescent="0.25">
      <c r="A8331" s="9" t="s">
        <v>3062</v>
      </c>
      <c r="B8331" s="11">
        <v>7200</v>
      </c>
    </row>
    <row r="8332" spans="1:2" x14ac:dyDescent="0.25">
      <c r="A8332" s="4" t="s">
        <v>8</v>
      </c>
      <c r="B8332" s="11">
        <v>7200</v>
      </c>
    </row>
    <row r="8333" spans="1:2" x14ac:dyDescent="0.25">
      <c r="A8333" s="10" t="s">
        <v>20</v>
      </c>
      <c r="B8333" s="11">
        <v>7200</v>
      </c>
    </row>
    <row r="8334" spans="1:2" x14ac:dyDescent="0.25">
      <c r="A8334" s="12" t="s">
        <v>6</v>
      </c>
      <c r="B8334" s="11">
        <v>7200</v>
      </c>
    </row>
    <row r="8335" spans="1:2" x14ac:dyDescent="0.25">
      <c r="A8335" s="13" t="s">
        <v>4053</v>
      </c>
      <c r="B8335" s="11">
        <v>7200</v>
      </c>
    </row>
    <row r="8336" spans="1:2" x14ac:dyDescent="0.25">
      <c r="A8336" s="14">
        <v>10</v>
      </c>
      <c r="B8336" s="11">
        <v>7200</v>
      </c>
    </row>
    <row r="8337" spans="1:2" x14ac:dyDescent="0.25">
      <c r="A8337" s="20" t="s">
        <v>13</v>
      </c>
      <c r="B8337" s="11">
        <v>7200</v>
      </c>
    </row>
    <row r="8338" spans="1:2" x14ac:dyDescent="0.25">
      <c r="A8338" s="163">
        <v>7200</v>
      </c>
      <c r="B8338" s="11">
        <v>7200</v>
      </c>
    </row>
    <row r="8339" spans="1:2" x14ac:dyDescent="0.25">
      <c r="A8339" s="9" t="s">
        <v>3063</v>
      </c>
      <c r="B8339" s="11">
        <v>44519.791718606422</v>
      </c>
    </row>
    <row r="8340" spans="1:2" x14ac:dyDescent="0.25">
      <c r="A8340" s="4" t="s">
        <v>8</v>
      </c>
      <c r="B8340" s="11">
        <v>44519.791718606422</v>
      </c>
    </row>
    <row r="8341" spans="1:2" x14ac:dyDescent="0.25">
      <c r="A8341" s="10" t="s">
        <v>4001</v>
      </c>
      <c r="B8341" s="11">
        <v>44519.791718606422</v>
      </c>
    </row>
    <row r="8342" spans="1:2" x14ac:dyDescent="0.25">
      <c r="A8342" s="12" t="s">
        <v>40</v>
      </c>
      <c r="B8342" s="11">
        <v>44519.791718606422</v>
      </c>
    </row>
    <row r="8343" spans="1:2" x14ac:dyDescent="0.25">
      <c r="A8343" s="13" t="s">
        <v>4030</v>
      </c>
      <c r="B8343" s="11">
        <v>44519.791718606422</v>
      </c>
    </row>
    <row r="8344" spans="1:2" x14ac:dyDescent="0.25">
      <c r="A8344" s="14">
        <v>9</v>
      </c>
      <c r="B8344" s="11">
        <v>44519.791718606422</v>
      </c>
    </row>
    <row r="8345" spans="1:2" x14ac:dyDescent="0.25">
      <c r="A8345" s="20" t="s">
        <v>9</v>
      </c>
      <c r="B8345" s="11">
        <v>44519.791718606422</v>
      </c>
    </row>
    <row r="8346" spans="1:2" x14ac:dyDescent="0.25">
      <c r="A8346" s="163">
        <v>44519.791718606422</v>
      </c>
      <c r="B8346" s="11">
        <v>44519.791718606422</v>
      </c>
    </row>
    <row r="8347" spans="1:2" x14ac:dyDescent="0.25">
      <c r="A8347" s="9" t="s">
        <v>3064</v>
      </c>
      <c r="B8347" s="11">
        <v>2493.1083362419595</v>
      </c>
    </row>
    <row r="8348" spans="1:2" x14ac:dyDescent="0.25">
      <c r="A8348" s="4" t="s">
        <v>8</v>
      </c>
      <c r="B8348" s="11">
        <v>2493.1083362419595</v>
      </c>
    </row>
    <row r="8349" spans="1:2" x14ac:dyDescent="0.25">
      <c r="A8349" s="10" t="s">
        <v>310</v>
      </c>
      <c r="B8349" s="11">
        <v>2493.1083362419595</v>
      </c>
    </row>
    <row r="8350" spans="1:2" x14ac:dyDescent="0.25">
      <c r="A8350" s="12" t="s">
        <v>40</v>
      </c>
      <c r="B8350" s="11">
        <v>2493.1083362419595</v>
      </c>
    </row>
    <row r="8351" spans="1:2" x14ac:dyDescent="0.25">
      <c r="A8351" s="13" t="s">
        <v>4053</v>
      </c>
      <c r="B8351" s="11">
        <v>2493.1083362419595</v>
      </c>
    </row>
    <row r="8352" spans="1:2" x14ac:dyDescent="0.25">
      <c r="A8352" s="14">
        <v>4</v>
      </c>
      <c r="B8352" s="11">
        <v>2493.1083362419595</v>
      </c>
    </row>
    <row r="8353" spans="1:2" x14ac:dyDescent="0.25">
      <c r="A8353" s="20" t="s">
        <v>9</v>
      </c>
      <c r="B8353" s="11">
        <v>2493.1083362419595</v>
      </c>
    </row>
    <row r="8354" spans="1:2" x14ac:dyDescent="0.25">
      <c r="A8354" s="163">
        <v>2493.1083362419595</v>
      </c>
      <c r="B8354" s="11">
        <v>2493.1083362419595</v>
      </c>
    </row>
    <row r="8355" spans="1:2" x14ac:dyDescent="0.25">
      <c r="A8355" s="9" t="s">
        <v>3065</v>
      </c>
      <c r="B8355" s="11">
        <v>31523.565441345683</v>
      </c>
    </row>
    <row r="8356" spans="1:2" x14ac:dyDescent="0.25">
      <c r="A8356" s="4" t="s">
        <v>71</v>
      </c>
      <c r="B8356" s="11">
        <v>31523.565441345683</v>
      </c>
    </row>
    <row r="8357" spans="1:2" x14ac:dyDescent="0.25">
      <c r="A8357" s="10" t="s">
        <v>20</v>
      </c>
      <c r="B8357" s="11">
        <v>31523.565441345683</v>
      </c>
    </row>
    <row r="8358" spans="1:2" x14ac:dyDescent="0.25">
      <c r="A8358" s="12" t="s">
        <v>69</v>
      </c>
      <c r="B8358" s="11">
        <v>31523.565441345683</v>
      </c>
    </row>
    <row r="8359" spans="1:2" x14ac:dyDescent="0.25">
      <c r="A8359" s="13" t="s">
        <v>4032</v>
      </c>
      <c r="B8359" s="11">
        <v>31523.565441345683</v>
      </c>
    </row>
    <row r="8360" spans="1:2" x14ac:dyDescent="0.25">
      <c r="A8360" s="14">
        <v>1</v>
      </c>
      <c r="B8360" s="11">
        <v>31523.565441345683</v>
      </c>
    </row>
    <row r="8361" spans="1:2" x14ac:dyDescent="0.25">
      <c r="A8361" s="20" t="s">
        <v>9</v>
      </c>
      <c r="B8361" s="11">
        <v>31523.565441345683</v>
      </c>
    </row>
    <row r="8362" spans="1:2" x14ac:dyDescent="0.25">
      <c r="A8362" s="163">
        <v>31523.565441345683</v>
      </c>
      <c r="B8362" s="11">
        <v>31523.565441345683</v>
      </c>
    </row>
    <row r="8363" spans="1:2" x14ac:dyDescent="0.25">
      <c r="A8363" s="9" t="s">
        <v>3066</v>
      </c>
      <c r="B8363" s="11">
        <v>21369.500024931083</v>
      </c>
    </row>
    <row r="8364" spans="1:2" x14ac:dyDescent="0.25">
      <c r="A8364" s="4" t="s">
        <v>8</v>
      </c>
      <c r="B8364" s="11">
        <v>21369.500024931083</v>
      </c>
    </row>
    <row r="8365" spans="1:2" x14ac:dyDescent="0.25">
      <c r="A8365" s="10" t="s">
        <v>488</v>
      </c>
      <c r="B8365" s="11">
        <v>21369.500024931083</v>
      </c>
    </row>
    <row r="8366" spans="1:2" x14ac:dyDescent="0.25">
      <c r="A8366" s="12" t="s">
        <v>40</v>
      </c>
      <c r="B8366" s="11">
        <v>21369.500024931083</v>
      </c>
    </row>
    <row r="8367" spans="1:2" x14ac:dyDescent="0.25">
      <c r="A8367" s="13" t="s">
        <v>4054</v>
      </c>
      <c r="B8367" s="11">
        <v>21369.500024931083</v>
      </c>
    </row>
    <row r="8368" spans="1:2" x14ac:dyDescent="0.25">
      <c r="A8368" s="14">
        <v>8</v>
      </c>
      <c r="B8368" s="11">
        <v>21369.500024931083</v>
      </c>
    </row>
    <row r="8369" spans="1:2" x14ac:dyDescent="0.25">
      <c r="A8369" s="20" t="s">
        <v>9</v>
      </c>
      <c r="B8369" s="11">
        <v>21369.500024931083</v>
      </c>
    </row>
    <row r="8370" spans="1:2" x14ac:dyDescent="0.25">
      <c r="A8370" s="163">
        <v>21369.500024931083</v>
      </c>
      <c r="B8370" s="11">
        <v>21369.500024931083</v>
      </c>
    </row>
    <row r="8371" spans="1:2" x14ac:dyDescent="0.25">
      <c r="A8371" s="9" t="s">
        <v>3067</v>
      </c>
      <c r="B8371" s="11">
        <v>126094.26176538273</v>
      </c>
    </row>
    <row r="8372" spans="1:2" x14ac:dyDescent="0.25">
      <c r="A8372" s="4" t="s">
        <v>71</v>
      </c>
      <c r="B8372" s="11">
        <v>126094.26176538273</v>
      </c>
    </row>
    <row r="8373" spans="1:2" x14ac:dyDescent="0.25">
      <c r="A8373" s="10" t="s">
        <v>356</v>
      </c>
      <c r="B8373" s="11">
        <v>126094.26176538273</v>
      </c>
    </row>
    <row r="8374" spans="1:2" x14ac:dyDescent="0.25">
      <c r="A8374" s="12" t="s">
        <v>69</v>
      </c>
      <c r="B8374" s="11">
        <v>126094.26176538273</v>
      </c>
    </row>
    <row r="8375" spans="1:2" x14ac:dyDescent="0.25">
      <c r="A8375" s="13" t="s">
        <v>4105</v>
      </c>
      <c r="B8375" s="11">
        <v>126094.26176538273</v>
      </c>
    </row>
    <row r="8376" spans="1:2" x14ac:dyDescent="0.25">
      <c r="A8376" s="14">
        <v>10</v>
      </c>
      <c r="B8376" s="11">
        <v>126094.26176538273</v>
      </c>
    </row>
    <row r="8377" spans="1:2" x14ac:dyDescent="0.25">
      <c r="A8377" s="20" t="s">
        <v>9</v>
      </c>
      <c r="B8377" s="11">
        <v>126094.26176538273</v>
      </c>
    </row>
    <row r="8378" spans="1:2" x14ac:dyDescent="0.25">
      <c r="A8378" s="163">
        <v>126094.26176538273</v>
      </c>
      <c r="B8378" s="11">
        <v>126094.26176538273</v>
      </c>
    </row>
    <row r="8379" spans="1:2" x14ac:dyDescent="0.25">
      <c r="A8379" s="9" t="s">
        <v>3068</v>
      </c>
      <c r="B8379" s="11">
        <v>99299.231140238902</v>
      </c>
    </row>
    <row r="8380" spans="1:2" x14ac:dyDescent="0.25">
      <c r="A8380" s="4" t="s">
        <v>71</v>
      </c>
      <c r="B8380" s="11">
        <v>99299.231140238902</v>
      </c>
    </row>
    <row r="8381" spans="1:2" x14ac:dyDescent="0.25">
      <c r="A8381" s="10" t="s">
        <v>67</v>
      </c>
      <c r="B8381" s="11">
        <v>99299.231140238902</v>
      </c>
    </row>
    <row r="8382" spans="1:2" x14ac:dyDescent="0.25">
      <c r="A8382" s="12" t="s">
        <v>69</v>
      </c>
      <c r="B8382" s="11">
        <v>99299.231140238902</v>
      </c>
    </row>
    <row r="8383" spans="1:2" x14ac:dyDescent="0.25">
      <c r="A8383" s="13" t="s">
        <v>4102</v>
      </c>
      <c r="B8383" s="11">
        <v>99299.231140238902</v>
      </c>
    </row>
    <row r="8384" spans="1:2" x14ac:dyDescent="0.25">
      <c r="A8384" s="14">
        <v>1</v>
      </c>
      <c r="B8384" s="11">
        <v>99299.231140238902</v>
      </c>
    </row>
    <row r="8385" spans="1:2" x14ac:dyDescent="0.25">
      <c r="A8385" s="20" t="s">
        <v>18</v>
      </c>
      <c r="B8385" s="11">
        <v>99299.231140238902</v>
      </c>
    </row>
    <row r="8386" spans="1:2" x14ac:dyDescent="0.25">
      <c r="A8386" s="163">
        <v>99299.231140238902</v>
      </c>
      <c r="B8386" s="11">
        <v>99299.231140238902</v>
      </c>
    </row>
    <row r="8387" spans="1:2" x14ac:dyDescent="0.25">
      <c r="A8387" s="9" t="s">
        <v>3069</v>
      </c>
      <c r="B8387" s="11">
        <v>86689.804963700633</v>
      </c>
    </row>
    <row r="8388" spans="1:2" x14ac:dyDescent="0.25">
      <c r="A8388" s="4" t="s">
        <v>71</v>
      </c>
      <c r="B8388" s="11">
        <v>86689.804963700633</v>
      </c>
    </row>
    <row r="8389" spans="1:2" x14ac:dyDescent="0.25">
      <c r="A8389" s="10" t="s">
        <v>4001</v>
      </c>
      <c r="B8389" s="11">
        <v>86689.804963700633</v>
      </c>
    </row>
    <row r="8390" spans="1:2" x14ac:dyDescent="0.25">
      <c r="A8390" s="12" t="s">
        <v>69</v>
      </c>
      <c r="B8390" s="11">
        <v>86689.804963700633</v>
      </c>
    </row>
    <row r="8391" spans="1:2" x14ac:dyDescent="0.25">
      <c r="A8391" s="13" t="s">
        <v>4101</v>
      </c>
      <c r="B8391" s="11">
        <v>86689.804963700633</v>
      </c>
    </row>
    <row r="8392" spans="1:2" x14ac:dyDescent="0.25">
      <c r="A8392" s="14">
        <v>22</v>
      </c>
      <c r="B8392" s="11">
        <v>86689.804963700633</v>
      </c>
    </row>
    <row r="8393" spans="1:2" x14ac:dyDescent="0.25">
      <c r="A8393" s="20" t="s">
        <v>18</v>
      </c>
      <c r="B8393" s="11">
        <v>86689.804963700633</v>
      </c>
    </row>
    <row r="8394" spans="1:2" x14ac:dyDescent="0.25">
      <c r="A8394" s="163">
        <v>86689.804963700633</v>
      </c>
      <c r="B8394" s="11">
        <v>86689.804963700633</v>
      </c>
    </row>
    <row r="8395" spans="1:2" x14ac:dyDescent="0.25">
      <c r="A8395" s="9" t="s">
        <v>3070</v>
      </c>
      <c r="B8395" s="11">
        <v>50000</v>
      </c>
    </row>
    <row r="8396" spans="1:2" x14ac:dyDescent="0.25">
      <c r="A8396" s="4" t="s">
        <v>8</v>
      </c>
      <c r="B8396" s="11">
        <v>50000</v>
      </c>
    </row>
    <row r="8397" spans="1:2" x14ac:dyDescent="0.25">
      <c r="A8397" s="10" t="s">
        <v>52</v>
      </c>
      <c r="B8397" s="11">
        <v>50000</v>
      </c>
    </row>
    <row r="8398" spans="1:2" x14ac:dyDescent="0.25">
      <c r="A8398" s="12" t="s">
        <v>6</v>
      </c>
      <c r="B8398" s="11">
        <v>50000</v>
      </c>
    </row>
    <row r="8399" spans="1:2" x14ac:dyDescent="0.25">
      <c r="A8399" s="13" t="s">
        <v>4029</v>
      </c>
      <c r="B8399" s="11">
        <v>50000</v>
      </c>
    </row>
    <row r="8400" spans="1:2" x14ac:dyDescent="0.25">
      <c r="A8400" s="14">
        <v>30</v>
      </c>
      <c r="B8400" s="11">
        <v>50000</v>
      </c>
    </row>
    <row r="8401" spans="1:2" x14ac:dyDescent="0.25">
      <c r="A8401" s="20" t="s">
        <v>18</v>
      </c>
      <c r="B8401" s="11">
        <v>50000</v>
      </c>
    </row>
    <row r="8402" spans="1:2" x14ac:dyDescent="0.25">
      <c r="A8402" s="163">
        <v>50000</v>
      </c>
      <c r="B8402" s="11">
        <v>50000</v>
      </c>
    </row>
    <row r="8403" spans="1:2" x14ac:dyDescent="0.25">
      <c r="A8403" s="9" t="s">
        <v>3071</v>
      </c>
      <c r="B8403" s="11">
        <v>4273.9000049862161</v>
      </c>
    </row>
    <row r="8404" spans="1:2" x14ac:dyDescent="0.25">
      <c r="A8404" s="4" t="s">
        <v>8</v>
      </c>
      <c r="B8404" s="11">
        <v>4273.9000049862161</v>
      </c>
    </row>
    <row r="8405" spans="1:2" x14ac:dyDescent="0.25">
      <c r="A8405" s="10" t="s">
        <v>20</v>
      </c>
      <c r="B8405" s="11">
        <v>4273.9000049862161</v>
      </c>
    </row>
    <row r="8406" spans="1:2" x14ac:dyDescent="0.25">
      <c r="A8406" s="12" t="s">
        <v>40</v>
      </c>
      <c r="B8406" s="11">
        <v>4273.9000049862161</v>
      </c>
    </row>
    <row r="8407" spans="1:2" x14ac:dyDescent="0.25">
      <c r="A8407" s="13" t="s">
        <v>4053</v>
      </c>
      <c r="B8407" s="11">
        <v>4273.9000049862161</v>
      </c>
    </row>
    <row r="8408" spans="1:2" x14ac:dyDescent="0.25">
      <c r="A8408" s="14">
        <v>3</v>
      </c>
      <c r="B8408" s="11">
        <v>4273.9000049862161</v>
      </c>
    </row>
    <row r="8409" spans="1:2" x14ac:dyDescent="0.25">
      <c r="A8409" s="20" t="s">
        <v>18</v>
      </c>
      <c r="B8409" s="11">
        <v>4273.9000049862161</v>
      </c>
    </row>
    <row r="8410" spans="1:2" x14ac:dyDescent="0.25">
      <c r="A8410" s="163">
        <v>4273.9000049862161</v>
      </c>
      <c r="B8410" s="11">
        <v>4273.9000049862161</v>
      </c>
    </row>
    <row r="8411" spans="1:2" x14ac:dyDescent="0.25">
      <c r="A8411" s="9" t="s">
        <v>3072</v>
      </c>
      <c r="B8411" s="11">
        <v>4451.9791718606421</v>
      </c>
    </row>
    <row r="8412" spans="1:2" x14ac:dyDescent="0.25">
      <c r="A8412" s="4" t="s">
        <v>8</v>
      </c>
      <c r="B8412" s="11">
        <v>4451.9791718606421</v>
      </c>
    </row>
    <row r="8413" spans="1:2" x14ac:dyDescent="0.25">
      <c r="A8413" s="10" t="s">
        <v>3999</v>
      </c>
      <c r="B8413" s="11">
        <v>4451.9791718606421</v>
      </c>
    </row>
    <row r="8414" spans="1:2" x14ac:dyDescent="0.25">
      <c r="A8414" s="12" t="s">
        <v>40</v>
      </c>
      <c r="B8414" s="11">
        <v>4451.9791718606421</v>
      </c>
    </row>
    <row r="8415" spans="1:2" x14ac:dyDescent="0.25">
      <c r="A8415" s="13" t="s">
        <v>4053</v>
      </c>
      <c r="B8415" s="11">
        <v>4451.9791718606421</v>
      </c>
    </row>
    <row r="8416" spans="1:2" x14ac:dyDescent="0.25">
      <c r="A8416" s="14">
        <v>3</v>
      </c>
      <c r="B8416" s="11">
        <v>4451.9791718606421</v>
      </c>
    </row>
    <row r="8417" spans="1:2" x14ac:dyDescent="0.25">
      <c r="A8417" s="20" t="s">
        <v>18</v>
      </c>
      <c r="B8417" s="11">
        <v>4451.9791718606421</v>
      </c>
    </row>
    <row r="8418" spans="1:2" x14ac:dyDescent="0.25">
      <c r="A8418" s="163">
        <v>4451.9791718606421</v>
      </c>
      <c r="B8418" s="11">
        <v>4451.9791718606421</v>
      </c>
    </row>
    <row r="8419" spans="1:2" x14ac:dyDescent="0.25">
      <c r="A8419" s="9" t="s">
        <v>3073</v>
      </c>
      <c r="B8419" s="11">
        <v>10684.750012465542</v>
      </c>
    </row>
    <row r="8420" spans="1:2" x14ac:dyDescent="0.25">
      <c r="A8420" s="4" t="s">
        <v>8</v>
      </c>
      <c r="B8420" s="11">
        <v>10684.750012465542</v>
      </c>
    </row>
    <row r="8421" spans="1:2" x14ac:dyDescent="0.25">
      <c r="A8421" s="10" t="s">
        <v>20</v>
      </c>
      <c r="B8421" s="11">
        <v>10684.750012465542</v>
      </c>
    </row>
    <row r="8422" spans="1:2" x14ac:dyDescent="0.25">
      <c r="A8422" s="12" t="s">
        <v>40</v>
      </c>
      <c r="B8422" s="11">
        <v>10684.750012465542</v>
      </c>
    </row>
    <row r="8423" spans="1:2" x14ac:dyDescent="0.25">
      <c r="A8423" s="13" t="s">
        <v>4053</v>
      </c>
      <c r="B8423" s="11">
        <v>10684.750012465542</v>
      </c>
    </row>
    <row r="8424" spans="1:2" x14ac:dyDescent="0.25">
      <c r="A8424" s="14">
        <v>10</v>
      </c>
      <c r="B8424" s="11">
        <v>10684.750012465542</v>
      </c>
    </row>
    <row r="8425" spans="1:2" x14ac:dyDescent="0.25">
      <c r="A8425" s="20" t="s">
        <v>9</v>
      </c>
      <c r="B8425" s="11">
        <v>10684.750012465542</v>
      </c>
    </row>
    <row r="8426" spans="1:2" x14ac:dyDescent="0.25">
      <c r="A8426" s="163">
        <v>10684.750012465542</v>
      </c>
      <c r="B8426" s="11">
        <v>10684.750012465542</v>
      </c>
    </row>
    <row r="8427" spans="1:2" x14ac:dyDescent="0.25">
      <c r="A8427" s="9" t="s">
        <v>3074</v>
      </c>
      <c r="B8427" s="11">
        <v>63835.220018725006</v>
      </c>
    </row>
    <row r="8428" spans="1:2" x14ac:dyDescent="0.25">
      <c r="A8428" s="4" t="s">
        <v>71</v>
      </c>
      <c r="B8428" s="11">
        <v>63835.220018725006</v>
      </c>
    </row>
    <row r="8429" spans="1:2" x14ac:dyDescent="0.25">
      <c r="A8429" s="10" t="s">
        <v>52</v>
      </c>
      <c r="B8429" s="11">
        <v>63835.220018725006</v>
      </c>
    </row>
    <row r="8430" spans="1:2" x14ac:dyDescent="0.25">
      <c r="A8430" s="12" t="s">
        <v>69</v>
      </c>
      <c r="B8430" s="11">
        <v>63835.220018725006</v>
      </c>
    </row>
    <row r="8431" spans="1:2" x14ac:dyDescent="0.25">
      <c r="A8431" s="13" t="s">
        <v>4100</v>
      </c>
      <c r="B8431" s="11">
        <v>63835.220018725006</v>
      </c>
    </row>
    <row r="8432" spans="1:2" x14ac:dyDescent="0.25">
      <c r="A8432" s="14">
        <v>25</v>
      </c>
      <c r="B8432" s="11">
        <v>63835.220018725006</v>
      </c>
    </row>
    <row r="8433" spans="1:2" x14ac:dyDescent="0.25">
      <c r="A8433" s="20" t="s">
        <v>18</v>
      </c>
      <c r="B8433" s="11">
        <v>63835.220018725006</v>
      </c>
    </row>
    <row r="8434" spans="1:2" x14ac:dyDescent="0.25">
      <c r="A8434" s="163">
        <v>63835.220018725006</v>
      </c>
      <c r="B8434" s="11">
        <v>63835.220018725006</v>
      </c>
    </row>
    <row r="8435" spans="1:2" x14ac:dyDescent="0.25">
      <c r="A8435" s="9" t="s">
        <v>3075</v>
      </c>
      <c r="B8435" s="11">
        <v>36252.100257547536</v>
      </c>
    </row>
    <row r="8436" spans="1:2" x14ac:dyDescent="0.25">
      <c r="A8436" s="4" t="s">
        <v>71</v>
      </c>
      <c r="B8436" s="11">
        <v>36252.100257547536</v>
      </c>
    </row>
    <row r="8437" spans="1:2" x14ac:dyDescent="0.25">
      <c r="A8437" s="10" t="s">
        <v>20</v>
      </c>
      <c r="B8437" s="11">
        <v>36252.100257547536</v>
      </c>
    </row>
    <row r="8438" spans="1:2" x14ac:dyDescent="0.25">
      <c r="A8438" s="12" t="s">
        <v>69</v>
      </c>
      <c r="B8438" s="11">
        <v>36252.100257547536</v>
      </c>
    </row>
    <row r="8439" spans="1:2" x14ac:dyDescent="0.25">
      <c r="A8439" s="13" t="s">
        <v>4032</v>
      </c>
      <c r="B8439" s="11">
        <v>36252.100257547536</v>
      </c>
    </row>
    <row r="8440" spans="1:2" x14ac:dyDescent="0.25">
      <c r="A8440" s="14">
        <v>5</v>
      </c>
      <c r="B8440" s="11">
        <v>36252.100257547536</v>
      </c>
    </row>
    <row r="8441" spans="1:2" x14ac:dyDescent="0.25">
      <c r="A8441" s="20" t="s">
        <v>13</v>
      </c>
      <c r="B8441" s="11">
        <v>36252.100257547536</v>
      </c>
    </row>
    <row r="8442" spans="1:2" x14ac:dyDescent="0.25">
      <c r="A8442" s="163">
        <v>36252.100257547536</v>
      </c>
      <c r="B8442" s="11">
        <v>36252.100257547536</v>
      </c>
    </row>
    <row r="8443" spans="1:2" x14ac:dyDescent="0.25">
      <c r="A8443" s="9" t="s">
        <v>3076</v>
      </c>
      <c r="B8443" s="11">
        <v>7960</v>
      </c>
    </row>
    <row r="8444" spans="1:2" x14ac:dyDescent="0.25">
      <c r="A8444" s="4" t="s">
        <v>8</v>
      </c>
      <c r="B8444" s="11">
        <v>7960</v>
      </c>
    </row>
    <row r="8445" spans="1:2" x14ac:dyDescent="0.25">
      <c r="A8445" s="10" t="s">
        <v>52</v>
      </c>
      <c r="B8445" s="11">
        <v>7960</v>
      </c>
    </row>
    <row r="8446" spans="1:2" x14ac:dyDescent="0.25">
      <c r="A8446" s="12" t="s">
        <v>6</v>
      </c>
      <c r="B8446" s="11">
        <v>7960</v>
      </c>
    </row>
    <row r="8447" spans="1:2" x14ac:dyDescent="0.25">
      <c r="A8447" s="13" t="s">
        <v>4053</v>
      </c>
      <c r="B8447" s="11">
        <v>7960</v>
      </c>
    </row>
    <row r="8448" spans="1:2" x14ac:dyDescent="0.25">
      <c r="A8448" s="14">
        <v>7</v>
      </c>
      <c r="B8448" s="11">
        <v>7960</v>
      </c>
    </row>
    <row r="8449" spans="1:2" x14ac:dyDescent="0.25">
      <c r="A8449" s="20" t="s">
        <v>9</v>
      </c>
      <c r="B8449" s="11">
        <v>7960</v>
      </c>
    </row>
    <row r="8450" spans="1:2" x14ac:dyDescent="0.25">
      <c r="A8450" s="163">
        <v>7960</v>
      </c>
      <c r="B8450" s="11">
        <v>7960</v>
      </c>
    </row>
    <row r="8451" spans="1:2" x14ac:dyDescent="0.25">
      <c r="A8451" s="9" t="s">
        <v>3077</v>
      </c>
      <c r="B8451" s="11">
        <v>8903.9583437212841</v>
      </c>
    </row>
    <row r="8452" spans="1:2" x14ac:dyDescent="0.25">
      <c r="A8452" s="4" t="s">
        <v>8</v>
      </c>
      <c r="B8452" s="11">
        <v>8903.9583437212841</v>
      </c>
    </row>
    <row r="8453" spans="1:2" x14ac:dyDescent="0.25">
      <c r="A8453" s="10" t="s">
        <v>20</v>
      </c>
      <c r="B8453" s="11">
        <v>8903.9583437212841</v>
      </c>
    </row>
    <row r="8454" spans="1:2" x14ac:dyDescent="0.25">
      <c r="A8454" s="12" t="s">
        <v>40</v>
      </c>
      <c r="B8454" s="11">
        <v>8903.9583437212841</v>
      </c>
    </row>
    <row r="8455" spans="1:2" x14ac:dyDescent="0.25">
      <c r="A8455" s="13" t="s">
        <v>4053</v>
      </c>
      <c r="B8455" s="11">
        <v>8903.9583437212841</v>
      </c>
    </row>
    <row r="8456" spans="1:2" x14ac:dyDescent="0.25">
      <c r="A8456" s="14">
        <v>23</v>
      </c>
      <c r="B8456" s="11">
        <v>8903.9583437212841</v>
      </c>
    </row>
    <row r="8457" spans="1:2" x14ac:dyDescent="0.25">
      <c r="A8457" s="20" t="s">
        <v>18</v>
      </c>
      <c r="B8457" s="11">
        <v>8903.9583437212841</v>
      </c>
    </row>
    <row r="8458" spans="1:2" x14ac:dyDescent="0.25">
      <c r="A8458" s="163">
        <v>8903.9583437212841</v>
      </c>
      <c r="B8458" s="11">
        <v>8903.9583437212841</v>
      </c>
    </row>
    <row r="8459" spans="1:2" x14ac:dyDescent="0.25">
      <c r="A8459" s="9" t="s">
        <v>3078</v>
      </c>
      <c r="B8459" s="11">
        <v>50815.977559664309</v>
      </c>
    </row>
    <row r="8460" spans="1:2" x14ac:dyDescent="0.25">
      <c r="A8460" s="4" t="s">
        <v>628</v>
      </c>
      <c r="B8460" s="11">
        <v>50815.977559664309</v>
      </c>
    </row>
    <row r="8461" spans="1:2" x14ac:dyDescent="0.25">
      <c r="A8461" s="10" t="s">
        <v>20</v>
      </c>
      <c r="B8461" s="11">
        <v>50815.977559664309</v>
      </c>
    </row>
    <row r="8462" spans="1:2" x14ac:dyDescent="0.25">
      <c r="A8462" s="12" t="s">
        <v>22</v>
      </c>
      <c r="B8462" s="11">
        <v>50815.977559664309</v>
      </c>
    </row>
    <row r="8463" spans="1:2" x14ac:dyDescent="0.25">
      <c r="A8463" s="13" t="s">
        <v>4029</v>
      </c>
      <c r="B8463" s="11">
        <v>50815.977559664309</v>
      </c>
    </row>
    <row r="8464" spans="1:2" x14ac:dyDescent="0.25">
      <c r="A8464" s="14">
        <v>3</v>
      </c>
      <c r="B8464" s="11">
        <v>50815.977559664309</v>
      </c>
    </row>
    <row r="8465" spans="1:2" x14ac:dyDescent="0.25">
      <c r="A8465" s="20" t="s">
        <v>9</v>
      </c>
      <c r="B8465" s="11">
        <v>50815.977559664309</v>
      </c>
    </row>
    <row r="8466" spans="1:2" x14ac:dyDescent="0.25">
      <c r="A8466" s="163">
        <v>50815.977559664309</v>
      </c>
      <c r="B8466" s="11">
        <v>50815.977559664309</v>
      </c>
    </row>
    <row r="8467" spans="1:2" x14ac:dyDescent="0.25">
      <c r="A8467" s="9" t="s">
        <v>3079</v>
      </c>
      <c r="B8467" s="11">
        <v>47285.348162018527</v>
      </c>
    </row>
    <row r="8468" spans="1:2" x14ac:dyDescent="0.25">
      <c r="A8468" s="4" t="s">
        <v>71</v>
      </c>
      <c r="B8468" s="11">
        <v>47285.348162018527</v>
      </c>
    </row>
    <row r="8469" spans="1:2" x14ac:dyDescent="0.25">
      <c r="A8469" s="10" t="s">
        <v>20</v>
      </c>
      <c r="B8469" s="11">
        <v>47285.348162018527</v>
      </c>
    </row>
    <row r="8470" spans="1:2" x14ac:dyDescent="0.25">
      <c r="A8470" s="12" t="s">
        <v>69</v>
      </c>
      <c r="B8470" s="11">
        <v>47285.348162018527</v>
      </c>
    </row>
    <row r="8471" spans="1:2" x14ac:dyDescent="0.25">
      <c r="A8471" s="13" t="s">
        <v>4030</v>
      </c>
      <c r="B8471" s="11">
        <v>47285.348162018527</v>
      </c>
    </row>
    <row r="8472" spans="1:2" x14ac:dyDescent="0.25">
      <c r="A8472" s="14">
        <v>4</v>
      </c>
      <c r="B8472" s="11">
        <v>47285.348162018527</v>
      </c>
    </row>
    <row r="8473" spans="1:2" x14ac:dyDescent="0.25">
      <c r="A8473" s="20" t="s">
        <v>9</v>
      </c>
      <c r="B8473" s="11">
        <v>47285.348162018527</v>
      </c>
    </row>
    <row r="8474" spans="1:2" x14ac:dyDescent="0.25">
      <c r="A8474" s="163">
        <v>47285.348162018527</v>
      </c>
      <c r="B8474" s="11">
        <v>47285.348162018527</v>
      </c>
    </row>
    <row r="8475" spans="1:2" x14ac:dyDescent="0.25">
      <c r="A8475" s="9" t="s">
        <v>3080</v>
      </c>
      <c r="B8475" s="11">
        <v>75656.557059229643</v>
      </c>
    </row>
    <row r="8476" spans="1:2" x14ac:dyDescent="0.25">
      <c r="A8476" s="4" t="s">
        <v>71</v>
      </c>
      <c r="B8476" s="11">
        <v>75656.557059229643</v>
      </c>
    </row>
    <row r="8477" spans="1:2" x14ac:dyDescent="0.25">
      <c r="A8477" s="10" t="s">
        <v>52</v>
      </c>
      <c r="B8477" s="11">
        <v>75656.557059229643</v>
      </c>
    </row>
    <row r="8478" spans="1:2" x14ac:dyDescent="0.25">
      <c r="A8478" s="12" t="s">
        <v>69</v>
      </c>
      <c r="B8478" s="11">
        <v>75656.557059229643</v>
      </c>
    </row>
    <row r="8479" spans="1:2" x14ac:dyDescent="0.25">
      <c r="A8479" s="13" t="s">
        <v>4101</v>
      </c>
      <c r="B8479" s="11">
        <v>75656.557059229643</v>
      </c>
    </row>
    <row r="8480" spans="1:2" x14ac:dyDescent="0.25">
      <c r="A8480" s="14">
        <v>10</v>
      </c>
      <c r="B8480" s="11">
        <v>75656.557059229643</v>
      </c>
    </row>
    <row r="8481" spans="1:2" x14ac:dyDescent="0.25">
      <c r="A8481" s="20" t="s">
        <v>18</v>
      </c>
      <c r="B8481" s="11">
        <v>75656.557059229643</v>
      </c>
    </row>
    <row r="8482" spans="1:2" x14ac:dyDescent="0.25">
      <c r="A8482" s="163">
        <v>75656.557059229643</v>
      </c>
      <c r="B8482" s="11">
        <v>75656.557059229643</v>
      </c>
    </row>
    <row r="8483" spans="1:2" x14ac:dyDescent="0.25">
      <c r="A8483" s="9" t="s">
        <v>3081</v>
      </c>
      <c r="B8483" s="11">
        <v>4273.9000049862161</v>
      </c>
    </row>
    <row r="8484" spans="1:2" x14ac:dyDescent="0.25">
      <c r="A8484" s="4" t="s">
        <v>8</v>
      </c>
      <c r="B8484" s="11">
        <v>4273.9000049862161</v>
      </c>
    </row>
    <row r="8485" spans="1:2" x14ac:dyDescent="0.25">
      <c r="A8485" s="10" t="s">
        <v>310</v>
      </c>
      <c r="B8485" s="11">
        <v>4273.9000049862161</v>
      </c>
    </row>
    <row r="8486" spans="1:2" x14ac:dyDescent="0.25">
      <c r="A8486" s="12" t="s">
        <v>40</v>
      </c>
      <c r="B8486" s="11">
        <v>4273.9000049862161</v>
      </c>
    </row>
    <row r="8487" spans="1:2" x14ac:dyDescent="0.25">
      <c r="A8487" s="13" t="s">
        <v>4053</v>
      </c>
      <c r="B8487" s="11">
        <v>4273.9000049862161</v>
      </c>
    </row>
    <row r="8488" spans="1:2" x14ac:dyDescent="0.25">
      <c r="A8488" s="14">
        <v>20</v>
      </c>
      <c r="B8488" s="11">
        <v>4273.9000049862161</v>
      </c>
    </row>
    <row r="8489" spans="1:2" x14ac:dyDescent="0.25">
      <c r="A8489" s="20" t="s">
        <v>13</v>
      </c>
      <c r="B8489" s="11">
        <v>4273.9000049862161</v>
      </c>
    </row>
    <row r="8490" spans="1:2" x14ac:dyDescent="0.25">
      <c r="A8490" s="163">
        <v>4273.9000049862161</v>
      </c>
      <c r="B8490" s="11">
        <v>4273.9000049862161</v>
      </c>
    </row>
    <row r="8491" spans="1:2" x14ac:dyDescent="0.25">
      <c r="A8491" s="9" t="s">
        <v>3082</v>
      </c>
      <c r="B8491" s="11">
        <v>47004.779242689488</v>
      </c>
    </row>
    <row r="8492" spans="1:2" x14ac:dyDescent="0.25">
      <c r="A8492" s="4" t="s">
        <v>608</v>
      </c>
      <c r="B8492" s="11">
        <v>47004.779242689488</v>
      </c>
    </row>
    <row r="8493" spans="1:2" x14ac:dyDescent="0.25">
      <c r="A8493" s="10" t="s">
        <v>20</v>
      </c>
      <c r="B8493" s="11">
        <v>47004.779242689488</v>
      </c>
    </row>
    <row r="8494" spans="1:2" x14ac:dyDescent="0.25">
      <c r="A8494" s="12" t="s">
        <v>22</v>
      </c>
      <c r="B8494" s="11">
        <v>47004.779242689488</v>
      </c>
    </row>
    <row r="8495" spans="1:2" x14ac:dyDescent="0.25">
      <c r="A8495" s="13" t="s">
        <v>4030</v>
      </c>
      <c r="B8495" s="11">
        <v>47004.779242689488</v>
      </c>
    </row>
    <row r="8496" spans="1:2" x14ac:dyDescent="0.25">
      <c r="A8496" s="14">
        <v>11</v>
      </c>
      <c r="B8496" s="11">
        <v>47004.779242689488</v>
      </c>
    </row>
    <row r="8497" spans="1:2" x14ac:dyDescent="0.25">
      <c r="A8497" s="20" t="s">
        <v>9</v>
      </c>
      <c r="B8497" s="11">
        <v>47004.779242689488</v>
      </c>
    </row>
    <row r="8498" spans="1:2" x14ac:dyDescent="0.25">
      <c r="A8498" s="163">
        <v>47004.779242689488</v>
      </c>
      <c r="B8498" s="11">
        <v>47004.779242689488</v>
      </c>
    </row>
    <row r="8499" spans="1:2" x14ac:dyDescent="0.25">
      <c r="A8499" s="9" t="s">
        <v>3083</v>
      </c>
      <c r="B8499" s="11">
        <v>47285.348162018527</v>
      </c>
    </row>
    <row r="8500" spans="1:2" x14ac:dyDescent="0.25">
      <c r="A8500" s="4" t="s">
        <v>71</v>
      </c>
      <c r="B8500" s="11">
        <v>47285.348162018527</v>
      </c>
    </row>
    <row r="8501" spans="1:2" x14ac:dyDescent="0.25">
      <c r="A8501" s="10" t="s">
        <v>20</v>
      </c>
      <c r="B8501" s="11">
        <v>47285.348162018527</v>
      </c>
    </row>
    <row r="8502" spans="1:2" x14ac:dyDescent="0.25">
      <c r="A8502" s="12" t="s">
        <v>69</v>
      </c>
      <c r="B8502" s="11">
        <v>47285.348162018527</v>
      </c>
    </row>
    <row r="8503" spans="1:2" x14ac:dyDescent="0.25">
      <c r="A8503" s="13" t="s">
        <v>4030</v>
      </c>
      <c r="B8503" s="11">
        <v>47285.348162018527</v>
      </c>
    </row>
    <row r="8504" spans="1:2" x14ac:dyDescent="0.25">
      <c r="A8504" s="14">
        <v>10</v>
      </c>
      <c r="B8504" s="11">
        <v>47285.348162018527</v>
      </c>
    </row>
    <row r="8505" spans="1:2" x14ac:dyDescent="0.25">
      <c r="A8505" s="20" t="s">
        <v>13</v>
      </c>
      <c r="B8505" s="11">
        <v>47285.348162018527</v>
      </c>
    </row>
    <row r="8506" spans="1:2" x14ac:dyDescent="0.25">
      <c r="A8506" s="163">
        <v>47285.348162018527</v>
      </c>
      <c r="B8506" s="11">
        <v>47285.348162018527</v>
      </c>
    </row>
    <row r="8507" spans="1:2" x14ac:dyDescent="0.25">
      <c r="A8507" s="9" t="s">
        <v>3084</v>
      </c>
      <c r="B8507" s="11">
        <v>91418.339779902482</v>
      </c>
    </row>
    <row r="8508" spans="1:2" x14ac:dyDescent="0.25">
      <c r="A8508" s="4" t="s">
        <v>71</v>
      </c>
      <c r="B8508" s="11">
        <v>91418.339779902482</v>
      </c>
    </row>
    <row r="8509" spans="1:2" x14ac:dyDescent="0.25">
      <c r="A8509" s="10" t="s">
        <v>20</v>
      </c>
      <c r="B8509" s="11">
        <v>91418.339779902482</v>
      </c>
    </row>
    <row r="8510" spans="1:2" x14ac:dyDescent="0.25">
      <c r="A8510" s="12" t="s">
        <v>69</v>
      </c>
      <c r="B8510" s="11">
        <v>91418.339779902482</v>
      </c>
    </row>
    <row r="8511" spans="1:2" x14ac:dyDescent="0.25">
      <c r="A8511" s="13" t="s">
        <v>4102</v>
      </c>
      <c r="B8511" s="11">
        <v>91418.339779902482</v>
      </c>
    </row>
    <row r="8512" spans="1:2" x14ac:dyDescent="0.25">
      <c r="A8512" s="14">
        <v>8</v>
      </c>
      <c r="B8512" s="11">
        <v>91418.339779902482</v>
      </c>
    </row>
    <row r="8513" spans="1:2" x14ac:dyDescent="0.25">
      <c r="A8513" s="20" t="s">
        <v>13</v>
      </c>
      <c r="B8513" s="11">
        <v>91418.339779902482</v>
      </c>
    </row>
    <row r="8514" spans="1:2" x14ac:dyDescent="0.25">
      <c r="A8514" s="163">
        <v>91418.339779902482</v>
      </c>
      <c r="B8514" s="11">
        <v>91418.339779902482</v>
      </c>
    </row>
    <row r="8515" spans="1:2" x14ac:dyDescent="0.25">
      <c r="A8515" s="9" t="s">
        <v>3085</v>
      </c>
      <c r="B8515" s="11">
        <v>124518.08349331544</v>
      </c>
    </row>
    <row r="8516" spans="1:2" x14ac:dyDescent="0.25">
      <c r="A8516" s="4" t="s">
        <v>71</v>
      </c>
      <c r="B8516" s="11">
        <v>124518.08349331544</v>
      </c>
    </row>
    <row r="8517" spans="1:2" x14ac:dyDescent="0.25">
      <c r="A8517" s="10" t="s">
        <v>20</v>
      </c>
      <c r="B8517" s="11">
        <v>124518.08349331544</v>
      </c>
    </row>
    <row r="8518" spans="1:2" x14ac:dyDescent="0.25">
      <c r="A8518" s="12" t="s">
        <v>69</v>
      </c>
      <c r="B8518" s="11">
        <v>124518.08349331544</v>
      </c>
    </row>
    <row r="8519" spans="1:2" x14ac:dyDescent="0.25">
      <c r="A8519" s="13" t="s">
        <v>4104</v>
      </c>
      <c r="B8519" s="11">
        <v>124518.08349331544</v>
      </c>
    </row>
    <row r="8520" spans="1:2" x14ac:dyDescent="0.25">
      <c r="A8520" s="14">
        <v>14</v>
      </c>
      <c r="B8520" s="11">
        <v>124518.08349331544</v>
      </c>
    </row>
    <row r="8521" spans="1:2" x14ac:dyDescent="0.25">
      <c r="A8521" s="20" t="s">
        <v>18</v>
      </c>
      <c r="B8521" s="11">
        <v>124518.08349331544</v>
      </c>
    </row>
    <row r="8522" spans="1:2" x14ac:dyDescent="0.25">
      <c r="A8522" s="163">
        <v>124518.08349331544</v>
      </c>
      <c r="B8522" s="11">
        <v>124518.08349331544</v>
      </c>
    </row>
    <row r="8523" spans="1:2" x14ac:dyDescent="0.25">
      <c r="A8523" s="9" t="s">
        <v>3086</v>
      </c>
      <c r="B8523" s="11">
        <v>69213.140283018583</v>
      </c>
    </row>
    <row r="8524" spans="1:2" x14ac:dyDescent="0.25">
      <c r="A8524" s="4" t="s">
        <v>71</v>
      </c>
      <c r="B8524" s="11">
        <v>69213.140283018583</v>
      </c>
    </row>
    <row r="8525" spans="1:2" x14ac:dyDescent="0.25">
      <c r="A8525" s="10" t="s">
        <v>20</v>
      </c>
      <c r="B8525" s="11">
        <v>69213.140283018583</v>
      </c>
    </row>
    <row r="8526" spans="1:2" x14ac:dyDescent="0.25">
      <c r="A8526" s="12" t="s">
        <v>69</v>
      </c>
      <c r="B8526" s="11">
        <v>69213.140283018583</v>
      </c>
    </row>
    <row r="8527" spans="1:2" x14ac:dyDescent="0.25">
      <c r="A8527" s="13" t="s">
        <v>4100</v>
      </c>
      <c r="B8527" s="11">
        <v>69213.140283018583</v>
      </c>
    </row>
    <row r="8528" spans="1:2" x14ac:dyDescent="0.25">
      <c r="A8528" s="14">
        <v>3</v>
      </c>
      <c r="B8528" s="11">
        <v>69213.140283018583</v>
      </c>
    </row>
    <row r="8529" spans="1:2" x14ac:dyDescent="0.25">
      <c r="A8529" s="20" t="s">
        <v>13</v>
      </c>
      <c r="B8529" s="11">
        <v>69213.140283018583</v>
      </c>
    </row>
    <row r="8530" spans="1:2" x14ac:dyDescent="0.25">
      <c r="A8530" s="163">
        <v>69213.140283018583</v>
      </c>
      <c r="B8530" s="11">
        <v>69213.140283018583</v>
      </c>
    </row>
    <row r="8531" spans="1:2" x14ac:dyDescent="0.25">
      <c r="A8531" s="9" t="s">
        <v>3087</v>
      </c>
      <c r="B8531" s="11">
        <v>3500</v>
      </c>
    </row>
    <row r="8532" spans="1:2" x14ac:dyDescent="0.25">
      <c r="A8532" s="4" t="s">
        <v>17</v>
      </c>
      <c r="B8532" s="11">
        <v>3500</v>
      </c>
    </row>
    <row r="8533" spans="1:2" x14ac:dyDescent="0.25">
      <c r="A8533" s="10" t="s">
        <v>52</v>
      </c>
      <c r="B8533" s="11">
        <v>3500</v>
      </c>
    </row>
    <row r="8534" spans="1:2" x14ac:dyDescent="0.25">
      <c r="A8534" s="12" t="s">
        <v>6</v>
      </c>
      <c r="B8534" s="11">
        <v>3500</v>
      </c>
    </row>
    <row r="8535" spans="1:2" x14ac:dyDescent="0.25">
      <c r="A8535" s="13" t="s">
        <v>4053</v>
      </c>
      <c r="B8535" s="11">
        <v>3500</v>
      </c>
    </row>
    <row r="8536" spans="1:2" x14ac:dyDescent="0.25">
      <c r="A8536" s="14">
        <v>4</v>
      </c>
      <c r="B8536" s="11">
        <v>3500</v>
      </c>
    </row>
    <row r="8537" spans="1:2" x14ac:dyDescent="0.25">
      <c r="A8537" s="20" t="s">
        <v>9</v>
      </c>
      <c r="B8537" s="11">
        <v>3500</v>
      </c>
    </row>
    <row r="8538" spans="1:2" x14ac:dyDescent="0.25">
      <c r="A8538" s="163">
        <v>3500</v>
      </c>
      <c r="B8538" s="11">
        <v>3500</v>
      </c>
    </row>
    <row r="8539" spans="1:2" x14ac:dyDescent="0.25">
      <c r="A8539" s="9" t="s">
        <v>3088</v>
      </c>
      <c r="B8539" s="11">
        <v>63047.130882691366</v>
      </c>
    </row>
    <row r="8540" spans="1:2" x14ac:dyDescent="0.25">
      <c r="A8540" s="4" t="s">
        <v>71</v>
      </c>
      <c r="B8540" s="11">
        <v>63047.130882691366</v>
      </c>
    </row>
    <row r="8541" spans="1:2" x14ac:dyDescent="0.25">
      <c r="A8541" s="10" t="s">
        <v>52</v>
      </c>
      <c r="B8541" s="11">
        <v>63047.130882691366</v>
      </c>
    </row>
    <row r="8542" spans="1:2" x14ac:dyDescent="0.25">
      <c r="A8542" s="12" t="s">
        <v>69</v>
      </c>
      <c r="B8542" s="11">
        <v>63047.130882691366</v>
      </c>
    </row>
    <row r="8543" spans="1:2" x14ac:dyDescent="0.25">
      <c r="A8543" s="13" t="s">
        <v>4100</v>
      </c>
      <c r="B8543" s="11">
        <v>63047.130882691366</v>
      </c>
    </row>
    <row r="8544" spans="1:2" x14ac:dyDescent="0.25">
      <c r="A8544" s="14">
        <v>20</v>
      </c>
      <c r="B8544" s="11">
        <v>63047.130882691366</v>
      </c>
    </row>
    <row r="8545" spans="1:2" x14ac:dyDescent="0.25">
      <c r="A8545" s="20" t="s">
        <v>25</v>
      </c>
      <c r="B8545" s="11">
        <v>63047.130882691366</v>
      </c>
    </row>
    <row r="8546" spans="1:2" x14ac:dyDescent="0.25">
      <c r="A8546" s="163">
        <v>63047.130882691366</v>
      </c>
      <c r="B8546" s="11">
        <v>63047.130882691366</v>
      </c>
    </row>
    <row r="8547" spans="1:2" x14ac:dyDescent="0.25">
      <c r="A8547" s="9" t="s">
        <v>3089</v>
      </c>
      <c r="B8547" s="11">
        <v>72412.768022521646</v>
      </c>
    </row>
    <row r="8548" spans="1:2" x14ac:dyDescent="0.25">
      <c r="A8548" s="4" t="s">
        <v>583</v>
      </c>
      <c r="B8548" s="11">
        <v>72412.768022521646</v>
      </c>
    </row>
    <row r="8549" spans="1:2" x14ac:dyDescent="0.25">
      <c r="A8549" s="10" t="s">
        <v>52</v>
      </c>
      <c r="B8549" s="11">
        <v>72412.768022521646</v>
      </c>
    </row>
    <row r="8550" spans="1:2" x14ac:dyDescent="0.25">
      <c r="A8550" s="12" t="s">
        <v>22</v>
      </c>
      <c r="B8550" s="11">
        <v>72412.768022521646</v>
      </c>
    </row>
    <row r="8551" spans="1:2" x14ac:dyDescent="0.25">
      <c r="A8551" s="13" t="s">
        <v>4100</v>
      </c>
      <c r="B8551" s="11">
        <v>72412.768022521646</v>
      </c>
    </row>
    <row r="8552" spans="1:2" x14ac:dyDescent="0.25">
      <c r="A8552" s="14">
        <v>15</v>
      </c>
      <c r="B8552" s="11">
        <v>72412.768022521646</v>
      </c>
    </row>
    <row r="8553" spans="1:2" x14ac:dyDescent="0.25">
      <c r="A8553" s="20" t="s">
        <v>25</v>
      </c>
      <c r="B8553" s="11">
        <v>72412.768022521646</v>
      </c>
    </row>
    <row r="8554" spans="1:2" x14ac:dyDescent="0.25">
      <c r="A8554" s="163">
        <v>72412.768022521646</v>
      </c>
      <c r="B8554" s="11">
        <v>72412.768022521646</v>
      </c>
    </row>
    <row r="8555" spans="1:2" x14ac:dyDescent="0.25">
      <c r="A8555" s="9" t="s">
        <v>3090</v>
      </c>
      <c r="B8555" s="11">
        <v>50815.977559664309</v>
      </c>
    </row>
    <row r="8556" spans="1:2" x14ac:dyDescent="0.25">
      <c r="A8556" s="4" t="s">
        <v>30</v>
      </c>
      <c r="B8556" s="11">
        <v>50815.977559664309</v>
      </c>
    </row>
    <row r="8557" spans="1:2" x14ac:dyDescent="0.25">
      <c r="A8557" s="10" t="s">
        <v>310</v>
      </c>
      <c r="B8557" s="11">
        <v>50815.977559664309</v>
      </c>
    </row>
    <row r="8558" spans="1:2" x14ac:dyDescent="0.25">
      <c r="A8558" s="12" t="s">
        <v>22</v>
      </c>
      <c r="B8558" s="11">
        <v>50815.977559664309</v>
      </c>
    </row>
    <row r="8559" spans="1:2" x14ac:dyDescent="0.25">
      <c r="A8559" s="13" t="s">
        <v>4029</v>
      </c>
      <c r="B8559" s="11">
        <v>50815.977559664309</v>
      </c>
    </row>
    <row r="8560" spans="1:2" x14ac:dyDescent="0.25">
      <c r="A8560" s="14">
        <v>10</v>
      </c>
      <c r="B8560" s="11">
        <v>50815.977559664309</v>
      </c>
    </row>
    <row r="8561" spans="1:2" x14ac:dyDescent="0.25">
      <c r="A8561" s="20" t="s">
        <v>18</v>
      </c>
      <c r="B8561" s="11">
        <v>50815.977559664309</v>
      </c>
    </row>
    <row r="8562" spans="1:2" x14ac:dyDescent="0.25">
      <c r="A8562" s="163">
        <v>50815.977559664309</v>
      </c>
      <c r="B8562" s="11">
        <v>50815.977559664309</v>
      </c>
    </row>
    <row r="8563" spans="1:2" x14ac:dyDescent="0.25">
      <c r="A8563" s="9" t="s">
        <v>3091</v>
      </c>
      <c r="B8563" s="11">
        <v>21369.500024931083</v>
      </c>
    </row>
    <row r="8564" spans="1:2" x14ac:dyDescent="0.25">
      <c r="A8564" s="4" t="s">
        <v>8</v>
      </c>
      <c r="B8564" s="11">
        <v>21369.500024931083</v>
      </c>
    </row>
    <row r="8565" spans="1:2" x14ac:dyDescent="0.25">
      <c r="A8565" s="10" t="s">
        <v>52</v>
      </c>
      <c r="B8565" s="11">
        <v>21369.500024931083</v>
      </c>
    </row>
    <row r="8566" spans="1:2" x14ac:dyDescent="0.25">
      <c r="A8566" s="12" t="s">
        <v>40</v>
      </c>
      <c r="B8566" s="11">
        <v>21369.500024931083</v>
      </c>
    </row>
    <row r="8567" spans="1:2" x14ac:dyDescent="0.25">
      <c r="A8567" s="13" t="s">
        <v>4054</v>
      </c>
      <c r="B8567" s="11">
        <v>21369.500024931083</v>
      </c>
    </row>
    <row r="8568" spans="1:2" x14ac:dyDescent="0.25">
      <c r="A8568" s="14">
        <v>5</v>
      </c>
      <c r="B8568" s="11">
        <v>21369.500024931083</v>
      </c>
    </row>
    <row r="8569" spans="1:2" x14ac:dyDescent="0.25">
      <c r="A8569" s="20" t="s">
        <v>18</v>
      </c>
      <c r="B8569" s="11">
        <v>21369.500024931083</v>
      </c>
    </row>
    <row r="8570" spans="1:2" x14ac:dyDescent="0.25">
      <c r="A8570" s="163">
        <v>21369.500024931083</v>
      </c>
      <c r="B8570" s="11">
        <v>21369.500024931083</v>
      </c>
    </row>
    <row r="8571" spans="1:2" x14ac:dyDescent="0.25">
      <c r="A8571" s="9" t="s">
        <v>3092</v>
      </c>
      <c r="B8571" s="11">
        <v>55166.239522354947</v>
      </c>
    </row>
    <row r="8572" spans="1:2" x14ac:dyDescent="0.25">
      <c r="A8572" s="4" t="s">
        <v>71</v>
      </c>
      <c r="B8572" s="11">
        <v>55166.239522354947</v>
      </c>
    </row>
    <row r="8573" spans="1:2" x14ac:dyDescent="0.25">
      <c r="A8573" s="10" t="s">
        <v>20</v>
      </c>
      <c r="B8573" s="11">
        <v>55166.239522354947</v>
      </c>
    </row>
    <row r="8574" spans="1:2" x14ac:dyDescent="0.25">
      <c r="A8574" s="12" t="s">
        <v>69</v>
      </c>
      <c r="B8574" s="11">
        <v>55166.239522354947</v>
      </c>
    </row>
    <row r="8575" spans="1:2" x14ac:dyDescent="0.25">
      <c r="A8575" s="13" t="s">
        <v>4029</v>
      </c>
      <c r="B8575" s="11">
        <v>55166.239522354947</v>
      </c>
    </row>
    <row r="8576" spans="1:2" x14ac:dyDescent="0.25">
      <c r="A8576" s="14">
        <v>6</v>
      </c>
      <c r="B8576" s="11">
        <v>55166.239522354947</v>
      </c>
    </row>
    <row r="8577" spans="1:2" x14ac:dyDescent="0.25">
      <c r="A8577" s="20" t="s">
        <v>18</v>
      </c>
      <c r="B8577" s="11">
        <v>55166.239522354947</v>
      </c>
    </row>
    <row r="8578" spans="1:2" x14ac:dyDescent="0.25">
      <c r="A8578" s="163">
        <v>55166.239522354947</v>
      </c>
      <c r="B8578" s="11">
        <v>55166.239522354947</v>
      </c>
    </row>
    <row r="8579" spans="1:2" x14ac:dyDescent="0.25">
      <c r="A8579" s="9" t="s">
        <v>3093</v>
      </c>
      <c r="B8579" s="11">
        <v>3205.4250037396623</v>
      </c>
    </row>
    <row r="8580" spans="1:2" x14ac:dyDescent="0.25">
      <c r="A8580" s="4" t="s">
        <v>8</v>
      </c>
      <c r="B8580" s="11">
        <v>3205.4250037396623</v>
      </c>
    </row>
    <row r="8581" spans="1:2" x14ac:dyDescent="0.25">
      <c r="A8581" s="10" t="s">
        <v>20</v>
      </c>
      <c r="B8581" s="11">
        <v>3205.4250037396623</v>
      </c>
    </row>
    <row r="8582" spans="1:2" x14ac:dyDescent="0.25">
      <c r="A8582" s="12" t="s">
        <v>40</v>
      </c>
      <c r="B8582" s="11">
        <v>3205.4250037396623</v>
      </c>
    </row>
    <row r="8583" spans="1:2" x14ac:dyDescent="0.25">
      <c r="A8583" s="13" t="s">
        <v>4053</v>
      </c>
      <c r="B8583" s="11">
        <v>3205.4250037396623</v>
      </c>
    </row>
    <row r="8584" spans="1:2" x14ac:dyDescent="0.25">
      <c r="A8584" s="14">
        <v>3</v>
      </c>
      <c r="B8584" s="11">
        <v>3205.4250037396623</v>
      </c>
    </row>
    <row r="8585" spans="1:2" x14ac:dyDescent="0.25">
      <c r="A8585" s="20" t="s">
        <v>13</v>
      </c>
      <c r="B8585" s="11">
        <v>3205.4250037396623</v>
      </c>
    </row>
    <row r="8586" spans="1:2" x14ac:dyDescent="0.25">
      <c r="A8586" s="163">
        <v>3205.4250037396623</v>
      </c>
      <c r="B8586" s="11">
        <v>3205.4250037396623</v>
      </c>
    </row>
    <row r="8587" spans="1:2" x14ac:dyDescent="0.25">
      <c r="A8587" s="9" t="s">
        <v>3094</v>
      </c>
      <c r="B8587" s="11">
        <v>10684.750012465542</v>
      </c>
    </row>
    <row r="8588" spans="1:2" x14ac:dyDescent="0.25">
      <c r="A8588" s="4" t="s">
        <v>8</v>
      </c>
      <c r="B8588" s="11">
        <v>10684.750012465542</v>
      </c>
    </row>
    <row r="8589" spans="1:2" x14ac:dyDescent="0.25">
      <c r="A8589" s="10" t="s">
        <v>310</v>
      </c>
      <c r="B8589" s="11">
        <v>10684.750012465542</v>
      </c>
    </row>
    <row r="8590" spans="1:2" x14ac:dyDescent="0.25">
      <c r="A8590" s="12" t="s">
        <v>40</v>
      </c>
      <c r="B8590" s="11">
        <v>10684.750012465542</v>
      </c>
    </row>
    <row r="8591" spans="1:2" x14ac:dyDescent="0.25">
      <c r="A8591" s="13" t="s">
        <v>4053</v>
      </c>
      <c r="B8591" s="11">
        <v>10684.750012465542</v>
      </c>
    </row>
    <row r="8592" spans="1:2" x14ac:dyDescent="0.25">
      <c r="A8592" s="14">
        <v>8</v>
      </c>
      <c r="B8592" s="11">
        <v>10684.750012465542</v>
      </c>
    </row>
    <row r="8593" spans="1:2" x14ac:dyDescent="0.25">
      <c r="A8593" s="20" t="s">
        <v>18</v>
      </c>
      <c r="B8593" s="11">
        <v>10684.750012465542</v>
      </c>
    </row>
    <row r="8594" spans="1:2" x14ac:dyDescent="0.25">
      <c r="A8594" s="163">
        <v>10684.750012465542</v>
      </c>
      <c r="B8594" s="11">
        <v>10684.750012465542</v>
      </c>
    </row>
    <row r="8595" spans="1:2" x14ac:dyDescent="0.25">
      <c r="A8595" s="9" t="s">
        <v>3095</v>
      </c>
      <c r="B8595" s="11">
        <v>5342.3750062327708</v>
      </c>
    </row>
    <row r="8596" spans="1:2" x14ac:dyDescent="0.25">
      <c r="A8596" s="4" t="s">
        <v>8</v>
      </c>
      <c r="B8596" s="11">
        <v>5342.3750062327708</v>
      </c>
    </row>
    <row r="8597" spans="1:2" x14ac:dyDescent="0.25">
      <c r="A8597" s="10" t="s">
        <v>20</v>
      </c>
      <c r="B8597" s="11">
        <v>5342.3750062327708</v>
      </c>
    </row>
    <row r="8598" spans="1:2" x14ac:dyDescent="0.25">
      <c r="A8598" s="12" t="s">
        <v>40</v>
      </c>
      <c r="B8598" s="11">
        <v>5342.3750062327708</v>
      </c>
    </row>
    <row r="8599" spans="1:2" x14ac:dyDescent="0.25">
      <c r="A8599" s="13" t="s">
        <v>4053</v>
      </c>
      <c r="B8599" s="11">
        <v>5342.3750062327708</v>
      </c>
    </row>
    <row r="8600" spans="1:2" x14ac:dyDescent="0.25">
      <c r="A8600" s="14">
        <v>5</v>
      </c>
      <c r="B8600" s="11">
        <v>5342.3750062327708</v>
      </c>
    </row>
    <row r="8601" spans="1:2" x14ac:dyDescent="0.25">
      <c r="A8601" s="20" t="s">
        <v>9</v>
      </c>
      <c r="B8601" s="11">
        <v>5342.3750062327708</v>
      </c>
    </row>
    <row r="8602" spans="1:2" x14ac:dyDescent="0.25">
      <c r="A8602" s="163">
        <v>5342.3750062327708</v>
      </c>
      <c r="B8602" s="11">
        <v>5342.3750062327708</v>
      </c>
    </row>
    <row r="8603" spans="1:2" x14ac:dyDescent="0.25">
      <c r="A8603" s="9" t="s">
        <v>3096</v>
      </c>
      <c r="B8603" s="11">
        <v>118213.37040504631</v>
      </c>
    </row>
    <row r="8604" spans="1:2" x14ac:dyDescent="0.25">
      <c r="A8604" s="4" t="s">
        <v>71</v>
      </c>
      <c r="B8604" s="11">
        <v>118213.37040504631</v>
      </c>
    </row>
    <row r="8605" spans="1:2" x14ac:dyDescent="0.25">
      <c r="A8605" s="10" t="s">
        <v>52</v>
      </c>
      <c r="B8605" s="11">
        <v>118213.37040504631</v>
      </c>
    </row>
    <row r="8606" spans="1:2" x14ac:dyDescent="0.25">
      <c r="A8606" s="12" t="s">
        <v>69</v>
      </c>
      <c r="B8606" s="11">
        <v>118213.37040504631</v>
      </c>
    </row>
    <row r="8607" spans="1:2" x14ac:dyDescent="0.25">
      <c r="A8607" s="13" t="s">
        <v>4104</v>
      </c>
      <c r="B8607" s="11">
        <v>118213.37040504631</v>
      </c>
    </row>
    <row r="8608" spans="1:2" x14ac:dyDescent="0.25">
      <c r="A8608" s="14">
        <v>10</v>
      </c>
      <c r="B8608" s="11">
        <v>118213.37040504631</v>
      </c>
    </row>
    <row r="8609" spans="1:2" x14ac:dyDescent="0.25">
      <c r="A8609" s="20" t="s">
        <v>18</v>
      </c>
      <c r="B8609" s="11">
        <v>118213.37040504631</v>
      </c>
    </row>
    <row r="8610" spans="1:2" x14ac:dyDescent="0.25">
      <c r="A8610" s="163">
        <v>118213.37040504631</v>
      </c>
      <c r="B8610" s="11">
        <v>118213.37040504631</v>
      </c>
    </row>
    <row r="8611" spans="1:2" x14ac:dyDescent="0.25">
      <c r="A8611" s="9" t="s">
        <v>3097</v>
      </c>
      <c r="B8611" s="11">
        <v>12192.177986291113</v>
      </c>
    </row>
    <row r="8612" spans="1:2" x14ac:dyDescent="0.25">
      <c r="A8612" s="4" t="s">
        <v>48</v>
      </c>
      <c r="B8612" s="11">
        <v>12192.177986291113</v>
      </c>
    </row>
    <row r="8613" spans="1:2" x14ac:dyDescent="0.25">
      <c r="A8613" s="10" t="s">
        <v>52</v>
      </c>
      <c r="B8613" s="11">
        <v>12192.177986291113</v>
      </c>
    </row>
    <row r="8614" spans="1:2" x14ac:dyDescent="0.25">
      <c r="A8614" s="12" t="s">
        <v>585</v>
      </c>
      <c r="B8614" s="11">
        <v>12192.177986291113</v>
      </c>
    </row>
    <row r="8615" spans="1:2" x14ac:dyDescent="0.25">
      <c r="A8615" s="13" t="s">
        <v>4053</v>
      </c>
      <c r="B8615" s="11">
        <v>12192.177986291113</v>
      </c>
    </row>
    <row r="8616" spans="1:2" x14ac:dyDescent="0.25">
      <c r="A8616" s="14">
        <v>15</v>
      </c>
      <c r="B8616" s="11">
        <v>12192.177986291113</v>
      </c>
    </row>
    <row r="8617" spans="1:2" x14ac:dyDescent="0.25">
      <c r="A8617" s="20" t="s">
        <v>13</v>
      </c>
      <c r="B8617" s="11">
        <v>12192.177986291113</v>
      </c>
    </row>
    <row r="8618" spans="1:2" x14ac:dyDescent="0.25">
      <c r="A8618" s="163">
        <v>12192.177986291113</v>
      </c>
      <c r="B8618" s="11">
        <v>12192.177986291113</v>
      </c>
    </row>
    <row r="8619" spans="1:2" x14ac:dyDescent="0.25">
      <c r="A8619" s="9" t="s">
        <v>3098</v>
      </c>
      <c r="B8619" s="11">
        <v>70928.022243027779</v>
      </c>
    </row>
    <row r="8620" spans="1:2" x14ac:dyDescent="0.25">
      <c r="A8620" s="4" t="s">
        <v>71</v>
      </c>
      <c r="B8620" s="11">
        <v>70928.022243027779</v>
      </c>
    </row>
    <row r="8621" spans="1:2" x14ac:dyDescent="0.25">
      <c r="A8621" s="10" t="s">
        <v>4001</v>
      </c>
      <c r="B8621" s="11">
        <v>70928.022243027779</v>
      </c>
    </row>
    <row r="8622" spans="1:2" x14ac:dyDescent="0.25">
      <c r="A8622" s="12" t="s">
        <v>69</v>
      </c>
      <c r="B8622" s="11">
        <v>70928.022243027779</v>
      </c>
    </row>
    <row r="8623" spans="1:2" x14ac:dyDescent="0.25">
      <c r="A8623" s="13" t="s">
        <v>4100</v>
      </c>
      <c r="B8623" s="11">
        <v>70928.022243027779</v>
      </c>
    </row>
    <row r="8624" spans="1:2" x14ac:dyDescent="0.25">
      <c r="A8624" s="14">
        <v>8</v>
      </c>
      <c r="B8624" s="11">
        <v>70928.022243027779</v>
      </c>
    </row>
    <row r="8625" spans="1:2" x14ac:dyDescent="0.25">
      <c r="A8625" s="20" t="s">
        <v>9</v>
      </c>
      <c r="B8625" s="11">
        <v>70928.022243027779</v>
      </c>
    </row>
    <row r="8626" spans="1:2" x14ac:dyDescent="0.25">
      <c r="A8626" s="163">
        <v>70928.022243027779</v>
      </c>
      <c r="B8626" s="11">
        <v>70928.022243027779</v>
      </c>
    </row>
    <row r="8627" spans="1:2" x14ac:dyDescent="0.25">
      <c r="A8627" s="9" t="s">
        <v>3099</v>
      </c>
      <c r="B8627" s="11">
        <v>39404.456801682099</v>
      </c>
    </row>
    <row r="8628" spans="1:2" x14ac:dyDescent="0.25">
      <c r="A8628" s="4" t="s">
        <v>71</v>
      </c>
      <c r="B8628" s="11">
        <v>39404.456801682099</v>
      </c>
    </row>
    <row r="8629" spans="1:2" x14ac:dyDescent="0.25">
      <c r="A8629" s="10" t="s">
        <v>20</v>
      </c>
      <c r="B8629" s="11">
        <v>39404.456801682099</v>
      </c>
    </row>
    <row r="8630" spans="1:2" x14ac:dyDescent="0.25">
      <c r="A8630" s="12" t="s">
        <v>69</v>
      </c>
      <c r="B8630" s="11">
        <v>39404.456801682099</v>
      </c>
    </row>
    <row r="8631" spans="1:2" x14ac:dyDescent="0.25">
      <c r="A8631" s="13" t="s">
        <v>4030</v>
      </c>
      <c r="B8631" s="11">
        <v>39404.456801682099</v>
      </c>
    </row>
    <row r="8632" spans="1:2" x14ac:dyDescent="0.25">
      <c r="A8632" s="14">
        <v>3</v>
      </c>
      <c r="B8632" s="11">
        <v>39404.456801682099</v>
      </c>
    </row>
    <row r="8633" spans="1:2" x14ac:dyDescent="0.25">
      <c r="A8633" s="20" t="s">
        <v>9</v>
      </c>
      <c r="B8633" s="11">
        <v>39404.456801682099</v>
      </c>
    </row>
    <row r="8634" spans="1:2" x14ac:dyDescent="0.25">
      <c r="A8634" s="163">
        <v>39404.456801682099</v>
      </c>
      <c r="B8634" s="11">
        <v>39404.456801682099</v>
      </c>
    </row>
    <row r="8635" spans="1:2" x14ac:dyDescent="0.25">
      <c r="A8635" s="9" t="s">
        <v>3100</v>
      </c>
      <c r="B8635" s="11">
        <v>18987</v>
      </c>
    </row>
    <row r="8636" spans="1:2" x14ac:dyDescent="0.25">
      <c r="A8636" s="4" t="s">
        <v>870</v>
      </c>
      <c r="B8636" s="11">
        <v>18987</v>
      </c>
    </row>
    <row r="8637" spans="1:2" x14ac:dyDescent="0.25">
      <c r="A8637" s="10" t="s">
        <v>20</v>
      </c>
      <c r="B8637" s="11">
        <v>18987</v>
      </c>
    </row>
    <row r="8638" spans="1:2" x14ac:dyDescent="0.25">
      <c r="A8638" s="12" t="s">
        <v>6</v>
      </c>
      <c r="B8638" s="11">
        <v>18987</v>
      </c>
    </row>
    <row r="8639" spans="1:2" x14ac:dyDescent="0.25">
      <c r="A8639" s="13" t="s">
        <v>4054</v>
      </c>
      <c r="B8639" s="11">
        <v>18987</v>
      </c>
    </row>
    <row r="8640" spans="1:2" x14ac:dyDescent="0.25">
      <c r="A8640" s="14">
        <v>7</v>
      </c>
      <c r="B8640" s="11">
        <v>18987</v>
      </c>
    </row>
    <row r="8641" spans="1:2" x14ac:dyDescent="0.25">
      <c r="A8641" s="20" t="s">
        <v>13</v>
      </c>
      <c r="B8641" s="11">
        <v>18987</v>
      </c>
    </row>
    <row r="8642" spans="1:2" x14ac:dyDescent="0.25">
      <c r="A8642" s="163">
        <v>18987</v>
      </c>
      <c r="B8642" s="11">
        <v>18987</v>
      </c>
    </row>
    <row r="8643" spans="1:2" x14ac:dyDescent="0.25">
      <c r="A8643" s="9" t="s">
        <v>3101</v>
      </c>
      <c r="B8643" s="11">
        <v>44921.080753917595</v>
      </c>
    </row>
    <row r="8644" spans="1:2" x14ac:dyDescent="0.25">
      <c r="A8644" s="4" t="s">
        <v>71</v>
      </c>
      <c r="B8644" s="11">
        <v>44921.080753917595</v>
      </c>
    </row>
    <row r="8645" spans="1:2" x14ac:dyDescent="0.25">
      <c r="A8645" s="10" t="s">
        <v>52</v>
      </c>
      <c r="B8645" s="11">
        <v>44921.080753917595</v>
      </c>
    </row>
    <row r="8646" spans="1:2" x14ac:dyDescent="0.25">
      <c r="A8646" s="12" t="s">
        <v>69</v>
      </c>
      <c r="B8646" s="11">
        <v>44921.080753917595</v>
      </c>
    </row>
    <row r="8647" spans="1:2" x14ac:dyDescent="0.25">
      <c r="A8647" s="13" t="s">
        <v>4030</v>
      </c>
      <c r="B8647" s="11">
        <v>44921.080753917595</v>
      </c>
    </row>
    <row r="8648" spans="1:2" x14ac:dyDescent="0.25">
      <c r="A8648" s="14">
        <v>15</v>
      </c>
      <c r="B8648" s="11">
        <v>44921.080753917595</v>
      </c>
    </row>
    <row r="8649" spans="1:2" x14ac:dyDescent="0.25">
      <c r="A8649" s="20" t="s">
        <v>25</v>
      </c>
      <c r="B8649" s="11">
        <v>44921.080753917595</v>
      </c>
    </row>
    <row r="8650" spans="1:2" x14ac:dyDescent="0.25">
      <c r="A8650" s="163">
        <v>44921.080753917595</v>
      </c>
      <c r="B8650" s="11">
        <v>44921.080753917595</v>
      </c>
    </row>
    <row r="8651" spans="1:2" x14ac:dyDescent="0.25">
      <c r="A8651" s="9" t="s">
        <v>3102</v>
      </c>
      <c r="B8651" s="11">
        <v>60000</v>
      </c>
    </row>
    <row r="8652" spans="1:2" x14ac:dyDescent="0.25">
      <c r="A8652" s="4" t="s">
        <v>8</v>
      </c>
      <c r="B8652" s="11">
        <v>60000</v>
      </c>
    </row>
    <row r="8653" spans="1:2" x14ac:dyDescent="0.25">
      <c r="A8653" s="10" t="s">
        <v>52</v>
      </c>
      <c r="B8653" s="11">
        <v>60000</v>
      </c>
    </row>
    <row r="8654" spans="1:2" x14ac:dyDescent="0.25">
      <c r="A8654" s="12" t="s">
        <v>6</v>
      </c>
      <c r="B8654" s="11">
        <v>60000</v>
      </c>
    </row>
    <row r="8655" spans="1:2" x14ac:dyDescent="0.25">
      <c r="A8655" s="13" t="s">
        <v>4029</v>
      </c>
      <c r="B8655" s="11">
        <v>60000</v>
      </c>
    </row>
    <row r="8656" spans="1:2" x14ac:dyDescent="0.25">
      <c r="A8656" s="14">
        <v>14</v>
      </c>
      <c r="B8656" s="11">
        <v>60000</v>
      </c>
    </row>
    <row r="8657" spans="1:2" x14ac:dyDescent="0.25">
      <c r="A8657" s="20" t="s">
        <v>13</v>
      </c>
      <c r="B8657" s="11">
        <v>60000</v>
      </c>
    </row>
    <row r="8658" spans="1:2" x14ac:dyDescent="0.25">
      <c r="A8658" s="163">
        <v>60000</v>
      </c>
      <c r="B8658" s="11">
        <v>60000</v>
      </c>
    </row>
    <row r="8659" spans="1:2" x14ac:dyDescent="0.25">
      <c r="A8659" s="9" t="s">
        <v>3103</v>
      </c>
      <c r="B8659" s="11">
        <v>71243.257897441246</v>
      </c>
    </row>
    <row r="8660" spans="1:2" x14ac:dyDescent="0.25">
      <c r="A8660" s="4" t="s">
        <v>71</v>
      </c>
      <c r="B8660" s="11">
        <v>71243.257897441246</v>
      </c>
    </row>
    <row r="8661" spans="1:2" x14ac:dyDescent="0.25">
      <c r="A8661" s="10" t="s">
        <v>52</v>
      </c>
      <c r="B8661" s="11">
        <v>71243.257897441246</v>
      </c>
    </row>
    <row r="8662" spans="1:2" x14ac:dyDescent="0.25">
      <c r="A8662" s="12" t="s">
        <v>69</v>
      </c>
      <c r="B8662" s="11">
        <v>71243.257897441246</v>
      </c>
    </row>
    <row r="8663" spans="1:2" x14ac:dyDescent="0.25">
      <c r="A8663" s="13" t="s">
        <v>4100</v>
      </c>
      <c r="B8663" s="11">
        <v>71243.257897441246</v>
      </c>
    </row>
    <row r="8664" spans="1:2" x14ac:dyDescent="0.25">
      <c r="A8664" s="14">
        <v>5</v>
      </c>
      <c r="B8664" s="11">
        <v>71243.257897441246</v>
      </c>
    </row>
    <row r="8665" spans="1:2" x14ac:dyDescent="0.25">
      <c r="A8665" s="20" t="s">
        <v>18</v>
      </c>
      <c r="B8665" s="11">
        <v>71243.257897441246</v>
      </c>
    </row>
    <row r="8666" spans="1:2" x14ac:dyDescent="0.25">
      <c r="A8666" s="163">
        <v>71243.257897441246</v>
      </c>
      <c r="B8666" s="11">
        <v>71243.257897441246</v>
      </c>
    </row>
    <row r="8667" spans="1:2" x14ac:dyDescent="0.25">
      <c r="A8667" s="9" t="s">
        <v>3104</v>
      </c>
      <c r="B8667" s="11">
        <v>4487.5950052355274</v>
      </c>
    </row>
    <row r="8668" spans="1:2" x14ac:dyDescent="0.25">
      <c r="A8668" s="4" t="s">
        <v>8</v>
      </c>
      <c r="B8668" s="11">
        <v>4487.5950052355274</v>
      </c>
    </row>
    <row r="8669" spans="1:2" x14ac:dyDescent="0.25">
      <c r="A8669" s="10" t="s">
        <v>52</v>
      </c>
      <c r="B8669" s="11">
        <v>4487.5950052355274</v>
      </c>
    </row>
    <row r="8670" spans="1:2" x14ac:dyDescent="0.25">
      <c r="A8670" s="12" t="s">
        <v>40</v>
      </c>
      <c r="B8670" s="11">
        <v>4487.5950052355274</v>
      </c>
    </row>
    <row r="8671" spans="1:2" x14ac:dyDescent="0.25">
      <c r="A8671" s="13" t="s">
        <v>4053</v>
      </c>
      <c r="B8671" s="11">
        <v>4487.5950052355274</v>
      </c>
    </row>
    <row r="8672" spans="1:2" x14ac:dyDescent="0.25">
      <c r="A8672" s="14">
        <v>16</v>
      </c>
      <c r="B8672" s="11">
        <v>4487.5950052355274</v>
      </c>
    </row>
    <row r="8673" spans="1:2" x14ac:dyDescent="0.25">
      <c r="A8673" s="20" t="s">
        <v>25</v>
      </c>
      <c r="B8673" s="11">
        <v>4487.5950052355274</v>
      </c>
    </row>
    <row r="8674" spans="1:2" x14ac:dyDescent="0.25">
      <c r="A8674" s="163">
        <v>4487.5950052355274</v>
      </c>
      <c r="B8674" s="11">
        <v>4487.5950052355274</v>
      </c>
    </row>
    <row r="8675" spans="1:2" x14ac:dyDescent="0.25">
      <c r="A8675" s="9" t="s">
        <v>3105</v>
      </c>
      <c r="B8675" s="11">
        <v>4314.929445034084</v>
      </c>
    </row>
    <row r="8676" spans="1:2" x14ac:dyDescent="0.25">
      <c r="A8676" s="4" t="s">
        <v>8</v>
      </c>
      <c r="B8676" s="11">
        <v>4314.929445034084</v>
      </c>
    </row>
    <row r="8677" spans="1:2" x14ac:dyDescent="0.25">
      <c r="A8677" s="10" t="s">
        <v>310</v>
      </c>
      <c r="B8677" s="11">
        <v>4314.929445034084</v>
      </c>
    </row>
    <row r="8678" spans="1:2" x14ac:dyDescent="0.25">
      <c r="A8678" s="12" t="s">
        <v>40</v>
      </c>
      <c r="B8678" s="11">
        <v>4314.929445034084</v>
      </c>
    </row>
    <row r="8679" spans="1:2" x14ac:dyDescent="0.25">
      <c r="A8679" s="13" t="s">
        <v>4053</v>
      </c>
      <c r="B8679" s="11">
        <v>4314.929445034084</v>
      </c>
    </row>
    <row r="8680" spans="1:2" x14ac:dyDescent="0.25">
      <c r="A8680" s="14">
        <v>7</v>
      </c>
      <c r="B8680" s="11">
        <v>4314.929445034084</v>
      </c>
    </row>
    <row r="8681" spans="1:2" x14ac:dyDescent="0.25">
      <c r="A8681" s="20" t="s">
        <v>9</v>
      </c>
      <c r="B8681" s="11">
        <v>4314.929445034084</v>
      </c>
    </row>
    <row r="8682" spans="1:2" x14ac:dyDescent="0.25">
      <c r="A8682" s="163">
        <v>4314.929445034084</v>
      </c>
      <c r="B8682" s="11">
        <v>4314.929445034084</v>
      </c>
    </row>
    <row r="8683" spans="1:2" x14ac:dyDescent="0.25">
      <c r="A8683" s="9" t="s">
        <v>3106</v>
      </c>
      <c r="B8683" s="11">
        <v>3739.6625043629392</v>
      </c>
    </row>
    <row r="8684" spans="1:2" x14ac:dyDescent="0.25">
      <c r="A8684" s="4" t="s">
        <v>8</v>
      </c>
      <c r="B8684" s="11">
        <v>3739.6625043629392</v>
      </c>
    </row>
    <row r="8685" spans="1:2" x14ac:dyDescent="0.25">
      <c r="A8685" s="10" t="s">
        <v>20</v>
      </c>
      <c r="B8685" s="11">
        <v>3739.6625043629392</v>
      </c>
    </row>
    <row r="8686" spans="1:2" x14ac:dyDescent="0.25">
      <c r="A8686" s="12" t="s">
        <v>40</v>
      </c>
      <c r="B8686" s="11">
        <v>3739.6625043629392</v>
      </c>
    </row>
    <row r="8687" spans="1:2" x14ac:dyDescent="0.25">
      <c r="A8687" s="13" t="s">
        <v>4053</v>
      </c>
      <c r="B8687" s="11">
        <v>3739.6625043629392</v>
      </c>
    </row>
    <row r="8688" spans="1:2" x14ac:dyDescent="0.25">
      <c r="A8688" s="14">
        <v>1</v>
      </c>
      <c r="B8688" s="11">
        <v>3739.6625043629392</v>
      </c>
    </row>
    <row r="8689" spans="1:2" x14ac:dyDescent="0.25">
      <c r="A8689" s="20" t="s">
        <v>13</v>
      </c>
      <c r="B8689" s="11">
        <v>3739.6625043629392</v>
      </c>
    </row>
    <row r="8690" spans="1:2" x14ac:dyDescent="0.25">
      <c r="A8690" s="163">
        <v>3739.6625043629392</v>
      </c>
      <c r="B8690" s="11">
        <v>3739.6625043629392</v>
      </c>
    </row>
    <row r="8691" spans="1:2" x14ac:dyDescent="0.25">
      <c r="A8691" s="9" t="s">
        <v>3107</v>
      </c>
      <c r="B8691" s="11">
        <v>76223.966339496474</v>
      </c>
    </row>
    <row r="8692" spans="1:2" x14ac:dyDescent="0.25">
      <c r="A8692" s="4" t="s">
        <v>515</v>
      </c>
      <c r="B8692" s="11">
        <v>76223.966339496474</v>
      </c>
    </row>
    <row r="8693" spans="1:2" x14ac:dyDescent="0.25">
      <c r="A8693" s="10" t="s">
        <v>52</v>
      </c>
      <c r="B8693" s="11">
        <v>76223.966339496474</v>
      </c>
    </row>
    <row r="8694" spans="1:2" x14ac:dyDescent="0.25">
      <c r="A8694" s="12" t="s">
        <v>22</v>
      </c>
      <c r="B8694" s="11">
        <v>76223.966339496474</v>
      </c>
    </row>
    <row r="8695" spans="1:2" x14ac:dyDescent="0.25">
      <c r="A8695" s="13" t="s">
        <v>4101</v>
      </c>
      <c r="B8695" s="11">
        <v>76223.966339496474</v>
      </c>
    </row>
    <row r="8696" spans="1:2" x14ac:dyDescent="0.25">
      <c r="A8696" s="14">
        <v>4</v>
      </c>
      <c r="B8696" s="11">
        <v>76223.966339496474</v>
      </c>
    </row>
    <row r="8697" spans="1:2" x14ac:dyDescent="0.25">
      <c r="A8697" s="20" t="s">
        <v>25</v>
      </c>
      <c r="B8697" s="11">
        <v>76223.966339496474</v>
      </c>
    </row>
    <row r="8698" spans="1:2" x14ac:dyDescent="0.25">
      <c r="A8698" s="163">
        <v>76223.966339496474</v>
      </c>
      <c r="B8698" s="11">
        <v>76223.966339496474</v>
      </c>
    </row>
    <row r="8699" spans="1:2" x14ac:dyDescent="0.25">
      <c r="A8699" s="9" t="s">
        <v>3108</v>
      </c>
      <c r="B8699" s="11">
        <v>32666.305522511171</v>
      </c>
    </row>
    <row r="8700" spans="1:2" x14ac:dyDescent="0.25">
      <c r="A8700" s="4" t="s">
        <v>179</v>
      </c>
      <c r="B8700" s="11">
        <v>32666.305522511171</v>
      </c>
    </row>
    <row r="8701" spans="1:2" x14ac:dyDescent="0.25">
      <c r="A8701" s="10" t="s">
        <v>52</v>
      </c>
      <c r="B8701" s="11">
        <v>32666.305522511171</v>
      </c>
    </row>
    <row r="8702" spans="1:2" x14ac:dyDescent="0.25">
      <c r="A8702" s="12" t="s">
        <v>358</v>
      </c>
      <c r="B8702" s="11">
        <v>32666.305522511171</v>
      </c>
    </row>
    <row r="8703" spans="1:2" x14ac:dyDescent="0.25">
      <c r="A8703" s="13" t="s">
        <v>4032</v>
      </c>
      <c r="B8703" s="11">
        <v>32666.305522511171</v>
      </c>
    </row>
    <row r="8704" spans="1:2" x14ac:dyDescent="0.25">
      <c r="A8704" s="14">
        <v>12</v>
      </c>
      <c r="B8704" s="11">
        <v>32666.305522511171</v>
      </c>
    </row>
    <row r="8705" spans="1:2" x14ac:dyDescent="0.25">
      <c r="A8705" s="20" t="s">
        <v>18</v>
      </c>
      <c r="B8705" s="11">
        <v>32666.305522511171</v>
      </c>
    </row>
    <row r="8706" spans="1:2" x14ac:dyDescent="0.25">
      <c r="A8706" s="163">
        <v>32666.305522511171</v>
      </c>
      <c r="B8706" s="11">
        <v>32666.305522511171</v>
      </c>
    </row>
    <row r="8707" spans="1:2" x14ac:dyDescent="0.25">
      <c r="A8707" s="9" t="s">
        <v>3109</v>
      </c>
      <c r="B8707" s="11">
        <v>19000</v>
      </c>
    </row>
    <row r="8708" spans="1:2" x14ac:dyDescent="0.25">
      <c r="A8708" s="4" t="s">
        <v>71</v>
      </c>
      <c r="B8708" s="11">
        <v>19000</v>
      </c>
    </row>
    <row r="8709" spans="1:2" x14ac:dyDescent="0.25">
      <c r="A8709" s="10" t="s">
        <v>3999</v>
      </c>
      <c r="B8709" s="11">
        <v>19000</v>
      </c>
    </row>
    <row r="8710" spans="1:2" x14ac:dyDescent="0.25">
      <c r="A8710" s="12" t="s">
        <v>6</v>
      </c>
      <c r="B8710" s="11">
        <v>19000</v>
      </c>
    </row>
    <row r="8711" spans="1:2" x14ac:dyDescent="0.25">
      <c r="A8711" s="13" t="s">
        <v>4054</v>
      </c>
      <c r="B8711" s="11">
        <v>19000</v>
      </c>
    </row>
    <row r="8712" spans="1:2" x14ac:dyDescent="0.25">
      <c r="A8712" s="14">
        <v>8</v>
      </c>
      <c r="B8712" s="11">
        <v>19000</v>
      </c>
    </row>
    <row r="8713" spans="1:2" x14ac:dyDescent="0.25">
      <c r="A8713" s="20" t="s">
        <v>13</v>
      </c>
      <c r="B8713" s="11">
        <v>19000</v>
      </c>
    </row>
    <row r="8714" spans="1:2" x14ac:dyDescent="0.25">
      <c r="A8714" s="163">
        <v>19000</v>
      </c>
      <c r="B8714" s="11">
        <v>19000</v>
      </c>
    </row>
    <row r="8715" spans="1:2" x14ac:dyDescent="0.25">
      <c r="A8715" s="9" t="s">
        <v>3110</v>
      </c>
      <c r="B8715" s="11">
        <v>63519.971949580387</v>
      </c>
    </row>
    <row r="8716" spans="1:2" x14ac:dyDescent="0.25">
      <c r="A8716" s="4" t="s">
        <v>30</v>
      </c>
      <c r="B8716" s="11">
        <v>63519.971949580387</v>
      </c>
    </row>
    <row r="8717" spans="1:2" x14ac:dyDescent="0.25">
      <c r="A8717" s="10" t="s">
        <v>279</v>
      </c>
      <c r="B8717" s="11">
        <v>63519.971949580387</v>
      </c>
    </row>
    <row r="8718" spans="1:2" x14ac:dyDescent="0.25">
      <c r="A8718" s="12" t="s">
        <v>22</v>
      </c>
      <c r="B8718" s="11">
        <v>63519.971949580387</v>
      </c>
    </row>
    <row r="8719" spans="1:2" x14ac:dyDescent="0.25">
      <c r="A8719" s="13" t="s">
        <v>4100</v>
      </c>
      <c r="B8719" s="11">
        <v>63519.971949580387</v>
      </c>
    </row>
    <row r="8720" spans="1:2" x14ac:dyDescent="0.25">
      <c r="A8720" s="14">
        <v>14</v>
      </c>
      <c r="B8720" s="11">
        <v>63519.971949580387</v>
      </c>
    </row>
    <row r="8721" spans="1:2" x14ac:dyDescent="0.25">
      <c r="A8721" s="20" t="s">
        <v>18</v>
      </c>
      <c r="B8721" s="11">
        <v>63519.971949580387</v>
      </c>
    </row>
    <row r="8722" spans="1:2" x14ac:dyDescent="0.25">
      <c r="A8722" s="163">
        <v>63519.971949580387</v>
      </c>
      <c r="B8722" s="11">
        <v>63519.971949580387</v>
      </c>
    </row>
    <row r="8723" spans="1:2" x14ac:dyDescent="0.25">
      <c r="A8723" s="9" t="s">
        <v>3111</v>
      </c>
      <c r="B8723" s="11">
        <v>16027.125018698311</v>
      </c>
    </row>
    <row r="8724" spans="1:2" x14ac:dyDescent="0.25">
      <c r="A8724" s="4" t="s">
        <v>8</v>
      </c>
      <c r="B8724" s="11">
        <v>16027.125018698311</v>
      </c>
    </row>
    <row r="8725" spans="1:2" x14ac:dyDescent="0.25">
      <c r="A8725" s="10" t="s">
        <v>52</v>
      </c>
      <c r="B8725" s="11">
        <v>16027.125018698311</v>
      </c>
    </row>
    <row r="8726" spans="1:2" x14ac:dyDescent="0.25">
      <c r="A8726" s="12" t="s">
        <v>40</v>
      </c>
      <c r="B8726" s="11">
        <v>16027.125018698311</v>
      </c>
    </row>
    <row r="8727" spans="1:2" x14ac:dyDescent="0.25">
      <c r="A8727" s="13" t="s">
        <v>4054</v>
      </c>
      <c r="B8727" s="11">
        <v>16027.125018698311</v>
      </c>
    </row>
    <row r="8728" spans="1:2" x14ac:dyDescent="0.25">
      <c r="A8728" s="14">
        <v>22</v>
      </c>
      <c r="B8728" s="11">
        <v>16027.125018698311</v>
      </c>
    </row>
    <row r="8729" spans="1:2" x14ac:dyDescent="0.25">
      <c r="A8729" s="20" t="s">
        <v>9</v>
      </c>
      <c r="B8729" s="11">
        <v>16027.125018698311</v>
      </c>
    </row>
    <row r="8730" spans="1:2" x14ac:dyDescent="0.25">
      <c r="A8730" s="163">
        <v>16027.125018698311</v>
      </c>
      <c r="B8730" s="11">
        <v>16027.125018698311</v>
      </c>
    </row>
    <row r="8731" spans="1:2" x14ac:dyDescent="0.25">
      <c r="A8731" s="9" t="s">
        <v>3112</v>
      </c>
      <c r="B8731" s="11">
        <v>7123.1666749770275</v>
      </c>
    </row>
    <row r="8732" spans="1:2" x14ac:dyDescent="0.25">
      <c r="A8732" s="4" t="s">
        <v>8</v>
      </c>
      <c r="B8732" s="11">
        <v>7123.1666749770275</v>
      </c>
    </row>
    <row r="8733" spans="1:2" x14ac:dyDescent="0.25">
      <c r="A8733" s="10" t="s">
        <v>3999</v>
      </c>
      <c r="B8733" s="11">
        <v>7123.1666749770275</v>
      </c>
    </row>
    <row r="8734" spans="1:2" x14ac:dyDescent="0.25">
      <c r="A8734" s="12" t="s">
        <v>40</v>
      </c>
      <c r="B8734" s="11">
        <v>7123.1666749770275</v>
      </c>
    </row>
    <row r="8735" spans="1:2" x14ac:dyDescent="0.25">
      <c r="A8735" s="13" t="s">
        <v>4053</v>
      </c>
      <c r="B8735" s="11">
        <v>7123.1666749770275</v>
      </c>
    </row>
    <row r="8736" spans="1:2" x14ac:dyDescent="0.25">
      <c r="A8736" s="14">
        <v>9</v>
      </c>
      <c r="B8736" s="11">
        <v>7123.1666749770275</v>
      </c>
    </row>
    <row r="8737" spans="1:2" x14ac:dyDescent="0.25">
      <c r="A8737" s="20" t="s">
        <v>9</v>
      </c>
      <c r="B8737" s="11">
        <v>7123.1666749770275</v>
      </c>
    </row>
    <row r="8738" spans="1:2" x14ac:dyDescent="0.25">
      <c r="A8738" s="163">
        <v>7123.1666749770275</v>
      </c>
      <c r="B8738" s="11">
        <v>7123.1666749770275</v>
      </c>
    </row>
    <row r="8739" spans="1:2" x14ac:dyDescent="0.25">
      <c r="A8739" s="9" t="s">
        <v>3113</v>
      </c>
      <c r="B8739" s="11">
        <v>2675.675098121621</v>
      </c>
    </row>
    <row r="8740" spans="1:2" x14ac:dyDescent="0.25">
      <c r="A8740" s="4" t="s">
        <v>8</v>
      </c>
      <c r="B8740" s="11">
        <v>2675.675098121621</v>
      </c>
    </row>
    <row r="8741" spans="1:2" x14ac:dyDescent="0.25">
      <c r="A8741" s="10" t="s">
        <v>52</v>
      </c>
      <c r="B8741" s="11">
        <v>2675.675098121621</v>
      </c>
    </row>
    <row r="8742" spans="1:2" x14ac:dyDescent="0.25">
      <c r="A8742" s="12" t="s">
        <v>40</v>
      </c>
      <c r="B8742" s="11">
        <v>2675.675098121621</v>
      </c>
    </row>
    <row r="8743" spans="1:2" x14ac:dyDescent="0.25">
      <c r="A8743" s="13" t="s">
        <v>4053</v>
      </c>
      <c r="B8743" s="11">
        <v>2675.675098121621</v>
      </c>
    </row>
    <row r="8744" spans="1:2" x14ac:dyDescent="0.25">
      <c r="A8744" s="14">
        <v>5</v>
      </c>
      <c r="B8744" s="11">
        <v>2675.675098121621</v>
      </c>
    </row>
    <row r="8745" spans="1:2" x14ac:dyDescent="0.25">
      <c r="A8745" s="20" t="s">
        <v>18</v>
      </c>
      <c r="B8745" s="11">
        <v>2675.675098121621</v>
      </c>
    </row>
    <row r="8746" spans="1:2" x14ac:dyDescent="0.25">
      <c r="A8746" s="163">
        <v>2675.675098121621</v>
      </c>
      <c r="B8746" s="11">
        <v>2675.675098121621</v>
      </c>
    </row>
    <row r="8747" spans="1:2" x14ac:dyDescent="0.25">
      <c r="A8747" s="9" t="s">
        <v>3114</v>
      </c>
      <c r="B8747" s="11">
        <v>23642.674081009263</v>
      </c>
    </row>
    <row r="8748" spans="1:2" x14ac:dyDescent="0.25">
      <c r="A8748" s="4" t="s">
        <v>71</v>
      </c>
      <c r="B8748" s="11">
        <v>23642.674081009263</v>
      </c>
    </row>
    <row r="8749" spans="1:2" x14ac:dyDescent="0.25">
      <c r="A8749" s="10" t="s">
        <v>3999</v>
      </c>
      <c r="B8749" s="11">
        <v>23642.674081009263</v>
      </c>
    </row>
    <row r="8750" spans="1:2" x14ac:dyDescent="0.25">
      <c r="A8750" s="12" t="s">
        <v>69</v>
      </c>
      <c r="B8750" s="11">
        <v>23642.674081009263</v>
      </c>
    </row>
    <row r="8751" spans="1:2" x14ac:dyDescent="0.25">
      <c r="A8751" s="13" t="s">
        <v>4054</v>
      </c>
      <c r="B8751" s="11">
        <v>23642.674081009263</v>
      </c>
    </row>
    <row r="8752" spans="1:2" x14ac:dyDescent="0.25">
      <c r="A8752" s="14">
        <v>2</v>
      </c>
      <c r="B8752" s="11">
        <v>23642.674081009263</v>
      </c>
    </row>
    <row r="8753" spans="1:2" x14ac:dyDescent="0.25">
      <c r="A8753" s="20" t="s">
        <v>13</v>
      </c>
      <c r="B8753" s="11">
        <v>23642.674081009263</v>
      </c>
    </row>
    <row r="8754" spans="1:2" x14ac:dyDescent="0.25">
      <c r="A8754" s="163">
        <v>23642.674081009263</v>
      </c>
      <c r="B8754" s="11">
        <v>23642.674081009263</v>
      </c>
    </row>
    <row r="8755" spans="1:2" x14ac:dyDescent="0.25">
      <c r="A8755" s="9" t="s">
        <v>3115</v>
      </c>
      <c r="B8755" s="11">
        <v>57167.974754622352</v>
      </c>
    </row>
    <row r="8756" spans="1:2" x14ac:dyDescent="0.25">
      <c r="A8756" s="4" t="s">
        <v>608</v>
      </c>
      <c r="B8756" s="11">
        <v>57167.974754622352</v>
      </c>
    </row>
    <row r="8757" spans="1:2" x14ac:dyDescent="0.25">
      <c r="A8757" s="10" t="s">
        <v>52</v>
      </c>
      <c r="B8757" s="11">
        <v>57167.974754622352</v>
      </c>
    </row>
    <row r="8758" spans="1:2" x14ac:dyDescent="0.25">
      <c r="A8758" s="12" t="s">
        <v>22</v>
      </c>
      <c r="B8758" s="11">
        <v>57167.974754622352</v>
      </c>
    </row>
    <row r="8759" spans="1:2" x14ac:dyDescent="0.25">
      <c r="A8759" s="13" t="s">
        <v>4029</v>
      </c>
      <c r="B8759" s="11">
        <v>57167.974754622352</v>
      </c>
    </row>
    <row r="8760" spans="1:2" x14ac:dyDescent="0.25">
      <c r="A8760" s="14">
        <v>14</v>
      </c>
      <c r="B8760" s="11">
        <v>57167.974754622352</v>
      </c>
    </row>
    <row r="8761" spans="1:2" x14ac:dyDescent="0.25">
      <c r="A8761" s="20" t="s">
        <v>9</v>
      </c>
      <c r="B8761" s="11">
        <v>57167.974754622352</v>
      </c>
    </row>
    <row r="8762" spans="1:2" x14ac:dyDescent="0.25">
      <c r="A8762" s="163">
        <v>57167.974754622352</v>
      </c>
      <c r="B8762" s="11">
        <v>57167.974754622352</v>
      </c>
    </row>
    <row r="8763" spans="1:2" x14ac:dyDescent="0.25">
      <c r="A8763" s="9" t="s">
        <v>3116</v>
      </c>
      <c r="B8763" s="11">
        <v>42739.000049862167</v>
      </c>
    </row>
    <row r="8764" spans="1:2" x14ac:dyDescent="0.25">
      <c r="A8764" s="4" t="s">
        <v>8</v>
      </c>
      <c r="B8764" s="11">
        <v>42739.000049862167</v>
      </c>
    </row>
    <row r="8765" spans="1:2" x14ac:dyDescent="0.25">
      <c r="A8765" s="10" t="s">
        <v>52</v>
      </c>
      <c r="B8765" s="11">
        <v>42739.000049862167</v>
      </c>
    </row>
    <row r="8766" spans="1:2" x14ac:dyDescent="0.25">
      <c r="A8766" s="12" t="s">
        <v>40</v>
      </c>
      <c r="B8766" s="11">
        <v>42739.000049862167</v>
      </c>
    </row>
    <row r="8767" spans="1:2" x14ac:dyDescent="0.25">
      <c r="A8767" s="13" t="s">
        <v>4030</v>
      </c>
      <c r="B8767" s="11">
        <v>42739.000049862167</v>
      </c>
    </row>
    <row r="8768" spans="1:2" x14ac:dyDescent="0.25">
      <c r="A8768" s="14">
        <v>10</v>
      </c>
      <c r="B8768" s="11">
        <v>42739.000049862167</v>
      </c>
    </row>
    <row r="8769" spans="1:2" x14ac:dyDescent="0.25">
      <c r="A8769" s="20" t="s">
        <v>13</v>
      </c>
      <c r="B8769" s="11">
        <v>42739.000049862167</v>
      </c>
    </row>
    <row r="8770" spans="1:2" x14ac:dyDescent="0.25">
      <c r="A8770" s="163">
        <v>42739.000049862167</v>
      </c>
      <c r="B8770" s="11">
        <v>42739.000049862167</v>
      </c>
    </row>
    <row r="8771" spans="1:2" x14ac:dyDescent="0.25">
      <c r="A8771" s="9" t="s">
        <v>3117</v>
      </c>
      <c r="B8771" s="11">
        <v>5120.2912876821438</v>
      </c>
    </row>
    <row r="8772" spans="1:2" x14ac:dyDescent="0.25">
      <c r="A8772" s="4" t="s">
        <v>347</v>
      </c>
      <c r="B8772" s="11">
        <v>5120.2912876821438</v>
      </c>
    </row>
    <row r="8773" spans="1:2" x14ac:dyDescent="0.25">
      <c r="A8773" s="10" t="s">
        <v>52</v>
      </c>
      <c r="B8773" s="11">
        <v>5120.2912876821438</v>
      </c>
    </row>
    <row r="8774" spans="1:2" x14ac:dyDescent="0.25">
      <c r="A8774" s="12" t="s">
        <v>3951</v>
      </c>
      <c r="B8774" s="11">
        <v>5120.2912876821438</v>
      </c>
    </row>
    <row r="8775" spans="1:2" x14ac:dyDescent="0.25">
      <c r="A8775" s="13" t="s">
        <v>4053</v>
      </c>
      <c r="B8775" s="11">
        <v>5120.2912876821438</v>
      </c>
    </row>
    <row r="8776" spans="1:2" x14ac:dyDescent="0.25">
      <c r="A8776" s="14">
        <v>2</v>
      </c>
      <c r="B8776" s="11">
        <v>5120.2912876821438</v>
      </c>
    </row>
    <row r="8777" spans="1:2" x14ac:dyDescent="0.25">
      <c r="A8777" s="20" t="s">
        <v>9</v>
      </c>
      <c r="B8777" s="11">
        <v>5120.2912876821438</v>
      </c>
    </row>
    <row r="8778" spans="1:2" x14ac:dyDescent="0.25">
      <c r="A8778" s="163">
        <v>5120.2912876821438</v>
      </c>
      <c r="B8778" s="11">
        <v>5120.2912876821438</v>
      </c>
    </row>
    <row r="8779" spans="1:2" x14ac:dyDescent="0.25">
      <c r="A8779" s="9" t="s">
        <v>3118</v>
      </c>
      <c r="B8779" s="11">
        <v>127039.94389916077</v>
      </c>
    </row>
    <row r="8780" spans="1:2" x14ac:dyDescent="0.25">
      <c r="A8780" s="4" t="s">
        <v>608</v>
      </c>
      <c r="B8780" s="11">
        <v>127039.94389916077</v>
      </c>
    </row>
    <row r="8781" spans="1:2" x14ac:dyDescent="0.25">
      <c r="A8781" s="10" t="s">
        <v>4001</v>
      </c>
      <c r="B8781" s="11">
        <v>127039.94389916077</v>
      </c>
    </row>
    <row r="8782" spans="1:2" x14ac:dyDescent="0.25">
      <c r="A8782" s="12" t="s">
        <v>22</v>
      </c>
      <c r="B8782" s="11">
        <v>127039.94389916077</v>
      </c>
    </row>
    <row r="8783" spans="1:2" x14ac:dyDescent="0.25">
      <c r="A8783" s="13" t="s">
        <v>4105</v>
      </c>
      <c r="B8783" s="11">
        <v>127039.94389916077</v>
      </c>
    </row>
    <row r="8784" spans="1:2" x14ac:dyDescent="0.25">
      <c r="A8784" s="14">
        <v>20</v>
      </c>
      <c r="B8784" s="11">
        <v>127039.94389916077</v>
      </c>
    </row>
    <row r="8785" spans="1:2" x14ac:dyDescent="0.25">
      <c r="A8785" s="20" t="s">
        <v>25</v>
      </c>
      <c r="B8785" s="11">
        <v>127039.94389916077</v>
      </c>
    </row>
    <row r="8786" spans="1:2" x14ac:dyDescent="0.25">
      <c r="A8786" s="163">
        <v>127039.94389916077</v>
      </c>
      <c r="B8786" s="11">
        <v>127039.94389916077</v>
      </c>
    </row>
    <row r="8787" spans="1:2" x14ac:dyDescent="0.25">
      <c r="A8787" s="9" t="s">
        <v>3119</v>
      </c>
      <c r="B8787" s="11">
        <v>90000</v>
      </c>
    </row>
    <row r="8788" spans="1:2" x14ac:dyDescent="0.25">
      <c r="A8788" s="4" t="s">
        <v>15</v>
      </c>
      <c r="B8788" s="11">
        <v>90000</v>
      </c>
    </row>
    <row r="8789" spans="1:2" x14ac:dyDescent="0.25">
      <c r="A8789" s="10" t="s">
        <v>52</v>
      </c>
      <c r="B8789" s="11">
        <v>90000</v>
      </c>
    </row>
    <row r="8790" spans="1:2" x14ac:dyDescent="0.25">
      <c r="A8790" s="12" t="s">
        <v>6</v>
      </c>
      <c r="B8790" s="11">
        <v>90000</v>
      </c>
    </row>
    <row r="8791" spans="1:2" x14ac:dyDescent="0.25">
      <c r="A8791" s="13" t="s">
        <v>4102</v>
      </c>
      <c r="B8791" s="11">
        <v>90000</v>
      </c>
    </row>
    <row r="8792" spans="1:2" x14ac:dyDescent="0.25">
      <c r="A8792" s="14">
        <v>5</v>
      </c>
      <c r="B8792" s="11">
        <v>90000</v>
      </c>
    </row>
    <row r="8793" spans="1:2" x14ac:dyDescent="0.25">
      <c r="A8793" s="20" t="s">
        <v>9</v>
      </c>
      <c r="B8793" s="11">
        <v>90000</v>
      </c>
    </row>
    <row r="8794" spans="1:2" x14ac:dyDescent="0.25">
      <c r="A8794" s="163">
        <v>90000</v>
      </c>
      <c r="B8794" s="11">
        <v>90000</v>
      </c>
    </row>
    <row r="8795" spans="1:2" x14ac:dyDescent="0.25">
      <c r="A8795" s="9" t="s">
        <v>3120</v>
      </c>
      <c r="B8795" s="11">
        <v>7123.1666749770275</v>
      </c>
    </row>
    <row r="8796" spans="1:2" x14ac:dyDescent="0.25">
      <c r="A8796" s="4" t="s">
        <v>8</v>
      </c>
      <c r="B8796" s="11">
        <v>7123.1666749770275</v>
      </c>
    </row>
    <row r="8797" spans="1:2" x14ac:dyDescent="0.25">
      <c r="A8797" s="10" t="s">
        <v>279</v>
      </c>
      <c r="B8797" s="11">
        <v>7123.1666749770275</v>
      </c>
    </row>
    <row r="8798" spans="1:2" x14ac:dyDescent="0.25">
      <c r="A8798" s="12" t="s">
        <v>40</v>
      </c>
      <c r="B8798" s="11">
        <v>7123.1666749770275</v>
      </c>
    </row>
    <row r="8799" spans="1:2" x14ac:dyDescent="0.25">
      <c r="A8799" s="13" t="s">
        <v>4053</v>
      </c>
      <c r="B8799" s="11">
        <v>7123.1666749770275</v>
      </c>
    </row>
    <row r="8800" spans="1:2" x14ac:dyDescent="0.25">
      <c r="A8800" s="14">
        <v>2</v>
      </c>
      <c r="B8800" s="11">
        <v>7123.1666749770275</v>
      </c>
    </row>
    <row r="8801" spans="1:2" x14ac:dyDescent="0.25">
      <c r="A8801" s="20" t="s">
        <v>25</v>
      </c>
      <c r="B8801" s="11">
        <v>7123.1666749770275</v>
      </c>
    </row>
    <row r="8802" spans="1:2" x14ac:dyDescent="0.25">
      <c r="A8802" s="163">
        <v>7123.1666749770275</v>
      </c>
      <c r="B8802" s="11">
        <v>7123.1666749770275</v>
      </c>
    </row>
    <row r="8803" spans="1:2" x14ac:dyDescent="0.25">
      <c r="A8803" s="9" t="s">
        <v>3121</v>
      </c>
      <c r="B8803" s="11">
        <v>10000</v>
      </c>
    </row>
    <row r="8804" spans="1:2" x14ac:dyDescent="0.25">
      <c r="A8804" s="4" t="s">
        <v>8</v>
      </c>
      <c r="B8804" s="11">
        <v>10000</v>
      </c>
    </row>
    <row r="8805" spans="1:2" x14ac:dyDescent="0.25">
      <c r="A8805" s="10" t="s">
        <v>20</v>
      </c>
      <c r="B8805" s="11">
        <v>10000</v>
      </c>
    </row>
    <row r="8806" spans="1:2" x14ac:dyDescent="0.25">
      <c r="A8806" s="12" t="s">
        <v>6</v>
      </c>
      <c r="B8806" s="11">
        <v>10000</v>
      </c>
    </row>
    <row r="8807" spans="1:2" x14ac:dyDescent="0.25">
      <c r="A8807" s="13" t="s">
        <v>4053</v>
      </c>
      <c r="B8807" s="11">
        <v>10000</v>
      </c>
    </row>
    <row r="8808" spans="1:2" x14ac:dyDescent="0.25">
      <c r="A8808" s="14">
        <v>5</v>
      </c>
      <c r="B8808" s="11">
        <v>10000</v>
      </c>
    </row>
    <row r="8809" spans="1:2" x14ac:dyDescent="0.25">
      <c r="A8809" s="20" t="s">
        <v>18</v>
      </c>
      <c r="B8809" s="11">
        <v>10000</v>
      </c>
    </row>
    <row r="8810" spans="1:2" x14ac:dyDescent="0.25">
      <c r="A8810" s="163">
        <v>10000</v>
      </c>
      <c r="B8810" s="11">
        <v>10000</v>
      </c>
    </row>
    <row r="8811" spans="1:2" x14ac:dyDescent="0.25">
      <c r="A8811" s="9" t="s">
        <v>3122</v>
      </c>
      <c r="B8811" s="11">
        <v>45709.169889951241</v>
      </c>
    </row>
    <row r="8812" spans="1:2" x14ac:dyDescent="0.25">
      <c r="A8812" s="4" t="s">
        <v>71</v>
      </c>
      <c r="B8812" s="11">
        <v>45709.169889951241</v>
      </c>
    </row>
    <row r="8813" spans="1:2" x14ac:dyDescent="0.25">
      <c r="A8813" s="10" t="s">
        <v>20</v>
      </c>
      <c r="B8813" s="11">
        <v>45709.169889951241</v>
      </c>
    </row>
    <row r="8814" spans="1:2" x14ac:dyDescent="0.25">
      <c r="A8814" s="12" t="s">
        <v>69</v>
      </c>
      <c r="B8814" s="11">
        <v>45709.169889951241</v>
      </c>
    </row>
    <row r="8815" spans="1:2" x14ac:dyDescent="0.25">
      <c r="A8815" s="13" t="s">
        <v>4030</v>
      </c>
      <c r="B8815" s="11">
        <v>45709.169889951241</v>
      </c>
    </row>
    <row r="8816" spans="1:2" x14ac:dyDescent="0.25">
      <c r="A8816" s="14">
        <v>14</v>
      </c>
      <c r="B8816" s="11">
        <v>45709.169889951241</v>
      </c>
    </row>
    <row r="8817" spans="1:2" x14ac:dyDescent="0.25">
      <c r="A8817" s="20" t="s">
        <v>9</v>
      </c>
      <c r="B8817" s="11">
        <v>45709.169889951241</v>
      </c>
    </row>
    <row r="8818" spans="1:2" x14ac:dyDescent="0.25">
      <c r="A8818" s="163">
        <v>45709.169889951241</v>
      </c>
      <c r="B8818" s="11">
        <v>45709.169889951241</v>
      </c>
    </row>
    <row r="8819" spans="1:2" x14ac:dyDescent="0.25">
      <c r="A8819" s="9" t="s">
        <v>3123</v>
      </c>
      <c r="B8819" s="11">
        <v>3561.5833374885137</v>
      </c>
    </row>
    <row r="8820" spans="1:2" x14ac:dyDescent="0.25">
      <c r="A8820" s="4" t="s">
        <v>8</v>
      </c>
      <c r="B8820" s="11">
        <v>3561.5833374885137</v>
      </c>
    </row>
    <row r="8821" spans="1:2" x14ac:dyDescent="0.25">
      <c r="A8821" s="10" t="s">
        <v>3999</v>
      </c>
      <c r="B8821" s="11">
        <v>3561.5833374885137</v>
      </c>
    </row>
    <row r="8822" spans="1:2" x14ac:dyDescent="0.25">
      <c r="A8822" s="12" t="s">
        <v>40</v>
      </c>
      <c r="B8822" s="11">
        <v>3561.5833374885137</v>
      </c>
    </row>
    <row r="8823" spans="1:2" x14ac:dyDescent="0.25">
      <c r="A8823" s="13" t="s">
        <v>4053</v>
      </c>
      <c r="B8823" s="11">
        <v>3561.5833374885137</v>
      </c>
    </row>
    <row r="8824" spans="1:2" x14ac:dyDescent="0.25">
      <c r="A8824" s="14">
        <v>5</v>
      </c>
      <c r="B8824" s="11">
        <v>3561.5833374885137</v>
      </c>
    </row>
    <row r="8825" spans="1:2" x14ac:dyDescent="0.25">
      <c r="A8825" s="20" t="s">
        <v>13</v>
      </c>
      <c r="B8825" s="11">
        <v>3561.5833374885137</v>
      </c>
    </row>
    <row r="8826" spans="1:2" x14ac:dyDescent="0.25">
      <c r="A8826" s="163">
        <v>3561.5833374885137</v>
      </c>
      <c r="B8826" s="11">
        <v>3561.5833374885137</v>
      </c>
    </row>
    <row r="8827" spans="1:2" x14ac:dyDescent="0.25">
      <c r="A8827" s="9" t="s">
        <v>3124</v>
      </c>
      <c r="B8827" s="11">
        <v>38111.983169748237</v>
      </c>
    </row>
    <row r="8828" spans="1:2" x14ac:dyDescent="0.25">
      <c r="A8828" s="4" t="s">
        <v>59</v>
      </c>
      <c r="B8828" s="11">
        <v>38111.983169748237</v>
      </c>
    </row>
    <row r="8829" spans="1:2" x14ac:dyDescent="0.25">
      <c r="A8829" s="10" t="s">
        <v>20</v>
      </c>
      <c r="B8829" s="11">
        <v>38111.983169748237</v>
      </c>
    </row>
    <row r="8830" spans="1:2" x14ac:dyDescent="0.25">
      <c r="A8830" s="12" t="s">
        <v>22</v>
      </c>
      <c r="B8830" s="11">
        <v>38111.983169748237</v>
      </c>
    </row>
    <row r="8831" spans="1:2" x14ac:dyDescent="0.25">
      <c r="A8831" s="13" t="s">
        <v>4030</v>
      </c>
      <c r="B8831" s="11">
        <v>38111.983169748237</v>
      </c>
    </row>
    <row r="8832" spans="1:2" x14ac:dyDescent="0.25">
      <c r="A8832" s="14">
        <v>15</v>
      </c>
      <c r="B8832" s="11">
        <v>38111.983169748237</v>
      </c>
    </row>
    <row r="8833" spans="1:2" x14ac:dyDescent="0.25">
      <c r="A8833" s="20" t="s">
        <v>25</v>
      </c>
      <c r="B8833" s="11">
        <v>38111.983169748237</v>
      </c>
    </row>
    <row r="8834" spans="1:2" x14ac:dyDescent="0.25">
      <c r="A8834" s="163">
        <v>38111.983169748237</v>
      </c>
      <c r="B8834" s="11">
        <v>38111.983169748237</v>
      </c>
    </row>
    <row r="8835" spans="1:2" x14ac:dyDescent="0.25">
      <c r="A8835" s="9" t="s">
        <v>3125</v>
      </c>
      <c r="B8835" s="11">
        <v>60000</v>
      </c>
    </row>
    <row r="8836" spans="1:2" x14ac:dyDescent="0.25">
      <c r="A8836" s="4" t="s">
        <v>15</v>
      </c>
      <c r="B8836" s="11">
        <v>60000</v>
      </c>
    </row>
    <row r="8837" spans="1:2" x14ac:dyDescent="0.25">
      <c r="A8837" s="10" t="s">
        <v>20</v>
      </c>
      <c r="B8837" s="11">
        <v>60000</v>
      </c>
    </row>
    <row r="8838" spans="1:2" x14ac:dyDescent="0.25">
      <c r="A8838" s="12" t="s">
        <v>6</v>
      </c>
      <c r="B8838" s="11">
        <v>60000</v>
      </c>
    </row>
    <row r="8839" spans="1:2" x14ac:dyDescent="0.25">
      <c r="A8839" s="13" t="s">
        <v>4029</v>
      </c>
      <c r="B8839" s="11">
        <v>60000</v>
      </c>
    </row>
    <row r="8840" spans="1:2" x14ac:dyDescent="0.25">
      <c r="A8840" s="14">
        <v>4</v>
      </c>
      <c r="B8840" s="11">
        <v>60000</v>
      </c>
    </row>
    <row r="8841" spans="1:2" x14ac:dyDescent="0.25">
      <c r="A8841" s="20" t="s">
        <v>18</v>
      </c>
      <c r="B8841" s="11">
        <v>60000</v>
      </c>
    </row>
    <row r="8842" spans="1:2" x14ac:dyDescent="0.25">
      <c r="A8842" s="163">
        <v>60000</v>
      </c>
      <c r="B8842" s="11">
        <v>60000</v>
      </c>
    </row>
    <row r="8843" spans="1:2" x14ac:dyDescent="0.25">
      <c r="A8843" s="9" t="s">
        <v>3126</v>
      </c>
      <c r="B8843" s="11">
        <v>40000</v>
      </c>
    </row>
    <row r="8844" spans="1:2" x14ac:dyDescent="0.25">
      <c r="A8844" s="4" t="s">
        <v>8</v>
      </c>
      <c r="B8844" s="11">
        <v>40000</v>
      </c>
    </row>
    <row r="8845" spans="1:2" x14ac:dyDescent="0.25">
      <c r="A8845" s="10" t="s">
        <v>279</v>
      </c>
      <c r="B8845" s="11">
        <v>40000</v>
      </c>
    </row>
    <row r="8846" spans="1:2" x14ac:dyDescent="0.25">
      <c r="A8846" s="12" t="s">
        <v>6</v>
      </c>
      <c r="B8846" s="11">
        <v>40000</v>
      </c>
    </row>
    <row r="8847" spans="1:2" x14ac:dyDescent="0.25">
      <c r="A8847" s="13" t="s">
        <v>4030</v>
      </c>
      <c r="B8847" s="11">
        <v>40000</v>
      </c>
    </row>
    <row r="8848" spans="1:2" x14ac:dyDescent="0.25">
      <c r="A8848" s="14">
        <v>2</v>
      </c>
      <c r="B8848" s="11">
        <v>40000</v>
      </c>
    </row>
    <row r="8849" spans="1:2" x14ac:dyDescent="0.25">
      <c r="A8849" s="20" t="s">
        <v>18</v>
      </c>
      <c r="B8849" s="11">
        <v>40000</v>
      </c>
    </row>
    <row r="8850" spans="1:2" x14ac:dyDescent="0.25">
      <c r="A8850" s="163">
        <v>40000</v>
      </c>
      <c r="B8850" s="11">
        <v>40000</v>
      </c>
    </row>
    <row r="8851" spans="1:2" x14ac:dyDescent="0.25">
      <c r="A8851" s="9" t="s">
        <v>3127</v>
      </c>
      <c r="B8851" s="11">
        <v>15190.15293438851</v>
      </c>
    </row>
    <row r="8852" spans="1:2" x14ac:dyDescent="0.25">
      <c r="A8852" s="4" t="s">
        <v>8</v>
      </c>
      <c r="B8852" s="11">
        <v>15190.15293438851</v>
      </c>
    </row>
    <row r="8853" spans="1:2" x14ac:dyDescent="0.25">
      <c r="A8853" s="10" t="s">
        <v>20</v>
      </c>
      <c r="B8853" s="11">
        <v>15190.15293438851</v>
      </c>
    </row>
    <row r="8854" spans="1:2" x14ac:dyDescent="0.25">
      <c r="A8854" s="12" t="s">
        <v>40</v>
      </c>
      <c r="B8854" s="11">
        <v>15190.15293438851</v>
      </c>
    </row>
    <row r="8855" spans="1:2" x14ac:dyDescent="0.25">
      <c r="A8855" s="13" t="s">
        <v>4054</v>
      </c>
      <c r="B8855" s="11">
        <v>15190.15293438851</v>
      </c>
    </row>
    <row r="8856" spans="1:2" x14ac:dyDescent="0.25">
      <c r="A8856" s="14">
        <v>6</v>
      </c>
      <c r="B8856" s="11">
        <v>15190.15293438851</v>
      </c>
    </row>
    <row r="8857" spans="1:2" x14ac:dyDescent="0.25">
      <c r="A8857" s="20" t="s">
        <v>18</v>
      </c>
      <c r="B8857" s="11">
        <v>15190.15293438851</v>
      </c>
    </row>
    <row r="8858" spans="1:2" x14ac:dyDescent="0.25">
      <c r="A8858" s="163">
        <v>15190.15293438851</v>
      </c>
      <c r="B8858" s="11">
        <v>15190.15293438851</v>
      </c>
    </row>
    <row r="8859" spans="1:2" x14ac:dyDescent="0.25">
      <c r="A8859" s="9" t="s">
        <v>3128</v>
      </c>
      <c r="B8859" s="11">
        <v>114335.9495092447</v>
      </c>
    </row>
    <row r="8860" spans="1:2" x14ac:dyDescent="0.25">
      <c r="A8860" s="4" t="s">
        <v>1497</v>
      </c>
      <c r="B8860" s="11">
        <v>114335.9495092447</v>
      </c>
    </row>
    <row r="8861" spans="1:2" x14ac:dyDescent="0.25">
      <c r="A8861" s="10" t="s">
        <v>52</v>
      </c>
      <c r="B8861" s="11">
        <v>114335.9495092447</v>
      </c>
    </row>
    <row r="8862" spans="1:2" x14ac:dyDescent="0.25">
      <c r="A8862" s="12" t="s">
        <v>22</v>
      </c>
      <c r="B8862" s="11">
        <v>114335.9495092447</v>
      </c>
    </row>
    <row r="8863" spans="1:2" x14ac:dyDescent="0.25">
      <c r="A8863" s="13" t="s">
        <v>4104</v>
      </c>
      <c r="B8863" s="11">
        <v>114335.9495092447</v>
      </c>
    </row>
    <row r="8864" spans="1:2" x14ac:dyDescent="0.25">
      <c r="A8864" s="14">
        <v>20</v>
      </c>
      <c r="B8864" s="11">
        <v>114335.9495092447</v>
      </c>
    </row>
    <row r="8865" spans="1:2" x14ac:dyDescent="0.25">
      <c r="A8865" s="20" t="s">
        <v>18</v>
      </c>
      <c r="B8865" s="11">
        <v>114335.9495092447</v>
      </c>
    </row>
    <row r="8866" spans="1:2" x14ac:dyDescent="0.25">
      <c r="A8866" s="163">
        <v>114335.9495092447</v>
      </c>
      <c r="B8866" s="11">
        <v>114335.9495092447</v>
      </c>
    </row>
    <row r="8867" spans="1:2" x14ac:dyDescent="0.25">
      <c r="A8867" s="9" t="s">
        <v>3129</v>
      </c>
      <c r="B8867" s="11">
        <v>36252.100257547536</v>
      </c>
    </row>
    <row r="8868" spans="1:2" x14ac:dyDescent="0.25">
      <c r="A8868" s="4" t="s">
        <v>71</v>
      </c>
      <c r="B8868" s="11">
        <v>36252.100257547536</v>
      </c>
    </row>
    <row r="8869" spans="1:2" x14ac:dyDescent="0.25">
      <c r="A8869" s="10" t="s">
        <v>52</v>
      </c>
      <c r="B8869" s="11">
        <v>36252.100257547536</v>
      </c>
    </row>
    <row r="8870" spans="1:2" x14ac:dyDescent="0.25">
      <c r="A8870" s="12" t="s">
        <v>69</v>
      </c>
      <c r="B8870" s="11">
        <v>36252.100257547536</v>
      </c>
    </row>
    <row r="8871" spans="1:2" x14ac:dyDescent="0.25">
      <c r="A8871" s="13" t="s">
        <v>4032</v>
      </c>
      <c r="B8871" s="11">
        <v>36252.100257547536</v>
      </c>
    </row>
    <row r="8872" spans="1:2" x14ac:dyDescent="0.25">
      <c r="A8872" s="14">
        <v>10</v>
      </c>
      <c r="B8872" s="11">
        <v>36252.100257547536</v>
      </c>
    </row>
    <row r="8873" spans="1:2" x14ac:dyDescent="0.25">
      <c r="A8873" s="20" t="s">
        <v>9</v>
      </c>
      <c r="B8873" s="11">
        <v>36252.100257547536</v>
      </c>
    </row>
    <row r="8874" spans="1:2" x14ac:dyDescent="0.25">
      <c r="A8874" s="163">
        <v>36252.100257547536</v>
      </c>
      <c r="B8874" s="11">
        <v>36252.100257547536</v>
      </c>
    </row>
    <row r="8875" spans="1:2" x14ac:dyDescent="0.25">
      <c r="A8875" s="9" t="s">
        <v>3130</v>
      </c>
      <c r="B8875" s="11">
        <v>47285.348162018527</v>
      </c>
    </row>
    <row r="8876" spans="1:2" x14ac:dyDescent="0.25">
      <c r="A8876" s="4" t="s">
        <v>71</v>
      </c>
      <c r="B8876" s="11">
        <v>47285.348162018527</v>
      </c>
    </row>
    <row r="8877" spans="1:2" x14ac:dyDescent="0.25">
      <c r="A8877" s="10" t="s">
        <v>310</v>
      </c>
      <c r="B8877" s="11">
        <v>47285.348162018527</v>
      </c>
    </row>
    <row r="8878" spans="1:2" x14ac:dyDescent="0.25">
      <c r="A8878" s="12" t="s">
        <v>69</v>
      </c>
      <c r="B8878" s="11">
        <v>47285.348162018527</v>
      </c>
    </row>
    <row r="8879" spans="1:2" x14ac:dyDescent="0.25">
      <c r="A8879" s="13" t="s">
        <v>4030</v>
      </c>
      <c r="B8879" s="11">
        <v>47285.348162018527</v>
      </c>
    </row>
    <row r="8880" spans="1:2" x14ac:dyDescent="0.25">
      <c r="A8880" s="14">
        <v>5</v>
      </c>
      <c r="B8880" s="11">
        <v>47285.348162018527</v>
      </c>
    </row>
    <row r="8881" spans="1:2" x14ac:dyDescent="0.25">
      <c r="A8881" s="20" t="s">
        <v>18</v>
      </c>
      <c r="B8881" s="11">
        <v>47285.348162018527</v>
      </c>
    </row>
    <row r="8882" spans="1:2" x14ac:dyDescent="0.25">
      <c r="A8882" s="163">
        <v>47285.348162018527</v>
      </c>
      <c r="B8882" s="11">
        <v>47285.348162018527</v>
      </c>
    </row>
    <row r="8883" spans="1:2" x14ac:dyDescent="0.25">
      <c r="A8883" s="9" t="s">
        <v>3131</v>
      </c>
      <c r="B8883" s="11">
        <v>88927.960729412545</v>
      </c>
    </row>
    <row r="8884" spans="1:2" x14ac:dyDescent="0.25">
      <c r="A8884" s="4" t="s">
        <v>36</v>
      </c>
      <c r="B8884" s="11">
        <v>88927.960729412545</v>
      </c>
    </row>
    <row r="8885" spans="1:2" x14ac:dyDescent="0.25">
      <c r="A8885" s="10" t="s">
        <v>356</v>
      </c>
      <c r="B8885" s="11">
        <v>88927.960729412545</v>
      </c>
    </row>
    <row r="8886" spans="1:2" x14ac:dyDescent="0.25">
      <c r="A8886" s="12" t="s">
        <v>22</v>
      </c>
      <c r="B8886" s="11">
        <v>88927.960729412545</v>
      </c>
    </row>
    <row r="8887" spans="1:2" x14ac:dyDescent="0.25">
      <c r="A8887" s="13" t="s">
        <v>4102</v>
      </c>
      <c r="B8887" s="11">
        <v>88927.960729412545</v>
      </c>
    </row>
    <row r="8888" spans="1:2" x14ac:dyDescent="0.25">
      <c r="A8888" s="14">
        <v>20</v>
      </c>
      <c r="B8888" s="11">
        <v>88927.960729412545</v>
      </c>
    </row>
    <row r="8889" spans="1:2" x14ac:dyDescent="0.25">
      <c r="A8889" s="20" t="s">
        <v>18</v>
      </c>
      <c r="B8889" s="11">
        <v>88927.960729412545</v>
      </c>
    </row>
    <row r="8890" spans="1:2" x14ac:dyDescent="0.25">
      <c r="A8890" s="163">
        <v>88927.960729412545</v>
      </c>
      <c r="B8890" s="11">
        <v>88927.960729412545</v>
      </c>
    </row>
    <row r="8891" spans="1:2" x14ac:dyDescent="0.25">
      <c r="A8891" s="9" t="s">
        <v>3132</v>
      </c>
      <c r="B8891" s="11">
        <v>6000</v>
      </c>
    </row>
    <row r="8892" spans="1:2" x14ac:dyDescent="0.25">
      <c r="A8892" s="4" t="s">
        <v>1086</v>
      </c>
      <c r="B8892" s="11">
        <v>6000</v>
      </c>
    </row>
    <row r="8893" spans="1:2" x14ac:dyDescent="0.25">
      <c r="A8893" s="10" t="s">
        <v>310</v>
      </c>
      <c r="B8893" s="11">
        <v>6000</v>
      </c>
    </row>
    <row r="8894" spans="1:2" x14ac:dyDescent="0.25">
      <c r="A8894" s="12" t="s">
        <v>6</v>
      </c>
      <c r="B8894" s="11">
        <v>6000</v>
      </c>
    </row>
    <row r="8895" spans="1:2" x14ac:dyDescent="0.25">
      <c r="A8895" s="13" t="s">
        <v>4053</v>
      </c>
      <c r="B8895" s="11">
        <v>6000</v>
      </c>
    </row>
    <row r="8896" spans="1:2" x14ac:dyDescent="0.25">
      <c r="A8896" s="14">
        <v>5</v>
      </c>
      <c r="B8896" s="11">
        <v>6000</v>
      </c>
    </row>
    <row r="8897" spans="1:2" x14ac:dyDescent="0.25">
      <c r="A8897" s="20" t="s">
        <v>13</v>
      </c>
      <c r="B8897" s="11">
        <v>6000</v>
      </c>
    </row>
    <row r="8898" spans="1:2" x14ac:dyDescent="0.25">
      <c r="A8898" s="163">
        <v>6000</v>
      </c>
      <c r="B8898" s="11">
        <v>6000</v>
      </c>
    </row>
    <row r="8899" spans="1:2" x14ac:dyDescent="0.25">
      <c r="A8899" s="9" t="s">
        <v>3133</v>
      </c>
      <c r="B8899" s="11">
        <v>35000</v>
      </c>
    </row>
    <row r="8900" spans="1:2" x14ac:dyDescent="0.25">
      <c r="A8900" s="4" t="s">
        <v>15</v>
      </c>
      <c r="B8900" s="11">
        <v>35000</v>
      </c>
    </row>
    <row r="8901" spans="1:2" x14ac:dyDescent="0.25">
      <c r="A8901" s="10" t="s">
        <v>20</v>
      </c>
      <c r="B8901" s="11">
        <v>35000</v>
      </c>
    </row>
    <row r="8902" spans="1:2" x14ac:dyDescent="0.25">
      <c r="A8902" s="12" t="s">
        <v>6</v>
      </c>
      <c r="B8902" s="11">
        <v>35000</v>
      </c>
    </row>
    <row r="8903" spans="1:2" x14ac:dyDescent="0.25">
      <c r="A8903" s="13" t="s">
        <v>4032</v>
      </c>
      <c r="B8903" s="11">
        <v>35000</v>
      </c>
    </row>
    <row r="8904" spans="1:2" x14ac:dyDescent="0.25">
      <c r="A8904" s="14">
        <v>20</v>
      </c>
      <c r="B8904" s="11">
        <v>35000</v>
      </c>
    </row>
    <row r="8905" spans="1:2" x14ac:dyDescent="0.25">
      <c r="A8905" s="20" t="s">
        <v>13</v>
      </c>
      <c r="B8905" s="11">
        <v>35000</v>
      </c>
    </row>
    <row r="8906" spans="1:2" x14ac:dyDescent="0.25">
      <c r="A8906" s="163">
        <v>35000</v>
      </c>
      <c r="B8906" s="11">
        <v>35000</v>
      </c>
    </row>
    <row r="8907" spans="1:2" x14ac:dyDescent="0.25">
      <c r="A8907" s="9" t="s">
        <v>3134</v>
      </c>
      <c r="B8907" s="11">
        <v>55166.239522354947</v>
      </c>
    </row>
    <row r="8908" spans="1:2" x14ac:dyDescent="0.25">
      <c r="A8908" s="4" t="s">
        <v>71</v>
      </c>
      <c r="B8908" s="11">
        <v>55166.239522354947</v>
      </c>
    </row>
    <row r="8909" spans="1:2" x14ac:dyDescent="0.25">
      <c r="A8909" s="10" t="s">
        <v>20</v>
      </c>
      <c r="B8909" s="11">
        <v>55166.239522354947</v>
      </c>
    </row>
    <row r="8910" spans="1:2" x14ac:dyDescent="0.25">
      <c r="A8910" s="12" t="s">
        <v>69</v>
      </c>
      <c r="B8910" s="11">
        <v>55166.239522354947</v>
      </c>
    </row>
    <row r="8911" spans="1:2" x14ac:dyDescent="0.25">
      <c r="A8911" s="13" t="s">
        <v>4029</v>
      </c>
      <c r="B8911" s="11">
        <v>55166.239522354947</v>
      </c>
    </row>
    <row r="8912" spans="1:2" x14ac:dyDescent="0.25">
      <c r="A8912" s="14">
        <v>10</v>
      </c>
      <c r="B8912" s="11">
        <v>55166.239522354947</v>
      </c>
    </row>
    <row r="8913" spans="1:2" x14ac:dyDescent="0.25">
      <c r="A8913" s="20" t="s">
        <v>9</v>
      </c>
      <c r="B8913" s="11">
        <v>55166.239522354947</v>
      </c>
    </row>
    <row r="8914" spans="1:2" x14ac:dyDescent="0.25">
      <c r="A8914" s="163">
        <v>55166.239522354947</v>
      </c>
      <c r="B8914" s="11">
        <v>55166.239522354947</v>
      </c>
    </row>
    <row r="8915" spans="1:2" x14ac:dyDescent="0.25">
      <c r="A8915" s="9" t="s">
        <v>3135</v>
      </c>
      <c r="B8915" s="11">
        <v>1783.166904422254</v>
      </c>
    </row>
    <row r="8916" spans="1:2" x14ac:dyDescent="0.25">
      <c r="A8916" s="4" t="s">
        <v>17</v>
      </c>
      <c r="B8916" s="11">
        <v>1783.166904422254</v>
      </c>
    </row>
    <row r="8917" spans="1:2" x14ac:dyDescent="0.25">
      <c r="A8917" s="10" t="s">
        <v>310</v>
      </c>
      <c r="B8917" s="11">
        <v>1783.166904422254</v>
      </c>
    </row>
    <row r="8918" spans="1:2" x14ac:dyDescent="0.25">
      <c r="A8918" s="12" t="s">
        <v>32</v>
      </c>
      <c r="B8918" s="11">
        <v>1783.166904422254</v>
      </c>
    </row>
    <row r="8919" spans="1:2" x14ac:dyDescent="0.25">
      <c r="A8919" s="13" t="s">
        <v>4053</v>
      </c>
      <c r="B8919" s="11">
        <v>1783.166904422254</v>
      </c>
    </row>
    <row r="8920" spans="1:2" x14ac:dyDescent="0.25">
      <c r="A8920" s="14">
        <v>10</v>
      </c>
      <c r="B8920" s="11">
        <v>1783.166904422254</v>
      </c>
    </row>
    <row r="8921" spans="1:2" x14ac:dyDescent="0.25">
      <c r="A8921" s="20" t="s">
        <v>9</v>
      </c>
      <c r="B8921" s="11">
        <v>1783.166904422254</v>
      </c>
    </row>
    <row r="8922" spans="1:2" x14ac:dyDescent="0.25">
      <c r="A8922" s="163">
        <v>1783.166904422254</v>
      </c>
      <c r="B8922" s="11">
        <v>1783.166904422254</v>
      </c>
    </row>
    <row r="8923" spans="1:2" x14ac:dyDescent="0.25">
      <c r="A8923" s="9" t="s">
        <v>3136</v>
      </c>
      <c r="B8923" s="11">
        <v>13500</v>
      </c>
    </row>
    <row r="8924" spans="1:2" x14ac:dyDescent="0.25">
      <c r="A8924" s="4" t="s">
        <v>1291</v>
      </c>
      <c r="B8924" s="11">
        <v>13500</v>
      </c>
    </row>
    <row r="8925" spans="1:2" x14ac:dyDescent="0.25">
      <c r="A8925" s="10" t="s">
        <v>52</v>
      </c>
      <c r="B8925" s="11">
        <v>13500</v>
      </c>
    </row>
    <row r="8926" spans="1:2" x14ac:dyDescent="0.25">
      <c r="A8926" s="12" t="s">
        <v>6</v>
      </c>
      <c r="B8926" s="11">
        <v>13500</v>
      </c>
    </row>
    <row r="8927" spans="1:2" x14ac:dyDescent="0.25">
      <c r="A8927" s="13" t="s">
        <v>4054</v>
      </c>
      <c r="B8927" s="11">
        <v>13500</v>
      </c>
    </row>
    <row r="8928" spans="1:2" x14ac:dyDescent="0.25">
      <c r="A8928" s="14">
        <v>13</v>
      </c>
      <c r="B8928" s="11">
        <v>13500</v>
      </c>
    </row>
    <row r="8929" spans="1:2" x14ac:dyDescent="0.25">
      <c r="A8929" s="20" t="s">
        <v>9</v>
      </c>
      <c r="B8929" s="11">
        <v>13500</v>
      </c>
    </row>
    <row r="8930" spans="1:2" x14ac:dyDescent="0.25">
      <c r="A8930" s="163">
        <v>13500</v>
      </c>
      <c r="B8930" s="11">
        <v>13500</v>
      </c>
    </row>
    <row r="8931" spans="1:2" x14ac:dyDescent="0.25">
      <c r="A8931" s="9" t="s">
        <v>3137</v>
      </c>
      <c r="B8931" s="11">
        <v>59106.685202523156</v>
      </c>
    </row>
    <row r="8932" spans="1:2" x14ac:dyDescent="0.25">
      <c r="A8932" s="4" t="s">
        <v>71</v>
      </c>
      <c r="B8932" s="11">
        <v>59106.685202523156</v>
      </c>
    </row>
    <row r="8933" spans="1:2" x14ac:dyDescent="0.25">
      <c r="A8933" s="10" t="s">
        <v>310</v>
      </c>
      <c r="B8933" s="11">
        <v>59106.685202523156</v>
      </c>
    </row>
    <row r="8934" spans="1:2" x14ac:dyDescent="0.25">
      <c r="A8934" s="12" t="s">
        <v>69</v>
      </c>
      <c r="B8934" s="11">
        <v>59106.685202523156</v>
      </c>
    </row>
    <row r="8935" spans="1:2" x14ac:dyDescent="0.25">
      <c r="A8935" s="13" t="s">
        <v>4029</v>
      </c>
      <c r="B8935" s="11">
        <v>59106.685202523156</v>
      </c>
    </row>
    <row r="8936" spans="1:2" x14ac:dyDescent="0.25">
      <c r="A8936" s="14">
        <v>5</v>
      </c>
      <c r="B8936" s="11">
        <v>59106.685202523156</v>
      </c>
    </row>
    <row r="8937" spans="1:2" x14ac:dyDescent="0.25">
      <c r="A8937" s="20" t="s">
        <v>18</v>
      </c>
      <c r="B8937" s="11">
        <v>59106.685202523156</v>
      </c>
    </row>
    <row r="8938" spans="1:2" x14ac:dyDescent="0.25">
      <c r="A8938" s="163">
        <v>59106.685202523156</v>
      </c>
      <c r="B8938" s="11">
        <v>59106.685202523156</v>
      </c>
    </row>
    <row r="8939" spans="1:2" x14ac:dyDescent="0.25">
      <c r="A8939" s="9" t="s">
        <v>3138</v>
      </c>
      <c r="B8939" s="11">
        <v>12608.005014709339</v>
      </c>
    </row>
    <row r="8940" spans="1:2" x14ac:dyDescent="0.25">
      <c r="A8940" s="4" t="s">
        <v>8</v>
      </c>
      <c r="B8940" s="11">
        <v>12608.005014709339</v>
      </c>
    </row>
    <row r="8941" spans="1:2" x14ac:dyDescent="0.25">
      <c r="A8941" s="10" t="s">
        <v>52</v>
      </c>
      <c r="B8941" s="11">
        <v>12608.005014709339</v>
      </c>
    </row>
    <row r="8942" spans="1:2" x14ac:dyDescent="0.25">
      <c r="A8942" s="12" t="s">
        <v>40</v>
      </c>
      <c r="B8942" s="11">
        <v>12608.005014709339</v>
      </c>
    </row>
    <row r="8943" spans="1:2" x14ac:dyDescent="0.25">
      <c r="A8943" s="13" t="s">
        <v>4054</v>
      </c>
      <c r="B8943" s="11">
        <v>12608.005014709339</v>
      </c>
    </row>
    <row r="8944" spans="1:2" x14ac:dyDescent="0.25">
      <c r="A8944" s="14">
        <v>5</v>
      </c>
      <c r="B8944" s="11">
        <v>12608.005014709339</v>
      </c>
    </row>
    <row r="8945" spans="1:2" x14ac:dyDescent="0.25">
      <c r="A8945" s="20" t="s">
        <v>9</v>
      </c>
      <c r="B8945" s="11">
        <v>12608.005014709339</v>
      </c>
    </row>
    <row r="8946" spans="1:2" x14ac:dyDescent="0.25">
      <c r="A8946" s="163">
        <v>12608.005014709339</v>
      </c>
      <c r="B8946" s="11">
        <v>12608.005014709339</v>
      </c>
    </row>
    <row r="8947" spans="1:2" x14ac:dyDescent="0.25">
      <c r="A8947" s="9" t="s">
        <v>3139</v>
      </c>
      <c r="B8947" s="11">
        <v>44654.095718350931</v>
      </c>
    </row>
    <row r="8948" spans="1:2" x14ac:dyDescent="0.25">
      <c r="A8948" s="4" t="s">
        <v>48</v>
      </c>
      <c r="B8948" s="11">
        <v>44654.095718350931</v>
      </c>
    </row>
    <row r="8949" spans="1:2" x14ac:dyDescent="0.25">
      <c r="A8949" s="10" t="s">
        <v>310</v>
      </c>
      <c r="B8949" s="11">
        <v>44654.095718350931</v>
      </c>
    </row>
    <row r="8950" spans="1:2" x14ac:dyDescent="0.25">
      <c r="A8950" s="12" t="s">
        <v>585</v>
      </c>
      <c r="B8950" s="11">
        <v>44654.095718350931</v>
      </c>
    </row>
    <row r="8951" spans="1:2" x14ac:dyDescent="0.25">
      <c r="A8951" s="13" t="s">
        <v>4030</v>
      </c>
      <c r="B8951" s="11">
        <v>44654.095718350931</v>
      </c>
    </row>
    <row r="8952" spans="1:2" x14ac:dyDescent="0.25">
      <c r="A8952" s="14">
        <v>15</v>
      </c>
      <c r="B8952" s="11">
        <v>44654.095718350931</v>
      </c>
    </row>
    <row r="8953" spans="1:2" x14ac:dyDescent="0.25">
      <c r="A8953" s="20" t="s">
        <v>13</v>
      </c>
      <c r="B8953" s="11">
        <v>44654.095718350931</v>
      </c>
    </row>
    <row r="8954" spans="1:2" x14ac:dyDescent="0.25">
      <c r="A8954" s="163">
        <v>44654.095718350931</v>
      </c>
      <c r="B8954" s="11">
        <v>44654.095718350931</v>
      </c>
    </row>
    <row r="8955" spans="1:2" x14ac:dyDescent="0.25">
      <c r="A8955" s="9" t="s">
        <v>3140</v>
      </c>
      <c r="B8955" s="11">
        <v>69000</v>
      </c>
    </row>
    <row r="8956" spans="1:2" x14ac:dyDescent="0.25">
      <c r="A8956" s="4" t="s">
        <v>15</v>
      </c>
      <c r="B8956" s="11">
        <v>69000</v>
      </c>
    </row>
    <row r="8957" spans="1:2" x14ac:dyDescent="0.25">
      <c r="A8957" s="10" t="s">
        <v>20</v>
      </c>
      <c r="B8957" s="11">
        <v>69000</v>
      </c>
    </row>
    <row r="8958" spans="1:2" x14ac:dyDescent="0.25">
      <c r="A8958" s="12" t="s">
        <v>6</v>
      </c>
      <c r="B8958" s="11">
        <v>69000</v>
      </c>
    </row>
    <row r="8959" spans="1:2" x14ac:dyDescent="0.25">
      <c r="A8959" s="13" t="s">
        <v>4100</v>
      </c>
      <c r="B8959" s="11">
        <v>69000</v>
      </c>
    </row>
    <row r="8960" spans="1:2" x14ac:dyDescent="0.25">
      <c r="A8960" s="14">
        <v>20</v>
      </c>
      <c r="B8960" s="11">
        <v>69000</v>
      </c>
    </row>
    <row r="8961" spans="1:2" x14ac:dyDescent="0.25">
      <c r="A8961" s="20" t="s">
        <v>18</v>
      </c>
      <c r="B8961" s="11">
        <v>69000</v>
      </c>
    </row>
    <row r="8962" spans="1:2" x14ac:dyDescent="0.25">
      <c r="A8962" s="163">
        <v>69000</v>
      </c>
      <c r="B8962" s="11">
        <v>69000</v>
      </c>
    </row>
    <row r="8963" spans="1:2" x14ac:dyDescent="0.25">
      <c r="A8963" s="9" t="s">
        <v>3141</v>
      </c>
      <c r="B8963" s="11">
        <v>6000</v>
      </c>
    </row>
    <row r="8964" spans="1:2" x14ac:dyDescent="0.25">
      <c r="A8964" s="4" t="s">
        <v>8</v>
      </c>
      <c r="B8964" s="11">
        <v>6000</v>
      </c>
    </row>
    <row r="8965" spans="1:2" x14ac:dyDescent="0.25">
      <c r="A8965" s="10" t="s">
        <v>52</v>
      </c>
      <c r="B8965" s="11">
        <v>6000</v>
      </c>
    </row>
    <row r="8966" spans="1:2" x14ac:dyDescent="0.25">
      <c r="A8966" s="12" t="s">
        <v>6</v>
      </c>
      <c r="B8966" s="11">
        <v>6000</v>
      </c>
    </row>
    <row r="8967" spans="1:2" x14ac:dyDescent="0.25">
      <c r="A8967" s="13" t="s">
        <v>4053</v>
      </c>
      <c r="B8967" s="11">
        <v>6000</v>
      </c>
    </row>
    <row r="8968" spans="1:2" x14ac:dyDescent="0.25">
      <c r="A8968" s="14">
        <v>6</v>
      </c>
      <c r="B8968" s="11">
        <v>6000</v>
      </c>
    </row>
    <row r="8969" spans="1:2" x14ac:dyDescent="0.25">
      <c r="A8969" s="20" t="s">
        <v>9</v>
      </c>
      <c r="B8969" s="11">
        <v>6000</v>
      </c>
    </row>
    <row r="8970" spans="1:2" x14ac:dyDescent="0.25">
      <c r="A8970" s="163">
        <v>6000</v>
      </c>
      <c r="B8970" s="11">
        <v>6000</v>
      </c>
    </row>
    <row r="8971" spans="1:2" x14ac:dyDescent="0.25">
      <c r="A8971" s="9" t="s">
        <v>3142</v>
      </c>
      <c r="B8971" s="11">
        <v>8903.9583437212841</v>
      </c>
    </row>
    <row r="8972" spans="1:2" x14ac:dyDescent="0.25">
      <c r="A8972" s="4" t="s">
        <v>8</v>
      </c>
      <c r="B8972" s="11">
        <v>8903.9583437212841</v>
      </c>
    </row>
    <row r="8973" spans="1:2" x14ac:dyDescent="0.25">
      <c r="A8973" s="10" t="s">
        <v>52</v>
      </c>
      <c r="B8973" s="11">
        <v>8903.9583437212841</v>
      </c>
    </row>
    <row r="8974" spans="1:2" x14ac:dyDescent="0.25">
      <c r="A8974" s="12" t="s">
        <v>40</v>
      </c>
      <c r="B8974" s="11">
        <v>8903.9583437212841</v>
      </c>
    </row>
    <row r="8975" spans="1:2" x14ac:dyDescent="0.25">
      <c r="A8975" s="13" t="s">
        <v>4053</v>
      </c>
      <c r="B8975" s="11">
        <v>8903.9583437212841</v>
      </c>
    </row>
    <row r="8976" spans="1:2" x14ac:dyDescent="0.25">
      <c r="A8976" s="14">
        <v>25</v>
      </c>
      <c r="B8976" s="11">
        <v>8903.9583437212841</v>
      </c>
    </row>
    <row r="8977" spans="1:2" x14ac:dyDescent="0.25">
      <c r="A8977" s="20" t="s">
        <v>25</v>
      </c>
      <c r="B8977" s="11">
        <v>8903.9583437212841</v>
      </c>
    </row>
    <row r="8978" spans="1:2" x14ac:dyDescent="0.25">
      <c r="A8978" s="163">
        <v>8903.9583437212841</v>
      </c>
      <c r="B8978" s="11">
        <v>8903.9583437212841</v>
      </c>
    </row>
    <row r="8979" spans="1:2" x14ac:dyDescent="0.25">
      <c r="A8979" s="9" t="s">
        <v>3143</v>
      </c>
      <c r="B8979" s="11">
        <v>30000</v>
      </c>
    </row>
    <row r="8980" spans="1:2" x14ac:dyDescent="0.25">
      <c r="A8980" s="4" t="s">
        <v>166</v>
      </c>
      <c r="B8980" s="11">
        <v>30000</v>
      </c>
    </row>
    <row r="8981" spans="1:2" x14ac:dyDescent="0.25">
      <c r="A8981" s="10" t="s">
        <v>52</v>
      </c>
      <c r="B8981" s="11">
        <v>30000</v>
      </c>
    </row>
    <row r="8982" spans="1:2" x14ac:dyDescent="0.25">
      <c r="A8982" s="12" t="s">
        <v>6</v>
      </c>
      <c r="B8982" s="11">
        <v>30000</v>
      </c>
    </row>
    <row r="8983" spans="1:2" x14ac:dyDescent="0.25">
      <c r="A8983" s="13" t="s">
        <v>4032</v>
      </c>
      <c r="B8983" s="11">
        <v>30000</v>
      </c>
    </row>
    <row r="8984" spans="1:2" x14ac:dyDescent="0.25">
      <c r="A8984" s="14">
        <v>17</v>
      </c>
      <c r="B8984" s="11">
        <v>30000</v>
      </c>
    </row>
    <row r="8985" spans="1:2" x14ac:dyDescent="0.25">
      <c r="A8985" s="20" t="s">
        <v>13</v>
      </c>
      <c r="B8985" s="11">
        <v>30000</v>
      </c>
    </row>
    <row r="8986" spans="1:2" x14ac:dyDescent="0.25">
      <c r="A8986" s="163">
        <v>30000</v>
      </c>
      <c r="B8986" s="11">
        <v>30000</v>
      </c>
    </row>
    <row r="8987" spans="1:2" x14ac:dyDescent="0.25">
      <c r="A8987" s="9" t="s">
        <v>3144</v>
      </c>
      <c r="B8987" s="11">
        <v>8600</v>
      </c>
    </row>
    <row r="8988" spans="1:2" x14ac:dyDescent="0.25">
      <c r="A8988" s="4" t="s">
        <v>8</v>
      </c>
      <c r="B8988" s="11">
        <v>8600</v>
      </c>
    </row>
    <row r="8989" spans="1:2" x14ac:dyDescent="0.25">
      <c r="A8989" s="10" t="s">
        <v>20</v>
      </c>
      <c r="B8989" s="11">
        <v>8600</v>
      </c>
    </row>
    <row r="8990" spans="1:2" x14ac:dyDescent="0.25">
      <c r="A8990" s="12" t="s">
        <v>6</v>
      </c>
      <c r="B8990" s="11">
        <v>8600</v>
      </c>
    </row>
    <row r="8991" spans="1:2" x14ac:dyDescent="0.25">
      <c r="A8991" s="13" t="s">
        <v>4053</v>
      </c>
      <c r="B8991" s="11">
        <v>8600</v>
      </c>
    </row>
    <row r="8992" spans="1:2" x14ac:dyDescent="0.25">
      <c r="A8992" s="14">
        <v>2</v>
      </c>
      <c r="B8992" s="11">
        <v>8600</v>
      </c>
    </row>
    <row r="8993" spans="1:2" x14ac:dyDescent="0.25">
      <c r="A8993" s="20" t="s">
        <v>9</v>
      </c>
      <c r="B8993" s="11">
        <v>8600</v>
      </c>
    </row>
    <row r="8994" spans="1:2" x14ac:dyDescent="0.25">
      <c r="A8994" s="163">
        <v>8600</v>
      </c>
      <c r="B8994" s="11">
        <v>8600</v>
      </c>
    </row>
    <row r="8995" spans="1:2" x14ac:dyDescent="0.25">
      <c r="A8995" s="9" t="s">
        <v>3145</v>
      </c>
      <c r="B8995" s="11">
        <v>81600</v>
      </c>
    </row>
    <row r="8996" spans="1:2" x14ac:dyDescent="0.25">
      <c r="A8996" s="4" t="s">
        <v>71</v>
      </c>
      <c r="B8996" s="11">
        <v>81600</v>
      </c>
    </row>
    <row r="8997" spans="1:2" x14ac:dyDescent="0.25">
      <c r="A8997" s="10" t="s">
        <v>20</v>
      </c>
      <c r="B8997" s="11">
        <v>81600</v>
      </c>
    </row>
    <row r="8998" spans="1:2" x14ac:dyDescent="0.25">
      <c r="A8998" s="12" t="s">
        <v>6</v>
      </c>
      <c r="B8998" s="11">
        <v>81600</v>
      </c>
    </row>
    <row r="8999" spans="1:2" x14ac:dyDescent="0.25">
      <c r="A8999" s="13" t="s">
        <v>4101</v>
      </c>
      <c r="B8999" s="11">
        <v>81600</v>
      </c>
    </row>
    <row r="9000" spans="1:2" x14ac:dyDescent="0.25">
      <c r="A9000" s="14">
        <v>4</v>
      </c>
      <c r="B9000" s="11">
        <v>81600</v>
      </c>
    </row>
    <row r="9001" spans="1:2" x14ac:dyDescent="0.25">
      <c r="A9001" s="20" t="s">
        <v>9</v>
      </c>
      <c r="B9001" s="11">
        <v>81600</v>
      </c>
    </row>
    <row r="9002" spans="1:2" x14ac:dyDescent="0.25">
      <c r="A9002" s="163">
        <v>81600</v>
      </c>
      <c r="B9002" s="11">
        <v>81600</v>
      </c>
    </row>
    <row r="9003" spans="1:2" x14ac:dyDescent="0.25">
      <c r="A9003" s="9" t="s">
        <v>3146</v>
      </c>
      <c r="B9003" s="11">
        <v>15404.364569961488</v>
      </c>
    </row>
    <row r="9004" spans="1:2" x14ac:dyDescent="0.25">
      <c r="A9004" s="4" t="s">
        <v>1306</v>
      </c>
      <c r="B9004" s="11">
        <v>15404.364569961488</v>
      </c>
    </row>
    <row r="9005" spans="1:2" x14ac:dyDescent="0.25">
      <c r="A9005" s="10" t="s">
        <v>20</v>
      </c>
      <c r="B9005" s="11">
        <v>15404.364569961488</v>
      </c>
    </row>
    <row r="9006" spans="1:2" x14ac:dyDescent="0.25">
      <c r="A9006" s="12" t="s">
        <v>3986</v>
      </c>
      <c r="B9006" s="11">
        <v>15404.364569961488</v>
      </c>
    </row>
    <row r="9007" spans="1:2" x14ac:dyDescent="0.25">
      <c r="A9007" s="13" t="s">
        <v>4054</v>
      </c>
      <c r="B9007" s="11">
        <v>15404.364569961488</v>
      </c>
    </row>
    <row r="9008" spans="1:2" x14ac:dyDescent="0.25">
      <c r="A9008" s="14">
        <v>3</v>
      </c>
      <c r="B9008" s="11">
        <v>15404.364569961488</v>
      </c>
    </row>
    <row r="9009" spans="1:2" x14ac:dyDescent="0.25">
      <c r="A9009" s="20" t="s">
        <v>13</v>
      </c>
      <c r="B9009" s="11">
        <v>15404.364569961488</v>
      </c>
    </row>
    <row r="9010" spans="1:2" x14ac:dyDescent="0.25">
      <c r="A9010" s="163">
        <v>15404.364569961488</v>
      </c>
      <c r="B9010" s="11">
        <v>15404.364569961488</v>
      </c>
    </row>
    <row r="9011" spans="1:2" x14ac:dyDescent="0.25">
      <c r="A9011" s="9" t="s">
        <v>3147</v>
      </c>
      <c r="B9011" s="11">
        <v>63918.498996971248</v>
      </c>
    </row>
    <row r="9012" spans="1:2" x14ac:dyDescent="0.25">
      <c r="A9012" s="4" t="s">
        <v>88</v>
      </c>
      <c r="B9012" s="11">
        <v>63918.498996971248</v>
      </c>
    </row>
    <row r="9013" spans="1:2" x14ac:dyDescent="0.25">
      <c r="A9013" s="10" t="s">
        <v>20</v>
      </c>
      <c r="B9013" s="11">
        <v>63918.498996971248</v>
      </c>
    </row>
    <row r="9014" spans="1:2" x14ac:dyDescent="0.25">
      <c r="A9014" s="12" t="s">
        <v>86</v>
      </c>
      <c r="B9014" s="11">
        <v>63918.498996971248</v>
      </c>
    </row>
    <row r="9015" spans="1:2" x14ac:dyDescent="0.25">
      <c r="A9015" s="13" t="s">
        <v>4100</v>
      </c>
      <c r="B9015" s="11">
        <v>63918.498996971248</v>
      </c>
    </row>
    <row r="9016" spans="1:2" x14ac:dyDescent="0.25">
      <c r="A9016" s="14">
        <v>20</v>
      </c>
      <c r="B9016" s="11">
        <v>63918.498996971248</v>
      </c>
    </row>
    <row r="9017" spans="1:2" x14ac:dyDescent="0.25">
      <c r="A9017" s="20" t="s">
        <v>9</v>
      </c>
      <c r="B9017" s="11">
        <v>63918.498996971248</v>
      </c>
    </row>
    <row r="9018" spans="1:2" x14ac:dyDescent="0.25">
      <c r="A9018" s="163">
        <v>63918.498996971248</v>
      </c>
      <c r="B9018" s="11">
        <v>63918.498996971248</v>
      </c>
    </row>
    <row r="9019" spans="1:2" x14ac:dyDescent="0.25">
      <c r="A9019" s="9" t="s">
        <v>3148</v>
      </c>
      <c r="B9019" s="11">
        <v>75000</v>
      </c>
    </row>
    <row r="9020" spans="1:2" x14ac:dyDescent="0.25">
      <c r="A9020" s="4" t="s">
        <v>15</v>
      </c>
      <c r="B9020" s="11">
        <v>75000</v>
      </c>
    </row>
    <row r="9021" spans="1:2" x14ac:dyDescent="0.25">
      <c r="A9021" s="10" t="s">
        <v>488</v>
      </c>
      <c r="B9021" s="11">
        <v>75000</v>
      </c>
    </row>
    <row r="9022" spans="1:2" x14ac:dyDescent="0.25">
      <c r="A9022" s="12" t="s">
        <v>6</v>
      </c>
      <c r="B9022" s="11">
        <v>75000</v>
      </c>
    </row>
    <row r="9023" spans="1:2" x14ac:dyDescent="0.25">
      <c r="A9023" s="13" t="s">
        <v>4101</v>
      </c>
      <c r="B9023" s="11">
        <v>75000</v>
      </c>
    </row>
    <row r="9024" spans="1:2" x14ac:dyDescent="0.25">
      <c r="A9024" s="14">
        <v>20</v>
      </c>
      <c r="B9024" s="11">
        <v>75000</v>
      </c>
    </row>
    <row r="9025" spans="1:2" x14ac:dyDescent="0.25">
      <c r="A9025" s="20" t="s">
        <v>18</v>
      </c>
      <c r="B9025" s="11">
        <v>75000</v>
      </c>
    </row>
    <row r="9026" spans="1:2" x14ac:dyDescent="0.25">
      <c r="A9026" s="163">
        <v>75000</v>
      </c>
      <c r="B9026" s="11">
        <v>75000</v>
      </c>
    </row>
    <row r="9027" spans="1:2" x14ac:dyDescent="0.25">
      <c r="A9027" s="9" t="s">
        <v>3149</v>
      </c>
      <c r="B9027" s="11">
        <v>59000</v>
      </c>
    </row>
    <row r="9028" spans="1:2" x14ac:dyDescent="0.25">
      <c r="A9028" s="4" t="s">
        <v>15</v>
      </c>
      <c r="B9028" s="11">
        <v>59000</v>
      </c>
    </row>
    <row r="9029" spans="1:2" x14ac:dyDescent="0.25">
      <c r="A9029" s="10" t="s">
        <v>20</v>
      </c>
      <c r="B9029" s="11">
        <v>59000</v>
      </c>
    </row>
    <row r="9030" spans="1:2" x14ac:dyDescent="0.25">
      <c r="A9030" s="12" t="s">
        <v>6</v>
      </c>
      <c r="B9030" s="11">
        <v>59000</v>
      </c>
    </row>
    <row r="9031" spans="1:2" x14ac:dyDescent="0.25">
      <c r="A9031" s="13" t="s">
        <v>4029</v>
      </c>
      <c r="B9031" s="11">
        <v>59000</v>
      </c>
    </row>
    <row r="9032" spans="1:2" x14ac:dyDescent="0.25">
      <c r="A9032" s="14">
        <v>14</v>
      </c>
      <c r="B9032" s="11">
        <v>59000</v>
      </c>
    </row>
    <row r="9033" spans="1:2" x14ac:dyDescent="0.25">
      <c r="A9033" s="20" t="s">
        <v>9</v>
      </c>
      <c r="B9033" s="11">
        <v>59000</v>
      </c>
    </row>
    <row r="9034" spans="1:2" x14ac:dyDescent="0.25">
      <c r="A9034" s="163">
        <v>59000</v>
      </c>
      <c r="B9034" s="11">
        <v>59000</v>
      </c>
    </row>
    <row r="9035" spans="1:2" x14ac:dyDescent="0.25">
      <c r="A9035" s="9" t="s">
        <v>3150</v>
      </c>
      <c r="B9035" s="11">
        <v>50000</v>
      </c>
    </row>
    <row r="9036" spans="1:2" x14ac:dyDescent="0.25">
      <c r="A9036" s="4" t="s">
        <v>88</v>
      </c>
      <c r="B9036" s="11">
        <v>50000</v>
      </c>
    </row>
    <row r="9037" spans="1:2" x14ac:dyDescent="0.25">
      <c r="A9037" s="10" t="s">
        <v>52</v>
      </c>
      <c r="B9037" s="11">
        <v>50000</v>
      </c>
    </row>
    <row r="9038" spans="1:2" x14ac:dyDescent="0.25">
      <c r="A9038" s="12" t="s">
        <v>6</v>
      </c>
      <c r="B9038" s="11">
        <v>50000</v>
      </c>
    </row>
    <row r="9039" spans="1:2" x14ac:dyDescent="0.25">
      <c r="A9039" s="13" t="s">
        <v>4029</v>
      </c>
      <c r="B9039" s="11">
        <v>50000</v>
      </c>
    </row>
    <row r="9040" spans="1:2" x14ac:dyDescent="0.25">
      <c r="A9040" s="14">
        <v>5</v>
      </c>
      <c r="B9040" s="11">
        <v>50000</v>
      </c>
    </row>
    <row r="9041" spans="1:2" x14ac:dyDescent="0.25">
      <c r="A9041" s="20" t="s">
        <v>25</v>
      </c>
      <c r="B9041" s="11">
        <v>50000</v>
      </c>
    </row>
    <row r="9042" spans="1:2" x14ac:dyDescent="0.25">
      <c r="A9042" s="163">
        <v>50000</v>
      </c>
      <c r="B9042" s="11">
        <v>50000</v>
      </c>
    </row>
    <row r="9043" spans="1:2" x14ac:dyDescent="0.25">
      <c r="A9043" s="9" t="s">
        <v>3151</v>
      </c>
      <c r="B9043" s="11">
        <v>126094.26176538273</v>
      </c>
    </row>
    <row r="9044" spans="1:2" x14ac:dyDescent="0.25">
      <c r="A9044" s="4" t="s">
        <v>71</v>
      </c>
      <c r="B9044" s="11">
        <v>126094.26176538273</v>
      </c>
    </row>
    <row r="9045" spans="1:2" x14ac:dyDescent="0.25">
      <c r="A9045" s="10" t="s">
        <v>488</v>
      </c>
      <c r="B9045" s="11">
        <v>126094.26176538273</v>
      </c>
    </row>
    <row r="9046" spans="1:2" x14ac:dyDescent="0.25">
      <c r="A9046" s="12" t="s">
        <v>69</v>
      </c>
      <c r="B9046" s="11">
        <v>126094.26176538273</v>
      </c>
    </row>
    <row r="9047" spans="1:2" x14ac:dyDescent="0.25">
      <c r="A9047" s="13" t="s">
        <v>4105</v>
      </c>
      <c r="B9047" s="11">
        <v>126094.26176538273</v>
      </c>
    </row>
    <row r="9048" spans="1:2" x14ac:dyDescent="0.25">
      <c r="A9048" s="14">
        <v>15</v>
      </c>
      <c r="B9048" s="11">
        <v>126094.26176538273</v>
      </c>
    </row>
    <row r="9049" spans="1:2" x14ac:dyDescent="0.25">
      <c r="A9049" s="20" t="s">
        <v>9</v>
      </c>
      <c r="B9049" s="11">
        <v>126094.26176538273</v>
      </c>
    </row>
    <row r="9050" spans="1:2" x14ac:dyDescent="0.25">
      <c r="A9050" s="163">
        <v>126094.26176538273</v>
      </c>
      <c r="B9050" s="11">
        <v>126094.26176538273</v>
      </c>
    </row>
    <row r="9051" spans="1:2" x14ac:dyDescent="0.25">
      <c r="A9051" s="9" t="s">
        <v>3152</v>
      </c>
      <c r="B9051" s="11">
        <v>26691.183012544854</v>
      </c>
    </row>
    <row r="9052" spans="1:2" x14ac:dyDescent="0.25">
      <c r="A9052" s="4" t="s">
        <v>143</v>
      </c>
      <c r="B9052" s="11">
        <v>26691.183012544854</v>
      </c>
    </row>
    <row r="9053" spans="1:2" x14ac:dyDescent="0.25">
      <c r="A9053" s="10" t="s">
        <v>52</v>
      </c>
      <c r="B9053" s="11">
        <v>26691.183012544854</v>
      </c>
    </row>
    <row r="9054" spans="1:2" x14ac:dyDescent="0.25">
      <c r="A9054" s="12" t="s">
        <v>3900</v>
      </c>
      <c r="B9054" s="11">
        <v>26691.183012544854</v>
      </c>
    </row>
    <row r="9055" spans="1:2" x14ac:dyDescent="0.25">
      <c r="A9055" s="13" t="s">
        <v>4032</v>
      </c>
      <c r="B9055" s="11">
        <v>26691.183012544854</v>
      </c>
    </row>
    <row r="9056" spans="1:2" x14ac:dyDescent="0.25">
      <c r="A9056" s="14">
        <v>7</v>
      </c>
      <c r="B9056" s="11">
        <v>26691.183012544854</v>
      </c>
    </row>
    <row r="9057" spans="1:2" x14ac:dyDescent="0.25">
      <c r="A9057" s="20" t="s">
        <v>25</v>
      </c>
      <c r="B9057" s="11">
        <v>26691.183012544854</v>
      </c>
    </row>
    <row r="9058" spans="1:2" x14ac:dyDescent="0.25">
      <c r="A9058" s="163">
        <v>26691.183012544854</v>
      </c>
      <c r="B9058" s="11">
        <v>26691.183012544854</v>
      </c>
    </row>
    <row r="9059" spans="1:2" x14ac:dyDescent="0.25">
      <c r="A9059" s="9" t="s">
        <v>3153</v>
      </c>
      <c r="B9059" s="11">
        <v>8903.9583437212841</v>
      </c>
    </row>
    <row r="9060" spans="1:2" x14ac:dyDescent="0.25">
      <c r="A9060" s="4" t="s">
        <v>8</v>
      </c>
      <c r="B9060" s="11">
        <v>8903.9583437212841</v>
      </c>
    </row>
    <row r="9061" spans="1:2" x14ac:dyDescent="0.25">
      <c r="A9061" s="10" t="s">
        <v>20</v>
      </c>
      <c r="B9061" s="11">
        <v>8903.9583437212841</v>
      </c>
    </row>
    <row r="9062" spans="1:2" x14ac:dyDescent="0.25">
      <c r="A9062" s="12" t="s">
        <v>40</v>
      </c>
      <c r="B9062" s="11">
        <v>8903.9583437212841</v>
      </c>
    </row>
    <row r="9063" spans="1:2" x14ac:dyDescent="0.25">
      <c r="A9063" s="13" t="s">
        <v>4053</v>
      </c>
      <c r="B9063" s="11">
        <v>8903.9583437212841</v>
      </c>
    </row>
    <row r="9064" spans="1:2" x14ac:dyDescent="0.25">
      <c r="A9064" s="14">
        <v>0.8</v>
      </c>
      <c r="B9064" s="11">
        <v>8903.9583437212841</v>
      </c>
    </row>
    <row r="9065" spans="1:2" x14ac:dyDescent="0.25">
      <c r="A9065" s="20" t="s">
        <v>9</v>
      </c>
      <c r="B9065" s="11">
        <v>8903.9583437212841</v>
      </c>
    </row>
    <row r="9066" spans="1:2" x14ac:dyDescent="0.25">
      <c r="A9066" s="163">
        <v>8903.9583437212841</v>
      </c>
      <c r="B9066" s="11">
        <v>8903.9583437212841</v>
      </c>
    </row>
    <row r="9067" spans="1:2" x14ac:dyDescent="0.25">
      <c r="A9067" s="9" t="s">
        <v>3154</v>
      </c>
      <c r="B9067" s="11">
        <v>8725</v>
      </c>
    </row>
    <row r="9068" spans="1:2" x14ac:dyDescent="0.25">
      <c r="A9068" s="4" t="s">
        <v>17</v>
      </c>
      <c r="B9068" s="11">
        <v>8725</v>
      </c>
    </row>
    <row r="9069" spans="1:2" x14ac:dyDescent="0.25">
      <c r="A9069" s="10" t="s">
        <v>52</v>
      </c>
      <c r="B9069" s="11">
        <v>8725</v>
      </c>
    </row>
    <row r="9070" spans="1:2" x14ac:dyDescent="0.25">
      <c r="A9070" s="12" t="s">
        <v>6</v>
      </c>
      <c r="B9070" s="11">
        <v>8725</v>
      </c>
    </row>
    <row r="9071" spans="1:2" x14ac:dyDescent="0.25">
      <c r="A9071" s="13" t="s">
        <v>4053</v>
      </c>
      <c r="B9071" s="11">
        <v>8725</v>
      </c>
    </row>
    <row r="9072" spans="1:2" x14ac:dyDescent="0.25">
      <c r="A9072" s="14">
        <v>18</v>
      </c>
      <c r="B9072" s="11">
        <v>8725</v>
      </c>
    </row>
    <row r="9073" spans="1:2" x14ac:dyDescent="0.25">
      <c r="A9073" s="20" t="s">
        <v>18</v>
      </c>
      <c r="B9073" s="11">
        <v>8725</v>
      </c>
    </row>
    <row r="9074" spans="1:2" x14ac:dyDescent="0.25">
      <c r="A9074" s="163">
        <v>8725</v>
      </c>
      <c r="B9074" s="11">
        <v>8725</v>
      </c>
    </row>
    <row r="9075" spans="1:2" x14ac:dyDescent="0.25">
      <c r="A9075" s="9" t="s">
        <v>3155</v>
      </c>
      <c r="B9075" s="11">
        <v>50437.70470615309</v>
      </c>
    </row>
    <row r="9076" spans="1:2" x14ac:dyDescent="0.25">
      <c r="A9076" s="4" t="s">
        <v>71</v>
      </c>
      <c r="B9076" s="11">
        <v>50437.70470615309</v>
      </c>
    </row>
    <row r="9077" spans="1:2" x14ac:dyDescent="0.25">
      <c r="A9077" s="10" t="s">
        <v>20</v>
      </c>
      <c r="B9077" s="11">
        <v>50437.70470615309</v>
      </c>
    </row>
    <row r="9078" spans="1:2" x14ac:dyDescent="0.25">
      <c r="A9078" s="12" t="s">
        <v>69</v>
      </c>
      <c r="B9078" s="11">
        <v>50437.70470615309</v>
      </c>
    </row>
    <row r="9079" spans="1:2" x14ac:dyDescent="0.25">
      <c r="A9079" s="13" t="s">
        <v>4029</v>
      </c>
      <c r="B9079" s="11">
        <v>50437.70470615309</v>
      </c>
    </row>
    <row r="9080" spans="1:2" x14ac:dyDescent="0.25">
      <c r="A9080" s="14">
        <v>4</v>
      </c>
      <c r="B9080" s="11">
        <v>50437.70470615309</v>
      </c>
    </row>
    <row r="9081" spans="1:2" x14ac:dyDescent="0.25">
      <c r="A9081" s="20" t="s">
        <v>9</v>
      </c>
      <c r="B9081" s="11">
        <v>50437.70470615309</v>
      </c>
    </row>
    <row r="9082" spans="1:2" x14ac:dyDescent="0.25">
      <c r="A9082" s="163">
        <v>50437.70470615309</v>
      </c>
      <c r="B9082" s="11">
        <v>50437.70470615309</v>
      </c>
    </row>
    <row r="9083" spans="1:2" x14ac:dyDescent="0.25">
      <c r="A9083" s="9" t="s">
        <v>3156</v>
      </c>
      <c r="B9083" s="11">
        <v>67775.665698893223</v>
      </c>
    </row>
    <row r="9084" spans="1:2" x14ac:dyDescent="0.25">
      <c r="A9084" s="4" t="s">
        <v>71</v>
      </c>
      <c r="B9084" s="11">
        <v>67775.665698893223</v>
      </c>
    </row>
    <row r="9085" spans="1:2" x14ac:dyDescent="0.25">
      <c r="A9085" s="10" t="s">
        <v>310</v>
      </c>
      <c r="B9085" s="11">
        <v>67775.665698893223</v>
      </c>
    </row>
    <row r="9086" spans="1:2" x14ac:dyDescent="0.25">
      <c r="A9086" s="12" t="s">
        <v>69</v>
      </c>
      <c r="B9086" s="11">
        <v>67775.665698893223</v>
      </c>
    </row>
    <row r="9087" spans="1:2" x14ac:dyDescent="0.25">
      <c r="A9087" s="13" t="s">
        <v>4100</v>
      </c>
      <c r="B9087" s="11">
        <v>67775.665698893223</v>
      </c>
    </row>
    <row r="9088" spans="1:2" x14ac:dyDescent="0.25">
      <c r="A9088" s="14">
        <v>15</v>
      </c>
      <c r="B9088" s="11">
        <v>67775.665698893223</v>
      </c>
    </row>
    <row r="9089" spans="1:2" x14ac:dyDescent="0.25">
      <c r="A9089" s="20" t="s">
        <v>13</v>
      </c>
      <c r="B9089" s="11">
        <v>67775.665698893223</v>
      </c>
    </row>
    <row r="9090" spans="1:2" x14ac:dyDescent="0.25">
      <c r="A9090" s="163">
        <v>67775.665698893223</v>
      </c>
      <c r="B9090" s="11">
        <v>67775.665698893223</v>
      </c>
    </row>
    <row r="9091" spans="1:2" x14ac:dyDescent="0.25">
      <c r="A9091" s="9" t="s">
        <v>3157</v>
      </c>
      <c r="B9091" s="11">
        <v>52118.160720607324</v>
      </c>
    </row>
    <row r="9092" spans="1:2" x14ac:dyDescent="0.25">
      <c r="A9092" s="4" t="s">
        <v>88</v>
      </c>
      <c r="B9092" s="11">
        <v>52118.160720607324</v>
      </c>
    </row>
    <row r="9093" spans="1:2" x14ac:dyDescent="0.25">
      <c r="A9093" s="10" t="s">
        <v>20</v>
      </c>
      <c r="B9093" s="11">
        <v>52118.160720607324</v>
      </c>
    </row>
    <row r="9094" spans="1:2" x14ac:dyDescent="0.25">
      <c r="A9094" s="12" t="s">
        <v>86</v>
      </c>
      <c r="B9094" s="11">
        <v>52118.160720607324</v>
      </c>
    </row>
    <row r="9095" spans="1:2" x14ac:dyDescent="0.25">
      <c r="A9095" s="13" t="s">
        <v>4029</v>
      </c>
      <c r="B9095" s="11">
        <v>52118.160720607324</v>
      </c>
    </row>
    <row r="9096" spans="1:2" x14ac:dyDescent="0.25">
      <c r="A9096" s="14">
        <v>6</v>
      </c>
      <c r="B9096" s="11">
        <v>52118.160720607324</v>
      </c>
    </row>
    <row r="9097" spans="1:2" x14ac:dyDescent="0.25">
      <c r="A9097" s="20" t="s">
        <v>9</v>
      </c>
      <c r="B9097" s="11">
        <v>52118.160720607324</v>
      </c>
    </row>
    <row r="9098" spans="1:2" x14ac:dyDescent="0.25">
      <c r="A9098" s="163">
        <v>52118.160720607324</v>
      </c>
      <c r="B9098" s="11">
        <v>52118.160720607324</v>
      </c>
    </row>
    <row r="9099" spans="1:2" x14ac:dyDescent="0.25">
      <c r="A9099" s="9" t="s">
        <v>3158</v>
      </c>
      <c r="B9099" s="11">
        <v>3561.5833374885137</v>
      </c>
    </row>
    <row r="9100" spans="1:2" x14ac:dyDescent="0.25">
      <c r="A9100" s="4" t="s">
        <v>8</v>
      </c>
      <c r="B9100" s="11">
        <v>3561.5833374885137</v>
      </c>
    </row>
    <row r="9101" spans="1:2" x14ac:dyDescent="0.25">
      <c r="A9101" s="10" t="s">
        <v>20</v>
      </c>
      <c r="B9101" s="11">
        <v>3561.5833374885137</v>
      </c>
    </row>
    <row r="9102" spans="1:2" x14ac:dyDescent="0.25">
      <c r="A9102" s="12" t="s">
        <v>40</v>
      </c>
      <c r="B9102" s="11">
        <v>3561.5833374885137</v>
      </c>
    </row>
    <row r="9103" spans="1:2" x14ac:dyDescent="0.25">
      <c r="A9103" s="13" t="s">
        <v>4053</v>
      </c>
      <c r="B9103" s="11">
        <v>3561.5833374885137</v>
      </c>
    </row>
    <row r="9104" spans="1:2" x14ac:dyDescent="0.25">
      <c r="A9104" s="14">
        <v>6</v>
      </c>
      <c r="B9104" s="11">
        <v>3561.5833374885137</v>
      </c>
    </row>
    <row r="9105" spans="1:2" x14ac:dyDescent="0.25">
      <c r="A9105" s="20" t="s">
        <v>25</v>
      </c>
      <c r="B9105" s="11">
        <v>3561.5833374885137</v>
      </c>
    </row>
    <row r="9106" spans="1:2" x14ac:dyDescent="0.25">
      <c r="A9106" s="163">
        <v>3561.5833374885137</v>
      </c>
      <c r="B9106" s="11">
        <v>3561.5833374885137</v>
      </c>
    </row>
    <row r="9107" spans="1:2" x14ac:dyDescent="0.25">
      <c r="A9107" s="9" t="s">
        <v>3159</v>
      </c>
      <c r="B9107" s="11">
        <v>8013.5625093491553</v>
      </c>
    </row>
    <row r="9108" spans="1:2" x14ac:dyDescent="0.25">
      <c r="A9108" s="4" t="s">
        <v>8</v>
      </c>
      <c r="B9108" s="11">
        <v>8013.5625093491553</v>
      </c>
    </row>
    <row r="9109" spans="1:2" x14ac:dyDescent="0.25">
      <c r="A9109" s="10" t="s">
        <v>52</v>
      </c>
      <c r="B9109" s="11">
        <v>8013.5625093491553</v>
      </c>
    </row>
    <row r="9110" spans="1:2" x14ac:dyDescent="0.25">
      <c r="A9110" s="12" t="s">
        <v>40</v>
      </c>
      <c r="B9110" s="11">
        <v>8013.5625093491553</v>
      </c>
    </row>
    <row r="9111" spans="1:2" x14ac:dyDescent="0.25">
      <c r="A9111" s="13" t="s">
        <v>4053</v>
      </c>
      <c r="B9111" s="11">
        <v>8013.5625093491553</v>
      </c>
    </row>
    <row r="9112" spans="1:2" x14ac:dyDescent="0.25">
      <c r="A9112" s="14">
        <v>21</v>
      </c>
      <c r="B9112" s="11">
        <v>8013.5625093491553</v>
      </c>
    </row>
    <row r="9113" spans="1:2" x14ac:dyDescent="0.25">
      <c r="A9113" s="20" t="s">
        <v>9</v>
      </c>
      <c r="B9113" s="11">
        <v>8013.5625093491553</v>
      </c>
    </row>
    <row r="9114" spans="1:2" x14ac:dyDescent="0.25">
      <c r="A9114" s="163">
        <v>8013.5625093491553</v>
      </c>
      <c r="B9114" s="11">
        <v>8013.5625093491553</v>
      </c>
    </row>
    <row r="9115" spans="1:2" x14ac:dyDescent="0.25">
      <c r="A9115" s="9" t="s">
        <v>3160</v>
      </c>
      <c r="B9115" s="11">
        <v>28000</v>
      </c>
    </row>
    <row r="9116" spans="1:2" x14ac:dyDescent="0.25">
      <c r="A9116" s="4" t="s">
        <v>75</v>
      </c>
      <c r="B9116" s="11">
        <v>28000</v>
      </c>
    </row>
    <row r="9117" spans="1:2" x14ac:dyDescent="0.25">
      <c r="A9117" s="10" t="s">
        <v>52</v>
      </c>
      <c r="B9117" s="11">
        <v>28000</v>
      </c>
    </row>
    <row r="9118" spans="1:2" x14ac:dyDescent="0.25">
      <c r="A9118" s="12" t="s">
        <v>6</v>
      </c>
      <c r="B9118" s="11">
        <v>28000</v>
      </c>
    </row>
    <row r="9119" spans="1:2" x14ac:dyDescent="0.25">
      <c r="A9119" s="13" t="s">
        <v>4032</v>
      </c>
      <c r="B9119" s="11">
        <v>28000</v>
      </c>
    </row>
    <row r="9120" spans="1:2" x14ac:dyDescent="0.25">
      <c r="A9120" s="14">
        <v>5</v>
      </c>
      <c r="B9120" s="11">
        <v>28000</v>
      </c>
    </row>
    <row r="9121" spans="1:2" x14ac:dyDescent="0.25">
      <c r="A9121" s="20" t="s">
        <v>9</v>
      </c>
      <c r="B9121" s="11">
        <v>28000</v>
      </c>
    </row>
    <row r="9122" spans="1:2" x14ac:dyDescent="0.25">
      <c r="A9122" s="163">
        <v>28000</v>
      </c>
      <c r="B9122" s="11">
        <v>28000</v>
      </c>
    </row>
    <row r="9123" spans="1:2" x14ac:dyDescent="0.25">
      <c r="A9123" s="9" t="s">
        <v>3161</v>
      </c>
      <c r="B9123" s="11">
        <v>50064.150455673145</v>
      </c>
    </row>
    <row r="9124" spans="1:2" x14ac:dyDescent="0.25">
      <c r="A9124" s="4" t="s">
        <v>71</v>
      </c>
      <c r="B9124" s="11">
        <v>50064.150455673145</v>
      </c>
    </row>
    <row r="9125" spans="1:2" x14ac:dyDescent="0.25">
      <c r="A9125" s="10" t="s">
        <v>20</v>
      </c>
      <c r="B9125" s="11">
        <v>50064.150455673145</v>
      </c>
    </row>
    <row r="9126" spans="1:2" x14ac:dyDescent="0.25">
      <c r="A9126" s="12" t="s">
        <v>69</v>
      </c>
      <c r="B9126" s="11">
        <v>50064.150455673145</v>
      </c>
    </row>
    <row r="9127" spans="1:2" x14ac:dyDescent="0.25">
      <c r="A9127" s="13" t="s">
        <v>4029</v>
      </c>
      <c r="B9127" s="11">
        <v>50064.150455673145</v>
      </c>
    </row>
    <row r="9128" spans="1:2" x14ac:dyDescent="0.25">
      <c r="A9128" s="14">
        <v>2</v>
      </c>
      <c r="B9128" s="11">
        <v>50064.150455673145</v>
      </c>
    </row>
    <row r="9129" spans="1:2" x14ac:dyDescent="0.25">
      <c r="A9129" s="20" t="s">
        <v>18</v>
      </c>
      <c r="B9129" s="11">
        <v>50064.150455673145</v>
      </c>
    </row>
    <row r="9130" spans="1:2" x14ac:dyDescent="0.25">
      <c r="A9130" s="163">
        <v>50064.150455673145</v>
      </c>
      <c r="B9130" s="11">
        <v>50064.150455673145</v>
      </c>
    </row>
    <row r="9131" spans="1:2" x14ac:dyDescent="0.25">
      <c r="A9131" s="9" t="s">
        <v>3162</v>
      </c>
      <c r="B9131" s="11">
        <v>50437.70470615309</v>
      </c>
    </row>
    <row r="9132" spans="1:2" x14ac:dyDescent="0.25">
      <c r="A9132" s="4" t="s">
        <v>88</v>
      </c>
      <c r="B9132" s="11">
        <v>50437.70470615309</v>
      </c>
    </row>
    <row r="9133" spans="1:2" x14ac:dyDescent="0.25">
      <c r="A9133" s="10" t="s">
        <v>20</v>
      </c>
      <c r="B9133" s="11">
        <v>50437.70470615309</v>
      </c>
    </row>
    <row r="9134" spans="1:2" x14ac:dyDescent="0.25">
      <c r="A9134" s="12" t="s">
        <v>69</v>
      </c>
      <c r="B9134" s="11">
        <v>50437.70470615309</v>
      </c>
    </row>
    <row r="9135" spans="1:2" x14ac:dyDescent="0.25">
      <c r="A9135" s="13" t="s">
        <v>4029</v>
      </c>
      <c r="B9135" s="11">
        <v>50437.70470615309</v>
      </c>
    </row>
    <row r="9136" spans="1:2" x14ac:dyDescent="0.25">
      <c r="A9136" s="14">
        <v>9</v>
      </c>
      <c r="B9136" s="11">
        <v>50437.70470615309</v>
      </c>
    </row>
    <row r="9137" spans="1:2" x14ac:dyDescent="0.25">
      <c r="A9137" s="20" t="s">
        <v>9</v>
      </c>
      <c r="B9137" s="11">
        <v>50437.70470615309</v>
      </c>
    </row>
    <row r="9138" spans="1:2" x14ac:dyDescent="0.25">
      <c r="A9138" s="163">
        <v>50437.70470615309</v>
      </c>
      <c r="B9138" s="11">
        <v>50437.70470615309</v>
      </c>
    </row>
    <row r="9139" spans="1:2" x14ac:dyDescent="0.25">
      <c r="A9139" s="9" t="s">
        <v>3163</v>
      </c>
      <c r="B9139" s="11">
        <v>27840</v>
      </c>
    </row>
    <row r="9140" spans="1:2" x14ac:dyDescent="0.25">
      <c r="A9140" s="4" t="s">
        <v>15</v>
      </c>
      <c r="B9140" s="11">
        <v>27840</v>
      </c>
    </row>
    <row r="9141" spans="1:2" x14ac:dyDescent="0.25">
      <c r="A9141" s="10" t="s">
        <v>20</v>
      </c>
      <c r="B9141" s="11">
        <v>27840</v>
      </c>
    </row>
    <row r="9142" spans="1:2" x14ac:dyDescent="0.25">
      <c r="A9142" s="12" t="s">
        <v>6</v>
      </c>
      <c r="B9142" s="11">
        <v>27840</v>
      </c>
    </row>
    <row r="9143" spans="1:2" x14ac:dyDescent="0.25">
      <c r="A9143" s="13" t="s">
        <v>4032</v>
      </c>
      <c r="B9143" s="11">
        <v>27840</v>
      </c>
    </row>
    <row r="9144" spans="1:2" x14ac:dyDescent="0.25">
      <c r="A9144" s="14">
        <v>1</v>
      </c>
      <c r="B9144" s="11">
        <v>27840</v>
      </c>
    </row>
    <row r="9145" spans="1:2" x14ac:dyDescent="0.25">
      <c r="A9145" s="20" t="s">
        <v>18</v>
      </c>
      <c r="B9145" s="11">
        <v>27840</v>
      </c>
    </row>
    <row r="9146" spans="1:2" x14ac:dyDescent="0.25">
      <c r="A9146" s="163">
        <v>27840</v>
      </c>
      <c r="B9146" s="11">
        <v>27840</v>
      </c>
    </row>
    <row r="9147" spans="1:2" x14ac:dyDescent="0.25">
      <c r="A9147" s="9" t="s">
        <v>3164</v>
      </c>
      <c r="B9147" s="11">
        <v>6232.7708406048987</v>
      </c>
    </row>
    <row r="9148" spans="1:2" x14ac:dyDescent="0.25">
      <c r="A9148" s="4" t="s">
        <v>8</v>
      </c>
      <c r="B9148" s="11">
        <v>6232.7708406048987</v>
      </c>
    </row>
    <row r="9149" spans="1:2" x14ac:dyDescent="0.25">
      <c r="A9149" s="10" t="s">
        <v>310</v>
      </c>
      <c r="B9149" s="11">
        <v>6232.7708406048987</v>
      </c>
    </row>
    <row r="9150" spans="1:2" x14ac:dyDescent="0.25">
      <c r="A9150" s="12" t="s">
        <v>40</v>
      </c>
      <c r="B9150" s="11">
        <v>6232.7708406048987</v>
      </c>
    </row>
    <row r="9151" spans="1:2" x14ac:dyDescent="0.25">
      <c r="A9151" s="13" t="s">
        <v>4053</v>
      </c>
      <c r="B9151" s="11">
        <v>6232.7708406048987</v>
      </c>
    </row>
    <row r="9152" spans="1:2" x14ac:dyDescent="0.25">
      <c r="A9152" s="14">
        <v>1.5</v>
      </c>
      <c r="B9152" s="11">
        <v>6232.7708406048987</v>
      </c>
    </row>
    <row r="9153" spans="1:2" x14ac:dyDescent="0.25">
      <c r="A9153" s="20" t="s">
        <v>18</v>
      </c>
      <c r="B9153" s="11">
        <v>6232.7708406048987</v>
      </c>
    </row>
    <row r="9154" spans="1:2" x14ac:dyDescent="0.25">
      <c r="A9154" s="163">
        <v>6232.7708406048987</v>
      </c>
      <c r="B9154" s="11">
        <v>6232.7708406048987</v>
      </c>
    </row>
    <row r="9155" spans="1:2" x14ac:dyDescent="0.25">
      <c r="A9155" s="9" t="s">
        <v>3165</v>
      </c>
      <c r="B9155" s="11">
        <v>50000</v>
      </c>
    </row>
    <row r="9156" spans="1:2" x14ac:dyDescent="0.25">
      <c r="A9156" s="4" t="s">
        <v>171</v>
      </c>
      <c r="B9156" s="11">
        <v>50000</v>
      </c>
    </row>
    <row r="9157" spans="1:2" x14ac:dyDescent="0.25">
      <c r="A9157" s="10" t="s">
        <v>279</v>
      </c>
      <c r="B9157" s="11">
        <v>50000</v>
      </c>
    </row>
    <row r="9158" spans="1:2" x14ac:dyDescent="0.25">
      <c r="A9158" s="12" t="s">
        <v>6</v>
      </c>
      <c r="B9158" s="11">
        <v>50000</v>
      </c>
    </row>
    <row r="9159" spans="1:2" x14ac:dyDescent="0.25">
      <c r="A9159" s="13" t="s">
        <v>4029</v>
      </c>
      <c r="B9159" s="11">
        <v>50000</v>
      </c>
    </row>
    <row r="9160" spans="1:2" x14ac:dyDescent="0.25">
      <c r="A9160" s="14">
        <v>25</v>
      </c>
      <c r="B9160" s="11">
        <v>50000</v>
      </c>
    </row>
    <row r="9161" spans="1:2" x14ac:dyDescent="0.25">
      <c r="A9161" s="20" t="s">
        <v>18</v>
      </c>
      <c r="B9161" s="11">
        <v>50000</v>
      </c>
    </row>
    <row r="9162" spans="1:2" x14ac:dyDescent="0.25">
      <c r="A9162" s="163">
        <v>50000</v>
      </c>
      <c r="B9162" s="11">
        <v>50000</v>
      </c>
    </row>
    <row r="9163" spans="1:2" x14ac:dyDescent="0.25">
      <c r="A9163" s="9" t="s">
        <v>3166</v>
      </c>
      <c r="B9163" s="11">
        <v>48000</v>
      </c>
    </row>
    <row r="9164" spans="1:2" x14ac:dyDescent="0.25">
      <c r="A9164" s="4" t="s">
        <v>1011</v>
      </c>
      <c r="B9164" s="11">
        <v>48000</v>
      </c>
    </row>
    <row r="9165" spans="1:2" x14ac:dyDescent="0.25">
      <c r="A9165" s="10" t="s">
        <v>488</v>
      </c>
      <c r="B9165" s="11">
        <v>48000</v>
      </c>
    </row>
    <row r="9166" spans="1:2" x14ac:dyDescent="0.25">
      <c r="A9166" s="12" t="s">
        <v>6</v>
      </c>
      <c r="B9166" s="11">
        <v>48000</v>
      </c>
    </row>
    <row r="9167" spans="1:2" x14ac:dyDescent="0.25">
      <c r="A9167" s="13" t="s">
        <v>4030</v>
      </c>
      <c r="B9167" s="11">
        <v>48000</v>
      </c>
    </row>
    <row r="9168" spans="1:2" x14ac:dyDescent="0.25">
      <c r="A9168" s="14">
        <v>10</v>
      </c>
      <c r="B9168" s="11">
        <v>48000</v>
      </c>
    </row>
    <row r="9169" spans="1:2" x14ac:dyDescent="0.25">
      <c r="A9169" s="20" t="s">
        <v>18</v>
      </c>
      <c r="B9169" s="11">
        <v>48000</v>
      </c>
    </row>
    <row r="9170" spans="1:2" x14ac:dyDescent="0.25">
      <c r="A9170" s="163">
        <v>48000</v>
      </c>
      <c r="B9170" s="11">
        <v>48000</v>
      </c>
    </row>
    <row r="9171" spans="1:2" x14ac:dyDescent="0.25">
      <c r="A9171" s="9" t="s">
        <v>3167</v>
      </c>
      <c r="B9171" s="11">
        <v>24000</v>
      </c>
    </row>
    <row r="9172" spans="1:2" x14ac:dyDescent="0.25">
      <c r="A9172" s="4" t="s">
        <v>1331</v>
      </c>
      <c r="B9172" s="11">
        <v>24000</v>
      </c>
    </row>
    <row r="9173" spans="1:2" x14ac:dyDescent="0.25">
      <c r="A9173" s="10" t="s">
        <v>52</v>
      </c>
      <c r="B9173" s="11">
        <v>24000</v>
      </c>
    </row>
    <row r="9174" spans="1:2" x14ac:dyDescent="0.25">
      <c r="A9174" s="12" t="s">
        <v>6</v>
      </c>
      <c r="B9174" s="11">
        <v>24000</v>
      </c>
    </row>
    <row r="9175" spans="1:2" x14ac:dyDescent="0.25">
      <c r="A9175" s="13" t="s">
        <v>4054</v>
      </c>
      <c r="B9175" s="11">
        <v>24000</v>
      </c>
    </row>
    <row r="9176" spans="1:2" x14ac:dyDescent="0.25">
      <c r="A9176" s="14">
        <v>21</v>
      </c>
      <c r="B9176" s="11">
        <v>24000</v>
      </c>
    </row>
    <row r="9177" spans="1:2" x14ac:dyDescent="0.25">
      <c r="A9177" s="20" t="s">
        <v>9</v>
      </c>
      <c r="B9177" s="11">
        <v>24000</v>
      </c>
    </row>
    <row r="9178" spans="1:2" x14ac:dyDescent="0.25">
      <c r="A9178" s="163">
        <v>24000</v>
      </c>
      <c r="B9178" s="11">
        <v>24000</v>
      </c>
    </row>
    <row r="9179" spans="1:2" x14ac:dyDescent="0.25">
      <c r="A9179" s="9" t="s">
        <v>3168</v>
      </c>
      <c r="B9179" s="11">
        <v>75000</v>
      </c>
    </row>
    <row r="9180" spans="1:2" x14ac:dyDescent="0.25">
      <c r="A9180" s="4" t="s">
        <v>15</v>
      </c>
      <c r="B9180" s="11">
        <v>75000</v>
      </c>
    </row>
    <row r="9181" spans="1:2" x14ac:dyDescent="0.25">
      <c r="A9181" s="10" t="s">
        <v>20</v>
      </c>
      <c r="B9181" s="11">
        <v>75000</v>
      </c>
    </row>
    <row r="9182" spans="1:2" x14ac:dyDescent="0.25">
      <c r="A9182" s="12" t="s">
        <v>6</v>
      </c>
      <c r="B9182" s="11">
        <v>75000</v>
      </c>
    </row>
    <row r="9183" spans="1:2" x14ac:dyDescent="0.25">
      <c r="A9183" s="13" t="s">
        <v>4101</v>
      </c>
      <c r="B9183" s="11">
        <v>75000</v>
      </c>
    </row>
    <row r="9184" spans="1:2" x14ac:dyDescent="0.25">
      <c r="A9184" s="14">
        <v>12</v>
      </c>
      <c r="B9184" s="11">
        <v>75000</v>
      </c>
    </row>
    <row r="9185" spans="1:2" x14ac:dyDescent="0.25">
      <c r="A9185" s="20" t="s">
        <v>9</v>
      </c>
      <c r="B9185" s="11">
        <v>75000</v>
      </c>
    </row>
    <row r="9186" spans="1:2" x14ac:dyDescent="0.25">
      <c r="A9186" s="163">
        <v>75000</v>
      </c>
      <c r="B9186" s="11">
        <v>75000</v>
      </c>
    </row>
    <row r="9187" spans="1:2" x14ac:dyDescent="0.25">
      <c r="A9187" s="9" t="s">
        <v>3169</v>
      </c>
      <c r="B9187" s="11">
        <v>58799.349940520107</v>
      </c>
    </row>
    <row r="9188" spans="1:2" x14ac:dyDescent="0.25">
      <c r="A9188" s="4" t="s">
        <v>359</v>
      </c>
      <c r="B9188" s="11">
        <v>58799.349940520107</v>
      </c>
    </row>
    <row r="9189" spans="1:2" x14ac:dyDescent="0.25">
      <c r="A9189" s="10" t="s">
        <v>20</v>
      </c>
      <c r="B9189" s="11">
        <v>58799.349940520107</v>
      </c>
    </row>
    <row r="9190" spans="1:2" x14ac:dyDescent="0.25">
      <c r="A9190" s="12" t="s">
        <v>358</v>
      </c>
      <c r="B9190" s="11">
        <v>58799.349940520107</v>
      </c>
    </row>
    <row r="9191" spans="1:2" x14ac:dyDescent="0.25">
      <c r="A9191" s="13" t="s">
        <v>4029</v>
      </c>
      <c r="B9191" s="11">
        <v>58799.349940520107</v>
      </c>
    </row>
    <row r="9192" spans="1:2" x14ac:dyDescent="0.25">
      <c r="A9192" s="14">
        <v>2</v>
      </c>
      <c r="B9192" s="11">
        <v>58799.349940520107</v>
      </c>
    </row>
    <row r="9193" spans="1:2" x14ac:dyDescent="0.25">
      <c r="A9193" s="20" t="s">
        <v>9</v>
      </c>
      <c r="B9193" s="11">
        <v>58799.349940520107</v>
      </c>
    </row>
    <row r="9194" spans="1:2" x14ac:dyDescent="0.25">
      <c r="A9194" s="163">
        <v>58799.349940520107</v>
      </c>
      <c r="B9194" s="11">
        <v>58799.349940520107</v>
      </c>
    </row>
    <row r="9195" spans="1:2" x14ac:dyDescent="0.25">
      <c r="A9195" s="9" t="s">
        <v>3170</v>
      </c>
      <c r="B9195" s="11">
        <v>21228.177433598263</v>
      </c>
    </row>
    <row r="9196" spans="1:2" x14ac:dyDescent="0.25">
      <c r="A9196" s="4" t="s">
        <v>17</v>
      </c>
      <c r="B9196" s="11">
        <v>21228.177433598263</v>
      </c>
    </row>
    <row r="9197" spans="1:2" x14ac:dyDescent="0.25">
      <c r="A9197" s="10" t="s">
        <v>356</v>
      </c>
      <c r="B9197" s="11">
        <v>21228.177433598263</v>
      </c>
    </row>
    <row r="9198" spans="1:2" x14ac:dyDescent="0.25">
      <c r="A9198" s="12" t="s">
        <v>32</v>
      </c>
      <c r="B9198" s="11">
        <v>21228.177433598263</v>
      </c>
    </row>
    <row r="9199" spans="1:2" x14ac:dyDescent="0.25">
      <c r="A9199" s="13" t="s">
        <v>4054</v>
      </c>
      <c r="B9199" s="11">
        <v>21228.177433598263</v>
      </c>
    </row>
    <row r="9200" spans="1:2" x14ac:dyDescent="0.25">
      <c r="A9200" s="14">
        <v>8</v>
      </c>
      <c r="B9200" s="11">
        <v>21228.177433598263</v>
      </c>
    </row>
    <row r="9201" spans="1:2" x14ac:dyDescent="0.25">
      <c r="A9201" s="20" t="s">
        <v>13</v>
      </c>
      <c r="B9201" s="11">
        <v>21228.177433598263</v>
      </c>
    </row>
    <row r="9202" spans="1:2" x14ac:dyDescent="0.25">
      <c r="A9202" s="163">
        <v>21228.177433598263</v>
      </c>
      <c r="B9202" s="11">
        <v>21228.177433598263</v>
      </c>
    </row>
    <row r="9203" spans="1:2" x14ac:dyDescent="0.25">
      <c r="A9203" s="9" t="s">
        <v>3171</v>
      </c>
      <c r="B9203" s="11">
        <v>60000</v>
      </c>
    </row>
    <row r="9204" spans="1:2" x14ac:dyDescent="0.25">
      <c r="A9204" s="4" t="s">
        <v>15</v>
      </c>
      <c r="B9204" s="11">
        <v>60000</v>
      </c>
    </row>
    <row r="9205" spans="1:2" x14ac:dyDescent="0.25">
      <c r="A9205" s="10" t="s">
        <v>52</v>
      </c>
      <c r="B9205" s="11">
        <v>60000</v>
      </c>
    </row>
    <row r="9206" spans="1:2" x14ac:dyDescent="0.25">
      <c r="A9206" s="12" t="s">
        <v>6</v>
      </c>
      <c r="B9206" s="11">
        <v>60000</v>
      </c>
    </row>
    <row r="9207" spans="1:2" x14ac:dyDescent="0.25">
      <c r="A9207" s="13" t="s">
        <v>4029</v>
      </c>
      <c r="B9207" s="11">
        <v>60000</v>
      </c>
    </row>
    <row r="9208" spans="1:2" x14ac:dyDescent="0.25">
      <c r="A9208" s="14">
        <v>10</v>
      </c>
      <c r="B9208" s="11">
        <v>60000</v>
      </c>
    </row>
    <row r="9209" spans="1:2" x14ac:dyDescent="0.25">
      <c r="A9209" s="20" t="s">
        <v>18</v>
      </c>
      <c r="B9209" s="11">
        <v>60000</v>
      </c>
    </row>
    <row r="9210" spans="1:2" x14ac:dyDescent="0.25">
      <c r="A9210" s="163">
        <v>60000</v>
      </c>
      <c r="B9210" s="11">
        <v>60000</v>
      </c>
    </row>
    <row r="9211" spans="1:2" x14ac:dyDescent="0.25">
      <c r="A9211" s="9" t="s">
        <v>3172</v>
      </c>
      <c r="B9211" s="11">
        <v>18018.883790212141</v>
      </c>
    </row>
    <row r="9212" spans="1:2" x14ac:dyDescent="0.25">
      <c r="A9212" s="4" t="s">
        <v>75</v>
      </c>
      <c r="B9212" s="11">
        <v>18018.883790212141</v>
      </c>
    </row>
    <row r="9213" spans="1:2" x14ac:dyDescent="0.25">
      <c r="A9213" s="10" t="s">
        <v>20</v>
      </c>
      <c r="B9213" s="11">
        <v>18018.883790212141</v>
      </c>
    </row>
    <row r="9214" spans="1:2" x14ac:dyDescent="0.25">
      <c r="A9214" s="12" t="s">
        <v>1337</v>
      </c>
      <c r="B9214" s="11">
        <v>18018.883790212141</v>
      </c>
    </row>
    <row r="9215" spans="1:2" x14ac:dyDescent="0.25">
      <c r="A9215" s="13" t="s">
        <v>4054</v>
      </c>
      <c r="B9215" s="11">
        <v>18018.883790212141</v>
      </c>
    </row>
    <row r="9216" spans="1:2" x14ac:dyDescent="0.25">
      <c r="A9216" s="14">
        <v>10</v>
      </c>
      <c r="B9216" s="11">
        <v>18018.883790212141</v>
      </c>
    </row>
    <row r="9217" spans="1:2" x14ac:dyDescent="0.25">
      <c r="A9217" s="20" t="s">
        <v>13</v>
      </c>
      <c r="B9217" s="11">
        <v>18018.883790212141</v>
      </c>
    </row>
    <row r="9218" spans="1:2" x14ac:dyDescent="0.25">
      <c r="A9218" s="163">
        <v>18018.883790212141</v>
      </c>
      <c r="B9218" s="11">
        <v>18018.883790212141</v>
      </c>
    </row>
    <row r="9219" spans="1:2" x14ac:dyDescent="0.25">
      <c r="A9219" s="9" t="s">
        <v>3173</v>
      </c>
      <c r="B9219" s="11">
        <v>7200</v>
      </c>
    </row>
    <row r="9220" spans="1:2" x14ac:dyDescent="0.25">
      <c r="A9220" s="4" t="s">
        <v>8</v>
      </c>
      <c r="B9220" s="11">
        <v>7200</v>
      </c>
    </row>
    <row r="9221" spans="1:2" x14ac:dyDescent="0.25">
      <c r="A9221" s="10" t="s">
        <v>3999</v>
      </c>
      <c r="B9221" s="11">
        <v>7200</v>
      </c>
    </row>
    <row r="9222" spans="1:2" x14ac:dyDescent="0.25">
      <c r="A9222" s="12" t="s">
        <v>6</v>
      </c>
      <c r="B9222" s="11">
        <v>7200</v>
      </c>
    </row>
    <row r="9223" spans="1:2" x14ac:dyDescent="0.25">
      <c r="A9223" s="13" t="s">
        <v>4053</v>
      </c>
      <c r="B9223" s="11">
        <v>7200</v>
      </c>
    </row>
    <row r="9224" spans="1:2" x14ac:dyDescent="0.25">
      <c r="A9224" s="14">
        <v>7</v>
      </c>
      <c r="B9224" s="11">
        <v>7200</v>
      </c>
    </row>
    <row r="9225" spans="1:2" x14ac:dyDescent="0.25">
      <c r="A9225" s="20" t="s">
        <v>9</v>
      </c>
      <c r="B9225" s="11">
        <v>7200</v>
      </c>
    </row>
    <row r="9226" spans="1:2" x14ac:dyDescent="0.25">
      <c r="A9226" s="163">
        <v>7200</v>
      </c>
      <c r="B9226" s="11">
        <v>7200</v>
      </c>
    </row>
    <row r="9227" spans="1:2" x14ac:dyDescent="0.25">
      <c r="A9227" s="9" t="s">
        <v>3174</v>
      </c>
      <c r="B9227" s="11">
        <v>56000</v>
      </c>
    </row>
    <row r="9228" spans="1:2" x14ac:dyDescent="0.25">
      <c r="A9228" s="4" t="s">
        <v>15</v>
      </c>
      <c r="B9228" s="11">
        <v>56000</v>
      </c>
    </row>
    <row r="9229" spans="1:2" x14ac:dyDescent="0.25">
      <c r="A9229" s="10" t="s">
        <v>20</v>
      </c>
      <c r="B9229" s="11">
        <v>56000</v>
      </c>
    </row>
    <row r="9230" spans="1:2" x14ac:dyDescent="0.25">
      <c r="A9230" s="12" t="s">
        <v>6</v>
      </c>
      <c r="B9230" s="11">
        <v>56000</v>
      </c>
    </row>
    <row r="9231" spans="1:2" x14ac:dyDescent="0.25">
      <c r="A9231" s="13" t="s">
        <v>4029</v>
      </c>
      <c r="B9231" s="11">
        <v>56000</v>
      </c>
    </row>
    <row r="9232" spans="1:2" x14ac:dyDescent="0.25">
      <c r="A9232" s="14">
        <v>2</v>
      </c>
      <c r="B9232" s="11">
        <v>56000</v>
      </c>
    </row>
    <row r="9233" spans="1:2" x14ac:dyDescent="0.25">
      <c r="A9233" s="20" t="s">
        <v>25</v>
      </c>
      <c r="B9233" s="11">
        <v>56000</v>
      </c>
    </row>
    <row r="9234" spans="1:2" x14ac:dyDescent="0.25">
      <c r="A9234" s="163">
        <v>56000</v>
      </c>
      <c r="B9234" s="11">
        <v>56000</v>
      </c>
    </row>
    <row r="9235" spans="1:2" x14ac:dyDescent="0.25">
      <c r="A9235" s="9" t="s">
        <v>3175</v>
      </c>
      <c r="B9235" s="11">
        <v>9616.275011218986</v>
      </c>
    </row>
    <row r="9236" spans="1:2" x14ac:dyDescent="0.25">
      <c r="A9236" s="4" t="s">
        <v>8</v>
      </c>
      <c r="B9236" s="11">
        <v>9616.275011218986</v>
      </c>
    </row>
    <row r="9237" spans="1:2" x14ac:dyDescent="0.25">
      <c r="A9237" s="10" t="s">
        <v>20</v>
      </c>
      <c r="B9237" s="11">
        <v>9616.275011218986</v>
      </c>
    </row>
    <row r="9238" spans="1:2" x14ac:dyDescent="0.25">
      <c r="A9238" s="12" t="s">
        <v>40</v>
      </c>
      <c r="B9238" s="11">
        <v>9616.275011218986</v>
      </c>
    </row>
    <row r="9239" spans="1:2" x14ac:dyDescent="0.25">
      <c r="A9239" s="13" t="s">
        <v>4053</v>
      </c>
      <c r="B9239" s="11">
        <v>9616.275011218986</v>
      </c>
    </row>
    <row r="9240" spans="1:2" x14ac:dyDescent="0.25">
      <c r="A9240" s="14">
        <v>7.9</v>
      </c>
      <c r="B9240" s="11">
        <v>9616.275011218986</v>
      </c>
    </row>
    <row r="9241" spans="1:2" x14ac:dyDescent="0.25">
      <c r="A9241" s="20" t="s">
        <v>9</v>
      </c>
      <c r="B9241" s="11">
        <v>9616.275011218986</v>
      </c>
    </row>
    <row r="9242" spans="1:2" x14ac:dyDescent="0.25">
      <c r="A9242" s="163">
        <v>9616.275011218986</v>
      </c>
      <c r="B9242" s="11">
        <v>9616.275011218986</v>
      </c>
    </row>
    <row r="9243" spans="1:2" x14ac:dyDescent="0.25">
      <c r="A9243" s="9" t="s">
        <v>3176</v>
      </c>
      <c r="B9243" s="11">
        <v>51497.005988023957</v>
      </c>
    </row>
    <row r="9244" spans="1:2" x14ac:dyDescent="0.25">
      <c r="A9244" s="4" t="s">
        <v>1344</v>
      </c>
      <c r="B9244" s="11">
        <v>51497.005988023957</v>
      </c>
    </row>
    <row r="9245" spans="1:2" x14ac:dyDescent="0.25">
      <c r="A9245" s="10" t="s">
        <v>52</v>
      </c>
      <c r="B9245" s="11">
        <v>51497.005988023957</v>
      </c>
    </row>
    <row r="9246" spans="1:2" x14ac:dyDescent="0.25">
      <c r="A9246" s="12" t="s">
        <v>1343</v>
      </c>
      <c r="B9246" s="11">
        <v>51497.005988023957</v>
      </c>
    </row>
    <row r="9247" spans="1:2" x14ac:dyDescent="0.25">
      <c r="A9247" s="13" t="s">
        <v>4029</v>
      </c>
      <c r="B9247" s="11">
        <v>51497.005988023957</v>
      </c>
    </row>
    <row r="9248" spans="1:2" x14ac:dyDescent="0.25">
      <c r="A9248" s="14">
        <v>9</v>
      </c>
      <c r="B9248" s="11">
        <v>51497.005988023957</v>
      </c>
    </row>
    <row r="9249" spans="1:2" x14ac:dyDescent="0.25">
      <c r="A9249" s="20" t="s">
        <v>9</v>
      </c>
      <c r="B9249" s="11">
        <v>51497.005988023957</v>
      </c>
    </row>
    <row r="9250" spans="1:2" x14ac:dyDescent="0.25">
      <c r="A9250" s="163">
        <v>51497.005988023957</v>
      </c>
      <c r="B9250" s="11">
        <v>51497.005988023957</v>
      </c>
    </row>
    <row r="9251" spans="1:2" x14ac:dyDescent="0.25">
      <c r="A9251" s="9" t="s">
        <v>3177</v>
      </c>
      <c r="B9251" s="11">
        <v>104172.75399731184</v>
      </c>
    </row>
    <row r="9252" spans="1:2" x14ac:dyDescent="0.25">
      <c r="A9252" s="4" t="s">
        <v>628</v>
      </c>
      <c r="B9252" s="11">
        <v>104172.75399731184</v>
      </c>
    </row>
    <row r="9253" spans="1:2" x14ac:dyDescent="0.25">
      <c r="A9253" s="10" t="s">
        <v>52</v>
      </c>
      <c r="B9253" s="11">
        <v>104172.75399731184</v>
      </c>
    </row>
    <row r="9254" spans="1:2" x14ac:dyDescent="0.25">
      <c r="A9254" s="12" t="s">
        <v>22</v>
      </c>
      <c r="B9254" s="11">
        <v>104172.75399731184</v>
      </c>
    </row>
    <row r="9255" spans="1:2" x14ac:dyDescent="0.25">
      <c r="A9255" s="13" t="s">
        <v>4031</v>
      </c>
      <c r="B9255" s="11">
        <v>104172.75399731184</v>
      </c>
    </row>
    <row r="9256" spans="1:2" x14ac:dyDescent="0.25">
      <c r="A9256" s="14">
        <v>25</v>
      </c>
      <c r="B9256" s="11">
        <v>104172.75399731184</v>
      </c>
    </row>
    <row r="9257" spans="1:2" x14ac:dyDescent="0.25">
      <c r="A9257" s="20" t="s">
        <v>13</v>
      </c>
      <c r="B9257" s="11">
        <v>104172.75399731184</v>
      </c>
    </row>
    <row r="9258" spans="1:2" x14ac:dyDescent="0.25">
      <c r="A9258" s="163">
        <v>104172.75399731184</v>
      </c>
      <c r="B9258" s="11">
        <v>104172.75399731184</v>
      </c>
    </row>
    <row r="9259" spans="1:2" x14ac:dyDescent="0.25">
      <c r="A9259" s="9" t="s">
        <v>3178</v>
      </c>
      <c r="B9259" s="11">
        <v>88000</v>
      </c>
    </row>
    <row r="9260" spans="1:2" x14ac:dyDescent="0.25">
      <c r="A9260" s="4" t="s">
        <v>15</v>
      </c>
      <c r="B9260" s="11">
        <v>88000</v>
      </c>
    </row>
    <row r="9261" spans="1:2" x14ac:dyDescent="0.25">
      <c r="A9261" s="10" t="s">
        <v>52</v>
      </c>
      <c r="B9261" s="11">
        <v>88000</v>
      </c>
    </row>
    <row r="9262" spans="1:2" x14ac:dyDescent="0.25">
      <c r="A9262" s="12" t="s">
        <v>6</v>
      </c>
      <c r="B9262" s="11">
        <v>88000</v>
      </c>
    </row>
    <row r="9263" spans="1:2" x14ac:dyDescent="0.25">
      <c r="A9263" s="13" t="s">
        <v>4102</v>
      </c>
      <c r="B9263" s="11">
        <v>88000</v>
      </c>
    </row>
    <row r="9264" spans="1:2" x14ac:dyDescent="0.25">
      <c r="A9264" s="14">
        <v>2</v>
      </c>
      <c r="B9264" s="11">
        <v>88000</v>
      </c>
    </row>
    <row r="9265" spans="1:2" x14ac:dyDescent="0.25">
      <c r="A9265" s="20" t="s">
        <v>9</v>
      </c>
      <c r="B9265" s="11">
        <v>88000</v>
      </c>
    </row>
    <row r="9266" spans="1:2" x14ac:dyDescent="0.25">
      <c r="A9266" s="163">
        <v>88000</v>
      </c>
      <c r="B9266" s="11">
        <v>88000</v>
      </c>
    </row>
    <row r="9267" spans="1:2" x14ac:dyDescent="0.25">
      <c r="A9267" s="9" t="s">
        <v>3179</v>
      </c>
      <c r="B9267" s="11">
        <v>80000</v>
      </c>
    </row>
    <row r="9268" spans="1:2" x14ac:dyDescent="0.25">
      <c r="A9268" s="4" t="s">
        <v>15</v>
      </c>
      <c r="B9268" s="11">
        <v>80000</v>
      </c>
    </row>
    <row r="9269" spans="1:2" x14ac:dyDescent="0.25">
      <c r="A9269" s="10" t="s">
        <v>20</v>
      </c>
      <c r="B9269" s="11">
        <v>80000</v>
      </c>
    </row>
    <row r="9270" spans="1:2" x14ac:dyDescent="0.25">
      <c r="A9270" s="12" t="s">
        <v>6</v>
      </c>
      <c r="B9270" s="11">
        <v>80000</v>
      </c>
    </row>
    <row r="9271" spans="1:2" x14ac:dyDescent="0.25">
      <c r="A9271" s="13" t="s">
        <v>4101</v>
      </c>
      <c r="B9271" s="11">
        <v>80000</v>
      </c>
    </row>
    <row r="9272" spans="1:2" x14ac:dyDescent="0.25">
      <c r="A9272" s="14">
        <v>6</v>
      </c>
      <c r="B9272" s="11">
        <v>80000</v>
      </c>
    </row>
    <row r="9273" spans="1:2" x14ac:dyDescent="0.25">
      <c r="A9273" s="20" t="s">
        <v>9</v>
      </c>
      <c r="B9273" s="11">
        <v>80000</v>
      </c>
    </row>
    <row r="9274" spans="1:2" x14ac:dyDescent="0.25">
      <c r="A9274" s="163">
        <v>80000</v>
      </c>
      <c r="B9274" s="11">
        <v>80000</v>
      </c>
    </row>
    <row r="9275" spans="1:2" x14ac:dyDescent="0.25">
      <c r="A9275" s="9" t="s">
        <v>3180</v>
      </c>
      <c r="B9275" s="11">
        <v>19000</v>
      </c>
    </row>
    <row r="9276" spans="1:2" x14ac:dyDescent="0.25">
      <c r="A9276" s="4" t="s">
        <v>71</v>
      </c>
      <c r="B9276" s="11">
        <v>19000</v>
      </c>
    </row>
    <row r="9277" spans="1:2" x14ac:dyDescent="0.25">
      <c r="A9277" s="10" t="s">
        <v>310</v>
      </c>
      <c r="B9277" s="11">
        <v>19000</v>
      </c>
    </row>
    <row r="9278" spans="1:2" x14ac:dyDescent="0.25">
      <c r="A9278" s="12" t="s">
        <v>6</v>
      </c>
      <c r="B9278" s="11">
        <v>19000</v>
      </c>
    </row>
    <row r="9279" spans="1:2" x14ac:dyDescent="0.25">
      <c r="A9279" s="13" t="s">
        <v>4054</v>
      </c>
      <c r="B9279" s="11">
        <v>19000</v>
      </c>
    </row>
    <row r="9280" spans="1:2" x14ac:dyDescent="0.25">
      <c r="A9280" s="14">
        <v>20</v>
      </c>
      <c r="B9280" s="11">
        <v>19000</v>
      </c>
    </row>
    <row r="9281" spans="1:2" x14ac:dyDescent="0.25">
      <c r="A9281" s="20" t="s">
        <v>9</v>
      </c>
      <c r="B9281" s="11">
        <v>19000</v>
      </c>
    </row>
    <row r="9282" spans="1:2" x14ac:dyDescent="0.25">
      <c r="A9282" s="163">
        <v>19000</v>
      </c>
      <c r="B9282" s="11">
        <v>19000</v>
      </c>
    </row>
    <row r="9283" spans="1:2" x14ac:dyDescent="0.25">
      <c r="A9283" s="9" t="s">
        <v>3181</v>
      </c>
      <c r="B9283" s="11">
        <v>19055.991584874118</v>
      </c>
    </row>
    <row r="9284" spans="1:2" x14ac:dyDescent="0.25">
      <c r="A9284" s="4" t="s">
        <v>895</v>
      </c>
      <c r="B9284" s="11">
        <v>19055.991584874118</v>
      </c>
    </row>
    <row r="9285" spans="1:2" x14ac:dyDescent="0.25">
      <c r="A9285" s="10" t="s">
        <v>356</v>
      </c>
      <c r="B9285" s="11">
        <v>19055.991584874118</v>
      </c>
    </row>
    <row r="9286" spans="1:2" x14ac:dyDescent="0.25">
      <c r="A9286" s="12" t="s">
        <v>22</v>
      </c>
      <c r="B9286" s="11">
        <v>19055.991584874118</v>
      </c>
    </row>
    <row r="9287" spans="1:2" x14ac:dyDescent="0.25">
      <c r="A9287" s="13" t="s">
        <v>4054</v>
      </c>
      <c r="B9287" s="11">
        <v>19055.991584874118</v>
      </c>
    </row>
    <row r="9288" spans="1:2" x14ac:dyDescent="0.25">
      <c r="A9288" s="14">
        <v>3</v>
      </c>
      <c r="B9288" s="11">
        <v>19055.991584874118</v>
      </c>
    </row>
    <row r="9289" spans="1:2" x14ac:dyDescent="0.25">
      <c r="A9289" s="20" t="s">
        <v>9</v>
      </c>
      <c r="B9289" s="11">
        <v>19055.991584874118</v>
      </c>
    </row>
    <row r="9290" spans="1:2" x14ac:dyDescent="0.25">
      <c r="A9290" s="163">
        <v>19055.991584874118</v>
      </c>
      <c r="B9290" s="11">
        <v>19055.991584874118</v>
      </c>
    </row>
    <row r="9291" spans="1:2" x14ac:dyDescent="0.25">
      <c r="A9291" s="9" t="s">
        <v>3182</v>
      </c>
      <c r="B9291" s="11">
        <v>8547.8000099724322</v>
      </c>
    </row>
    <row r="9292" spans="1:2" x14ac:dyDescent="0.25">
      <c r="A9292" s="4" t="s">
        <v>8</v>
      </c>
      <c r="B9292" s="11">
        <v>8547.8000099724322</v>
      </c>
    </row>
    <row r="9293" spans="1:2" x14ac:dyDescent="0.25">
      <c r="A9293" s="10" t="s">
        <v>356</v>
      </c>
      <c r="B9293" s="11">
        <v>8547.8000099724322</v>
      </c>
    </row>
    <row r="9294" spans="1:2" x14ac:dyDescent="0.25">
      <c r="A9294" s="12" t="s">
        <v>40</v>
      </c>
      <c r="B9294" s="11">
        <v>8547.8000099724322</v>
      </c>
    </row>
    <row r="9295" spans="1:2" x14ac:dyDescent="0.25">
      <c r="A9295" s="13" t="s">
        <v>4053</v>
      </c>
      <c r="B9295" s="11">
        <v>8547.8000099724322</v>
      </c>
    </row>
    <row r="9296" spans="1:2" x14ac:dyDescent="0.25">
      <c r="A9296" s="14">
        <v>15</v>
      </c>
      <c r="B9296" s="11">
        <v>8547.8000099724322</v>
      </c>
    </row>
    <row r="9297" spans="1:2" x14ac:dyDescent="0.25">
      <c r="A9297" s="20" t="s">
        <v>13</v>
      </c>
      <c r="B9297" s="11">
        <v>8547.8000099724322</v>
      </c>
    </row>
    <row r="9298" spans="1:2" x14ac:dyDescent="0.25">
      <c r="A9298" s="163">
        <v>8547.8000099724322</v>
      </c>
      <c r="B9298" s="11">
        <v>8547.8000099724322</v>
      </c>
    </row>
    <row r="9299" spans="1:2" x14ac:dyDescent="0.25">
      <c r="A9299" s="9" t="s">
        <v>3183</v>
      </c>
      <c r="B9299" s="11">
        <v>19588.708356186824</v>
      </c>
    </row>
    <row r="9300" spans="1:2" x14ac:dyDescent="0.25">
      <c r="A9300" s="4" t="s">
        <v>8</v>
      </c>
      <c r="B9300" s="11">
        <v>19588.708356186824</v>
      </c>
    </row>
    <row r="9301" spans="1:2" x14ac:dyDescent="0.25">
      <c r="A9301" s="10" t="s">
        <v>356</v>
      </c>
      <c r="B9301" s="11">
        <v>19588.708356186824</v>
      </c>
    </row>
    <row r="9302" spans="1:2" x14ac:dyDescent="0.25">
      <c r="A9302" s="12" t="s">
        <v>40</v>
      </c>
      <c r="B9302" s="11">
        <v>19588.708356186824</v>
      </c>
    </row>
    <row r="9303" spans="1:2" x14ac:dyDescent="0.25">
      <c r="A9303" s="13" t="s">
        <v>4054</v>
      </c>
      <c r="B9303" s="11">
        <v>19588.708356186824</v>
      </c>
    </row>
    <row r="9304" spans="1:2" x14ac:dyDescent="0.25">
      <c r="A9304" s="14">
        <v>13</v>
      </c>
      <c r="B9304" s="11">
        <v>19588.708356186824</v>
      </c>
    </row>
    <row r="9305" spans="1:2" x14ac:dyDescent="0.25">
      <c r="A9305" s="20" t="s">
        <v>13</v>
      </c>
      <c r="B9305" s="11">
        <v>19588.708356186824</v>
      </c>
    </row>
    <row r="9306" spans="1:2" x14ac:dyDescent="0.25">
      <c r="A9306" s="163">
        <v>19588.708356186824</v>
      </c>
      <c r="B9306" s="11">
        <v>19588.708356186824</v>
      </c>
    </row>
    <row r="9307" spans="1:2" x14ac:dyDescent="0.25">
      <c r="A9307" s="9" t="s">
        <v>3184</v>
      </c>
      <c r="B9307" s="11">
        <v>61000</v>
      </c>
    </row>
    <row r="9308" spans="1:2" x14ac:dyDescent="0.25">
      <c r="A9308" s="4" t="s">
        <v>15</v>
      </c>
      <c r="B9308" s="11">
        <v>61000</v>
      </c>
    </row>
    <row r="9309" spans="1:2" x14ac:dyDescent="0.25">
      <c r="A9309" s="10" t="s">
        <v>20</v>
      </c>
      <c r="B9309" s="11">
        <v>61000</v>
      </c>
    </row>
    <row r="9310" spans="1:2" x14ac:dyDescent="0.25">
      <c r="A9310" s="12" t="s">
        <v>6</v>
      </c>
      <c r="B9310" s="11">
        <v>61000</v>
      </c>
    </row>
    <row r="9311" spans="1:2" x14ac:dyDescent="0.25">
      <c r="A9311" s="13" t="s">
        <v>4029</v>
      </c>
      <c r="B9311" s="11">
        <v>61000</v>
      </c>
    </row>
    <row r="9312" spans="1:2" x14ac:dyDescent="0.25">
      <c r="A9312" s="14">
        <v>1.5</v>
      </c>
      <c r="B9312" s="11">
        <v>61000</v>
      </c>
    </row>
    <row r="9313" spans="1:2" x14ac:dyDescent="0.25">
      <c r="A9313" s="20" t="s">
        <v>9</v>
      </c>
      <c r="B9313" s="11">
        <v>61000</v>
      </c>
    </row>
    <row r="9314" spans="1:2" x14ac:dyDescent="0.25">
      <c r="A9314" s="163">
        <v>61000</v>
      </c>
      <c r="B9314" s="11">
        <v>61000</v>
      </c>
    </row>
    <row r="9315" spans="1:2" x14ac:dyDescent="0.25">
      <c r="A9315" s="9" t="s">
        <v>3185</v>
      </c>
      <c r="B9315" s="11">
        <v>53590.061250287661</v>
      </c>
    </row>
    <row r="9316" spans="1:2" x14ac:dyDescent="0.25">
      <c r="A9316" s="4" t="s">
        <v>71</v>
      </c>
      <c r="B9316" s="11">
        <v>53590.061250287661</v>
      </c>
    </row>
    <row r="9317" spans="1:2" x14ac:dyDescent="0.25">
      <c r="A9317" s="10" t="s">
        <v>310</v>
      </c>
      <c r="B9317" s="11">
        <v>53590.061250287661</v>
      </c>
    </row>
    <row r="9318" spans="1:2" x14ac:dyDescent="0.25">
      <c r="A9318" s="12" t="s">
        <v>69</v>
      </c>
      <c r="B9318" s="11">
        <v>53590.061250287661</v>
      </c>
    </row>
    <row r="9319" spans="1:2" x14ac:dyDescent="0.25">
      <c r="A9319" s="13" t="s">
        <v>4029</v>
      </c>
      <c r="B9319" s="11">
        <v>53590.061250287661</v>
      </c>
    </row>
    <row r="9320" spans="1:2" x14ac:dyDescent="0.25">
      <c r="A9320" s="14">
        <v>10</v>
      </c>
      <c r="B9320" s="11">
        <v>53590.061250287661</v>
      </c>
    </row>
    <row r="9321" spans="1:2" x14ac:dyDescent="0.25">
      <c r="A9321" s="20" t="s">
        <v>13</v>
      </c>
      <c r="B9321" s="11">
        <v>53590.061250287661</v>
      </c>
    </row>
    <row r="9322" spans="1:2" x14ac:dyDescent="0.25">
      <c r="A9322" s="163">
        <v>53590.061250287661</v>
      </c>
      <c r="B9322" s="11">
        <v>53590.061250287661</v>
      </c>
    </row>
    <row r="9323" spans="1:2" x14ac:dyDescent="0.25">
      <c r="A9323" s="9" t="s">
        <v>3186</v>
      </c>
      <c r="B9323" s="11">
        <v>53590.061250287661</v>
      </c>
    </row>
    <row r="9324" spans="1:2" x14ac:dyDescent="0.25">
      <c r="A9324" s="4" t="s">
        <v>71</v>
      </c>
      <c r="B9324" s="11">
        <v>53590.061250287661</v>
      </c>
    </row>
    <row r="9325" spans="1:2" x14ac:dyDescent="0.25">
      <c r="A9325" s="10" t="s">
        <v>310</v>
      </c>
      <c r="B9325" s="11">
        <v>53590.061250287661</v>
      </c>
    </row>
    <row r="9326" spans="1:2" x14ac:dyDescent="0.25">
      <c r="A9326" s="12" t="s">
        <v>69</v>
      </c>
      <c r="B9326" s="11">
        <v>53590.061250287661</v>
      </c>
    </row>
    <row r="9327" spans="1:2" x14ac:dyDescent="0.25">
      <c r="A9327" s="13" t="s">
        <v>4029</v>
      </c>
      <c r="B9327" s="11">
        <v>53590.061250287661</v>
      </c>
    </row>
    <row r="9328" spans="1:2" x14ac:dyDescent="0.25">
      <c r="A9328" s="14">
        <v>10</v>
      </c>
      <c r="B9328" s="11">
        <v>53590.061250287661</v>
      </c>
    </row>
    <row r="9329" spans="1:2" x14ac:dyDescent="0.25">
      <c r="A9329" s="20" t="s">
        <v>13</v>
      </c>
      <c r="B9329" s="11">
        <v>53590.061250287661</v>
      </c>
    </row>
    <row r="9330" spans="1:2" x14ac:dyDescent="0.25">
      <c r="A9330" s="163">
        <v>53590.061250287661</v>
      </c>
      <c r="B9330" s="11">
        <v>53590.061250287661</v>
      </c>
    </row>
    <row r="9331" spans="1:2" x14ac:dyDescent="0.25">
      <c r="A9331" s="9" t="s">
        <v>3187</v>
      </c>
      <c r="B9331" s="11">
        <v>4451.9791718606421</v>
      </c>
    </row>
    <row r="9332" spans="1:2" x14ac:dyDescent="0.25">
      <c r="A9332" s="4" t="s">
        <v>8</v>
      </c>
      <c r="B9332" s="11">
        <v>4451.9791718606421</v>
      </c>
    </row>
    <row r="9333" spans="1:2" x14ac:dyDescent="0.25">
      <c r="A9333" s="10" t="s">
        <v>52</v>
      </c>
      <c r="B9333" s="11">
        <v>4451.9791718606421</v>
      </c>
    </row>
    <row r="9334" spans="1:2" x14ac:dyDescent="0.25">
      <c r="A9334" s="12" t="s">
        <v>40</v>
      </c>
      <c r="B9334" s="11">
        <v>4451.9791718606421</v>
      </c>
    </row>
    <row r="9335" spans="1:2" x14ac:dyDescent="0.25">
      <c r="A9335" s="13" t="s">
        <v>4053</v>
      </c>
      <c r="B9335" s="11">
        <v>4451.9791718606421</v>
      </c>
    </row>
    <row r="9336" spans="1:2" x14ac:dyDescent="0.25">
      <c r="A9336" s="14">
        <v>1</v>
      </c>
      <c r="B9336" s="11">
        <v>4451.9791718606421</v>
      </c>
    </row>
    <row r="9337" spans="1:2" x14ac:dyDescent="0.25">
      <c r="A9337" s="20" t="s">
        <v>9</v>
      </c>
      <c r="B9337" s="11">
        <v>4451.9791718606421</v>
      </c>
    </row>
    <row r="9338" spans="1:2" x14ac:dyDescent="0.25">
      <c r="A9338" s="163">
        <v>4451.9791718606421</v>
      </c>
      <c r="B9338" s="11">
        <v>4451.9791718606421</v>
      </c>
    </row>
    <row r="9339" spans="1:2" x14ac:dyDescent="0.25">
      <c r="A9339" s="9" t="s">
        <v>3188</v>
      </c>
      <c r="B9339" s="11">
        <v>25407.988779832154</v>
      </c>
    </row>
    <row r="9340" spans="1:2" x14ac:dyDescent="0.25">
      <c r="A9340" s="4" t="s">
        <v>169</v>
      </c>
      <c r="B9340" s="11">
        <v>25407.988779832154</v>
      </c>
    </row>
    <row r="9341" spans="1:2" x14ac:dyDescent="0.25">
      <c r="A9341" s="10" t="s">
        <v>52</v>
      </c>
      <c r="B9341" s="11">
        <v>25407.988779832154</v>
      </c>
    </row>
    <row r="9342" spans="1:2" x14ac:dyDescent="0.25">
      <c r="A9342" s="12" t="s">
        <v>22</v>
      </c>
      <c r="B9342" s="11">
        <v>25407.988779832154</v>
      </c>
    </row>
    <row r="9343" spans="1:2" x14ac:dyDescent="0.25">
      <c r="A9343" s="13" t="s">
        <v>4032</v>
      </c>
      <c r="B9343" s="11">
        <v>25407.988779832154</v>
      </c>
    </row>
    <row r="9344" spans="1:2" x14ac:dyDescent="0.25">
      <c r="A9344" s="14">
        <v>12</v>
      </c>
      <c r="B9344" s="11">
        <v>25407.988779832154</v>
      </c>
    </row>
    <row r="9345" spans="1:2" x14ac:dyDescent="0.25">
      <c r="A9345" s="20" t="s">
        <v>25</v>
      </c>
      <c r="B9345" s="11">
        <v>25407.988779832154</v>
      </c>
    </row>
    <row r="9346" spans="1:2" x14ac:dyDescent="0.25">
      <c r="A9346" s="163">
        <v>25407.988779832154</v>
      </c>
      <c r="B9346" s="11">
        <v>25407.988779832154</v>
      </c>
    </row>
    <row r="9347" spans="1:2" x14ac:dyDescent="0.25">
      <c r="A9347" s="9" t="s">
        <v>3189</v>
      </c>
      <c r="B9347" s="11">
        <v>23000</v>
      </c>
    </row>
    <row r="9348" spans="1:2" x14ac:dyDescent="0.25">
      <c r="A9348" s="4" t="s">
        <v>133</v>
      </c>
      <c r="B9348" s="11">
        <v>23000</v>
      </c>
    </row>
    <row r="9349" spans="1:2" x14ac:dyDescent="0.25">
      <c r="A9349" s="10" t="s">
        <v>310</v>
      </c>
      <c r="B9349" s="11">
        <v>23000</v>
      </c>
    </row>
    <row r="9350" spans="1:2" x14ac:dyDescent="0.25">
      <c r="A9350" s="12" t="s">
        <v>6</v>
      </c>
      <c r="B9350" s="11">
        <v>23000</v>
      </c>
    </row>
    <row r="9351" spans="1:2" x14ac:dyDescent="0.25">
      <c r="A9351" s="13" t="s">
        <v>4054</v>
      </c>
      <c r="B9351" s="11">
        <v>23000</v>
      </c>
    </row>
    <row r="9352" spans="1:2" x14ac:dyDescent="0.25">
      <c r="A9352" s="14">
        <v>14</v>
      </c>
      <c r="B9352" s="11">
        <v>23000</v>
      </c>
    </row>
    <row r="9353" spans="1:2" x14ac:dyDescent="0.25">
      <c r="A9353" s="20" t="s">
        <v>13</v>
      </c>
      <c r="B9353" s="11">
        <v>23000</v>
      </c>
    </row>
    <row r="9354" spans="1:2" x14ac:dyDescent="0.25">
      <c r="A9354" s="163">
        <v>23000</v>
      </c>
      <c r="B9354" s="11">
        <v>23000</v>
      </c>
    </row>
    <row r="9355" spans="1:2" x14ac:dyDescent="0.25">
      <c r="A9355" s="9" t="s">
        <v>3190</v>
      </c>
      <c r="B9355" s="11">
        <v>16027.125018698311</v>
      </c>
    </row>
    <row r="9356" spans="1:2" x14ac:dyDescent="0.25">
      <c r="A9356" s="4" t="s">
        <v>8</v>
      </c>
      <c r="B9356" s="11">
        <v>16027.125018698311</v>
      </c>
    </row>
    <row r="9357" spans="1:2" x14ac:dyDescent="0.25">
      <c r="A9357" s="10" t="s">
        <v>52</v>
      </c>
      <c r="B9357" s="11">
        <v>16027.125018698311</v>
      </c>
    </row>
    <row r="9358" spans="1:2" x14ac:dyDescent="0.25">
      <c r="A9358" s="12" t="s">
        <v>40</v>
      </c>
      <c r="B9358" s="11">
        <v>16027.125018698311</v>
      </c>
    </row>
    <row r="9359" spans="1:2" x14ac:dyDescent="0.25">
      <c r="A9359" s="13" t="s">
        <v>4054</v>
      </c>
      <c r="B9359" s="11">
        <v>16027.125018698311</v>
      </c>
    </row>
    <row r="9360" spans="1:2" x14ac:dyDescent="0.25">
      <c r="A9360" s="14">
        <v>13</v>
      </c>
      <c r="B9360" s="11">
        <v>16027.125018698311</v>
      </c>
    </row>
    <row r="9361" spans="1:2" x14ac:dyDescent="0.25">
      <c r="A9361" s="20" t="s">
        <v>25</v>
      </c>
      <c r="B9361" s="11">
        <v>16027.125018698311</v>
      </c>
    </row>
    <row r="9362" spans="1:2" x14ac:dyDescent="0.25">
      <c r="A9362" s="163">
        <v>16027.125018698311</v>
      </c>
      <c r="B9362" s="11">
        <v>16027.125018698311</v>
      </c>
    </row>
    <row r="9363" spans="1:2" x14ac:dyDescent="0.25">
      <c r="A9363" s="9" t="s">
        <v>3191</v>
      </c>
      <c r="B9363" s="11">
        <v>60000</v>
      </c>
    </row>
    <row r="9364" spans="1:2" x14ac:dyDescent="0.25">
      <c r="A9364" s="4" t="s">
        <v>15</v>
      </c>
      <c r="B9364" s="11">
        <v>60000</v>
      </c>
    </row>
    <row r="9365" spans="1:2" x14ac:dyDescent="0.25">
      <c r="A9365" s="10" t="s">
        <v>279</v>
      </c>
      <c r="B9365" s="11">
        <v>60000</v>
      </c>
    </row>
    <row r="9366" spans="1:2" x14ac:dyDescent="0.25">
      <c r="A9366" s="12" t="s">
        <v>6</v>
      </c>
      <c r="B9366" s="11">
        <v>60000</v>
      </c>
    </row>
    <row r="9367" spans="1:2" x14ac:dyDescent="0.25">
      <c r="A9367" s="13" t="s">
        <v>4029</v>
      </c>
      <c r="B9367" s="11">
        <v>60000</v>
      </c>
    </row>
    <row r="9368" spans="1:2" x14ac:dyDescent="0.25">
      <c r="A9368" s="14">
        <v>6</v>
      </c>
      <c r="B9368" s="11">
        <v>60000</v>
      </c>
    </row>
    <row r="9369" spans="1:2" x14ac:dyDescent="0.25">
      <c r="A9369" s="20" t="s">
        <v>25</v>
      </c>
      <c r="B9369" s="11">
        <v>60000</v>
      </c>
    </row>
    <row r="9370" spans="1:2" x14ac:dyDescent="0.25">
      <c r="A9370" s="163">
        <v>60000</v>
      </c>
      <c r="B9370" s="11">
        <v>60000</v>
      </c>
    </row>
    <row r="9371" spans="1:2" x14ac:dyDescent="0.25">
      <c r="A9371" s="9" t="s">
        <v>3192</v>
      </c>
      <c r="B9371" s="11">
        <v>4800</v>
      </c>
    </row>
    <row r="9372" spans="1:2" x14ac:dyDescent="0.25">
      <c r="A9372" s="4" t="s">
        <v>8</v>
      </c>
      <c r="B9372" s="11">
        <v>4800</v>
      </c>
    </row>
    <row r="9373" spans="1:2" x14ac:dyDescent="0.25">
      <c r="A9373" s="10" t="s">
        <v>20</v>
      </c>
      <c r="B9373" s="11">
        <v>4800</v>
      </c>
    </row>
    <row r="9374" spans="1:2" x14ac:dyDescent="0.25">
      <c r="A9374" s="12" t="s">
        <v>6</v>
      </c>
      <c r="B9374" s="11">
        <v>4800</v>
      </c>
    </row>
    <row r="9375" spans="1:2" x14ac:dyDescent="0.25">
      <c r="A9375" s="13" t="s">
        <v>4053</v>
      </c>
      <c r="B9375" s="11">
        <v>4800</v>
      </c>
    </row>
    <row r="9376" spans="1:2" x14ac:dyDescent="0.25">
      <c r="A9376" s="14">
        <v>5</v>
      </c>
      <c r="B9376" s="11">
        <v>4800</v>
      </c>
    </row>
    <row r="9377" spans="1:2" x14ac:dyDescent="0.25">
      <c r="A9377" s="20" t="s">
        <v>9</v>
      </c>
      <c r="B9377" s="11">
        <v>4800</v>
      </c>
    </row>
    <row r="9378" spans="1:2" x14ac:dyDescent="0.25">
      <c r="A9378" s="163">
        <v>4800</v>
      </c>
      <c r="B9378" s="11">
        <v>4800</v>
      </c>
    </row>
    <row r="9379" spans="1:2" x14ac:dyDescent="0.25">
      <c r="A9379" s="9" t="s">
        <v>3193</v>
      </c>
      <c r="B9379" s="11">
        <v>106815.148267971</v>
      </c>
    </row>
    <row r="9380" spans="1:2" x14ac:dyDescent="0.25">
      <c r="A9380" s="4" t="s">
        <v>877</v>
      </c>
      <c r="B9380" s="11">
        <v>106815.148267971</v>
      </c>
    </row>
    <row r="9381" spans="1:2" x14ac:dyDescent="0.25">
      <c r="A9381" s="10" t="s">
        <v>52</v>
      </c>
      <c r="B9381" s="11">
        <v>106815.148267971</v>
      </c>
    </row>
    <row r="9382" spans="1:2" x14ac:dyDescent="0.25">
      <c r="A9382" s="12" t="s">
        <v>1362</v>
      </c>
      <c r="B9382" s="11">
        <v>106815.148267971</v>
      </c>
    </row>
    <row r="9383" spans="1:2" x14ac:dyDescent="0.25">
      <c r="A9383" s="13" t="s">
        <v>4031</v>
      </c>
      <c r="B9383" s="11">
        <v>106815.148267971</v>
      </c>
    </row>
    <row r="9384" spans="1:2" x14ac:dyDescent="0.25">
      <c r="A9384" s="14">
        <v>25</v>
      </c>
      <c r="B9384" s="11">
        <v>106815.148267971</v>
      </c>
    </row>
    <row r="9385" spans="1:2" x14ac:dyDescent="0.25">
      <c r="A9385" s="20" t="s">
        <v>9</v>
      </c>
      <c r="B9385" s="11">
        <v>106815.148267971</v>
      </c>
    </row>
    <row r="9386" spans="1:2" x14ac:dyDescent="0.25">
      <c r="A9386" s="163">
        <v>106815.148267971</v>
      </c>
      <c r="B9386" s="11">
        <v>106815.148267971</v>
      </c>
    </row>
    <row r="9387" spans="1:2" x14ac:dyDescent="0.25">
      <c r="A9387" s="9" t="s">
        <v>3194</v>
      </c>
      <c r="B9387" s="11">
        <v>8903.9583437212841</v>
      </c>
    </row>
    <row r="9388" spans="1:2" x14ac:dyDescent="0.25">
      <c r="A9388" s="4" t="s">
        <v>8</v>
      </c>
      <c r="B9388" s="11">
        <v>8903.9583437212841</v>
      </c>
    </row>
    <row r="9389" spans="1:2" x14ac:dyDescent="0.25">
      <c r="A9389" s="10" t="s">
        <v>356</v>
      </c>
      <c r="B9389" s="11">
        <v>8903.9583437212841</v>
      </c>
    </row>
    <row r="9390" spans="1:2" x14ac:dyDescent="0.25">
      <c r="A9390" s="12" t="s">
        <v>40</v>
      </c>
      <c r="B9390" s="11">
        <v>8903.9583437212841</v>
      </c>
    </row>
    <row r="9391" spans="1:2" x14ac:dyDescent="0.25">
      <c r="A9391" s="13" t="s">
        <v>4053</v>
      </c>
      <c r="B9391" s="11">
        <v>8903.9583437212841</v>
      </c>
    </row>
    <row r="9392" spans="1:2" x14ac:dyDescent="0.25">
      <c r="A9392" s="14">
        <v>3</v>
      </c>
      <c r="B9392" s="11">
        <v>8903.9583437212841</v>
      </c>
    </row>
    <row r="9393" spans="1:2" x14ac:dyDescent="0.25">
      <c r="A9393" s="20" t="s">
        <v>18</v>
      </c>
      <c r="B9393" s="11">
        <v>8903.9583437212841</v>
      </c>
    </row>
    <row r="9394" spans="1:2" x14ac:dyDescent="0.25">
      <c r="A9394" s="163">
        <v>8903.9583437212841</v>
      </c>
      <c r="B9394" s="11">
        <v>8903.9583437212841</v>
      </c>
    </row>
    <row r="9395" spans="1:2" x14ac:dyDescent="0.25">
      <c r="A9395" s="9" t="s">
        <v>3195</v>
      </c>
      <c r="B9395" s="11">
        <v>60000</v>
      </c>
    </row>
    <row r="9396" spans="1:2" x14ac:dyDescent="0.25">
      <c r="A9396" s="4" t="s">
        <v>15</v>
      </c>
      <c r="B9396" s="11">
        <v>60000</v>
      </c>
    </row>
    <row r="9397" spans="1:2" x14ac:dyDescent="0.25">
      <c r="A9397" s="10" t="s">
        <v>52</v>
      </c>
      <c r="B9397" s="11">
        <v>60000</v>
      </c>
    </row>
    <row r="9398" spans="1:2" x14ac:dyDescent="0.25">
      <c r="A9398" s="12" t="s">
        <v>6</v>
      </c>
      <c r="B9398" s="11">
        <v>60000</v>
      </c>
    </row>
    <row r="9399" spans="1:2" x14ac:dyDescent="0.25">
      <c r="A9399" s="13" t="s">
        <v>4029</v>
      </c>
      <c r="B9399" s="11">
        <v>60000</v>
      </c>
    </row>
    <row r="9400" spans="1:2" x14ac:dyDescent="0.25">
      <c r="A9400" s="14">
        <v>12</v>
      </c>
      <c r="B9400" s="11">
        <v>60000</v>
      </c>
    </row>
    <row r="9401" spans="1:2" x14ac:dyDescent="0.25">
      <c r="A9401" s="20" t="s">
        <v>9</v>
      </c>
      <c r="B9401" s="11">
        <v>60000</v>
      </c>
    </row>
    <row r="9402" spans="1:2" x14ac:dyDescent="0.25">
      <c r="A9402" s="163">
        <v>60000</v>
      </c>
      <c r="B9402" s="11">
        <v>60000</v>
      </c>
    </row>
    <row r="9403" spans="1:2" x14ac:dyDescent="0.25">
      <c r="A9403" s="9" t="s">
        <v>3196</v>
      </c>
      <c r="B9403" s="11">
        <v>46300.583387350678</v>
      </c>
    </row>
    <row r="9404" spans="1:2" x14ac:dyDescent="0.25">
      <c r="A9404" s="4" t="s">
        <v>8</v>
      </c>
      <c r="B9404" s="11">
        <v>46300.583387350678</v>
      </c>
    </row>
    <row r="9405" spans="1:2" x14ac:dyDescent="0.25">
      <c r="A9405" s="10" t="s">
        <v>52</v>
      </c>
      <c r="B9405" s="11">
        <v>46300.583387350678</v>
      </c>
    </row>
    <row r="9406" spans="1:2" x14ac:dyDescent="0.25">
      <c r="A9406" s="12" t="s">
        <v>40</v>
      </c>
      <c r="B9406" s="11">
        <v>46300.583387350678</v>
      </c>
    </row>
    <row r="9407" spans="1:2" x14ac:dyDescent="0.25">
      <c r="A9407" s="13" t="s">
        <v>4030</v>
      </c>
      <c r="B9407" s="11">
        <v>46300.583387350678</v>
      </c>
    </row>
    <row r="9408" spans="1:2" x14ac:dyDescent="0.25">
      <c r="A9408" s="14">
        <v>4</v>
      </c>
      <c r="B9408" s="11">
        <v>46300.583387350678</v>
      </c>
    </row>
    <row r="9409" spans="1:2" x14ac:dyDescent="0.25">
      <c r="A9409" s="20" t="s">
        <v>9</v>
      </c>
      <c r="B9409" s="11">
        <v>46300.583387350678</v>
      </c>
    </row>
    <row r="9410" spans="1:2" x14ac:dyDescent="0.25">
      <c r="A9410" s="163">
        <v>46300.583387350678</v>
      </c>
      <c r="B9410" s="11">
        <v>46300.583387350678</v>
      </c>
    </row>
    <row r="9411" spans="1:2" x14ac:dyDescent="0.25">
      <c r="A9411" s="9" t="s">
        <v>3197</v>
      </c>
      <c r="B9411" s="11">
        <v>13355.937515581925</v>
      </c>
    </row>
    <row r="9412" spans="1:2" x14ac:dyDescent="0.25">
      <c r="A9412" s="4" t="s">
        <v>8</v>
      </c>
      <c r="B9412" s="11">
        <v>13355.937515581925</v>
      </c>
    </row>
    <row r="9413" spans="1:2" x14ac:dyDescent="0.25">
      <c r="A9413" s="10" t="s">
        <v>52</v>
      </c>
      <c r="B9413" s="11">
        <v>13355.937515581925</v>
      </c>
    </row>
    <row r="9414" spans="1:2" x14ac:dyDescent="0.25">
      <c r="A9414" s="12" t="s">
        <v>40</v>
      </c>
      <c r="B9414" s="11">
        <v>13355.937515581925</v>
      </c>
    </row>
    <row r="9415" spans="1:2" x14ac:dyDescent="0.25">
      <c r="A9415" s="13" t="s">
        <v>4054</v>
      </c>
      <c r="B9415" s="11">
        <v>13355.937515581925</v>
      </c>
    </row>
    <row r="9416" spans="1:2" x14ac:dyDescent="0.25">
      <c r="A9416" s="14">
        <v>3</v>
      </c>
      <c r="B9416" s="11">
        <v>13355.937515581925</v>
      </c>
    </row>
    <row r="9417" spans="1:2" x14ac:dyDescent="0.25">
      <c r="A9417" s="20" t="s">
        <v>18</v>
      </c>
      <c r="B9417" s="11">
        <v>13355.937515581925</v>
      </c>
    </row>
    <row r="9418" spans="1:2" x14ac:dyDescent="0.25">
      <c r="A9418" s="163">
        <v>13355.937515581925</v>
      </c>
      <c r="B9418" s="11">
        <v>13355.937515581925</v>
      </c>
    </row>
    <row r="9419" spans="1:2" x14ac:dyDescent="0.25">
      <c r="A9419" s="9" t="s">
        <v>3198</v>
      </c>
      <c r="B9419" s="11">
        <v>74000</v>
      </c>
    </row>
    <row r="9420" spans="1:2" x14ac:dyDescent="0.25">
      <c r="A9420" s="4" t="s">
        <v>15</v>
      </c>
      <c r="B9420" s="11">
        <v>74000</v>
      </c>
    </row>
    <row r="9421" spans="1:2" x14ac:dyDescent="0.25">
      <c r="A9421" s="10" t="s">
        <v>67</v>
      </c>
      <c r="B9421" s="11">
        <v>74000</v>
      </c>
    </row>
    <row r="9422" spans="1:2" x14ac:dyDescent="0.25">
      <c r="A9422" s="12" t="s">
        <v>6</v>
      </c>
      <c r="B9422" s="11">
        <v>74000</v>
      </c>
    </row>
    <row r="9423" spans="1:2" x14ac:dyDescent="0.25">
      <c r="A9423" s="13" t="s">
        <v>4100</v>
      </c>
      <c r="B9423" s="11">
        <v>74000</v>
      </c>
    </row>
    <row r="9424" spans="1:2" x14ac:dyDescent="0.25">
      <c r="A9424" s="14">
        <v>10</v>
      </c>
      <c r="B9424" s="11">
        <v>74000</v>
      </c>
    </row>
    <row r="9425" spans="1:2" x14ac:dyDescent="0.25">
      <c r="A9425" s="20" t="s">
        <v>9</v>
      </c>
      <c r="B9425" s="11">
        <v>74000</v>
      </c>
    </row>
    <row r="9426" spans="1:2" x14ac:dyDescent="0.25">
      <c r="A9426" s="163">
        <v>74000</v>
      </c>
      <c r="B9426" s="11">
        <v>74000</v>
      </c>
    </row>
    <row r="9427" spans="1:2" x14ac:dyDescent="0.25">
      <c r="A9427" s="9" t="s">
        <v>3199</v>
      </c>
      <c r="B9427" s="11">
        <v>95856</v>
      </c>
    </row>
    <row r="9428" spans="1:2" x14ac:dyDescent="0.25">
      <c r="A9428" s="4" t="s">
        <v>15</v>
      </c>
      <c r="B9428" s="11">
        <v>95856</v>
      </c>
    </row>
    <row r="9429" spans="1:2" x14ac:dyDescent="0.25">
      <c r="A9429" s="10" t="s">
        <v>20</v>
      </c>
      <c r="B9429" s="11">
        <v>95856</v>
      </c>
    </row>
    <row r="9430" spans="1:2" x14ac:dyDescent="0.25">
      <c r="A9430" s="12" t="s">
        <v>6</v>
      </c>
      <c r="B9430" s="11">
        <v>95856</v>
      </c>
    </row>
    <row r="9431" spans="1:2" x14ac:dyDescent="0.25">
      <c r="A9431" s="13" t="s">
        <v>4102</v>
      </c>
      <c r="B9431" s="11">
        <v>95856</v>
      </c>
    </row>
    <row r="9432" spans="1:2" x14ac:dyDescent="0.25">
      <c r="A9432" s="14">
        <v>13</v>
      </c>
      <c r="B9432" s="11">
        <v>95856</v>
      </c>
    </row>
    <row r="9433" spans="1:2" x14ac:dyDescent="0.25">
      <c r="A9433" s="20" t="s">
        <v>18</v>
      </c>
      <c r="B9433" s="11">
        <v>95856</v>
      </c>
    </row>
    <row r="9434" spans="1:2" x14ac:dyDescent="0.25">
      <c r="A9434" s="163">
        <v>95856</v>
      </c>
      <c r="B9434" s="11">
        <v>95856</v>
      </c>
    </row>
    <row r="9435" spans="1:2" x14ac:dyDescent="0.25">
      <c r="A9435" s="9" t="s">
        <v>3200</v>
      </c>
      <c r="B9435" s="11">
        <v>40000</v>
      </c>
    </row>
    <row r="9436" spans="1:2" x14ac:dyDescent="0.25">
      <c r="A9436" s="4" t="s">
        <v>15</v>
      </c>
      <c r="B9436" s="11">
        <v>40000</v>
      </c>
    </row>
    <row r="9437" spans="1:2" x14ac:dyDescent="0.25">
      <c r="A9437" s="10" t="s">
        <v>310</v>
      </c>
      <c r="B9437" s="11">
        <v>40000</v>
      </c>
    </row>
    <row r="9438" spans="1:2" x14ac:dyDescent="0.25">
      <c r="A9438" s="12" t="s">
        <v>6</v>
      </c>
      <c r="B9438" s="11">
        <v>40000</v>
      </c>
    </row>
    <row r="9439" spans="1:2" x14ac:dyDescent="0.25">
      <c r="A9439" s="13" t="s">
        <v>4030</v>
      </c>
      <c r="B9439" s="11">
        <v>40000</v>
      </c>
    </row>
    <row r="9440" spans="1:2" x14ac:dyDescent="0.25">
      <c r="A9440" s="14">
        <v>15</v>
      </c>
      <c r="B9440" s="11">
        <v>40000</v>
      </c>
    </row>
    <row r="9441" spans="1:2" x14ac:dyDescent="0.25">
      <c r="A9441" s="20" t="s">
        <v>18</v>
      </c>
      <c r="B9441" s="11">
        <v>40000</v>
      </c>
    </row>
    <row r="9442" spans="1:2" x14ac:dyDescent="0.25">
      <c r="A9442" s="163">
        <v>40000</v>
      </c>
      <c r="B9442" s="11">
        <v>40000</v>
      </c>
    </row>
    <row r="9443" spans="1:2" x14ac:dyDescent="0.25">
      <c r="A9443" s="9" t="s">
        <v>3201</v>
      </c>
      <c r="B9443" s="11">
        <v>4400</v>
      </c>
    </row>
    <row r="9444" spans="1:2" x14ac:dyDescent="0.25">
      <c r="A9444" s="4" t="s">
        <v>1371</v>
      </c>
      <c r="B9444" s="11">
        <v>4400</v>
      </c>
    </row>
    <row r="9445" spans="1:2" x14ac:dyDescent="0.25">
      <c r="A9445" s="10" t="s">
        <v>52</v>
      </c>
      <c r="B9445" s="11">
        <v>4400</v>
      </c>
    </row>
    <row r="9446" spans="1:2" x14ac:dyDescent="0.25">
      <c r="A9446" s="12" t="s">
        <v>6</v>
      </c>
      <c r="B9446" s="11">
        <v>4400</v>
      </c>
    </row>
    <row r="9447" spans="1:2" x14ac:dyDescent="0.25">
      <c r="A9447" s="13" t="s">
        <v>4053</v>
      </c>
      <c r="B9447" s="11">
        <v>4400</v>
      </c>
    </row>
    <row r="9448" spans="1:2" x14ac:dyDescent="0.25">
      <c r="A9448" s="14">
        <v>5</v>
      </c>
      <c r="B9448" s="11">
        <v>4400</v>
      </c>
    </row>
    <row r="9449" spans="1:2" x14ac:dyDescent="0.25">
      <c r="A9449" s="20" t="s">
        <v>18</v>
      </c>
      <c r="B9449" s="11">
        <v>4400</v>
      </c>
    </row>
    <row r="9450" spans="1:2" x14ac:dyDescent="0.25">
      <c r="A9450" s="163">
        <v>4400</v>
      </c>
      <c r="B9450" s="11">
        <v>4400</v>
      </c>
    </row>
    <row r="9451" spans="1:2" x14ac:dyDescent="0.25">
      <c r="A9451" s="9" t="s">
        <v>3202</v>
      </c>
      <c r="B9451" s="11">
        <v>90000</v>
      </c>
    </row>
    <row r="9452" spans="1:2" x14ac:dyDescent="0.25">
      <c r="A9452" s="4" t="s">
        <v>15</v>
      </c>
      <c r="B9452" s="11">
        <v>90000</v>
      </c>
    </row>
    <row r="9453" spans="1:2" x14ac:dyDescent="0.25">
      <c r="A9453" s="10" t="s">
        <v>20</v>
      </c>
      <c r="B9453" s="11">
        <v>90000</v>
      </c>
    </row>
    <row r="9454" spans="1:2" x14ac:dyDescent="0.25">
      <c r="A9454" s="12" t="s">
        <v>6</v>
      </c>
      <c r="B9454" s="11">
        <v>90000</v>
      </c>
    </row>
    <row r="9455" spans="1:2" x14ac:dyDescent="0.25">
      <c r="A9455" s="13" t="s">
        <v>4102</v>
      </c>
      <c r="B9455" s="11">
        <v>90000</v>
      </c>
    </row>
    <row r="9456" spans="1:2" x14ac:dyDescent="0.25">
      <c r="A9456" s="14">
        <v>30</v>
      </c>
      <c r="B9456" s="11">
        <v>90000</v>
      </c>
    </row>
    <row r="9457" spans="1:2" x14ac:dyDescent="0.25">
      <c r="A9457" s="20" t="s">
        <v>9</v>
      </c>
      <c r="B9457" s="11">
        <v>90000</v>
      </c>
    </row>
    <row r="9458" spans="1:2" x14ac:dyDescent="0.25">
      <c r="A9458" s="163">
        <v>90000</v>
      </c>
      <c r="B9458" s="11">
        <v>90000</v>
      </c>
    </row>
    <row r="9459" spans="1:2" x14ac:dyDescent="0.25">
      <c r="A9459" s="9" t="s">
        <v>3203</v>
      </c>
      <c r="B9459" s="11">
        <v>8013.5625093491553</v>
      </c>
    </row>
    <row r="9460" spans="1:2" x14ac:dyDescent="0.25">
      <c r="A9460" s="4" t="s">
        <v>8</v>
      </c>
      <c r="B9460" s="11">
        <v>8013.5625093491553</v>
      </c>
    </row>
    <row r="9461" spans="1:2" x14ac:dyDescent="0.25">
      <c r="A9461" s="10" t="s">
        <v>52</v>
      </c>
      <c r="B9461" s="11">
        <v>8013.5625093491553</v>
      </c>
    </row>
    <row r="9462" spans="1:2" x14ac:dyDescent="0.25">
      <c r="A9462" s="12" t="s">
        <v>40</v>
      </c>
      <c r="B9462" s="11">
        <v>8013.5625093491553</v>
      </c>
    </row>
    <row r="9463" spans="1:2" x14ac:dyDescent="0.25">
      <c r="A9463" s="13" t="s">
        <v>4053</v>
      </c>
      <c r="B9463" s="11">
        <v>8013.5625093491553</v>
      </c>
    </row>
    <row r="9464" spans="1:2" x14ac:dyDescent="0.25">
      <c r="A9464" s="14">
        <v>2</v>
      </c>
      <c r="B9464" s="11">
        <v>8013.5625093491553</v>
      </c>
    </row>
    <row r="9465" spans="1:2" x14ac:dyDescent="0.25">
      <c r="A9465" s="20" t="s">
        <v>13</v>
      </c>
      <c r="B9465" s="11">
        <v>8013.5625093491553</v>
      </c>
    </row>
    <row r="9466" spans="1:2" x14ac:dyDescent="0.25">
      <c r="A9466" s="163">
        <v>8013.5625093491553</v>
      </c>
      <c r="B9466" s="11">
        <v>8013.5625093491553</v>
      </c>
    </row>
    <row r="9467" spans="1:2" x14ac:dyDescent="0.25">
      <c r="A9467" s="9" t="s">
        <v>3204</v>
      </c>
      <c r="B9467" s="11">
        <v>17807.916687442568</v>
      </c>
    </row>
    <row r="9468" spans="1:2" x14ac:dyDescent="0.25">
      <c r="A9468" s="4" t="s">
        <v>8</v>
      </c>
      <c r="B9468" s="11">
        <v>17807.916687442568</v>
      </c>
    </row>
    <row r="9469" spans="1:2" x14ac:dyDescent="0.25">
      <c r="A9469" s="10" t="s">
        <v>52</v>
      </c>
      <c r="B9469" s="11">
        <v>17807.916687442568</v>
      </c>
    </row>
    <row r="9470" spans="1:2" x14ac:dyDescent="0.25">
      <c r="A9470" s="12" t="s">
        <v>40</v>
      </c>
      <c r="B9470" s="11">
        <v>17807.916687442568</v>
      </c>
    </row>
    <row r="9471" spans="1:2" x14ac:dyDescent="0.25">
      <c r="A9471" s="13" t="s">
        <v>4054</v>
      </c>
      <c r="B9471" s="11">
        <v>17807.916687442568</v>
      </c>
    </row>
    <row r="9472" spans="1:2" x14ac:dyDescent="0.25">
      <c r="A9472" s="14">
        <v>8.5</v>
      </c>
      <c r="B9472" s="11">
        <v>17807.916687442568</v>
      </c>
    </row>
    <row r="9473" spans="1:2" x14ac:dyDescent="0.25">
      <c r="A9473" s="20" t="s">
        <v>9</v>
      </c>
      <c r="B9473" s="11">
        <v>17807.916687442568</v>
      </c>
    </row>
    <row r="9474" spans="1:2" x14ac:dyDescent="0.25">
      <c r="A9474" s="163">
        <v>17807.916687442568</v>
      </c>
      <c r="B9474" s="11">
        <v>17807.916687442568</v>
      </c>
    </row>
    <row r="9475" spans="1:2" x14ac:dyDescent="0.25">
      <c r="A9475" s="9" t="s">
        <v>3205</v>
      </c>
      <c r="B9475" s="11">
        <v>12465.541681209797</v>
      </c>
    </row>
    <row r="9476" spans="1:2" x14ac:dyDescent="0.25">
      <c r="A9476" s="4" t="s">
        <v>8</v>
      </c>
      <c r="B9476" s="11">
        <v>12465.541681209797</v>
      </c>
    </row>
    <row r="9477" spans="1:2" x14ac:dyDescent="0.25">
      <c r="A9477" s="10" t="s">
        <v>3999</v>
      </c>
      <c r="B9477" s="11">
        <v>12465.541681209797</v>
      </c>
    </row>
    <row r="9478" spans="1:2" x14ac:dyDescent="0.25">
      <c r="A9478" s="12" t="s">
        <v>40</v>
      </c>
      <c r="B9478" s="11">
        <v>12465.541681209797</v>
      </c>
    </row>
    <row r="9479" spans="1:2" x14ac:dyDescent="0.25">
      <c r="A9479" s="13" t="s">
        <v>4053</v>
      </c>
      <c r="B9479" s="11">
        <v>12465.541681209797</v>
      </c>
    </row>
    <row r="9480" spans="1:2" x14ac:dyDescent="0.25">
      <c r="A9480" s="14">
        <v>6</v>
      </c>
      <c r="B9480" s="11">
        <v>12465.541681209797</v>
      </c>
    </row>
    <row r="9481" spans="1:2" x14ac:dyDescent="0.25">
      <c r="A9481" s="20" t="s">
        <v>9</v>
      </c>
      <c r="B9481" s="11">
        <v>12465.541681209797</v>
      </c>
    </row>
    <row r="9482" spans="1:2" x14ac:dyDescent="0.25">
      <c r="A9482" s="163">
        <v>12465.541681209797</v>
      </c>
      <c r="B9482" s="11">
        <v>12465.541681209797</v>
      </c>
    </row>
    <row r="9483" spans="1:2" x14ac:dyDescent="0.25">
      <c r="A9483" s="9" t="s">
        <v>3206</v>
      </c>
      <c r="B9483" s="11">
        <v>80000</v>
      </c>
    </row>
    <row r="9484" spans="1:2" x14ac:dyDescent="0.25">
      <c r="A9484" s="4" t="s">
        <v>171</v>
      </c>
      <c r="B9484" s="11">
        <v>80000</v>
      </c>
    </row>
    <row r="9485" spans="1:2" x14ac:dyDescent="0.25">
      <c r="A9485" s="10" t="s">
        <v>20</v>
      </c>
      <c r="B9485" s="11">
        <v>80000</v>
      </c>
    </row>
    <row r="9486" spans="1:2" x14ac:dyDescent="0.25">
      <c r="A9486" s="12" t="s">
        <v>6</v>
      </c>
      <c r="B9486" s="11">
        <v>80000</v>
      </c>
    </row>
    <row r="9487" spans="1:2" x14ac:dyDescent="0.25">
      <c r="A9487" s="13" t="s">
        <v>4101</v>
      </c>
      <c r="B9487" s="11">
        <v>80000</v>
      </c>
    </row>
    <row r="9488" spans="1:2" x14ac:dyDescent="0.25">
      <c r="A9488" s="14">
        <v>6</v>
      </c>
      <c r="B9488" s="11">
        <v>80000</v>
      </c>
    </row>
    <row r="9489" spans="1:2" x14ac:dyDescent="0.25">
      <c r="A9489" s="20" t="s">
        <v>25</v>
      </c>
      <c r="B9489" s="11">
        <v>80000</v>
      </c>
    </row>
    <row r="9490" spans="1:2" x14ac:dyDescent="0.25">
      <c r="A9490" s="163">
        <v>80000</v>
      </c>
      <c r="B9490" s="11">
        <v>80000</v>
      </c>
    </row>
    <row r="9491" spans="1:2" x14ac:dyDescent="0.25">
      <c r="A9491" s="9" t="s">
        <v>3207</v>
      </c>
      <c r="B9491" s="11">
        <v>100000</v>
      </c>
    </row>
    <row r="9492" spans="1:2" x14ac:dyDescent="0.25">
      <c r="A9492" s="4" t="s">
        <v>15</v>
      </c>
      <c r="B9492" s="11">
        <v>100000</v>
      </c>
    </row>
    <row r="9493" spans="1:2" x14ac:dyDescent="0.25">
      <c r="A9493" s="10" t="s">
        <v>52</v>
      </c>
      <c r="B9493" s="11">
        <v>100000</v>
      </c>
    </row>
    <row r="9494" spans="1:2" x14ac:dyDescent="0.25">
      <c r="A9494" s="12" t="s">
        <v>6</v>
      </c>
      <c r="B9494" s="11">
        <v>100000</v>
      </c>
    </row>
    <row r="9495" spans="1:2" x14ac:dyDescent="0.25">
      <c r="A9495" s="13" t="s">
        <v>4031</v>
      </c>
      <c r="B9495" s="11">
        <v>100000</v>
      </c>
    </row>
    <row r="9496" spans="1:2" x14ac:dyDescent="0.25">
      <c r="A9496" s="14">
        <v>11</v>
      </c>
      <c r="B9496" s="11">
        <v>100000</v>
      </c>
    </row>
    <row r="9497" spans="1:2" x14ac:dyDescent="0.25">
      <c r="A9497" s="20" t="s">
        <v>9</v>
      </c>
      <c r="B9497" s="11">
        <v>100000</v>
      </c>
    </row>
    <row r="9498" spans="1:2" x14ac:dyDescent="0.25">
      <c r="A9498" s="163">
        <v>100000</v>
      </c>
      <c r="B9498" s="11">
        <v>100000</v>
      </c>
    </row>
    <row r="9499" spans="1:2" x14ac:dyDescent="0.25">
      <c r="A9499" s="9" t="s">
        <v>3208</v>
      </c>
      <c r="B9499" s="11">
        <v>49200</v>
      </c>
    </row>
    <row r="9500" spans="1:2" x14ac:dyDescent="0.25">
      <c r="A9500" s="4" t="s">
        <v>1011</v>
      </c>
      <c r="B9500" s="11">
        <v>49200</v>
      </c>
    </row>
    <row r="9501" spans="1:2" x14ac:dyDescent="0.25">
      <c r="A9501" s="10" t="s">
        <v>310</v>
      </c>
      <c r="B9501" s="11">
        <v>49200</v>
      </c>
    </row>
    <row r="9502" spans="1:2" x14ac:dyDescent="0.25">
      <c r="A9502" s="12" t="s">
        <v>6</v>
      </c>
      <c r="B9502" s="11">
        <v>49200</v>
      </c>
    </row>
    <row r="9503" spans="1:2" x14ac:dyDescent="0.25">
      <c r="A9503" s="13" t="s">
        <v>4030</v>
      </c>
      <c r="B9503" s="11">
        <v>49200</v>
      </c>
    </row>
    <row r="9504" spans="1:2" x14ac:dyDescent="0.25">
      <c r="A9504" s="14">
        <v>25</v>
      </c>
      <c r="B9504" s="11">
        <v>49200</v>
      </c>
    </row>
    <row r="9505" spans="1:2" x14ac:dyDescent="0.25">
      <c r="A9505" s="20" t="s">
        <v>18</v>
      </c>
      <c r="B9505" s="11">
        <v>49200</v>
      </c>
    </row>
    <row r="9506" spans="1:2" x14ac:dyDescent="0.25">
      <c r="A9506" s="163">
        <v>49200</v>
      </c>
      <c r="B9506" s="11">
        <v>49200</v>
      </c>
    </row>
    <row r="9507" spans="1:2" x14ac:dyDescent="0.25">
      <c r="A9507" s="9" t="s">
        <v>3209</v>
      </c>
      <c r="B9507" s="11">
        <v>9000</v>
      </c>
    </row>
    <row r="9508" spans="1:2" x14ac:dyDescent="0.25">
      <c r="A9508" s="4" t="s">
        <v>8</v>
      </c>
      <c r="B9508" s="11">
        <v>9000</v>
      </c>
    </row>
    <row r="9509" spans="1:2" x14ac:dyDescent="0.25">
      <c r="A9509" s="10" t="s">
        <v>52</v>
      </c>
      <c r="B9509" s="11">
        <v>9000</v>
      </c>
    </row>
    <row r="9510" spans="1:2" x14ac:dyDescent="0.25">
      <c r="A9510" s="12" t="s">
        <v>6</v>
      </c>
      <c r="B9510" s="11">
        <v>9000</v>
      </c>
    </row>
    <row r="9511" spans="1:2" x14ac:dyDescent="0.25">
      <c r="A9511" s="13" t="s">
        <v>4053</v>
      </c>
      <c r="B9511" s="11">
        <v>9000</v>
      </c>
    </row>
    <row r="9512" spans="1:2" x14ac:dyDescent="0.25">
      <c r="A9512" s="14">
        <v>1</v>
      </c>
      <c r="B9512" s="11">
        <v>9000</v>
      </c>
    </row>
    <row r="9513" spans="1:2" x14ac:dyDescent="0.25">
      <c r="A9513" s="20" t="s">
        <v>9</v>
      </c>
      <c r="B9513" s="11">
        <v>9000</v>
      </c>
    </row>
    <row r="9514" spans="1:2" x14ac:dyDescent="0.25">
      <c r="A9514" s="163">
        <v>9000</v>
      </c>
      <c r="B9514" s="11">
        <v>9000</v>
      </c>
    </row>
    <row r="9515" spans="1:2" x14ac:dyDescent="0.25">
      <c r="A9515" s="9" t="s">
        <v>3210</v>
      </c>
      <c r="B9515" s="11">
        <v>5342.3750062327708</v>
      </c>
    </row>
    <row r="9516" spans="1:2" x14ac:dyDescent="0.25">
      <c r="A9516" s="4" t="s">
        <v>8</v>
      </c>
      <c r="B9516" s="11">
        <v>5342.3750062327708</v>
      </c>
    </row>
    <row r="9517" spans="1:2" x14ac:dyDescent="0.25">
      <c r="A9517" s="10" t="s">
        <v>20</v>
      </c>
      <c r="B9517" s="11">
        <v>5342.3750062327708</v>
      </c>
    </row>
    <row r="9518" spans="1:2" x14ac:dyDescent="0.25">
      <c r="A9518" s="12" t="s">
        <v>40</v>
      </c>
      <c r="B9518" s="11">
        <v>5342.3750062327708</v>
      </c>
    </row>
    <row r="9519" spans="1:2" x14ac:dyDescent="0.25">
      <c r="A9519" s="13" t="s">
        <v>4053</v>
      </c>
      <c r="B9519" s="11">
        <v>5342.3750062327708</v>
      </c>
    </row>
    <row r="9520" spans="1:2" x14ac:dyDescent="0.25">
      <c r="A9520" s="14">
        <v>6</v>
      </c>
      <c r="B9520" s="11">
        <v>5342.3750062327708</v>
      </c>
    </row>
    <row r="9521" spans="1:2" x14ac:dyDescent="0.25">
      <c r="A9521" s="20" t="s">
        <v>9</v>
      </c>
      <c r="B9521" s="11">
        <v>5342.3750062327708</v>
      </c>
    </row>
    <row r="9522" spans="1:2" x14ac:dyDescent="0.25">
      <c r="A9522" s="163">
        <v>5342.3750062327708</v>
      </c>
      <c r="B9522" s="11">
        <v>5342.3750062327708</v>
      </c>
    </row>
    <row r="9523" spans="1:2" x14ac:dyDescent="0.25">
      <c r="A9523" s="9" t="s">
        <v>3211</v>
      </c>
      <c r="B9523" s="11">
        <v>40000</v>
      </c>
    </row>
    <row r="9524" spans="1:2" x14ac:dyDescent="0.25">
      <c r="A9524" s="4" t="s">
        <v>17</v>
      </c>
      <c r="B9524" s="11">
        <v>40000</v>
      </c>
    </row>
    <row r="9525" spans="1:2" x14ac:dyDescent="0.25">
      <c r="A9525" s="10" t="s">
        <v>52</v>
      </c>
      <c r="B9525" s="11">
        <v>40000</v>
      </c>
    </row>
    <row r="9526" spans="1:2" x14ac:dyDescent="0.25">
      <c r="A9526" s="12" t="s">
        <v>6</v>
      </c>
      <c r="B9526" s="11">
        <v>40000</v>
      </c>
    </row>
    <row r="9527" spans="1:2" x14ac:dyDescent="0.25">
      <c r="A9527" s="13" t="s">
        <v>4030</v>
      </c>
      <c r="B9527" s="11">
        <v>40000</v>
      </c>
    </row>
    <row r="9528" spans="1:2" x14ac:dyDescent="0.25">
      <c r="A9528" s="14">
        <v>15</v>
      </c>
      <c r="B9528" s="11">
        <v>40000</v>
      </c>
    </row>
    <row r="9529" spans="1:2" x14ac:dyDescent="0.25">
      <c r="A9529" s="20" t="s">
        <v>9</v>
      </c>
      <c r="B9529" s="11">
        <v>40000</v>
      </c>
    </row>
    <row r="9530" spans="1:2" x14ac:dyDescent="0.25">
      <c r="A9530" s="163">
        <v>40000</v>
      </c>
      <c r="B9530" s="11">
        <v>40000</v>
      </c>
    </row>
    <row r="9531" spans="1:2" x14ac:dyDescent="0.25">
      <c r="A9531" s="9" t="s">
        <v>3212</v>
      </c>
      <c r="B9531" s="11">
        <v>40980.635073749385</v>
      </c>
    </row>
    <row r="9532" spans="1:2" x14ac:dyDescent="0.25">
      <c r="A9532" s="4" t="s">
        <v>71</v>
      </c>
      <c r="B9532" s="11">
        <v>40980.635073749385</v>
      </c>
    </row>
    <row r="9533" spans="1:2" x14ac:dyDescent="0.25">
      <c r="A9533" s="10" t="s">
        <v>20</v>
      </c>
      <c r="B9533" s="11">
        <v>40980.635073749385</v>
      </c>
    </row>
    <row r="9534" spans="1:2" x14ac:dyDescent="0.25">
      <c r="A9534" s="12" t="s">
        <v>69</v>
      </c>
      <c r="B9534" s="11">
        <v>40980.635073749385</v>
      </c>
    </row>
    <row r="9535" spans="1:2" x14ac:dyDescent="0.25">
      <c r="A9535" s="13" t="s">
        <v>4030</v>
      </c>
      <c r="B9535" s="11">
        <v>40980.635073749385</v>
      </c>
    </row>
    <row r="9536" spans="1:2" x14ac:dyDescent="0.25">
      <c r="A9536" s="14">
        <v>2</v>
      </c>
      <c r="B9536" s="11">
        <v>40980.635073749385</v>
      </c>
    </row>
    <row r="9537" spans="1:2" x14ac:dyDescent="0.25">
      <c r="A9537" s="20" t="s">
        <v>9</v>
      </c>
      <c r="B9537" s="11">
        <v>40980.635073749385</v>
      </c>
    </row>
    <row r="9538" spans="1:2" x14ac:dyDescent="0.25">
      <c r="A9538" s="163">
        <v>40980.635073749385</v>
      </c>
      <c r="B9538" s="11">
        <v>40980.635073749385</v>
      </c>
    </row>
    <row r="9539" spans="1:2" x14ac:dyDescent="0.25">
      <c r="A9539" s="9" t="s">
        <v>3213</v>
      </c>
      <c r="B9539" s="11">
        <v>45709.169889951241</v>
      </c>
    </row>
    <row r="9540" spans="1:2" x14ac:dyDescent="0.25">
      <c r="A9540" s="4" t="s">
        <v>71</v>
      </c>
      <c r="B9540" s="11">
        <v>45709.169889951241</v>
      </c>
    </row>
    <row r="9541" spans="1:2" x14ac:dyDescent="0.25">
      <c r="A9541" s="10" t="s">
        <v>310</v>
      </c>
      <c r="B9541" s="11">
        <v>45709.169889951241</v>
      </c>
    </row>
    <row r="9542" spans="1:2" x14ac:dyDescent="0.25">
      <c r="A9542" s="12" t="s">
        <v>69</v>
      </c>
      <c r="B9542" s="11">
        <v>45709.169889951241</v>
      </c>
    </row>
    <row r="9543" spans="1:2" x14ac:dyDescent="0.25">
      <c r="A9543" s="13" t="s">
        <v>4030</v>
      </c>
      <c r="B9543" s="11">
        <v>45709.169889951241</v>
      </c>
    </row>
    <row r="9544" spans="1:2" x14ac:dyDescent="0.25">
      <c r="A9544" s="14">
        <v>8</v>
      </c>
      <c r="B9544" s="11">
        <v>45709.169889951241</v>
      </c>
    </row>
    <row r="9545" spans="1:2" x14ac:dyDescent="0.25">
      <c r="A9545" s="20" t="s">
        <v>18</v>
      </c>
      <c r="B9545" s="11">
        <v>45709.169889951241</v>
      </c>
    </row>
    <row r="9546" spans="1:2" x14ac:dyDescent="0.25">
      <c r="A9546" s="163">
        <v>45709.169889951241</v>
      </c>
      <c r="B9546" s="11">
        <v>45709.169889951241</v>
      </c>
    </row>
    <row r="9547" spans="1:2" x14ac:dyDescent="0.25">
      <c r="A9547" s="9" t="s">
        <v>3214</v>
      </c>
      <c r="B9547" s="11">
        <v>7123.1666749770275</v>
      </c>
    </row>
    <row r="9548" spans="1:2" x14ac:dyDescent="0.25">
      <c r="A9548" s="4" t="s">
        <v>8</v>
      </c>
      <c r="B9548" s="11">
        <v>7123.1666749770275</v>
      </c>
    </row>
    <row r="9549" spans="1:2" x14ac:dyDescent="0.25">
      <c r="A9549" s="10" t="s">
        <v>52</v>
      </c>
      <c r="B9549" s="11">
        <v>7123.1666749770275</v>
      </c>
    </row>
    <row r="9550" spans="1:2" x14ac:dyDescent="0.25">
      <c r="A9550" s="12" t="s">
        <v>40</v>
      </c>
      <c r="B9550" s="11">
        <v>7123.1666749770275</v>
      </c>
    </row>
    <row r="9551" spans="1:2" x14ac:dyDescent="0.25">
      <c r="A9551" s="13" t="s">
        <v>4053</v>
      </c>
      <c r="B9551" s="11">
        <v>7123.1666749770275</v>
      </c>
    </row>
    <row r="9552" spans="1:2" x14ac:dyDescent="0.25">
      <c r="A9552" s="14">
        <v>1</v>
      </c>
      <c r="B9552" s="11">
        <v>7123.1666749770275</v>
      </c>
    </row>
    <row r="9553" spans="1:2" x14ac:dyDescent="0.25">
      <c r="A9553" s="20" t="s">
        <v>9</v>
      </c>
      <c r="B9553" s="11">
        <v>7123.1666749770275</v>
      </c>
    </row>
    <row r="9554" spans="1:2" x14ac:dyDescent="0.25">
      <c r="A9554" s="163">
        <v>7123.1666749770275</v>
      </c>
      <c r="B9554" s="11">
        <v>7123.1666749770275</v>
      </c>
    </row>
    <row r="9555" spans="1:2" x14ac:dyDescent="0.25">
      <c r="A9555" s="9" t="s">
        <v>3215</v>
      </c>
      <c r="B9555" s="11">
        <v>100000</v>
      </c>
    </row>
    <row r="9556" spans="1:2" x14ac:dyDescent="0.25">
      <c r="A9556" s="4" t="s">
        <v>583</v>
      </c>
      <c r="B9556" s="11">
        <v>100000</v>
      </c>
    </row>
    <row r="9557" spans="1:2" x14ac:dyDescent="0.25">
      <c r="A9557" s="10" t="s">
        <v>488</v>
      </c>
      <c r="B9557" s="11">
        <v>100000</v>
      </c>
    </row>
    <row r="9558" spans="1:2" x14ac:dyDescent="0.25">
      <c r="A9558" s="12" t="s">
        <v>6</v>
      </c>
      <c r="B9558" s="11">
        <v>100000</v>
      </c>
    </row>
    <row r="9559" spans="1:2" x14ac:dyDescent="0.25">
      <c r="A9559" s="13" t="s">
        <v>4031</v>
      </c>
      <c r="B9559" s="11">
        <v>100000</v>
      </c>
    </row>
    <row r="9560" spans="1:2" x14ac:dyDescent="0.25">
      <c r="A9560" s="14">
        <v>12</v>
      </c>
      <c r="B9560" s="11">
        <v>100000</v>
      </c>
    </row>
    <row r="9561" spans="1:2" x14ac:dyDescent="0.25">
      <c r="A9561" s="20" t="s">
        <v>9</v>
      </c>
      <c r="B9561" s="11">
        <v>100000</v>
      </c>
    </row>
    <row r="9562" spans="1:2" x14ac:dyDescent="0.25">
      <c r="A9562" s="163">
        <v>100000</v>
      </c>
      <c r="B9562" s="11">
        <v>100000</v>
      </c>
    </row>
    <row r="9563" spans="1:2" x14ac:dyDescent="0.25">
      <c r="A9563" s="9" t="s">
        <v>3216</v>
      </c>
      <c r="B9563" s="11">
        <v>78764.765217479682</v>
      </c>
    </row>
    <row r="9564" spans="1:2" x14ac:dyDescent="0.25">
      <c r="A9564" s="4" t="s">
        <v>628</v>
      </c>
      <c r="B9564" s="11">
        <v>78764.765217479682</v>
      </c>
    </row>
    <row r="9565" spans="1:2" x14ac:dyDescent="0.25">
      <c r="A9565" s="10" t="s">
        <v>20</v>
      </c>
      <c r="B9565" s="11">
        <v>78764.765217479682</v>
      </c>
    </row>
    <row r="9566" spans="1:2" x14ac:dyDescent="0.25">
      <c r="A9566" s="12" t="s">
        <v>22</v>
      </c>
      <c r="B9566" s="11">
        <v>78764.765217479682</v>
      </c>
    </row>
    <row r="9567" spans="1:2" x14ac:dyDescent="0.25">
      <c r="A9567" s="13" t="s">
        <v>4101</v>
      </c>
      <c r="B9567" s="11">
        <v>78764.765217479682</v>
      </c>
    </row>
    <row r="9568" spans="1:2" x14ac:dyDescent="0.25">
      <c r="A9568" s="14">
        <v>15</v>
      </c>
      <c r="B9568" s="11">
        <v>78764.765217479682</v>
      </c>
    </row>
    <row r="9569" spans="1:2" x14ac:dyDescent="0.25">
      <c r="A9569" s="20" t="s">
        <v>9</v>
      </c>
      <c r="B9569" s="11">
        <v>78764.765217479682</v>
      </c>
    </row>
    <row r="9570" spans="1:2" x14ac:dyDescent="0.25">
      <c r="A9570" s="163">
        <v>78764.765217479682</v>
      </c>
      <c r="B9570" s="11">
        <v>78764.765217479682</v>
      </c>
    </row>
    <row r="9571" spans="1:2" x14ac:dyDescent="0.25">
      <c r="A9571" s="9" t="s">
        <v>3217</v>
      </c>
      <c r="B9571" s="11">
        <v>152986.44846039536</v>
      </c>
    </row>
    <row r="9572" spans="1:2" x14ac:dyDescent="0.25">
      <c r="A9572" s="4" t="s">
        <v>84</v>
      </c>
      <c r="B9572" s="11">
        <v>152986.44846039536</v>
      </c>
    </row>
    <row r="9573" spans="1:2" x14ac:dyDescent="0.25">
      <c r="A9573" s="10" t="s">
        <v>20</v>
      </c>
      <c r="B9573" s="11">
        <v>152986.44846039536</v>
      </c>
    </row>
    <row r="9574" spans="1:2" x14ac:dyDescent="0.25">
      <c r="A9574" s="12" t="s">
        <v>82</v>
      </c>
      <c r="B9574" s="11">
        <v>152986.44846039536</v>
      </c>
    </row>
    <row r="9575" spans="1:2" x14ac:dyDescent="0.25">
      <c r="A9575" s="13" t="s">
        <v>4103</v>
      </c>
      <c r="B9575" s="11">
        <v>152986.44846039536</v>
      </c>
    </row>
    <row r="9576" spans="1:2" x14ac:dyDescent="0.25">
      <c r="A9576" s="14">
        <v>10</v>
      </c>
      <c r="B9576" s="11">
        <v>152986.44846039536</v>
      </c>
    </row>
    <row r="9577" spans="1:2" x14ac:dyDescent="0.25">
      <c r="A9577" s="20" t="s">
        <v>18</v>
      </c>
      <c r="B9577" s="11">
        <v>152986.44846039536</v>
      </c>
    </row>
    <row r="9578" spans="1:2" x14ac:dyDescent="0.25">
      <c r="A9578" s="163">
        <v>152986.44846039536</v>
      </c>
      <c r="B9578" s="11">
        <v>152986.44846039536</v>
      </c>
    </row>
    <row r="9579" spans="1:2" x14ac:dyDescent="0.25">
      <c r="A9579" s="9" t="s">
        <v>3218</v>
      </c>
      <c r="B9579" s="11">
        <v>44463.980364706273</v>
      </c>
    </row>
    <row r="9580" spans="1:2" x14ac:dyDescent="0.25">
      <c r="A9580" s="4" t="s">
        <v>36</v>
      </c>
      <c r="B9580" s="11">
        <v>44463.980364706273</v>
      </c>
    </row>
    <row r="9581" spans="1:2" x14ac:dyDescent="0.25">
      <c r="A9581" s="10" t="s">
        <v>20</v>
      </c>
      <c r="B9581" s="11">
        <v>44463.980364706273</v>
      </c>
    </row>
    <row r="9582" spans="1:2" x14ac:dyDescent="0.25">
      <c r="A9582" s="12" t="s">
        <v>22</v>
      </c>
      <c r="B9582" s="11">
        <v>44463.980364706273</v>
      </c>
    </row>
    <row r="9583" spans="1:2" x14ac:dyDescent="0.25">
      <c r="A9583" s="13" t="s">
        <v>4030</v>
      </c>
      <c r="B9583" s="11">
        <v>44463.980364706273</v>
      </c>
    </row>
    <row r="9584" spans="1:2" x14ac:dyDescent="0.25">
      <c r="A9584" s="14">
        <v>12</v>
      </c>
      <c r="B9584" s="11">
        <v>44463.980364706273</v>
      </c>
    </row>
    <row r="9585" spans="1:2" x14ac:dyDescent="0.25">
      <c r="A9585" s="20" t="s">
        <v>13</v>
      </c>
      <c r="B9585" s="11">
        <v>44463.980364706273</v>
      </c>
    </row>
    <row r="9586" spans="1:2" x14ac:dyDescent="0.25">
      <c r="A9586" s="163">
        <v>44463.980364706273</v>
      </c>
      <c r="B9586" s="11">
        <v>44463.980364706273</v>
      </c>
    </row>
    <row r="9587" spans="1:2" x14ac:dyDescent="0.25">
      <c r="A9587" s="9" t="s">
        <v>3219</v>
      </c>
      <c r="B9587" s="11">
        <v>38111.983169748237</v>
      </c>
    </row>
    <row r="9588" spans="1:2" x14ac:dyDescent="0.25">
      <c r="A9588" s="4" t="s">
        <v>628</v>
      </c>
      <c r="B9588" s="11">
        <v>38111.983169748237</v>
      </c>
    </row>
    <row r="9589" spans="1:2" x14ac:dyDescent="0.25">
      <c r="A9589" s="10" t="s">
        <v>356</v>
      </c>
      <c r="B9589" s="11">
        <v>38111.983169748237</v>
      </c>
    </row>
    <row r="9590" spans="1:2" x14ac:dyDescent="0.25">
      <c r="A9590" s="12" t="s">
        <v>22</v>
      </c>
      <c r="B9590" s="11">
        <v>38111.983169748237</v>
      </c>
    </row>
    <row r="9591" spans="1:2" x14ac:dyDescent="0.25">
      <c r="A9591" s="13" t="s">
        <v>4030</v>
      </c>
      <c r="B9591" s="11">
        <v>38111.983169748237</v>
      </c>
    </row>
    <row r="9592" spans="1:2" x14ac:dyDescent="0.25">
      <c r="A9592" s="14">
        <v>8</v>
      </c>
      <c r="B9592" s="11">
        <v>38111.983169748237</v>
      </c>
    </row>
    <row r="9593" spans="1:2" x14ac:dyDescent="0.25">
      <c r="A9593" s="20" t="s">
        <v>25</v>
      </c>
      <c r="B9593" s="11">
        <v>38111.983169748237</v>
      </c>
    </row>
    <row r="9594" spans="1:2" x14ac:dyDescent="0.25">
      <c r="A9594" s="163">
        <v>38111.983169748237</v>
      </c>
      <c r="B9594" s="11">
        <v>38111.983169748237</v>
      </c>
    </row>
    <row r="9595" spans="1:2" x14ac:dyDescent="0.25">
      <c r="A9595" s="9" t="s">
        <v>3220</v>
      </c>
      <c r="B9595" s="11">
        <v>118213.37040504631</v>
      </c>
    </row>
    <row r="9596" spans="1:2" x14ac:dyDescent="0.25">
      <c r="A9596" s="4" t="s">
        <v>71</v>
      </c>
      <c r="B9596" s="11">
        <v>118213.37040504631</v>
      </c>
    </row>
    <row r="9597" spans="1:2" x14ac:dyDescent="0.25">
      <c r="A9597" s="10" t="s">
        <v>52</v>
      </c>
      <c r="B9597" s="11">
        <v>118213.37040504631</v>
      </c>
    </row>
    <row r="9598" spans="1:2" x14ac:dyDescent="0.25">
      <c r="A9598" s="12" t="s">
        <v>69</v>
      </c>
      <c r="B9598" s="11">
        <v>118213.37040504631</v>
      </c>
    </row>
    <row r="9599" spans="1:2" x14ac:dyDescent="0.25">
      <c r="A9599" s="13" t="s">
        <v>4104</v>
      </c>
      <c r="B9599" s="11">
        <v>118213.37040504631</v>
      </c>
    </row>
    <row r="9600" spans="1:2" x14ac:dyDescent="0.25">
      <c r="A9600" s="14">
        <v>20</v>
      </c>
      <c r="B9600" s="11">
        <v>118213.37040504631</v>
      </c>
    </row>
    <row r="9601" spans="1:2" x14ac:dyDescent="0.25">
      <c r="A9601" s="20" t="s">
        <v>9</v>
      </c>
      <c r="B9601" s="11">
        <v>118213.37040504631</v>
      </c>
    </row>
    <row r="9602" spans="1:2" x14ac:dyDescent="0.25">
      <c r="A9602" s="163">
        <v>118213.37040504631</v>
      </c>
      <c r="B9602" s="11">
        <v>118213.37040504631</v>
      </c>
    </row>
    <row r="9603" spans="1:2" x14ac:dyDescent="0.25">
      <c r="A9603" s="9" t="s">
        <v>3221</v>
      </c>
      <c r="B9603" s="11">
        <v>39404.456801682099</v>
      </c>
    </row>
    <row r="9604" spans="1:2" x14ac:dyDescent="0.25">
      <c r="A9604" s="4" t="s">
        <v>71</v>
      </c>
      <c r="B9604" s="11">
        <v>39404.456801682099</v>
      </c>
    </row>
    <row r="9605" spans="1:2" x14ac:dyDescent="0.25">
      <c r="A9605" s="10" t="s">
        <v>310</v>
      </c>
      <c r="B9605" s="11">
        <v>39404.456801682099</v>
      </c>
    </row>
    <row r="9606" spans="1:2" x14ac:dyDescent="0.25">
      <c r="A9606" s="12" t="s">
        <v>69</v>
      </c>
      <c r="B9606" s="11">
        <v>39404.456801682099</v>
      </c>
    </row>
    <row r="9607" spans="1:2" x14ac:dyDescent="0.25">
      <c r="A9607" s="13" t="s">
        <v>4030</v>
      </c>
      <c r="B9607" s="11">
        <v>39404.456801682099</v>
      </c>
    </row>
    <row r="9608" spans="1:2" x14ac:dyDescent="0.25">
      <c r="A9608" s="14">
        <v>10</v>
      </c>
      <c r="B9608" s="11">
        <v>39404.456801682099</v>
      </c>
    </row>
    <row r="9609" spans="1:2" x14ac:dyDescent="0.25">
      <c r="A9609" s="20" t="s">
        <v>18</v>
      </c>
      <c r="B9609" s="11">
        <v>39404.456801682099</v>
      </c>
    </row>
    <row r="9610" spans="1:2" x14ac:dyDescent="0.25">
      <c r="A9610" s="163">
        <v>39404.456801682099</v>
      </c>
      <c r="B9610" s="11">
        <v>39404.456801682099</v>
      </c>
    </row>
    <row r="9611" spans="1:2" x14ac:dyDescent="0.25">
      <c r="A9611" s="9" t="s">
        <v>3222</v>
      </c>
      <c r="B9611" s="11">
        <v>90198.36016840415</v>
      </c>
    </row>
    <row r="9612" spans="1:2" x14ac:dyDescent="0.25">
      <c r="A9612" s="4" t="s">
        <v>24</v>
      </c>
      <c r="B9612" s="11">
        <v>90198.36016840415</v>
      </c>
    </row>
    <row r="9613" spans="1:2" x14ac:dyDescent="0.25">
      <c r="A9613" s="10" t="s">
        <v>356</v>
      </c>
      <c r="B9613" s="11">
        <v>90198.36016840415</v>
      </c>
    </row>
    <row r="9614" spans="1:2" x14ac:dyDescent="0.25">
      <c r="A9614" s="12" t="s">
        <v>22</v>
      </c>
      <c r="B9614" s="11">
        <v>90198.36016840415</v>
      </c>
    </row>
    <row r="9615" spans="1:2" x14ac:dyDescent="0.25">
      <c r="A9615" s="13" t="s">
        <v>4102</v>
      </c>
      <c r="B9615" s="11">
        <v>90198.36016840415</v>
      </c>
    </row>
    <row r="9616" spans="1:2" x14ac:dyDescent="0.25">
      <c r="A9616" s="14">
        <v>3</v>
      </c>
      <c r="B9616" s="11">
        <v>90198.36016840415</v>
      </c>
    </row>
    <row r="9617" spans="1:2" x14ac:dyDescent="0.25">
      <c r="A9617" s="20" t="s">
        <v>25</v>
      </c>
      <c r="B9617" s="11">
        <v>90198.36016840415</v>
      </c>
    </row>
    <row r="9618" spans="1:2" x14ac:dyDescent="0.25">
      <c r="A9618" s="163">
        <v>90198.36016840415</v>
      </c>
      <c r="B9618" s="11">
        <v>90198.36016840415</v>
      </c>
    </row>
    <row r="9619" spans="1:2" x14ac:dyDescent="0.25">
      <c r="A9619" s="9" t="s">
        <v>3223</v>
      </c>
      <c r="B9619" s="11">
        <v>47285.348162018527</v>
      </c>
    </row>
    <row r="9620" spans="1:2" x14ac:dyDescent="0.25">
      <c r="A9620" s="4" t="s">
        <v>71</v>
      </c>
      <c r="B9620" s="11">
        <v>47285.348162018527</v>
      </c>
    </row>
    <row r="9621" spans="1:2" x14ac:dyDescent="0.25">
      <c r="A9621" s="10" t="s">
        <v>67</v>
      </c>
      <c r="B9621" s="11">
        <v>47285.348162018527</v>
      </c>
    </row>
    <row r="9622" spans="1:2" x14ac:dyDescent="0.25">
      <c r="A9622" s="12" t="s">
        <v>69</v>
      </c>
      <c r="B9622" s="11">
        <v>47285.348162018527</v>
      </c>
    </row>
    <row r="9623" spans="1:2" x14ac:dyDescent="0.25">
      <c r="A9623" s="13" t="s">
        <v>4030</v>
      </c>
      <c r="B9623" s="11">
        <v>47285.348162018527</v>
      </c>
    </row>
    <row r="9624" spans="1:2" x14ac:dyDescent="0.25">
      <c r="A9624" s="14">
        <v>14</v>
      </c>
      <c r="B9624" s="11">
        <v>47285.348162018527</v>
      </c>
    </row>
    <row r="9625" spans="1:2" x14ac:dyDescent="0.25">
      <c r="A9625" s="20" t="s">
        <v>9</v>
      </c>
      <c r="B9625" s="11">
        <v>47285.348162018527</v>
      </c>
    </row>
    <row r="9626" spans="1:2" x14ac:dyDescent="0.25">
      <c r="A9626" s="163">
        <v>47285.348162018527</v>
      </c>
      <c r="B9626" s="11">
        <v>47285.348162018527</v>
      </c>
    </row>
    <row r="9627" spans="1:2" x14ac:dyDescent="0.25">
      <c r="A9627" s="9" t="s">
        <v>3224</v>
      </c>
      <c r="B9627" s="11">
        <v>56000</v>
      </c>
    </row>
    <row r="9628" spans="1:2" x14ac:dyDescent="0.25">
      <c r="A9628" s="4" t="s">
        <v>15</v>
      </c>
      <c r="B9628" s="11">
        <v>56000</v>
      </c>
    </row>
    <row r="9629" spans="1:2" x14ac:dyDescent="0.25">
      <c r="A9629" s="10" t="s">
        <v>310</v>
      </c>
      <c r="B9629" s="11">
        <v>56000</v>
      </c>
    </row>
    <row r="9630" spans="1:2" x14ac:dyDescent="0.25">
      <c r="A9630" s="12" t="s">
        <v>6</v>
      </c>
      <c r="B9630" s="11">
        <v>56000</v>
      </c>
    </row>
    <row r="9631" spans="1:2" x14ac:dyDescent="0.25">
      <c r="A9631" s="13" t="s">
        <v>4029</v>
      </c>
      <c r="B9631" s="11">
        <v>56000</v>
      </c>
    </row>
    <row r="9632" spans="1:2" x14ac:dyDescent="0.25">
      <c r="A9632" s="14">
        <v>1</v>
      </c>
      <c r="B9632" s="11">
        <v>56000</v>
      </c>
    </row>
    <row r="9633" spans="1:2" x14ac:dyDescent="0.25">
      <c r="A9633" s="20" t="s">
        <v>9</v>
      </c>
      <c r="B9633" s="11">
        <v>56000</v>
      </c>
    </row>
    <row r="9634" spans="1:2" x14ac:dyDescent="0.25">
      <c r="A9634" s="163">
        <v>56000</v>
      </c>
      <c r="B9634" s="11">
        <v>56000</v>
      </c>
    </row>
    <row r="9635" spans="1:2" x14ac:dyDescent="0.25">
      <c r="A9635" s="9" t="s">
        <v>3225</v>
      </c>
      <c r="B9635" s="11">
        <v>5082.6943786459069</v>
      </c>
    </row>
    <row r="9636" spans="1:2" x14ac:dyDescent="0.25">
      <c r="A9636" s="4" t="s">
        <v>726</v>
      </c>
      <c r="B9636" s="11">
        <v>5082.6943786459069</v>
      </c>
    </row>
    <row r="9637" spans="1:2" x14ac:dyDescent="0.25">
      <c r="A9637" s="10" t="s">
        <v>20</v>
      </c>
      <c r="B9637" s="11">
        <v>5082.6943786459069</v>
      </c>
    </row>
    <row r="9638" spans="1:2" x14ac:dyDescent="0.25">
      <c r="A9638" s="12" t="s">
        <v>1393</v>
      </c>
      <c r="B9638" s="11">
        <v>5082.6943786459069</v>
      </c>
    </row>
    <row r="9639" spans="1:2" x14ac:dyDescent="0.25">
      <c r="A9639" s="13" t="s">
        <v>4053</v>
      </c>
      <c r="B9639" s="11">
        <v>5082.6943786459069</v>
      </c>
    </row>
    <row r="9640" spans="1:2" x14ac:dyDescent="0.25">
      <c r="A9640" s="14">
        <v>2</v>
      </c>
      <c r="B9640" s="11">
        <v>5082.6943786459069</v>
      </c>
    </row>
    <row r="9641" spans="1:2" x14ac:dyDescent="0.25">
      <c r="A9641" s="20" t="s">
        <v>25</v>
      </c>
      <c r="B9641" s="11">
        <v>5082.6943786459069</v>
      </c>
    </row>
    <row r="9642" spans="1:2" x14ac:dyDescent="0.25">
      <c r="A9642" s="163">
        <v>5082.6943786459069</v>
      </c>
      <c r="B9642" s="11">
        <v>5082.6943786459069</v>
      </c>
    </row>
    <row r="9643" spans="1:2" x14ac:dyDescent="0.25">
      <c r="A9643" s="9" t="s">
        <v>3226</v>
      </c>
      <c r="B9643" s="11">
        <v>53590.061250287661</v>
      </c>
    </row>
    <row r="9644" spans="1:2" x14ac:dyDescent="0.25">
      <c r="A9644" s="4" t="s">
        <v>71</v>
      </c>
      <c r="B9644" s="11">
        <v>53590.061250287661</v>
      </c>
    </row>
    <row r="9645" spans="1:2" x14ac:dyDescent="0.25">
      <c r="A9645" s="10" t="s">
        <v>310</v>
      </c>
      <c r="B9645" s="11">
        <v>53590.061250287661</v>
      </c>
    </row>
    <row r="9646" spans="1:2" x14ac:dyDescent="0.25">
      <c r="A9646" s="12" t="s">
        <v>69</v>
      </c>
      <c r="B9646" s="11">
        <v>53590.061250287661</v>
      </c>
    </row>
    <row r="9647" spans="1:2" x14ac:dyDescent="0.25">
      <c r="A9647" s="13" t="s">
        <v>4029</v>
      </c>
      <c r="B9647" s="11">
        <v>53590.061250287661</v>
      </c>
    </row>
    <row r="9648" spans="1:2" x14ac:dyDescent="0.25">
      <c r="A9648" s="14">
        <v>10</v>
      </c>
      <c r="B9648" s="11">
        <v>53590.061250287661</v>
      </c>
    </row>
    <row r="9649" spans="1:2" x14ac:dyDescent="0.25">
      <c r="A9649" s="20" t="s">
        <v>13</v>
      </c>
      <c r="B9649" s="11">
        <v>53590.061250287661</v>
      </c>
    </row>
    <row r="9650" spans="1:2" x14ac:dyDescent="0.25">
      <c r="A9650" s="163">
        <v>53590.061250287661</v>
      </c>
      <c r="B9650" s="11">
        <v>53590.061250287661</v>
      </c>
    </row>
    <row r="9651" spans="1:2" x14ac:dyDescent="0.25">
      <c r="A9651" s="9" t="s">
        <v>3227</v>
      </c>
      <c r="B9651" s="11">
        <v>76906.906752939132</v>
      </c>
    </row>
    <row r="9652" spans="1:2" x14ac:dyDescent="0.25">
      <c r="A9652" s="4" t="s">
        <v>877</v>
      </c>
      <c r="B9652" s="11">
        <v>76906.906752939132</v>
      </c>
    </row>
    <row r="9653" spans="1:2" x14ac:dyDescent="0.25">
      <c r="A9653" s="10" t="s">
        <v>4001</v>
      </c>
      <c r="B9653" s="11">
        <v>76906.906752939132</v>
      </c>
    </row>
    <row r="9654" spans="1:2" x14ac:dyDescent="0.25">
      <c r="A9654" s="12" t="s">
        <v>1362</v>
      </c>
      <c r="B9654" s="11">
        <v>76906.906752939132</v>
      </c>
    </row>
    <row r="9655" spans="1:2" x14ac:dyDescent="0.25">
      <c r="A9655" s="13" t="s">
        <v>4101</v>
      </c>
      <c r="B9655" s="11">
        <v>76906.906752939132</v>
      </c>
    </row>
    <row r="9656" spans="1:2" x14ac:dyDescent="0.25">
      <c r="A9656" s="14">
        <v>17</v>
      </c>
      <c r="B9656" s="11">
        <v>76906.906752939132</v>
      </c>
    </row>
    <row r="9657" spans="1:2" x14ac:dyDescent="0.25">
      <c r="A9657" s="20" t="s">
        <v>13</v>
      </c>
      <c r="B9657" s="11">
        <v>76906.906752939132</v>
      </c>
    </row>
    <row r="9658" spans="1:2" x14ac:dyDescent="0.25">
      <c r="A9658" s="163">
        <v>76906.906752939132</v>
      </c>
      <c r="B9658" s="11">
        <v>76906.906752939132</v>
      </c>
    </row>
    <row r="9659" spans="1:2" x14ac:dyDescent="0.25">
      <c r="A9659" s="9" t="s">
        <v>3228</v>
      </c>
      <c r="B9659" s="11">
        <v>85000</v>
      </c>
    </row>
    <row r="9660" spans="1:2" x14ac:dyDescent="0.25">
      <c r="A9660" s="4" t="s">
        <v>15</v>
      </c>
      <c r="B9660" s="11">
        <v>85000</v>
      </c>
    </row>
    <row r="9661" spans="1:2" x14ac:dyDescent="0.25">
      <c r="A9661" s="10" t="s">
        <v>20</v>
      </c>
      <c r="B9661" s="11">
        <v>85000</v>
      </c>
    </row>
    <row r="9662" spans="1:2" x14ac:dyDescent="0.25">
      <c r="A9662" s="12" t="s">
        <v>6</v>
      </c>
      <c r="B9662" s="11">
        <v>85000</v>
      </c>
    </row>
    <row r="9663" spans="1:2" x14ac:dyDescent="0.25">
      <c r="A9663" s="13" t="s">
        <v>4101</v>
      </c>
      <c r="B9663" s="11">
        <v>85000</v>
      </c>
    </row>
    <row r="9664" spans="1:2" x14ac:dyDescent="0.25">
      <c r="A9664" s="14">
        <v>5</v>
      </c>
      <c r="B9664" s="11">
        <v>85000</v>
      </c>
    </row>
    <row r="9665" spans="1:2" x14ac:dyDescent="0.25">
      <c r="A9665" s="20" t="s">
        <v>9</v>
      </c>
      <c r="B9665" s="11">
        <v>85000</v>
      </c>
    </row>
    <row r="9666" spans="1:2" x14ac:dyDescent="0.25">
      <c r="A9666" s="163">
        <v>85000</v>
      </c>
      <c r="B9666" s="11">
        <v>85000</v>
      </c>
    </row>
    <row r="9667" spans="1:2" x14ac:dyDescent="0.25">
      <c r="A9667" s="9" t="s">
        <v>3229</v>
      </c>
      <c r="B9667" s="11">
        <v>72000</v>
      </c>
    </row>
    <row r="9668" spans="1:2" x14ac:dyDescent="0.25">
      <c r="A9668" s="4" t="s">
        <v>672</v>
      </c>
      <c r="B9668" s="11">
        <v>72000</v>
      </c>
    </row>
    <row r="9669" spans="1:2" x14ac:dyDescent="0.25">
      <c r="A9669" s="10" t="s">
        <v>356</v>
      </c>
      <c r="B9669" s="11">
        <v>72000</v>
      </c>
    </row>
    <row r="9670" spans="1:2" x14ac:dyDescent="0.25">
      <c r="A9670" s="12" t="s">
        <v>6</v>
      </c>
      <c r="B9670" s="11">
        <v>72000</v>
      </c>
    </row>
    <row r="9671" spans="1:2" x14ac:dyDescent="0.25">
      <c r="A9671" s="13" t="s">
        <v>4100</v>
      </c>
      <c r="B9671" s="11">
        <v>72000</v>
      </c>
    </row>
    <row r="9672" spans="1:2" x14ac:dyDescent="0.25">
      <c r="A9672" s="14">
        <v>10</v>
      </c>
      <c r="B9672" s="11">
        <v>72000</v>
      </c>
    </row>
    <row r="9673" spans="1:2" x14ac:dyDescent="0.25">
      <c r="A9673" s="20" t="s">
        <v>18</v>
      </c>
      <c r="B9673" s="11">
        <v>72000</v>
      </c>
    </row>
    <row r="9674" spans="1:2" x14ac:dyDescent="0.25">
      <c r="A9674" s="163">
        <v>72000</v>
      </c>
      <c r="B9674" s="11">
        <v>72000</v>
      </c>
    </row>
    <row r="9675" spans="1:2" x14ac:dyDescent="0.25">
      <c r="A9675" s="9" t="s">
        <v>3230</v>
      </c>
      <c r="B9675" s="11">
        <v>55000</v>
      </c>
    </row>
    <row r="9676" spans="1:2" x14ac:dyDescent="0.25">
      <c r="A9676" s="4" t="s">
        <v>15</v>
      </c>
      <c r="B9676" s="11">
        <v>55000</v>
      </c>
    </row>
    <row r="9677" spans="1:2" x14ac:dyDescent="0.25">
      <c r="A9677" s="10" t="s">
        <v>20</v>
      </c>
      <c r="B9677" s="11">
        <v>55000</v>
      </c>
    </row>
    <row r="9678" spans="1:2" x14ac:dyDescent="0.25">
      <c r="A9678" s="12" t="s">
        <v>6</v>
      </c>
      <c r="B9678" s="11">
        <v>55000</v>
      </c>
    </row>
    <row r="9679" spans="1:2" x14ac:dyDescent="0.25">
      <c r="A9679" s="13" t="s">
        <v>4029</v>
      </c>
      <c r="B9679" s="11">
        <v>55000</v>
      </c>
    </row>
    <row r="9680" spans="1:2" x14ac:dyDescent="0.25">
      <c r="A9680" s="14">
        <v>7</v>
      </c>
      <c r="B9680" s="11">
        <v>55000</v>
      </c>
    </row>
    <row r="9681" spans="1:2" x14ac:dyDescent="0.25">
      <c r="A9681" s="20" t="s">
        <v>25</v>
      </c>
      <c r="B9681" s="11">
        <v>55000</v>
      </c>
    </row>
    <row r="9682" spans="1:2" x14ac:dyDescent="0.25">
      <c r="A9682" s="163">
        <v>55000</v>
      </c>
      <c r="B9682" s="11">
        <v>55000</v>
      </c>
    </row>
    <row r="9683" spans="1:2" x14ac:dyDescent="0.25">
      <c r="A9683" s="9" t="s">
        <v>3231</v>
      </c>
      <c r="B9683" s="11">
        <v>67775.665698893223</v>
      </c>
    </row>
    <row r="9684" spans="1:2" x14ac:dyDescent="0.25">
      <c r="A9684" s="4" t="s">
        <v>71</v>
      </c>
      <c r="B9684" s="11">
        <v>67775.665698893223</v>
      </c>
    </row>
    <row r="9685" spans="1:2" x14ac:dyDescent="0.25">
      <c r="A9685" s="10" t="s">
        <v>488</v>
      </c>
      <c r="B9685" s="11">
        <v>67775.665698893223</v>
      </c>
    </row>
    <row r="9686" spans="1:2" x14ac:dyDescent="0.25">
      <c r="A9686" s="12" t="s">
        <v>69</v>
      </c>
      <c r="B9686" s="11">
        <v>67775.665698893223</v>
      </c>
    </row>
    <row r="9687" spans="1:2" x14ac:dyDescent="0.25">
      <c r="A9687" s="13" t="s">
        <v>4100</v>
      </c>
      <c r="B9687" s="11">
        <v>67775.665698893223</v>
      </c>
    </row>
    <row r="9688" spans="1:2" x14ac:dyDescent="0.25">
      <c r="A9688" s="14">
        <v>25</v>
      </c>
      <c r="B9688" s="11">
        <v>67775.665698893223</v>
      </c>
    </row>
    <row r="9689" spans="1:2" x14ac:dyDescent="0.25">
      <c r="A9689" s="20" t="s">
        <v>9</v>
      </c>
      <c r="B9689" s="11">
        <v>67775.665698893223</v>
      </c>
    </row>
    <row r="9690" spans="1:2" x14ac:dyDescent="0.25">
      <c r="A9690" s="163">
        <v>67775.665698893223</v>
      </c>
      <c r="B9690" s="11">
        <v>67775.665698893223</v>
      </c>
    </row>
    <row r="9691" spans="1:2" x14ac:dyDescent="0.25">
      <c r="A9691" s="9" t="s">
        <v>3232</v>
      </c>
      <c r="B9691" s="11">
        <v>40586.590505732565</v>
      </c>
    </row>
    <row r="9692" spans="1:2" x14ac:dyDescent="0.25">
      <c r="A9692" s="4" t="s">
        <v>71</v>
      </c>
      <c r="B9692" s="11">
        <v>40586.590505732565</v>
      </c>
    </row>
    <row r="9693" spans="1:2" x14ac:dyDescent="0.25">
      <c r="A9693" s="10" t="s">
        <v>20</v>
      </c>
      <c r="B9693" s="11">
        <v>40586.590505732565</v>
      </c>
    </row>
    <row r="9694" spans="1:2" x14ac:dyDescent="0.25">
      <c r="A9694" s="12" t="s">
        <v>69</v>
      </c>
      <c r="B9694" s="11">
        <v>40586.590505732565</v>
      </c>
    </row>
    <row r="9695" spans="1:2" x14ac:dyDescent="0.25">
      <c r="A9695" s="13" t="s">
        <v>4030</v>
      </c>
      <c r="B9695" s="11">
        <v>40586.590505732565</v>
      </c>
    </row>
    <row r="9696" spans="1:2" x14ac:dyDescent="0.25">
      <c r="A9696" s="14">
        <v>1</v>
      </c>
      <c r="B9696" s="11">
        <v>40586.590505732565</v>
      </c>
    </row>
    <row r="9697" spans="1:2" x14ac:dyDescent="0.25">
      <c r="A9697" s="20" t="s">
        <v>9</v>
      </c>
      <c r="B9697" s="11">
        <v>40586.590505732565</v>
      </c>
    </row>
    <row r="9698" spans="1:2" x14ac:dyDescent="0.25">
      <c r="A9698" s="163">
        <v>40586.590505732565</v>
      </c>
      <c r="B9698" s="11">
        <v>40586.590505732565</v>
      </c>
    </row>
    <row r="9699" spans="1:2" x14ac:dyDescent="0.25">
      <c r="A9699" s="9" t="s">
        <v>3233</v>
      </c>
      <c r="B9699" s="11">
        <v>50846</v>
      </c>
    </row>
    <row r="9700" spans="1:2" x14ac:dyDescent="0.25">
      <c r="A9700" s="4" t="s">
        <v>15</v>
      </c>
      <c r="B9700" s="11">
        <v>50846</v>
      </c>
    </row>
    <row r="9701" spans="1:2" x14ac:dyDescent="0.25">
      <c r="A9701" s="10" t="s">
        <v>20</v>
      </c>
      <c r="B9701" s="11">
        <v>50846</v>
      </c>
    </row>
    <row r="9702" spans="1:2" x14ac:dyDescent="0.25">
      <c r="A9702" s="12" t="s">
        <v>6</v>
      </c>
      <c r="B9702" s="11">
        <v>50846</v>
      </c>
    </row>
    <row r="9703" spans="1:2" x14ac:dyDescent="0.25">
      <c r="A9703" s="13" t="s">
        <v>4029</v>
      </c>
      <c r="B9703" s="11">
        <v>50846</v>
      </c>
    </row>
    <row r="9704" spans="1:2" x14ac:dyDescent="0.25">
      <c r="A9704" s="14">
        <v>25</v>
      </c>
      <c r="B9704" s="11">
        <v>50846</v>
      </c>
    </row>
    <row r="9705" spans="1:2" x14ac:dyDescent="0.25">
      <c r="A9705" s="20" t="s">
        <v>9</v>
      </c>
      <c r="B9705" s="11">
        <v>50846</v>
      </c>
    </row>
    <row r="9706" spans="1:2" x14ac:dyDescent="0.25">
      <c r="A9706" s="163">
        <v>50846</v>
      </c>
      <c r="B9706" s="11">
        <v>50846</v>
      </c>
    </row>
    <row r="9707" spans="1:2" x14ac:dyDescent="0.25">
      <c r="A9707" s="9" t="s">
        <v>3234</v>
      </c>
      <c r="B9707" s="11">
        <v>63000</v>
      </c>
    </row>
    <row r="9708" spans="1:2" x14ac:dyDescent="0.25">
      <c r="A9708" s="4" t="s">
        <v>15</v>
      </c>
      <c r="B9708" s="11">
        <v>63000</v>
      </c>
    </row>
    <row r="9709" spans="1:2" x14ac:dyDescent="0.25">
      <c r="A9709" s="10" t="s">
        <v>310</v>
      </c>
      <c r="B9709" s="11">
        <v>63000</v>
      </c>
    </row>
    <row r="9710" spans="1:2" x14ac:dyDescent="0.25">
      <c r="A9710" s="12" t="s">
        <v>6</v>
      </c>
      <c r="B9710" s="11">
        <v>63000</v>
      </c>
    </row>
    <row r="9711" spans="1:2" x14ac:dyDescent="0.25">
      <c r="A9711" s="13" t="s">
        <v>4100</v>
      </c>
      <c r="B9711" s="11">
        <v>63000</v>
      </c>
    </row>
    <row r="9712" spans="1:2" x14ac:dyDescent="0.25">
      <c r="A9712" s="14">
        <v>16</v>
      </c>
      <c r="B9712" s="11">
        <v>63000</v>
      </c>
    </row>
    <row r="9713" spans="1:2" x14ac:dyDescent="0.25">
      <c r="A9713" s="20" t="s">
        <v>13</v>
      </c>
      <c r="B9713" s="11">
        <v>63000</v>
      </c>
    </row>
    <row r="9714" spans="1:2" x14ac:dyDescent="0.25">
      <c r="A9714" s="163">
        <v>63000</v>
      </c>
      <c r="B9714" s="11">
        <v>63000</v>
      </c>
    </row>
    <row r="9715" spans="1:2" x14ac:dyDescent="0.25">
      <c r="A9715" s="9" t="s">
        <v>3235</v>
      </c>
      <c r="B9715" s="11">
        <v>81592.772512210868</v>
      </c>
    </row>
    <row r="9716" spans="1:2" x14ac:dyDescent="0.25">
      <c r="A9716" s="4" t="s">
        <v>84</v>
      </c>
      <c r="B9716" s="11">
        <v>81592.772512210868</v>
      </c>
    </row>
    <row r="9717" spans="1:2" x14ac:dyDescent="0.25">
      <c r="A9717" s="10" t="s">
        <v>310</v>
      </c>
      <c r="B9717" s="11">
        <v>81592.772512210868</v>
      </c>
    </row>
    <row r="9718" spans="1:2" x14ac:dyDescent="0.25">
      <c r="A9718" s="12" t="s">
        <v>82</v>
      </c>
      <c r="B9718" s="11">
        <v>81592.772512210868</v>
      </c>
    </row>
    <row r="9719" spans="1:2" x14ac:dyDescent="0.25">
      <c r="A9719" s="13" t="s">
        <v>4101</v>
      </c>
      <c r="B9719" s="11">
        <v>81592.772512210868</v>
      </c>
    </row>
    <row r="9720" spans="1:2" x14ac:dyDescent="0.25">
      <c r="A9720" s="14">
        <v>5</v>
      </c>
      <c r="B9720" s="11">
        <v>81592.772512210868</v>
      </c>
    </row>
    <row r="9721" spans="1:2" x14ac:dyDescent="0.25">
      <c r="A9721" s="20" t="s">
        <v>9</v>
      </c>
      <c r="B9721" s="11">
        <v>81592.772512210868</v>
      </c>
    </row>
    <row r="9722" spans="1:2" x14ac:dyDescent="0.25">
      <c r="A9722" s="163">
        <v>81592.772512210868</v>
      </c>
      <c r="B9722" s="11">
        <v>81592.772512210868</v>
      </c>
    </row>
    <row r="9723" spans="1:2" x14ac:dyDescent="0.25">
      <c r="A9723" s="9" t="s">
        <v>3236</v>
      </c>
      <c r="B9723" s="11">
        <v>50700</v>
      </c>
    </row>
    <row r="9724" spans="1:2" x14ac:dyDescent="0.25">
      <c r="A9724" s="4" t="s">
        <v>143</v>
      </c>
      <c r="B9724" s="11">
        <v>50700</v>
      </c>
    </row>
    <row r="9725" spans="1:2" x14ac:dyDescent="0.25">
      <c r="A9725" s="10" t="s">
        <v>20</v>
      </c>
      <c r="B9725" s="11">
        <v>50700</v>
      </c>
    </row>
    <row r="9726" spans="1:2" x14ac:dyDescent="0.25">
      <c r="A9726" s="12" t="s">
        <v>6</v>
      </c>
      <c r="B9726" s="11">
        <v>50700</v>
      </c>
    </row>
    <row r="9727" spans="1:2" x14ac:dyDescent="0.25">
      <c r="A9727" s="13" t="s">
        <v>4029</v>
      </c>
      <c r="B9727" s="11">
        <v>50700</v>
      </c>
    </row>
    <row r="9728" spans="1:2" x14ac:dyDescent="0.25">
      <c r="A9728" s="14">
        <v>15</v>
      </c>
      <c r="B9728" s="11">
        <v>50700</v>
      </c>
    </row>
    <row r="9729" spans="1:2" x14ac:dyDescent="0.25">
      <c r="A9729" s="20" t="s">
        <v>25</v>
      </c>
      <c r="B9729" s="11">
        <v>50700</v>
      </c>
    </row>
    <row r="9730" spans="1:2" x14ac:dyDescent="0.25">
      <c r="A9730" s="163">
        <v>50700</v>
      </c>
      <c r="B9730" s="11">
        <v>50700</v>
      </c>
    </row>
    <row r="9731" spans="1:2" x14ac:dyDescent="0.25">
      <c r="A9731" s="9" t="s">
        <v>3237</v>
      </c>
      <c r="B9731" s="11">
        <v>31523.565441345683</v>
      </c>
    </row>
    <row r="9732" spans="1:2" x14ac:dyDescent="0.25">
      <c r="A9732" s="4" t="s">
        <v>71</v>
      </c>
      <c r="B9732" s="11">
        <v>31523.565441345683</v>
      </c>
    </row>
    <row r="9733" spans="1:2" x14ac:dyDescent="0.25">
      <c r="A9733" s="10" t="s">
        <v>20</v>
      </c>
      <c r="B9733" s="11">
        <v>31523.565441345683</v>
      </c>
    </row>
    <row r="9734" spans="1:2" x14ac:dyDescent="0.25">
      <c r="A9734" s="12" t="s">
        <v>69</v>
      </c>
      <c r="B9734" s="11">
        <v>31523.565441345683</v>
      </c>
    </row>
    <row r="9735" spans="1:2" x14ac:dyDescent="0.25">
      <c r="A9735" s="13" t="s">
        <v>4032</v>
      </c>
      <c r="B9735" s="11">
        <v>31523.565441345683</v>
      </c>
    </row>
    <row r="9736" spans="1:2" x14ac:dyDescent="0.25">
      <c r="A9736" s="14">
        <v>1</v>
      </c>
      <c r="B9736" s="11">
        <v>31523.565441345683</v>
      </c>
    </row>
    <row r="9737" spans="1:2" x14ac:dyDescent="0.25">
      <c r="A9737" s="20" t="s">
        <v>9</v>
      </c>
      <c r="B9737" s="11">
        <v>31523.565441345683</v>
      </c>
    </row>
    <row r="9738" spans="1:2" x14ac:dyDescent="0.25">
      <c r="A9738" s="163">
        <v>31523.565441345683</v>
      </c>
      <c r="B9738" s="11">
        <v>31523.565441345683</v>
      </c>
    </row>
    <row r="9739" spans="1:2" x14ac:dyDescent="0.25">
      <c r="A9739" s="9" t="s">
        <v>3238</v>
      </c>
      <c r="B9739" s="11">
        <v>70000</v>
      </c>
    </row>
    <row r="9740" spans="1:2" x14ac:dyDescent="0.25">
      <c r="A9740" s="4" t="s">
        <v>15</v>
      </c>
      <c r="B9740" s="11">
        <v>70000</v>
      </c>
    </row>
    <row r="9741" spans="1:2" x14ac:dyDescent="0.25">
      <c r="A9741" s="10" t="s">
        <v>20</v>
      </c>
      <c r="B9741" s="11">
        <v>70000</v>
      </c>
    </row>
    <row r="9742" spans="1:2" x14ac:dyDescent="0.25">
      <c r="A9742" s="12" t="s">
        <v>6</v>
      </c>
      <c r="B9742" s="11">
        <v>70000</v>
      </c>
    </row>
    <row r="9743" spans="1:2" x14ac:dyDescent="0.25">
      <c r="A9743" s="13" t="s">
        <v>4100</v>
      </c>
      <c r="B9743" s="11">
        <v>70000</v>
      </c>
    </row>
    <row r="9744" spans="1:2" x14ac:dyDescent="0.25">
      <c r="A9744" s="14">
        <v>6</v>
      </c>
      <c r="B9744" s="11">
        <v>70000</v>
      </c>
    </row>
    <row r="9745" spans="1:2" x14ac:dyDescent="0.25">
      <c r="A9745" s="20" t="s">
        <v>25</v>
      </c>
      <c r="B9745" s="11">
        <v>70000</v>
      </c>
    </row>
    <row r="9746" spans="1:2" x14ac:dyDescent="0.25">
      <c r="A9746" s="163">
        <v>70000</v>
      </c>
      <c r="B9746" s="11">
        <v>70000</v>
      </c>
    </row>
    <row r="9747" spans="1:2" x14ac:dyDescent="0.25">
      <c r="A9747" s="9" t="s">
        <v>3239</v>
      </c>
      <c r="B9747" s="11">
        <v>63918.498996971248</v>
      </c>
    </row>
    <row r="9748" spans="1:2" x14ac:dyDescent="0.25">
      <c r="A9748" s="4" t="s">
        <v>88</v>
      </c>
      <c r="B9748" s="11">
        <v>63918.498996971248</v>
      </c>
    </row>
    <row r="9749" spans="1:2" x14ac:dyDescent="0.25">
      <c r="A9749" s="10" t="s">
        <v>52</v>
      </c>
      <c r="B9749" s="11">
        <v>63918.498996971248</v>
      </c>
    </row>
    <row r="9750" spans="1:2" x14ac:dyDescent="0.25">
      <c r="A9750" s="12" t="s">
        <v>86</v>
      </c>
      <c r="B9750" s="11">
        <v>63918.498996971248</v>
      </c>
    </row>
    <row r="9751" spans="1:2" x14ac:dyDescent="0.25">
      <c r="A9751" s="13" t="s">
        <v>4100</v>
      </c>
      <c r="B9751" s="11">
        <v>63918.498996971248</v>
      </c>
    </row>
    <row r="9752" spans="1:2" x14ac:dyDescent="0.25">
      <c r="A9752" s="14">
        <v>15</v>
      </c>
      <c r="B9752" s="11">
        <v>63918.498996971248</v>
      </c>
    </row>
    <row r="9753" spans="1:2" x14ac:dyDescent="0.25">
      <c r="A9753" s="20" t="s">
        <v>18</v>
      </c>
      <c r="B9753" s="11">
        <v>63918.498996971248</v>
      </c>
    </row>
    <row r="9754" spans="1:2" x14ac:dyDescent="0.25">
      <c r="A9754" s="163">
        <v>63918.498996971248</v>
      </c>
      <c r="B9754" s="11">
        <v>63918.498996971248</v>
      </c>
    </row>
    <row r="9755" spans="1:2" x14ac:dyDescent="0.25">
      <c r="A9755" s="9" t="s">
        <v>3240</v>
      </c>
      <c r="B9755" s="11">
        <v>7261.724659606657</v>
      </c>
    </row>
    <row r="9756" spans="1:2" x14ac:dyDescent="0.25">
      <c r="A9756" s="4" t="s">
        <v>1411</v>
      </c>
      <c r="B9756" s="11">
        <v>7261.724659606657</v>
      </c>
    </row>
    <row r="9757" spans="1:2" x14ac:dyDescent="0.25">
      <c r="A9757" s="10" t="s">
        <v>20</v>
      </c>
      <c r="B9757" s="11">
        <v>7261.724659606657</v>
      </c>
    </row>
    <row r="9758" spans="1:2" x14ac:dyDescent="0.25">
      <c r="A9758" s="12" t="s">
        <v>1410</v>
      </c>
      <c r="B9758" s="11">
        <v>7261.724659606657</v>
      </c>
    </row>
    <row r="9759" spans="1:2" x14ac:dyDescent="0.25">
      <c r="A9759" s="13" t="s">
        <v>4053</v>
      </c>
      <c r="B9759" s="11">
        <v>7261.724659606657</v>
      </c>
    </row>
    <row r="9760" spans="1:2" x14ac:dyDescent="0.25">
      <c r="A9760" s="14">
        <v>2</v>
      </c>
      <c r="B9760" s="11">
        <v>7261.724659606657</v>
      </c>
    </row>
    <row r="9761" spans="1:2" x14ac:dyDescent="0.25">
      <c r="A9761" s="20" t="s">
        <v>13</v>
      </c>
      <c r="B9761" s="11">
        <v>7261.724659606657</v>
      </c>
    </row>
    <row r="9762" spans="1:2" x14ac:dyDescent="0.25">
      <c r="A9762" s="163">
        <v>7261.724659606657</v>
      </c>
      <c r="B9762" s="11">
        <v>7261.724659606657</v>
      </c>
    </row>
    <row r="9763" spans="1:2" x14ac:dyDescent="0.25">
      <c r="A9763" s="9" t="s">
        <v>3241</v>
      </c>
      <c r="B9763" s="11">
        <v>11404.820437438224</v>
      </c>
    </row>
    <row r="9764" spans="1:2" x14ac:dyDescent="0.25">
      <c r="A9764" s="4" t="s">
        <v>1131</v>
      </c>
      <c r="B9764" s="11">
        <v>11404.820437438224</v>
      </c>
    </row>
    <row r="9765" spans="1:2" x14ac:dyDescent="0.25">
      <c r="A9765" s="10" t="s">
        <v>279</v>
      </c>
      <c r="B9765" s="11">
        <v>11404.820437438224</v>
      </c>
    </row>
    <row r="9766" spans="1:2" x14ac:dyDescent="0.25">
      <c r="A9766" s="12" t="s">
        <v>3939</v>
      </c>
      <c r="B9766" s="11">
        <v>11404.820437438224</v>
      </c>
    </row>
    <row r="9767" spans="1:2" x14ac:dyDescent="0.25">
      <c r="A9767" s="13" t="s">
        <v>4053</v>
      </c>
      <c r="B9767" s="11">
        <v>11404.820437438224</v>
      </c>
    </row>
    <row r="9768" spans="1:2" x14ac:dyDescent="0.25">
      <c r="A9768" s="14">
        <v>2</v>
      </c>
      <c r="B9768" s="11">
        <v>11404.820437438224</v>
      </c>
    </row>
    <row r="9769" spans="1:2" x14ac:dyDescent="0.25">
      <c r="A9769" s="20" t="s">
        <v>9</v>
      </c>
      <c r="B9769" s="11">
        <v>11404.820437438224</v>
      </c>
    </row>
    <row r="9770" spans="1:2" x14ac:dyDescent="0.25">
      <c r="A9770" s="163">
        <v>11404.820437438224</v>
      </c>
      <c r="B9770" s="11">
        <v>11404.820437438224</v>
      </c>
    </row>
    <row r="9771" spans="1:2" x14ac:dyDescent="0.25">
      <c r="A9771" s="9" t="s">
        <v>3242</v>
      </c>
      <c r="B9771" s="11">
        <v>120000</v>
      </c>
    </row>
    <row r="9772" spans="1:2" x14ac:dyDescent="0.25">
      <c r="A9772" s="4" t="s">
        <v>171</v>
      </c>
      <c r="B9772" s="11">
        <v>120000</v>
      </c>
    </row>
    <row r="9773" spans="1:2" x14ac:dyDescent="0.25">
      <c r="A9773" s="10" t="s">
        <v>356</v>
      </c>
      <c r="B9773" s="11">
        <v>120000</v>
      </c>
    </row>
    <row r="9774" spans="1:2" x14ac:dyDescent="0.25">
      <c r="A9774" s="12" t="s">
        <v>6</v>
      </c>
      <c r="B9774" s="11">
        <v>120000</v>
      </c>
    </row>
    <row r="9775" spans="1:2" x14ac:dyDescent="0.25">
      <c r="A9775" s="13" t="s">
        <v>4104</v>
      </c>
      <c r="B9775" s="11">
        <v>120000</v>
      </c>
    </row>
    <row r="9776" spans="1:2" x14ac:dyDescent="0.25">
      <c r="A9776" s="14">
        <v>5</v>
      </c>
      <c r="B9776" s="11">
        <v>120000</v>
      </c>
    </row>
    <row r="9777" spans="1:2" x14ac:dyDescent="0.25">
      <c r="A9777" s="20" t="s">
        <v>25</v>
      </c>
      <c r="B9777" s="11">
        <v>120000</v>
      </c>
    </row>
    <row r="9778" spans="1:2" x14ac:dyDescent="0.25">
      <c r="A9778" s="163">
        <v>120000</v>
      </c>
      <c r="B9778" s="11">
        <v>120000</v>
      </c>
    </row>
    <row r="9779" spans="1:2" x14ac:dyDescent="0.25">
      <c r="A9779" s="9" t="s">
        <v>3243</v>
      </c>
      <c r="B9779" s="11">
        <v>91791.869076237213</v>
      </c>
    </row>
    <row r="9780" spans="1:2" x14ac:dyDescent="0.25">
      <c r="A9780" s="4" t="s">
        <v>84</v>
      </c>
      <c r="B9780" s="11">
        <v>91791.869076237213</v>
      </c>
    </row>
    <row r="9781" spans="1:2" x14ac:dyDescent="0.25">
      <c r="A9781" s="10" t="s">
        <v>20</v>
      </c>
      <c r="B9781" s="11">
        <v>91791.869076237213</v>
      </c>
    </row>
    <row r="9782" spans="1:2" x14ac:dyDescent="0.25">
      <c r="A9782" s="12" t="s">
        <v>82</v>
      </c>
      <c r="B9782" s="11">
        <v>91791.869076237213</v>
      </c>
    </row>
    <row r="9783" spans="1:2" x14ac:dyDescent="0.25">
      <c r="A9783" s="13" t="s">
        <v>4102</v>
      </c>
      <c r="B9783" s="11">
        <v>91791.869076237213</v>
      </c>
    </row>
    <row r="9784" spans="1:2" x14ac:dyDescent="0.25">
      <c r="A9784" s="14">
        <v>5</v>
      </c>
      <c r="B9784" s="11">
        <v>91791.869076237213</v>
      </c>
    </row>
    <row r="9785" spans="1:2" x14ac:dyDescent="0.25">
      <c r="A9785" s="20" t="s">
        <v>9</v>
      </c>
      <c r="B9785" s="11">
        <v>91791.869076237213</v>
      </c>
    </row>
    <row r="9786" spans="1:2" x14ac:dyDescent="0.25">
      <c r="A9786" s="163">
        <v>91791.869076237213</v>
      </c>
      <c r="B9786" s="11">
        <v>91791.869076237213</v>
      </c>
    </row>
    <row r="9787" spans="1:2" x14ac:dyDescent="0.25">
      <c r="A9787" s="9" t="s">
        <v>3244</v>
      </c>
      <c r="B9787" s="11">
        <v>112190.06220428993</v>
      </c>
    </row>
    <row r="9788" spans="1:2" x14ac:dyDescent="0.25">
      <c r="A9788" s="4" t="s">
        <v>84</v>
      </c>
      <c r="B9788" s="11">
        <v>112190.06220428993</v>
      </c>
    </row>
    <row r="9789" spans="1:2" x14ac:dyDescent="0.25">
      <c r="A9789" s="10" t="s">
        <v>20</v>
      </c>
      <c r="B9789" s="11">
        <v>112190.06220428993</v>
      </c>
    </row>
    <row r="9790" spans="1:2" x14ac:dyDescent="0.25">
      <c r="A9790" s="12" t="s">
        <v>82</v>
      </c>
      <c r="B9790" s="11">
        <v>112190.06220428993</v>
      </c>
    </row>
    <row r="9791" spans="1:2" x14ac:dyDescent="0.25">
      <c r="A9791" s="13" t="s">
        <v>4031</v>
      </c>
      <c r="B9791" s="11">
        <v>112190.06220428993</v>
      </c>
    </row>
    <row r="9792" spans="1:2" x14ac:dyDescent="0.25">
      <c r="A9792" s="14">
        <v>7</v>
      </c>
      <c r="B9792" s="11">
        <v>112190.06220428993</v>
      </c>
    </row>
    <row r="9793" spans="1:2" x14ac:dyDescent="0.25">
      <c r="A9793" s="20" t="s">
        <v>18</v>
      </c>
      <c r="B9793" s="11">
        <v>112190.06220428993</v>
      </c>
    </row>
    <row r="9794" spans="1:2" x14ac:dyDescent="0.25">
      <c r="A9794" s="163">
        <v>112190.06220428993</v>
      </c>
      <c r="B9794" s="11">
        <v>112190.06220428993</v>
      </c>
    </row>
    <row r="9795" spans="1:2" x14ac:dyDescent="0.25">
      <c r="A9795" s="9" t="s">
        <v>3245</v>
      </c>
      <c r="B9795" s="11">
        <v>40000</v>
      </c>
    </row>
    <row r="9796" spans="1:2" x14ac:dyDescent="0.25">
      <c r="A9796" s="4" t="s">
        <v>15</v>
      </c>
      <c r="B9796" s="11">
        <v>40000</v>
      </c>
    </row>
    <row r="9797" spans="1:2" x14ac:dyDescent="0.25">
      <c r="A9797" s="10" t="s">
        <v>52</v>
      </c>
      <c r="B9797" s="11">
        <v>40000</v>
      </c>
    </row>
    <row r="9798" spans="1:2" x14ac:dyDescent="0.25">
      <c r="A9798" s="12" t="s">
        <v>6</v>
      </c>
      <c r="B9798" s="11">
        <v>40000</v>
      </c>
    </row>
    <row r="9799" spans="1:2" x14ac:dyDescent="0.25">
      <c r="A9799" s="13" t="s">
        <v>4030</v>
      </c>
      <c r="B9799" s="11">
        <v>40000</v>
      </c>
    </row>
    <row r="9800" spans="1:2" x14ac:dyDescent="0.25">
      <c r="A9800" s="14">
        <v>18</v>
      </c>
      <c r="B9800" s="11">
        <v>40000</v>
      </c>
    </row>
    <row r="9801" spans="1:2" x14ac:dyDescent="0.25">
      <c r="A9801" s="20" t="s">
        <v>18</v>
      </c>
      <c r="B9801" s="11">
        <v>40000</v>
      </c>
    </row>
    <row r="9802" spans="1:2" x14ac:dyDescent="0.25">
      <c r="A9802" s="163">
        <v>40000</v>
      </c>
      <c r="B9802" s="11">
        <v>40000</v>
      </c>
    </row>
    <row r="9803" spans="1:2" x14ac:dyDescent="0.25">
      <c r="A9803" s="9" t="s">
        <v>3246</v>
      </c>
      <c r="B9803" s="11">
        <v>107000</v>
      </c>
    </row>
    <row r="9804" spans="1:2" x14ac:dyDescent="0.25">
      <c r="A9804" s="4" t="s">
        <v>15</v>
      </c>
      <c r="B9804" s="11">
        <v>107000</v>
      </c>
    </row>
    <row r="9805" spans="1:2" x14ac:dyDescent="0.25">
      <c r="A9805" s="10" t="s">
        <v>310</v>
      </c>
      <c r="B9805" s="11">
        <v>107000</v>
      </c>
    </row>
    <row r="9806" spans="1:2" x14ac:dyDescent="0.25">
      <c r="A9806" s="12" t="s">
        <v>6</v>
      </c>
      <c r="B9806" s="11">
        <v>107000</v>
      </c>
    </row>
    <row r="9807" spans="1:2" x14ac:dyDescent="0.25">
      <c r="A9807" s="13" t="s">
        <v>4031</v>
      </c>
      <c r="B9807" s="11">
        <v>107000</v>
      </c>
    </row>
    <row r="9808" spans="1:2" x14ac:dyDescent="0.25">
      <c r="A9808" s="14">
        <v>12</v>
      </c>
      <c r="B9808" s="11">
        <v>107000</v>
      </c>
    </row>
    <row r="9809" spans="1:2" x14ac:dyDescent="0.25">
      <c r="A9809" s="20" t="s">
        <v>9</v>
      </c>
      <c r="B9809" s="11">
        <v>107000</v>
      </c>
    </row>
    <row r="9810" spans="1:2" x14ac:dyDescent="0.25">
      <c r="A9810" s="163">
        <v>107000</v>
      </c>
      <c r="B9810" s="11">
        <v>107000</v>
      </c>
    </row>
    <row r="9811" spans="1:2" x14ac:dyDescent="0.25">
      <c r="A9811" s="9" t="s">
        <v>3247</v>
      </c>
      <c r="B9811" s="11">
        <v>82000</v>
      </c>
    </row>
    <row r="9812" spans="1:2" x14ac:dyDescent="0.25">
      <c r="A9812" s="4" t="s">
        <v>15</v>
      </c>
      <c r="B9812" s="11">
        <v>82000</v>
      </c>
    </row>
    <row r="9813" spans="1:2" x14ac:dyDescent="0.25">
      <c r="A9813" s="10" t="s">
        <v>52</v>
      </c>
      <c r="B9813" s="11">
        <v>82000</v>
      </c>
    </row>
    <row r="9814" spans="1:2" x14ac:dyDescent="0.25">
      <c r="A9814" s="12" t="s">
        <v>6</v>
      </c>
      <c r="B9814" s="11">
        <v>82000</v>
      </c>
    </row>
    <row r="9815" spans="1:2" x14ac:dyDescent="0.25">
      <c r="A9815" s="13" t="s">
        <v>4101</v>
      </c>
      <c r="B9815" s="11">
        <v>82000</v>
      </c>
    </row>
    <row r="9816" spans="1:2" x14ac:dyDescent="0.25">
      <c r="A9816" s="14">
        <v>10</v>
      </c>
      <c r="B9816" s="11">
        <v>82000</v>
      </c>
    </row>
    <row r="9817" spans="1:2" x14ac:dyDescent="0.25">
      <c r="A9817" s="20" t="s">
        <v>9</v>
      </c>
      <c r="B9817" s="11">
        <v>82000</v>
      </c>
    </row>
    <row r="9818" spans="1:2" x14ac:dyDescent="0.25">
      <c r="A9818" s="163">
        <v>82000</v>
      </c>
      <c r="B9818" s="11">
        <v>82000</v>
      </c>
    </row>
    <row r="9819" spans="1:2" x14ac:dyDescent="0.25">
      <c r="A9819" s="9" t="s">
        <v>3248</v>
      </c>
      <c r="B9819" s="11">
        <v>101990.96564026357</v>
      </c>
    </row>
    <row r="9820" spans="1:2" x14ac:dyDescent="0.25">
      <c r="A9820" s="4" t="s">
        <v>84</v>
      </c>
      <c r="B9820" s="11">
        <v>101990.96564026357</v>
      </c>
    </row>
    <row r="9821" spans="1:2" x14ac:dyDescent="0.25">
      <c r="A9821" s="10" t="s">
        <v>356</v>
      </c>
      <c r="B9821" s="11">
        <v>101990.96564026357</v>
      </c>
    </row>
    <row r="9822" spans="1:2" x14ac:dyDescent="0.25">
      <c r="A9822" s="12" t="s">
        <v>82</v>
      </c>
      <c r="B9822" s="11">
        <v>101990.96564026357</v>
      </c>
    </row>
    <row r="9823" spans="1:2" x14ac:dyDescent="0.25">
      <c r="A9823" s="13" t="s">
        <v>4031</v>
      </c>
      <c r="B9823" s="11">
        <v>101990.96564026357</v>
      </c>
    </row>
    <row r="9824" spans="1:2" x14ac:dyDescent="0.25">
      <c r="A9824" s="14">
        <v>15</v>
      </c>
      <c r="B9824" s="11">
        <v>101990.96564026357</v>
      </c>
    </row>
    <row r="9825" spans="1:2" x14ac:dyDescent="0.25">
      <c r="A9825" s="20" t="s">
        <v>9</v>
      </c>
      <c r="B9825" s="11">
        <v>101990.96564026357</v>
      </c>
    </row>
    <row r="9826" spans="1:2" x14ac:dyDescent="0.25">
      <c r="A9826" s="163">
        <v>101990.96564026357</v>
      </c>
      <c r="B9826" s="11">
        <v>101990.96564026357</v>
      </c>
    </row>
    <row r="9827" spans="1:2" x14ac:dyDescent="0.25">
      <c r="A9827" s="9" t="s">
        <v>3249</v>
      </c>
      <c r="B9827" s="11">
        <v>43000</v>
      </c>
    </row>
    <row r="9828" spans="1:2" x14ac:dyDescent="0.25">
      <c r="A9828" s="4" t="s">
        <v>84</v>
      </c>
      <c r="B9828" s="11">
        <v>43000</v>
      </c>
    </row>
    <row r="9829" spans="1:2" x14ac:dyDescent="0.25">
      <c r="A9829" s="10" t="s">
        <v>52</v>
      </c>
      <c r="B9829" s="11">
        <v>43000</v>
      </c>
    </row>
    <row r="9830" spans="1:2" x14ac:dyDescent="0.25">
      <c r="A9830" s="12" t="s">
        <v>6</v>
      </c>
      <c r="B9830" s="11">
        <v>43000</v>
      </c>
    </row>
    <row r="9831" spans="1:2" x14ac:dyDescent="0.25">
      <c r="A9831" s="13" t="s">
        <v>4030</v>
      </c>
      <c r="B9831" s="11">
        <v>43000</v>
      </c>
    </row>
    <row r="9832" spans="1:2" x14ac:dyDescent="0.25">
      <c r="A9832" s="14">
        <v>4</v>
      </c>
      <c r="B9832" s="11">
        <v>43000</v>
      </c>
    </row>
    <row r="9833" spans="1:2" x14ac:dyDescent="0.25">
      <c r="A9833" s="20" t="s">
        <v>18</v>
      </c>
      <c r="B9833" s="11">
        <v>43000</v>
      </c>
    </row>
    <row r="9834" spans="1:2" x14ac:dyDescent="0.25">
      <c r="A9834" s="163">
        <v>43000</v>
      </c>
      <c r="B9834" s="11">
        <v>43000</v>
      </c>
    </row>
    <row r="9835" spans="1:2" x14ac:dyDescent="0.25">
      <c r="A9835" s="9" t="s">
        <v>3250</v>
      </c>
      <c r="B9835" s="11">
        <v>69000</v>
      </c>
    </row>
    <row r="9836" spans="1:2" x14ac:dyDescent="0.25">
      <c r="A9836" s="4" t="s">
        <v>15</v>
      </c>
      <c r="B9836" s="11">
        <v>69000</v>
      </c>
    </row>
    <row r="9837" spans="1:2" x14ac:dyDescent="0.25">
      <c r="A9837" s="10" t="s">
        <v>488</v>
      </c>
      <c r="B9837" s="11">
        <v>69000</v>
      </c>
    </row>
    <row r="9838" spans="1:2" x14ac:dyDescent="0.25">
      <c r="A9838" s="12" t="s">
        <v>6</v>
      </c>
      <c r="B9838" s="11">
        <v>69000</v>
      </c>
    </row>
    <row r="9839" spans="1:2" x14ac:dyDescent="0.25">
      <c r="A9839" s="13" t="s">
        <v>4100</v>
      </c>
      <c r="B9839" s="11">
        <v>69000</v>
      </c>
    </row>
    <row r="9840" spans="1:2" x14ac:dyDescent="0.25">
      <c r="A9840" s="14">
        <v>20</v>
      </c>
      <c r="B9840" s="11">
        <v>69000</v>
      </c>
    </row>
    <row r="9841" spans="1:2" x14ac:dyDescent="0.25">
      <c r="A9841" s="20" t="s">
        <v>9</v>
      </c>
      <c r="B9841" s="11">
        <v>69000</v>
      </c>
    </row>
    <row r="9842" spans="1:2" x14ac:dyDescent="0.25">
      <c r="A9842" s="163">
        <v>69000</v>
      </c>
      <c r="B9842" s="11">
        <v>69000</v>
      </c>
    </row>
    <row r="9843" spans="1:2" x14ac:dyDescent="0.25">
      <c r="A9843" s="9" t="s">
        <v>3251</v>
      </c>
      <c r="B9843" s="11">
        <v>30000</v>
      </c>
    </row>
    <row r="9844" spans="1:2" x14ac:dyDescent="0.25">
      <c r="A9844" s="4" t="s">
        <v>8</v>
      </c>
      <c r="B9844" s="11">
        <v>30000</v>
      </c>
    </row>
    <row r="9845" spans="1:2" x14ac:dyDescent="0.25">
      <c r="A9845" s="10" t="s">
        <v>52</v>
      </c>
      <c r="B9845" s="11">
        <v>30000</v>
      </c>
    </row>
    <row r="9846" spans="1:2" x14ac:dyDescent="0.25">
      <c r="A9846" s="12" t="s">
        <v>6</v>
      </c>
      <c r="B9846" s="11">
        <v>30000</v>
      </c>
    </row>
    <row r="9847" spans="1:2" x14ac:dyDescent="0.25">
      <c r="A9847" s="13" t="s">
        <v>4032</v>
      </c>
      <c r="B9847" s="11">
        <v>30000</v>
      </c>
    </row>
    <row r="9848" spans="1:2" x14ac:dyDescent="0.25">
      <c r="A9848" s="14">
        <v>3</v>
      </c>
      <c r="B9848" s="11">
        <v>30000</v>
      </c>
    </row>
    <row r="9849" spans="1:2" x14ac:dyDescent="0.25">
      <c r="A9849" s="20" t="s">
        <v>18</v>
      </c>
      <c r="B9849" s="11">
        <v>30000</v>
      </c>
    </row>
    <row r="9850" spans="1:2" x14ac:dyDescent="0.25">
      <c r="A9850" s="163">
        <v>30000</v>
      </c>
      <c r="B9850" s="11">
        <v>30000</v>
      </c>
    </row>
    <row r="9851" spans="1:2" x14ac:dyDescent="0.25">
      <c r="A9851" s="9" t="s">
        <v>3252</v>
      </c>
      <c r="B9851" s="11">
        <v>48955.663507326513</v>
      </c>
    </row>
    <row r="9852" spans="1:2" x14ac:dyDescent="0.25">
      <c r="A9852" s="4" t="s">
        <v>84</v>
      </c>
      <c r="B9852" s="11">
        <v>48955.663507326513</v>
      </c>
    </row>
    <row r="9853" spans="1:2" x14ac:dyDescent="0.25">
      <c r="A9853" s="10" t="s">
        <v>20</v>
      </c>
      <c r="B9853" s="11">
        <v>48955.663507326513</v>
      </c>
    </row>
    <row r="9854" spans="1:2" x14ac:dyDescent="0.25">
      <c r="A9854" s="12" t="s">
        <v>82</v>
      </c>
      <c r="B9854" s="11">
        <v>48955.663507326513</v>
      </c>
    </row>
    <row r="9855" spans="1:2" x14ac:dyDescent="0.25">
      <c r="A9855" s="13" t="s">
        <v>4030</v>
      </c>
      <c r="B9855" s="11">
        <v>48955.663507326513</v>
      </c>
    </row>
    <row r="9856" spans="1:2" x14ac:dyDescent="0.25">
      <c r="A9856" s="14">
        <v>2</v>
      </c>
      <c r="B9856" s="11">
        <v>48955.663507326513</v>
      </c>
    </row>
    <row r="9857" spans="1:2" x14ac:dyDescent="0.25">
      <c r="A9857" s="20" t="s">
        <v>25</v>
      </c>
      <c r="B9857" s="11">
        <v>48955.663507326513</v>
      </c>
    </row>
    <row r="9858" spans="1:2" x14ac:dyDescent="0.25">
      <c r="A9858" s="163">
        <v>48955.663507326513</v>
      </c>
      <c r="B9858" s="11">
        <v>48955.663507326513</v>
      </c>
    </row>
    <row r="9859" spans="1:2" x14ac:dyDescent="0.25">
      <c r="A9859" s="9" t="s">
        <v>3253</v>
      </c>
      <c r="B9859" s="11">
        <v>70000</v>
      </c>
    </row>
    <row r="9860" spans="1:2" x14ac:dyDescent="0.25">
      <c r="A9860" s="4" t="s">
        <v>15</v>
      </c>
      <c r="B9860" s="11">
        <v>70000</v>
      </c>
    </row>
    <row r="9861" spans="1:2" x14ac:dyDescent="0.25">
      <c r="A9861" s="10" t="s">
        <v>52</v>
      </c>
      <c r="B9861" s="11">
        <v>70000</v>
      </c>
    </row>
    <row r="9862" spans="1:2" x14ac:dyDescent="0.25">
      <c r="A9862" s="12" t="s">
        <v>6</v>
      </c>
      <c r="B9862" s="11">
        <v>70000</v>
      </c>
    </row>
    <row r="9863" spans="1:2" x14ac:dyDescent="0.25">
      <c r="A9863" s="13" t="s">
        <v>4100</v>
      </c>
      <c r="B9863" s="11">
        <v>70000</v>
      </c>
    </row>
    <row r="9864" spans="1:2" x14ac:dyDescent="0.25">
      <c r="A9864" s="14">
        <v>8</v>
      </c>
      <c r="B9864" s="11">
        <v>70000</v>
      </c>
    </row>
    <row r="9865" spans="1:2" x14ac:dyDescent="0.25">
      <c r="A9865" s="20" t="s">
        <v>9</v>
      </c>
      <c r="B9865" s="11">
        <v>70000</v>
      </c>
    </row>
    <row r="9866" spans="1:2" x14ac:dyDescent="0.25">
      <c r="A9866" s="163">
        <v>70000</v>
      </c>
      <c r="B9866" s="11">
        <v>70000</v>
      </c>
    </row>
    <row r="9867" spans="1:2" x14ac:dyDescent="0.25">
      <c r="A9867" s="9" t="s">
        <v>3254</v>
      </c>
      <c r="B9867" s="11">
        <v>45000</v>
      </c>
    </row>
    <row r="9868" spans="1:2" x14ac:dyDescent="0.25">
      <c r="A9868" s="4" t="s">
        <v>15</v>
      </c>
      <c r="B9868" s="11">
        <v>45000</v>
      </c>
    </row>
    <row r="9869" spans="1:2" x14ac:dyDescent="0.25">
      <c r="A9869" s="10" t="s">
        <v>20</v>
      </c>
      <c r="B9869" s="11">
        <v>45000</v>
      </c>
    </row>
    <row r="9870" spans="1:2" x14ac:dyDescent="0.25">
      <c r="A9870" s="12" t="s">
        <v>6</v>
      </c>
      <c r="B9870" s="11">
        <v>45000</v>
      </c>
    </row>
    <row r="9871" spans="1:2" x14ac:dyDescent="0.25">
      <c r="A9871" s="13" t="s">
        <v>4030</v>
      </c>
      <c r="B9871" s="11">
        <v>45000</v>
      </c>
    </row>
    <row r="9872" spans="1:2" x14ac:dyDescent="0.25">
      <c r="A9872" s="14">
        <v>7</v>
      </c>
      <c r="B9872" s="11">
        <v>45000</v>
      </c>
    </row>
    <row r="9873" spans="1:2" x14ac:dyDescent="0.25">
      <c r="A9873" s="20" t="s">
        <v>9</v>
      </c>
      <c r="B9873" s="11">
        <v>45000</v>
      </c>
    </row>
    <row r="9874" spans="1:2" x14ac:dyDescent="0.25">
      <c r="A9874" s="163">
        <v>45000</v>
      </c>
      <c r="B9874" s="11">
        <v>45000</v>
      </c>
    </row>
    <row r="9875" spans="1:2" x14ac:dyDescent="0.25">
      <c r="A9875" s="9" t="s">
        <v>3255</v>
      </c>
      <c r="B9875" s="11">
        <v>35000</v>
      </c>
    </row>
    <row r="9876" spans="1:2" x14ac:dyDescent="0.25">
      <c r="A9876" s="4" t="s">
        <v>1131</v>
      </c>
      <c r="B9876" s="11">
        <v>35000</v>
      </c>
    </row>
    <row r="9877" spans="1:2" x14ac:dyDescent="0.25">
      <c r="A9877" s="10" t="s">
        <v>4001</v>
      </c>
      <c r="B9877" s="11">
        <v>35000</v>
      </c>
    </row>
    <row r="9878" spans="1:2" x14ac:dyDescent="0.25">
      <c r="A9878" s="12" t="s">
        <v>6</v>
      </c>
      <c r="B9878" s="11">
        <v>35000</v>
      </c>
    </row>
    <row r="9879" spans="1:2" x14ac:dyDescent="0.25">
      <c r="A9879" s="13" t="s">
        <v>4032</v>
      </c>
      <c r="B9879" s="11">
        <v>35000</v>
      </c>
    </row>
    <row r="9880" spans="1:2" x14ac:dyDescent="0.25">
      <c r="A9880" s="14">
        <v>12</v>
      </c>
      <c r="B9880" s="11">
        <v>35000</v>
      </c>
    </row>
    <row r="9881" spans="1:2" x14ac:dyDescent="0.25">
      <c r="A9881" s="20" t="s">
        <v>13</v>
      </c>
      <c r="B9881" s="11">
        <v>35000</v>
      </c>
    </row>
    <row r="9882" spans="1:2" x14ac:dyDescent="0.25">
      <c r="A9882" s="163">
        <v>35000</v>
      </c>
      <c r="B9882" s="11">
        <v>35000</v>
      </c>
    </row>
    <row r="9883" spans="1:2" x14ac:dyDescent="0.25">
      <c r="A9883" s="9" t="s">
        <v>3256</v>
      </c>
      <c r="B9883" s="11">
        <v>8903.9583437212841</v>
      </c>
    </row>
    <row r="9884" spans="1:2" x14ac:dyDescent="0.25">
      <c r="A9884" s="4" t="s">
        <v>8</v>
      </c>
      <c r="B9884" s="11">
        <v>8903.9583437212841</v>
      </c>
    </row>
    <row r="9885" spans="1:2" x14ac:dyDescent="0.25">
      <c r="A9885" s="10" t="s">
        <v>52</v>
      </c>
      <c r="B9885" s="11">
        <v>8903.9583437212841</v>
      </c>
    </row>
    <row r="9886" spans="1:2" x14ac:dyDescent="0.25">
      <c r="A9886" s="12" t="s">
        <v>40</v>
      </c>
      <c r="B9886" s="11">
        <v>8903.9583437212841</v>
      </c>
    </row>
    <row r="9887" spans="1:2" x14ac:dyDescent="0.25">
      <c r="A9887" s="13" t="s">
        <v>4053</v>
      </c>
      <c r="B9887" s="11">
        <v>8903.9583437212841</v>
      </c>
    </row>
    <row r="9888" spans="1:2" x14ac:dyDescent="0.25">
      <c r="A9888" s="14">
        <v>29</v>
      </c>
      <c r="B9888" s="11">
        <v>8903.9583437212841</v>
      </c>
    </row>
    <row r="9889" spans="1:2" x14ac:dyDescent="0.25">
      <c r="A9889" s="20" t="s">
        <v>18</v>
      </c>
      <c r="B9889" s="11">
        <v>8903.9583437212841</v>
      </c>
    </row>
    <row r="9890" spans="1:2" x14ac:dyDescent="0.25">
      <c r="A9890" s="163">
        <v>8903.9583437212841</v>
      </c>
      <c r="B9890" s="11">
        <v>8903.9583437212841</v>
      </c>
    </row>
    <row r="9891" spans="1:2" x14ac:dyDescent="0.25">
      <c r="A9891" s="9" t="s">
        <v>3257</v>
      </c>
      <c r="B9891" s="11">
        <v>28353.650809742252</v>
      </c>
    </row>
    <row r="9892" spans="1:2" x14ac:dyDescent="0.25">
      <c r="A9892" s="4" t="s">
        <v>1131</v>
      </c>
      <c r="B9892" s="11">
        <v>28353.650809742252</v>
      </c>
    </row>
    <row r="9893" spans="1:2" x14ac:dyDescent="0.25">
      <c r="A9893" s="10" t="s">
        <v>52</v>
      </c>
      <c r="B9893" s="11">
        <v>28353.650809742252</v>
      </c>
    </row>
    <row r="9894" spans="1:2" x14ac:dyDescent="0.25">
      <c r="A9894" s="12" t="s">
        <v>3939</v>
      </c>
      <c r="B9894" s="11">
        <v>28353.650809742252</v>
      </c>
    </row>
    <row r="9895" spans="1:2" x14ac:dyDescent="0.25">
      <c r="A9895" s="13" t="s">
        <v>4032</v>
      </c>
      <c r="B9895" s="11">
        <v>28353.650809742252</v>
      </c>
    </row>
    <row r="9896" spans="1:2" x14ac:dyDescent="0.25">
      <c r="A9896" s="14">
        <v>20</v>
      </c>
      <c r="B9896" s="11">
        <v>28353.650809742252</v>
      </c>
    </row>
    <row r="9897" spans="1:2" x14ac:dyDescent="0.25">
      <c r="A9897" s="20" t="s">
        <v>18</v>
      </c>
      <c r="B9897" s="11">
        <v>28353.650809742252</v>
      </c>
    </row>
    <row r="9898" spans="1:2" x14ac:dyDescent="0.25">
      <c r="A9898" s="163">
        <v>28353.650809742252</v>
      </c>
      <c r="B9898" s="11">
        <v>28353.650809742252</v>
      </c>
    </row>
    <row r="9899" spans="1:2" x14ac:dyDescent="0.25">
      <c r="A9899" s="9" t="s">
        <v>3258</v>
      </c>
      <c r="B9899" s="11">
        <v>11800</v>
      </c>
    </row>
    <row r="9900" spans="1:2" x14ac:dyDescent="0.25">
      <c r="A9900" s="4" t="s">
        <v>8</v>
      </c>
      <c r="B9900" s="11">
        <v>11800</v>
      </c>
    </row>
    <row r="9901" spans="1:2" x14ac:dyDescent="0.25">
      <c r="A9901" s="10" t="s">
        <v>20</v>
      </c>
      <c r="B9901" s="11">
        <v>11800</v>
      </c>
    </row>
    <row r="9902" spans="1:2" x14ac:dyDescent="0.25">
      <c r="A9902" s="12" t="s">
        <v>6</v>
      </c>
      <c r="B9902" s="11">
        <v>11800</v>
      </c>
    </row>
    <row r="9903" spans="1:2" x14ac:dyDescent="0.25">
      <c r="A9903" s="13" t="s">
        <v>4053</v>
      </c>
      <c r="B9903" s="11">
        <v>11800</v>
      </c>
    </row>
    <row r="9904" spans="1:2" x14ac:dyDescent="0.25">
      <c r="A9904" s="14">
        <v>10</v>
      </c>
      <c r="B9904" s="11">
        <v>11800</v>
      </c>
    </row>
    <row r="9905" spans="1:2" x14ac:dyDescent="0.25">
      <c r="A9905" s="20" t="s">
        <v>9</v>
      </c>
      <c r="B9905" s="11">
        <v>11800</v>
      </c>
    </row>
    <row r="9906" spans="1:2" x14ac:dyDescent="0.25">
      <c r="A9906" s="163">
        <v>11800</v>
      </c>
      <c r="B9906" s="11">
        <v>11800</v>
      </c>
    </row>
    <row r="9907" spans="1:2" x14ac:dyDescent="0.25">
      <c r="A9907" s="9" t="s">
        <v>3259</v>
      </c>
      <c r="B9907" s="11">
        <v>6410.8500074793246</v>
      </c>
    </row>
    <row r="9908" spans="1:2" x14ac:dyDescent="0.25">
      <c r="A9908" s="4" t="s">
        <v>8</v>
      </c>
      <c r="B9908" s="11">
        <v>6410.8500074793246</v>
      </c>
    </row>
    <row r="9909" spans="1:2" x14ac:dyDescent="0.25">
      <c r="A9909" s="10" t="s">
        <v>52</v>
      </c>
      <c r="B9909" s="11">
        <v>6410.8500074793246</v>
      </c>
    </row>
    <row r="9910" spans="1:2" x14ac:dyDescent="0.25">
      <c r="A9910" s="12" t="s">
        <v>40</v>
      </c>
      <c r="B9910" s="11">
        <v>6410.8500074793246</v>
      </c>
    </row>
    <row r="9911" spans="1:2" x14ac:dyDescent="0.25">
      <c r="A9911" s="13" t="s">
        <v>4053</v>
      </c>
      <c r="B9911" s="11">
        <v>6410.8500074793246</v>
      </c>
    </row>
    <row r="9912" spans="1:2" x14ac:dyDescent="0.25">
      <c r="A9912" s="14">
        <v>6</v>
      </c>
      <c r="B9912" s="11">
        <v>6410.8500074793246</v>
      </c>
    </row>
    <row r="9913" spans="1:2" x14ac:dyDescent="0.25">
      <c r="A9913" s="20" t="s">
        <v>13</v>
      </c>
      <c r="B9913" s="11">
        <v>6410.8500074793246</v>
      </c>
    </row>
    <row r="9914" spans="1:2" x14ac:dyDescent="0.25">
      <c r="A9914" s="163">
        <v>6410.8500074793246</v>
      </c>
      <c r="B9914" s="11">
        <v>6410.8500074793246</v>
      </c>
    </row>
    <row r="9915" spans="1:2" x14ac:dyDescent="0.25">
      <c r="A9915" s="9" t="s">
        <v>3260</v>
      </c>
      <c r="B9915" s="11">
        <v>50000</v>
      </c>
    </row>
    <row r="9916" spans="1:2" x14ac:dyDescent="0.25">
      <c r="A9916" s="4" t="s">
        <v>15</v>
      </c>
      <c r="B9916" s="11">
        <v>50000</v>
      </c>
    </row>
    <row r="9917" spans="1:2" x14ac:dyDescent="0.25">
      <c r="A9917" s="10" t="s">
        <v>20</v>
      </c>
      <c r="B9917" s="11">
        <v>50000</v>
      </c>
    </row>
    <row r="9918" spans="1:2" x14ac:dyDescent="0.25">
      <c r="A9918" s="12" t="s">
        <v>6</v>
      </c>
      <c r="B9918" s="11">
        <v>50000</v>
      </c>
    </row>
    <row r="9919" spans="1:2" x14ac:dyDescent="0.25">
      <c r="A9919" s="13" t="s">
        <v>4029</v>
      </c>
      <c r="B9919" s="11">
        <v>50000</v>
      </c>
    </row>
    <row r="9920" spans="1:2" x14ac:dyDescent="0.25">
      <c r="A9920" s="14">
        <v>3</v>
      </c>
      <c r="B9920" s="11">
        <v>50000</v>
      </c>
    </row>
    <row r="9921" spans="1:2" x14ac:dyDescent="0.25">
      <c r="A9921" s="20" t="s">
        <v>9</v>
      </c>
      <c r="B9921" s="11">
        <v>50000</v>
      </c>
    </row>
    <row r="9922" spans="1:2" x14ac:dyDescent="0.25">
      <c r="A9922" s="163">
        <v>50000</v>
      </c>
      <c r="B9922" s="11">
        <v>50000</v>
      </c>
    </row>
    <row r="9923" spans="1:2" x14ac:dyDescent="0.25">
      <c r="A9923" s="9" t="s">
        <v>3261</v>
      </c>
      <c r="B9923" s="11">
        <v>85000</v>
      </c>
    </row>
    <row r="9924" spans="1:2" x14ac:dyDescent="0.25">
      <c r="A9924" s="4" t="s">
        <v>716</v>
      </c>
      <c r="B9924" s="11">
        <v>85000</v>
      </c>
    </row>
    <row r="9925" spans="1:2" x14ac:dyDescent="0.25">
      <c r="A9925" s="10" t="s">
        <v>52</v>
      </c>
      <c r="B9925" s="11">
        <v>85000</v>
      </c>
    </row>
    <row r="9926" spans="1:2" x14ac:dyDescent="0.25">
      <c r="A9926" s="12" t="s">
        <v>6</v>
      </c>
      <c r="B9926" s="11">
        <v>85000</v>
      </c>
    </row>
    <row r="9927" spans="1:2" x14ac:dyDescent="0.25">
      <c r="A9927" s="13" t="s">
        <v>4101</v>
      </c>
      <c r="B9927" s="11">
        <v>85000</v>
      </c>
    </row>
    <row r="9928" spans="1:2" x14ac:dyDescent="0.25">
      <c r="A9928" s="14">
        <v>10</v>
      </c>
      <c r="B9928" s="11">
        <v>85000</v>
      </c>
    </row>
    <row r="9929" spans="1:2" x14ac:dyDescent="0.25">
      <c r="A9929" s="20" t="s">
        <v>13</v>
      </c>
      <c r="B9929" s="11">
        <v>85000</v>
      </c>
    </row>
    <row r="9930" spans="1:2" x14ac:dyDescent="0.25">
      <c r="A9930" s="163">
        <v>85000</v>
      </c>
      <c r="B9930" s="11">
        <v>85000</v>
      </c>
    </row>
    <row r="9931" spans="1:2" x14ac:dyDescent="0.25">
      <c r="A9931" s="9" t="s">
        <v>3262</v>
      </c>
      <c r="B9931" s="11">
        <v>17807.916687442568</v>
      </c>
    </row>
    <row r="9932" spans="1:2" x14ac:dyDescent="0.25">
      <c r="A9932" s="4" t="s">
        <v>8</v>
      </c>
      <c r="B9932" s="11">
        <v>17807.916687442568</v>
      </c>
    </row>
    <row r="9933" spans="1:2" x14ac:dyDescent="0.25">
      <c r="A9933" s="10" t="s">
        <v>52</v>
      </c>
      <c r="B9933" s="11">
        <v>17807.916687442568</v>
      </c>
    </row>
    <row r="9934" spans="1:2" x14ac:dyDescent="0.25">
      <c r="A9934" s="12" t="s">
        <v>40</v>
      </c>
      <c r="B9934" s="11">
        <v>17807.916687442568</v>
      </c>
    </row>
    <row r="9935" spans="1:2" x14ac:dyDescent="0.25">
      <c r="A9935" s="13" t="s">
        <v>4054</v>
      </c>
      <c r="B9935" s="11">
        <v>17807.916687442568</v>
      </c>
    </row>
    <row r="9936" spans="1:2" x14ac:dyDescent="0.25">
      <c r="A9936" s="14">
        <v>10</v>
      </c>
      <c r="B9936" s="11">
        <v>17807.916687442568</v>
      </c>
    </row>
    <row r="9937" spans="1:2" x14ac:dyDescent="0.25">
      <c r="A9937" s="20" t="s">
        <v>18</v>
      </c>
      <c r="B9937" s="11">
        <v>17807.916687442568</v>
      </c>
    </row>
    <row r="9938" spans="1:2" x14ac:dyDescent="0.25">
      <c r="A9938" s="163">
        <v>17807.916687442568</v>
      </c>
      <c r="B9938" s="11">
        <v>17807.916687442568</v>
      </c>
    </row>
    <row r="9939" spans="1:2" x14ac:dyDescent="0.25">
      <c r="A9939" s="9" t="s">
        <v>3263</v>
      </c>
      <c r="B9939" s="11">
        <v>16027.125018698311</v>
      </c>
    </row>
    <row r="9940" spans="1:2" x14ac:dyDescent="0.25">
      <c r="A9940" s="4" t="s">
        <v>8</v>
      </c>
      <c r="B9940" s="11">
        <v>16027.125018698311</v>
      </c>
    </row>
    <row r="9941" spans="1:2" x14ac:dyDescent="0.25">
      <c r="A9941" s="10" t="s">
        <v>488</v>
      </c>
      <c r="B9941" s="11">
        <v>16027.125018698311</v>
      </c>
    </row>
    <row r="9942" spans="1:2" x14ac:dyDescent="0.25">
      <c r="A9942" s="12" t="s">
        <v>40</v>
      </c>
      <c r="B9942" s="11">
        <v>16027.125018698311</v>
      </c>
    </row>
    <row r="9943" spans="1:2" x14ac:dyDescent="0.25">
      <c r="A9943" s="13" t="s">
        <v>4054</v>
      </c>
      <c r="B9943" s="11">
        <v>16027.125018698311</v>
      </c>
    </row>
    <row r="9944" spans="1:2" x14ac:dyDescent="0.25">
      <c r="A9944" s="14">
        <v>8</v>
      </c>
      <c r="B9944" s="11">
        <v>16027.125018698311</v>
      </c>
    </row>
    <row r="9945" spans="1:2" x14ac:dyDescent="0.25">
      <c r="A9945" s="20" t="s">
        <v>13</v>
      </c>
      <c r="B9945" s="11">
        <v>16027.125018698311</v>
      </c>
    </row>
    <row r="9946" spans="1:2" x14ac:dyDescent="0.25">
      <c r="A9946" s="163">
        <v>16027.125018698311</v>
      </c>
      <c r="B9946" s="11">
        <v>16027.125018698311</v>
      </c>
    </row>
    <row r="9947" spans="1:2" x14ac:dyDescent="0.25">
      <c r="A9947" s="9" t="s">
        <v>3264</v>
      </c>
      <c r="B9947" s="11">
        <v>192000</v>
      </c>
    </row>
    <row r="9948" spans="1:2" x14ac:dyDescent="0.25">
      <c r="A9948" s="4" t="s">
        <v>15</v>
      </c>
      <c r="B9948" s="11">
        <v>192000</v>
      </c>
    </row>
    <row r="9949" spans="1:2" x14ac:dyDescent="0.25">
      <c r="A9949" s="10" t="s">
        <v>4001</v>
      </c>
      <c r="B9949" s="11">
        <v>192000</v>
      </c>
    </row>
    <row r="9950" spans="1:2" x14ac:dyDescent="0.25">
      <c r="A9950" s="12" t="s">
        <v>6</v>
      </c>
      <c r="B9950" s="11">
        <v>192000</v>
      </c>
    </row>
    <row r="9951" spans="1:2" x14ac:dyDescent="0.25">
      <c r="A9951" s="13" t="s">
        <v>4108</v>
      </c>
      <c r="B9951" s="11">
        <v>192000</v>
      </c>
    </row>
    <row r="9952" spans="1:2" x14ac:dyDescent="0.25">
      <c r="A9952" s="14">
        <v>27</v>
      </c>
      <c r="B9952" s="11">
        <v>192000</v>
      </c>
    </row>
    <row r="9953" spans="1:2" x14ac:dyDescent="0.25">
      <c r="A9953" s="20" t="s">
        <v>13</v>
      </c>
      <c r="B9953" s="11">
        <v>192000</v>
      </c>
    </row>
    <row r="9954" spans="1:2" x14ac:dyDescent="0.25">
      <c r="A9954" s="163">
        <v>192000</v>
      </c>
      <c r="B9954" s="11">
        <v>192000</v>
      </c>
    </row>
    <row r="9955" spans="1:2" x14ac:dyDescent="0.25">
      <c r="A9955" s="9" t="s">
        <v>3265</v>
      </c>
      <c r="B9955" s="11">
        <v>54000</v>
      </c>
    </row>
    <row r="9956" spans="1:2" x14ac:dyDescent="0.25">
      <c r="A9956" s="4" t="s">
        <v>15</v>
      </c>
      <c r="B9956" s="11">
        <v>54000</v>
      </c>
    </row>
    <row r="9957" spans="1:2" x14ac:dyDescent="0.25">
      <c r="A9957" s="10" t="s">
        <v>20</v>
      </c>
      <c r="B9957" s="11">
        <v>54000</v>
      </c>
    </row>
    <row r="9958" spans="1:2" x14ac:dyDescent="0.25">
      <c r="A9958" s="12" t="s">
        <v>6</v>
      </c>
      <c r="B9958" s="11">
        <v>54000</v>
      </c>
    </row>
    <row r="9959" spans="1:2" x14ac:dyDescent="0.25">
      <c r="A9959" s="13" t="s">
        <v>4029</v>
      </c>
      <c r="B9959" s="11">
        <v>54000</v>
      </c>
    </row>
    <row r="9960" spans="1:2" x14ac:dyDescent="0.25">
      <c r="A9960" s="14">
        <v>6</v>
      </c>
      <c r="B9960" s="11">
        <v>54000</v>
      </c>
    </row>
    <row r="9961" spans="1:2" x14ac:dyDescent="0.25">
      <c r="A9961" s="20" t="s">
        <v>13</v>
      </c>
      <c r="B9961" s="11">
        <v>54000</v>
      </c>
    </row>
    <row r="9962" spans="1:2" x14ac:dyDescent="0.25">
      <c r="A9962" s="163">
        <v>54000</v>
      </c>
      <c r="B9962" s="11">
        <v>54000</v>
      </c>
    </row>
    <row r="9963" spans="1:2" x14ac:dyDescent="0.25">
      <c r="A9963" s="9" t="s">
        <v>3266</v>
      </c>
      <c r="B9963" s="11">
        <v>18000</v>
      </c>
    </row>
    <row r="9964" spans="1:2" x14ac:dyDescent="0.25">
      <c r="A9964" s="4" t="s">
        <v>8</v>
      </c>
      <c r="B9964" s="11">
        <v>18000</v>
      </c>
    </row>
    <row r="9965" spans="1:2" x14ac:dyDescent="0.25">
      <c r="A9965" s="10" t="s">
        <v>52</v>
      </c>
      <c r="B9965" s="11">
        <v>18000</v>
      </c>
    </row>
    <row r="9966" spans="1:2" x14ac:dyDescent="0.25">
      <c r="A9966" s="12" t="s">
        <v>6</v>
      </c>
      <c r="B9966" s="11">
        <v>18000</v>
      </c>
    </row>
    <row r="9967" spans="1:2" x14ac:dyDescent="0.25">
      <c r="A9967" s="13" t="s">
        <v>4054</v>
      </c>
      <c r="B9967" s="11">
        <v>18000</v>
      </c>
    </row>
    <row r="9968" spans="1:2" x14ac:dyDescent="0.25">
      <c r="A9968" s="14">
        <v>12</v>
      </c>
      <c r="B9968" s="11">
        <v>18000</v>
      </c>
    </row>
    <row r="9969" spans="1:2" x14ac:dyDescent="0.25">
      <c r="A9969" s="20" t="s">
        <v>9</v>
      </c>
      <c r="B9969" s="11">
        <v>18000</v>
      </c>
    </row>
    <row r="9970" spans="1:2" x14ac:dyDescent="0.25">
      <c r="A9970" s="163">
        <v>18000</v>
      </c>
      <c r="B9970" s="11">
        <v>18000</v>
      </c>
    </row>
    <row r="9971" spans="1:2" x14ac:dyDescent="0.25">
      <c r="A9971" s="9" t="s">
        <v>3267</v>
      </c>
      <c r="B9971" s="11">
        <v>5342.3750062327708</v>
      </c>
    </row>
    <row r="9972" spans="1:2" x14ac:dyDescent="0.25">
      <c r="A9972" s="4" t="s">
        <v>8</v>
      </c>
      <c r="B9972" s="11">
        <v>5342.3750062327708</v>
      </c>
    </row>
    <row r="9973" spans="1:2" x14ac:dyDescent="0.25">
      <c r="A9973" s="10" t="s">
        <v>3999</v>
      </c>
      <c r="B9973" s="11">
        <v>5342.3750062327708</v>
      </c>
    </row>
    <row r="9974" spans="1:2" x14ac:dyDescent="0.25">
      <c r="A9974" s="12" t="s">
        <v>40</v>
      </c>
      <c r="B9974" s="11">
        <v>5342.3750062327708</v>
      </c>
    </row>
    <row r="9975" spans="1:2" x14ac:dyDescent="0.25">
      <c r="A9975" s="13" t="s">
        <v>4053</v>
      </c>
      <c r="B9975" s="11">
        <v>5342.3750062327708</v>
      </c>
    </row>
    <row r="9976" spans="1:2" x14ac:dyDescent="0.25">
      <c r="A9976" s="14">
        <v>5</v>
      </c>
      <c r="B9976" s="11">
        <v>5342.3750062327708</v>
      </c>
    </row>
    <row r="9977" spans="1:2" x14ac:dyDescent="0.25">
      <c r="A9977" s="20" t="s">
        <v>18</v>
      </c>
      <c r="B9977" s="11">
        <v>5342.3750062327708</v>
      </c>
    </row>
    <row r="9978" spans="1:2" x14ac:dyDescent="0.25">
      <c r="A9978" s="163">
        <v>5342.3750062327708</v>
      </c>
      <c r="B9978" s="11">
        <v>5342.3750062327708</v>
      </c>
    </row>
    <row r="9979" spans="1:2" x14ac:dyDescent="0.25">
      <c r="A9979" s="9" t="s">
        <v>3268</v>
      </c>
      <c r="B9979" s="11">
        <v>7123.1666749770275</v>
      </c>
    </row>
    <row r="9980" spans="1:2" x14ac:dyDescent="0.25">
      <c r="A9980" s="4" t="s">
        <v>8</v>
      </c>
      <c r="B9980" s="11">
        <v>7123.1666749770275</v>
      </c>
    </row>
    <row r="9981" spans="1:2" x14ac:dyDescent="0.25">
      <c r="A9981" s="10" t="s">
        <v>52</v>
      </c>
      <c r="B9981" s="11">
        <v>7123.1666749770275</v>
      </c>
    </row>
    <row r="9982" spans="1:2" x14ac:dyDescent="0.25">
      <c r="A9982" s="12" t="s">
        <v>40</v>
      </c>
      <c r="B9982" s="11">
        <v>7123.1666749770275</v>
      </c>
    </row>
    <row r="9983" spans="1:2" x14ac:dyDescent="0.25">
      <c r="A9983" s="13" t="s">
        <v>4053</v>
      </c>
      <c r="B9983" s="11">
        <v>7123.1666749770275</v>
      </c>
    </row>
    <row r="9984" spans="1:2" x14ac:dyDescent="0.25">
      <c r="A9984" s="14">
        <v>3</v>
      </c>
      <c r="B9984" s="11">
        <v>7123.1666749770275</v>
      </c>
    </row>
    <row r="9985" spans="1:2" x14ac:dyDescent="0.25">
      <c r="A9985" s="20" t="s">
        <v>13</v>
      </c>
      <c r="B9985" s="11">
        <v>7123.1666749770275</v>
      </c>
    </row>
    <row r="9986" spans="1:2" x14ac:dyDescent="0.25">
      <c r="A9986" s="163">
        <v>7123.1666749770275</v>
      </c>
      <c r="B9986" s="11">
        <v>7123.1666749770275</v>
      </c>
    </row>
    <row r="9987" spans="1:2" x14ac:dyDescent="0.25">
      <c r="A9987" s="9" t="s">
        <v>3269</v>
      </c>
      <c r="B9987" s="11">
        <v>15000</v>
      </c>
    </row>
    <row r="9988" spans="1:2" x14ac:dyDescent="0.25">
      <c r="A9988" s="4" t="s">
        <v>1444</v>
      </c>
      <c r="B9988" s="11">
        <v>15000</v>
      </c>
    </row>
    <row r="9989" spans="1:2" x14ac:dyDescent="0.25">
      <c r="A9989" s="10" t="s">
        <v>52</v>
      </c>
      <c r="B9989" s="11">
        <v>15000</v>
      </c>
    </row>
    <row r="9990" spans="1:2" x14ac:dyDescent="0.25">
      <c r="A9990" s="12" t="s">
        <v>6</v>
      </c>
      <c r="B9990" s="11">
        <v>15000</v>
      </c>
    </row>
    <row r="9991" spans="1:2" x14ac:dyDescent="0.25">
      <c r="A9991" s="13" t="s">
        <v>4054</v>
      </c>
      <c r="B9991" s="11">
        <v>15000</v>
      </c>
    </row>
    <row r="9992" spans="1:2" x14ac:dyDescent="0.25">
      <c r="A9992" s="14">
        <v>10</v>
      </c>
      <c r="B9992" s="11">
        <v>15000</v>
      </c>
    </row>
    <row r="9993" spans="1:2" x14ac:dyDescent="0.25">
      <c r="A9993" s="20" t="s">
        <v>9</v>
      </c>
      <c r="B9993" s="11">
        <v>15000</v>
      </c>
    </row>
    <row r="9994" spans="1:2" x14ac:dyDescent="0.25">
      <c r="A9994" s="163">
        <v>15000</v>
      </c>
      <c r="B9994" s="11">
        <v>15000</v>
      </c>
    </row>
    <row r="9995" spans="1:2" x14ac:dyDescent="0.25">
      <c r="A9995" s="9" t="s">
        <v>3270</v>
      </c>
      <c r="B9995" s="11">
        <v>14000</v>
      </c>
    </row>
    <row r="9996" spans="1:2" x14ac:dyDescent="0.25">
      <c r="A9996" s="4" t="s">
        <v>8</v>
      </c>
      <c r="B9996" s="11">
        <v>14000</v>
      </c>
    </row>
    <row r="9997" spans="1:2" x14ac:dyDescent="0.25">
      <c r="A9997" s="10" t="s">
        <v>20</v>
      </c>
      <c r="B9997" s="11">
        <v>14000</v>
      </c>
    </row>
    <row r="9998" spans="1:2" x14ac:dyDescent="0.25">
      <c r="A9998" s="12" t="s">
        <v>6</v>
      </c>
      <c r="B9998" s="11">
        <v>14000</v>
      </c>
    </row>
    <row r="9999" spans="1:2" x14ac:dyDescent="0.25">
      <c r="A9999" s="13" t="s">
        <v>4054</v>
      </c>
      <c r="B9999" s="11">
        <v>14000</v>
      </c>
    </row>
    <row r="10000" spans="1:2" x14ac:dyDescent="0.25">
      <c r="A10000" s="14">
        <v>12</v>
      </c>
      <c r="B10000" s="11">
        <v>14000</v>
      </c>
    </row>
    <row r="10001" spans="1:2" x14ac:dyDescent="0.25">
      <c r="A10001" s="20" t="s">
        <v>9</v>
      </c>
      <c r="B10001" s="11">
        <v>14000</v>
      </c>
    </row>
    <row r="10002" spans="1:2" x14ac:dyDescent="0.25">
      <c r="A10002" s="163">
        <v>14000</v>
      </c>
      <c r="B10002" s="11">
        <v>14000</v>
      </c>
    </row>
    <row r="10003" spans="1:2" x14ac:dyDescent="0.25">
      <c r="A10003" s="9" t="s">
        <v>3271</v>
      </c>
      <c r="B10003" s="11">
        <v>8000</v>
      </c>
    </row>
    <row r="10004" spans="1:2" x14ac:dyDescent="0.25">
      <c r="A10004" s="4" t="s">
        <v>8</v>
      </c>
      <c r="B10004" s="11">
        <v>8000</v>
      </c>
    </row>
    <row r="10005" spans="1:2" x14ac:dyDescent="0.25">
      <c r="A10005" s="10" t="s">
        <v>20</v>
      </c>
      <c r="B10005" s="11">
        <v>8000</v>
      </c>
    </row>
    <row r="10006" spans="1:2" x14ac:dyDescent="0.25">
      <c r="A10006" s="12" t="s">
        <v>6</v>
      </c>
      <c r="B10006" s="11">
        <v>8000</v>
      </c>
    </row>
    <row r="10007" spans="1:2" x14ac:dyDescent="0.25">
      <c r="A10007" s="13" t="s">
        <v>4053</v>
      </c>
      <c r="B10007" s="11">
        <v>8000</v>
      </c>
    </row>
    <row r="10008" spans="1:2" x14ac:dyDescent="0.25">
      <c r="A10008" s="14">
        <v>4</v>
      </c>
      <c r="B10008" s="11">
        <v>8000</v>
      </c>
    </row>
    <row r="10009" spans="1:2" x14ac:dyDescent="0.25">
      <c r="A10009" s="20" t="s">
        <v>13</v>
      </c>
      <c r="B10009" s="11">
        <v>8000</v>
      </c>
    </row>
    <row r="10010" spans="1:2" x14ac:dyDescent="0.25">
      <c r="A10010" s="163">
        <v>8000</v>
      </c>
      <c r="B10010" s="11">
        <v>8000</v>
      </c>
    </row>
    <row r="10011" spans="1:2" x14ac:dyDescent="0.25">
      <c r="A10011" s="9" t="s">
        <v>3272</v>
      </c>
      <c r="B10011" s="11">
        <v>12500</v>
      </c>
    </row>
    <row r="10012" spans="1:2" x14ac:dyDescent="0.25">
      <c r="A10012" s="4" t="s">
        <v>347</v>
      </c>
      <c r="B10012" s="11">
        <v>12500</v>
      </c>
    </row>
    <row r="10013" spans="1:2" x14ac:dyDescent="0.25">
      <c r="A10013" s="10" t="s">
        <v>67</v>
      </c>
      <c r="B10013" s="11">
        <v>12500</v>
      </c>
    </row>
    <row r="10014" spans="1:2" x14ac:dyDescent="0.25">
      <c r="A10014" s="12" t="s">
        <v>6</v>
      </c>
      <c r="B10014" s="11">
        <v>12500</v>
      </c>
    </row>
    <row r="10015" spans="1:2" x14ac:dyDescent="0.25">
      <c r="A10015" s="13" t="s">
        <v>4054</v>
      </c>
      <c r="B10015" s="11">
        <v>12500</v>
      </c>
    </row>
    <row r="10016" spans="1:2" x14ac:dyDescent="0.25">
      <c r="A10016" s="14">
        <v>7</v>
      </c>
      <c r="B10016" s="11">
        <v>12500</v>
      </c>
    </row>
    <row r="10017" spans="1:2" x14ac:dyDescent="0.25">
      <c r="A10017" s="20" t="s">
        <v>18</v>
      </c>
      <c r="B10017" s="11">
        <v>12500</v>
      </c>
    </row>
    <row r="10018" spans="1:2" x14ac:dyDescent="0.25">
      <c r="A10018" s="163">
        <v>12500</v>
      </c>
      <c r="B10018" s="11">
        <v>12500</v>
      </c>
    </row>
    <row r="10019" spans="1:2" x14ac:dyDescent="0.25">
      <c r="A10019" s="9" t="s">
        <v>3273</v>
      </c>
      <c r="B10019" s="11">
        <v>140000</v>
      </c>
    </row>
    <row r="10020" spans="1:2" x14ac:dyDescent="0.25">
      <c r="A10020" s="4" t="s">
        <v>15</v>
      </c>
      <c r="B10020" s="11">
        <v>140000</v>
      </c>
    </row>
    <row r="10021" spans="1:2" x14ac:dyDescent="0.25">
      <c r="A10021" s="10" t="s">
        <v>310</v>
      </c>
      <c r="B10021" s="11">
        <v>140000</v>
      </c>
    </row>
    <row r="10022" spans="1:2" x14ac:dyDescent="0.25">
      <c r="A10022" s="12" t="s">
        <v>6</v>
      </c>
      <c r="B10022" s="11">
        <v>140000</v>
      </c>
    </row>
    <row r="10023" spans="1:2" x14ac:dyDescent="0.25">
      <c r="A10023" s="13" t="s">
        <v>4106</v>
      </c>
      <c r="B10023" s="11">
        <v>140000</v>
      </c>
    </row>
    <row r="10024" spans="1:2" x14ac:dyDescent="0.25">
      <c r="A10024" s="14">
        <v>12</v>
      </c>
      <c r="B10024" s="11">
        <v>140000</v>
      </c>
    </row>
    <row r="10025" spans="1:2" x14ac:dyDescent="0.25">
      <c r="A10025" s="20" t="s">
        <v>9</v>
      </c>
      <c r="B10025" s="11">
        <v>140000</v>
      </c>
    </row>
    <row r="10026" spans="1:2" x14ac:dyDescent="0.25">
      <c r="A10026" s="163">
        <v>140000</v>
      </c>
      <c r="B10026" s="11">
        <v>140000</v>
      </c>
    </row>
    <row r="10027" spans="1:2" x14ac:dyDescent="0.25">
      <c r="A10027" s="9" t="s">
        <v>3274</v>
      </c>
      <c r="B10027" s="11">
        <v>12000</v>
      </c>
    </row>
    <row r="10028" spans="1:2" x14ac:dyDescent="0.25">
      <c r="A10028" s="4" t="s">
        <v>17</v>
      </c>
      <c r="B10028" s="11">
        <v>12000</v>
      </c>
    </row>
    <row r="10029" spans="1:2" x14ac:dyDescent="0.25">
      <c r="A10029" s="10" t="s">
        <v>356</v>
      </c>
      <c r="B10029" s="11">
        <v>12000</v>
      </c>
    </row>
    <row r="10030" spans="1:2" x14ac:dyDescent="0.25">
      <c r="A10030" s="12" t="s">
        <v>6</v>
      </c>
      <c r="B10030" s="11">
        <v>12000</v>
      </c>
    </row>
    <row r="10031" spans="1:2" x14ac:dyDescent="0.25">
      <c r="A10031" s="13" t="s">
        <v>4053</v>
      </c>
      <c r="B10031" s="11">
        <v>12000</v>
      </c>
    </row>
    <row r="10032" spans="1:2" x14ac:dyDescent="0.25">
      <c r="A10032" s="14">
        <v>1</v>
      </c>
      <c r="B10032" s="11">
        <v>12000</v>
      </c>
    </row>
    <row r="10033" spans="1:2" x14ac:dyDescent="0.25">
      <c r="A10033" s="20" t="s">
        <v>9</v>
      </c>
      <c r="B10033" s="11">
        <v>12000</v>
      </c>
    </row>
    <row r="10034" spans="1:2" x14ac:dyDescent="0.25">
      <c r="A10034" s="163">
        <v>12000</v>
      </c>
      <c r="B10034" s="11">
        <v>12000</v>
      </c>
    </row>
    <row r="10035" spans="1:2" x14ac:dyDescent="0.25">
      <c r="A10035" s="9" t="s">
        <v>3275</v>
      </c>
      <c r="B10035" s="11">
        <v>38111.983169748237</v>
      </c>
    </row>
    <row r="10036" spans="1:2" x14ac:dyDescent="0.25">
      <c r="A10036" s="4" t="s">
        <v>59</v>
      </c>
      <c r="B10036" s="11">
        <v>38111.983169748237</v>
      </c>
    </row>
    <row r="10037" spans="1:2" x14ac:dyDescent="0.25">
      <c r="A10037" s="10" t="s">
        <v>20</v>
      </c>
      <c r="B10037" s="11">
        <v>38111.983169748237</v>
      </c>
    </row>
    <row r="10038" spans="1:2" x14ac:dyDescent="0.25">
      <c r="A10038" s="12" t="s">
        <v>22</v>
      </c>
      <c r="B10038" s="11">
        <v>38111.983169748237</v>
      </c>
    </row>
    <row r="10039" spans="1:2" x14ac:dyDescent="0.25">
      <c r="A10039" s="13" t="s">
        <v>4030</v>
      </c>
      <c r="B10039" s="11">
        <v>38111.983169748237</v>
      </c>
    </row>
    <row r="10040" spans="1:2" x14ac:dyDescent="0.25">
      <c r="A10040" s="14">
        <v>15</v>
      </c>
      <c r="B10040" s="11">
        <v>38111.983169748237</v>
      </c>
    </row>
    <row r="10041" spans="1:2" x14ac:dyDescent="0.25">
      <c r="A10041" s="20" t="s">
        <v>18</v>
      </c>
      <c r="B10041" s="11">
        <v>38111.983169748237</v>
      </c>
    </row>
    <row r="10042" spans="1:2" x14ac:dyDescent="0.25">
      <c r="A10042" s="163">
        <v>38111.983169748237</v>
      </c>
      <c r="B10042" s="11">
        <v>38111.983169748237</v>
      </c>
    </row>
    <row r="10043" spans="1:2" x14ac:dyDescent="0.25">
      <c r="A10043" s="9" t="s">
        <v>3276</v>
      </c>
      <c r="B10043" s="11">
        <v>10684.750012465542</v>
      </c>
    </row>
    <row r="10044" spans="1:2" x14ac:dyDescent="0.25">
      <c r="A10044" s="4" t="s">
        <v>8</v>
      </c>
      <c r="B10044" s="11">
        <v>10684.750012465542</v>
      </c>
    </row>
    <row r="10045" spans="1:2" x14ac:dyDescent="0.25">
      <c r="A10045" s="10" t="s">
        <v>52</v>
      </c>
      <c r="B10045" s="11">
        <v>10684.750012465542</v>
      </c>
    </row>
    <row r="10046" spans="1:2" x14ac:dyDescent="0.25">
      <c r="A10046" s="12" t="s">
        <v>40</v>
      </c>
      <c r="B10046" s="11">
        <v>10684.750012465542</v>
      </c>
    </row>
    <row r="10047" spans="1:2" x14ac:dyDescent="0.25">
      <c r="A10047" s="13" t="s">
        <v>4053</v>
      </c>
      <c r="B10047" s="11">
        <v>10684.750012465542</v>
      </c>
    </row>
    <row r="10048" spans="1:2" x14ac:dyDescent="0.25">
      <c r="A10048" s="14">
        <v>2</v>
      </c>
      <c r="B10048" s="11">
        <v>10684.750012465542</v>
      </c>
    </row>
    <row r="10049" spans="1:2" x14ac:dyDescent="0.25">
      <c r="A10049" s="20" t="s">
        <v>18</v>
      </c>
      <c r="B10049" s="11">
        <v>10684.750012465542</v>
      </c>
    </row>
    <row r="10050" spans="1:2" x14ac:dyDescent="0.25">
      <c r="A10050" s="163">
        <v>10684.750012465542</v>
      </c>
      <c r="B10050" s="11">
        <v>10684.750012465542</v>
      </c>
    </row>
    <row r="10051" spans="1:2" x14ac:dyDescent="0.25">
      <c r="A10051" s="9" t="s">
        <v>3277</v>
      </c>
      <c r="B10051" s="11">
        <v>6232.7708406048987</v>
      </c>
    </row>
    <row r="10052" spans="1:2" x14ac:dyDescent="0.25">
      <c r="A10052" s="4" t="s">
        <v>8</v>
      </c>
      <c r="B10052" s="11">
        <v>6232.7708406048987</v>
      </c>
    </row>
    <row r="10053" spans="1:2" x14ac:dyDescent="0.25">
      <c r="A10053" s="10" t="s">
        <v>20</v>
      </c>
      <c r="B10053" s="11">
        <v>6232.7708406048987</v>
      </c>
    </row>
    <row r="10054" spans="1:2" x14ac:dyDescent="0.25">
      <c r="A10054" s="12" t="s">
        <v>40</v>
      </c>
      <c r="B10054" s="11">
        <v>6232.7708406048987</v>
      </c>
    </row>
    <row r="10055" spans="1:2" x14ac:dyDescent="0.25">
      <c r="A10055" s="13" t="s">
        <v>4053</v>
      </c>
      <c r="B10055" s="11">
        <v>6232.7708406048987</v>
      </c>
    </row>
    <row r="10056" spans="1:2" x14ac:dyDescent="0.25">
      <c r="A10056" s="14">
        <v>1.5</v>
      </c>
      <c r="B10056" s="11">
        <v>6232.7708406048987</v>
      </c>
    </row>
    <row r="10057" spans="1:2" x14ac:dyDescent="0.25">
      <c r="A10057" s="20" t="s">
        <v>9</v>
      </c>
      <c r="B10057" s="11">
        <v>6232.7708406048987</v>
      </c>
    </row>
    <row r="10058" spans="1:2" x14ac:dyDescent="0.25">
      <c r="A10058" s="163">
        <v>6232.7708406048987</v>
      </c>
      <c r="B10058" s="11">
        <v>6232.7708406048987</v>
      </c>
    </row>
    <row r="10059" spans="1:2" x14ac:dyDescent="0.25">
      <c r="A10059" s="9" t="s">
        <v>3278</v>
      </c>
      <c r="B10059" s="11">
        <v>45000</v>
      </c>
    </row>
    <row r="10060" spans="1:2" x14ac:dyDescent="0.25">
      <c r="A10060" s="4" t="s">
        <v>17</v>
      </c>
      <c r="B10060" s="11">
        <v>45000</v>
      </c>
    </row>
    <row r="10061" spans="1:2" x14ac:dyDescent="0.25">
      <c r="A10061" s="10" t="s">
        <v>20</v>
      </c>
      <c r="B10061" s="11">
        <v>45000</v>
      </c>
    </row>
    <row r="10062" spans="1:2" x14ac:dyDescent="0.25">
      <c r="A10062" s="12" t="s">
        <v>6</v>
      </c>
      <c r="B10062" s="11">
        <v>45000</v>
      </c>
    </row>
    <row r="10063" spans="1:2" x14ac:dyDescent="0.25">
      <c r="A10063" s="13" t="s">
        <v>4030</v>
      </c>
      <c r="B10063" s="11">
        <v>45000</v>
      </c>
    </row>
    <row r="10064" spans="1:2" x14ac:dyDescent="0.25">
      <c r="A10064" s="14">
        <v>8</v>
      </c>
      <c r="B10064" s="11">
        <v>45000</v>
      </c>
    </row>
    <row r="10065" spans="1:2" x14ac:dyDescent="0.25">
      <c r="A10065" s="20" t="s">
        <v>13</v>
      </c>
      <c r="B10065" s="11">
        <v>45000</v>
      </c>
    </row>
    <row r="10066" spans="1:2" x14ac:dyDescent="0.25">
      <c r="A10066" s="163">
        <v>45000</v>
      </c>
      <c r="B10066" s="11">
        <v>45000</v>
      </c>
    </row>
    <row r="10067" spans="1:2" x14ac:dyDescent="0.25">
      <c r="A10067" s="9" t="s">
        <v>3279</v>
      </c>
      <c r="B10067" s="11">
        <v>80000</v>
      </c>
    </row>
    <row r="10068" spans="1:2" x14ac:dyDescent="0.25">
      <c r="A10068" s="4" t="s">
        <v>15</v>
      </c>
      <c r="B10068" s="11">
        <v>80000</v>
      </c>
    </row>
    <row r="10069" spans="1:2" x14ac:dyDescent="0.25">
      <c r="A10069" s="10" t="s">
        <v>52</v>
      </c>
      <c r="B10069" s="11">
        <v>80000</v>
      </c>
    </row>
    <row r="10070" spans="1:2" x14ac:dyDescent="0.25">
      <c r="A10070" s="12" t="s">
        <v>6</v>
      </c>
      <c r="B10070" s="11">
        <v>80000</v>
      </c>
    </row>
    <row r="10071" spans="1:2" x14ac:dyDescent="0.25">
      <c r="A10071" s="13" t="s">
        <v>4101</v>
      </c>
      <c r="B10071" s="11">
        <v>80000</v>
      </c>
    </row>
    <row r="10072" spans="1:2" x14ac:dyDescent="0.25">
      <c r="A10072" s="14">
        <v>6</v>
      </c>
      <c r="B10072" s="11">
        <v>80000</v>
      </c>
    </row>
    <row r="10073" spans="1:2" x14ac:dyDescent="0.25">
      <c r="A10073" s="20" t="s">
        <v>25</v>
      </c>
      <c r="B10073" s="11">
        <v>80000</v>
      </c>
    </row>
    <row r="10074" spans="1:2" x14ac:dyDescent="0.25">
      <c r="A10074" s="163">
        <v>80000</v>
      </c>
      <c r="B10074" s="11">
        <v>80000</v>
      </c>
    </row>
    <row r="10075" spans="1:2" x14ac:dyDescent="0.25">
      <c r="A10075" s="9" t="s">
        <v>3280</v>
      </c>
      <c r="B10075" s="11">
        <v>26711.875031163851</v>
      </c>
    </row>
    <row r="10076" spans="1:2" x14ac:dyDescent="0.25">
      <c r="A10076" s="4" t="s">
        <v>8</v>
      </c>
      <c r="B10076" s="11">
        <v>26711.875031163851</v>
      </c>
    </row>
    <row r="10077" spans="1:2" x14ac:dyDescent="0.25">
      <c r="A10077" s="10" t="s">
        <v>20</v>
      </c>
      <c r="B10077" s="11">
        <v>26711.875031163851</v>
      </c>
    </row>
    <row r="10078" spans="1:2" x14ac:dyDescent="0.25">
      <c r="A10078" s="12" t="s">
        <v>40</v>
      </c>
      <c r="B10078" s="11">
        <v>26711.875031163851</v>
      </c>
    </row>
    <row r="10079" spans="1:2" x14ac:dyDescent="0.25">
      <c r="A10079" s="13" t="s">
        <v>4032</v>
      </c>
      <c r="B10079" s="11">
        <v>26711.875031163851</v>
      </c>
    </row>
    <row r="10080" spans="1:2" x14ac:dyDescent="0.25">
      <c r="A10080" s="14">
        <v>7</v>
      </c>
      <c r="B10080" s="11">
        <v>26711.875031163851</v>
      </c>
    </row>
    <row r="10081" spans="1:2" x14ac:dyDescent="0.25">
      <c r="A10081" s="20" t="s">
        <v>9</v>
      </c>
      <c r="B10081" s="11">
        <v>26711.875031163851</v>
      </c>
    </row>
    <row r="10082" spans="1:2" x14ac:dyDescent="0.25">
      <c r="A10082" s="163">
        <v>26711.875031163851</v>
      </c>
      <c r="B10082" s="11">
        <v>26711.875031163851</v>
      </c>
    </row>
    <row r="10083" spans="1:2" x14ac:dyDescent="0.25">
      <c r="A10083" s="9" t="s">
        <v>3281</v>
      </c>
      <c r="B10083" s="11">
        <v>100000</v>
      </c>
    </row>
    <row r="10084" spans="1:2" x14ac:dyDescent="0.25">
      <c r="A10084" s="4" t="s">
        <v>1458</v>
      </c>
      <c r="B10084" s="11">
        <v>100000</v>
      </c>
    </row>
    <row r="10085" spans="1:2" x14ac:dyDescent="0.25">
      <c r="A10085" s="10" t="s">
        <v>20</v>
      </c>
      <c r="B10085" s="11">
        <v>100000</v>
      </c>
    </row>
    <row r="10086" spans="1:2" x14ac:dyDescent="0.25">
      <c r="A10086" s="12" t="s">
        <v>6</v>
      </c>
      <c r="B10086" s="11">
        <v>100000</v>
      </c>
    </row>
    <row r="10087" spans="1:2" x14ac:dyDescent="0.25">
      <c r="A10087" s="13" t="s">
        <v>4031</v>
      </c>
      <c r="B10087" s="11">
        <v>100000</v>
      </c>
    </row>
    <row r="10088" spans="1:2" x14ac:dyDescent="0.25">
      <c r="A10088" s="14">
        <v>17</v>
      </c>
      <c r="B10088" s="11">
        <v>100000</v>
      </c>
    </row>
    <row r="10089" spans="1:2" x14ac:dyDescent="0.25">
      <c r="A10089" s="20" t="s">
        <v>9</v>
      </c>
      <c r="B10089" s="11">
        <v>100000</v>
      </c>
    </row>
    <row r="10090" spans="1:2" x14ac:dyDescent="0.25">
      <c r="A10090" s="163">
        <v>100000</v>
      </c>
      <c r="B10090" s="11">
        <v>100000</v>
      </c>
    </row>
    <row r="10091" spans="1:2" x14ac:dyDescent="0.25">
      <c r="A10091" s="9" t="s">
        <v>3282</v>
      </c>
      <c r="B10091" s="11">
        <v>69353.856635379227</v>
      </c>
    </row>
    <row r="10092" spans="1:2" x14ac:dyDescent="0.25">
      <c r="A10092" s="4" t="s">
        <v>84</v>
      </c>
      <c r="B10092" s="11">
        <v>69353.856635379227</v>
      </c>
    </row>
    <row r="10093" spans="1:2" x14ac:dyDescent="0.25">
      <c r="A10093" s="10" t="s">
        <v>52</v>
      </c>
      <c r="B10093" s="11">
        <v>69353.856635379227</v>
      </c>
    </row>
    <row r="10094" spans="1:2" x14ac:dyDescent="0.25">
      <c r="A10094" s="12" t="s">
        <v>82</v>
      </c>
      <c r="B10094" s="11">
        <v>69353.856635379227</v>
      </c>
    </row>
    <row r="10095" spans="1:2" x14ac:dyDescent="0.25">
      <c r="A10095" s="13" t="s">
        <v>4100</v>
      </c>
      <c r="B10095" s="11">
        <v>69353.856635379227</v>
      </c>
    </row>
    <row r="10096" spans="1:2" x14ac:dyDescent="0.25">
      <c r="A10096" s="14">
        <v>10</v>
      </c>
      <c r="B10096" s="11">
        <v>69353.856635379227</v>
      </c>
    </row>
    <row r="10097" spans="1:2" x14ac:dyDescent="0.25">
      <c r="A10097" s="20" t="s">
        <v>9</v>
      </c>
      <c r="B10097" s="11">
        <v>69353.856635379227</v>
      </c>
    </row>
    <row r="10098" spans="1:2" x14ac:dyDescent="0.25">
      <c r="A10098" s="163">
        <v>69353.856635379227</v>
      </c>
      <c r="B10098" s="11">
        <v>69353.856635379227</v>
      </c>
    </row>
    <row r="10099" spans="1:2" x14ac:dyDescent="0.25">
      <c r="A10099" s="9" t="s">
        <v>3283</v>
      </c>
      <c r="B10099" s="11">
        <v>49975.573163729154</v>
      </c>
    </row>
    <row r="10100" spans="1:2" x14ac:dyDescent="0.25">
      <c r="A10100" s="4" t="s">
        <v>84</v>
      </c>
      <c r="B10100" s="11">
        <v>49975.573163729154</v>
      </c>
    </row>
    <row r="10101" spans="1:2" x14ac:dyDescent="0.25">
      <c r="A10101" s="10" t="s">
        <v>488</v>
      </c>
      <c r="B10101" s="11">
        <v>49975.573163729154</v>
      </c>
    </row>
    <row r="10102" spans="1:2" x14ac:dyDescent="0.25">
      <c r="A10102" s="12" t="s">
        <v>82</v>
      </c>
      <c r="B10102" s="11">
        <v>49975.573163729154</v>
      </c>
    </row>
    <row r="10103" spans="1:2" x14ac:dyDescent="0.25">
      <c r="A10103" s="13" t="s">
        <v>4030</v>
      </c>
      <c r="B10103" s="11">
        <v>49975.573163729154</v>
      </c>
    </row>
    <row r="10104" spans="1:2" x14ac:dyDescent="0.25">
      <c r="A10104" s="14">
        <v>30</v>
      </c>
      <c r="B10104" s="11">
        <v>49975.573163729154</v>
      </c>
    </row>
    <row r="10105" spans="1:2" x14ac:dyDescent="0.25">
      <c r="A10105" s="20" t="s">
        <v>9</v>
      </c>
      <c r="B10105" s="11">
        <v>49975.573163729154</v>
      </c>
    </row>
    <row r="10106" spans="1:2" x14ac:dyDescent="0.25">
      <c r="A10106" s="163">
        <v>49975.573163729154</v>
      </c>
      <c r="B10106" s="11">
        <v>49975.573163729154</v>
      </c>
    </row>
    <row r="10107" spans="1:2" x14ac:dyDescent="0.25">
      <c r="A10107" s="9" t="s">
        <v>3284</v>
      </c>
      <c r="B10107" s="11">
        <v>10239.552095279476</v>
      </c>
    </row>
    <row r="10108" spans="1:2" x14ac:dyDescent="0.25">
      <c r="A10108" s="4" t="s">
        <v>8</v>
      </c>
      <c r="B10108" s="11">
        <v>10239.552095279476</v>
      </c>
    </row>
    <row r="10109" spans="1:2" x14ac:dyDescent="0.25">
      <c r="A10109" s="10" t="s">
        <v>52</v>
      </c>
      <c r="B10109" s="11">
        <v>10239.552095279476</v>
      </c>
    </row>
    <row r="10110" spans="1:2" x14ac:dyDescent="0.25">
      <c r="A10110" s="12" t="s">
        <v>40</v>
      </c>
      <c r="B10110" s="11">
        <v>10239.552095279476</v>
      </c>
    </row>
    <row r="10111" spans="1:2" x14ac:dyDescent="0.25">
      <c r="A10111" s="13" t="s">
        <v>4053</v>
      </c>
      <c r="B10111" s="11">
        <v>10239.552095279476</v>
      </c>
    </row>
    <row r="10112" spans="1:2" x14ac:dyDescent="0.25">
      <c r="A10112" s="14">
        <v>5</v>
      </c>
      <c r="B10112" s="11">
        <v>10239.552095279476</v>
      </c>
    </row>
    <row r="10113" spans="1:2" x14ac:dyDescent="0.25">
      <c r="A10113" s="20" t="s">
        <v>18</v>
      </c>
      <c r="B10113" s="11">
        <v>10239.552095279476</v>
      </c>
    </row>
    <row r="10114" spans="1:2" x14ac:dyDescent="0.25">
      <c r="A10114" s="163">
        <v>10239.552095279476</v>
      </c>
      <c r="B10114" s="11">
        <v>10239.552095279476</v>
      </c>
    </row>
    <row r="10115" spans="1:2" x14ac:dyDescent="0.25">
      <c r="A10115" s="9" t="s">
        <v>3285</v>
      </c>
      <c r="B10115" s="11">
        <v>8903.9583437212841</v>
      </c>
    </row>
    <row r="10116" spans="1:2" x14ac:dyDescent="0.25">
      <c r="A10116" s="4" t="s">
        <v>8</v>
      </c>
      <c r="B10116" s="11">
        <v>8903.9583437212841</v>
      </c>
    </row>
    <row r="10117" spans="1:2" x14ac:dyDescent="0.25">
      <c r="A10117" s="10" t="s">
        <v>279</v>
      </c>
      <c r="B10117" s="11">
        <v>8903.9583437212841</v>
      </c>
    </row>
    <row r="10118" spans="1:2" x14ac:dyDescent="0.25">
      <c r="A10118" s="12" t="s">
        <v>40</v>
      </c>
      <c r="B10118" s="11">
        <v>8903.9583437212841</v>
      </c>
    </row>
    <row r="10119" spans="1:2" x14ac:dyDescent="0.25">
      <c r="A10119" s="13" t="s">
        <v>4053</v>
      </c>
      <c r="B10119" s="11">
        <v>8903.9583437212841</v>
      </c>
    </row>
    <row r="10120" spans="1:2" x14ac:dyDescent="0.25">
      <c r="A10120" s="14">
        <v>2</v>
      </c>
      <c r="B10120" s="11">
        <v>8903.9583437212841</v>
      </c>
    </row>
    <row r="10121" spans="1:2" x14ac:dyDescent="0.25">
      <c r="A10121" s="20" t="s">
        <v>9</v>
      </c>
      <c r="B10121" s="11">
        <v>8903.9583437212841</v>
      </c>
    </row>
    <row r="10122" spans="1:2" x14ac:dyDescent="0.25">
      <c r="A10122" s="163">
        <v>8903.9583437212841</v>
      </c>
      <c r="B10122" s="11">
        <v>8903.9583437212841</v>
      </c>
    </row>
    <row r="10123" spans="1:2" x14ac:dyDescent="0.25">
      <c r="A10123" s="9" t="s">
        <v>3286</v>
      </c>
      <c r="B10123" s="11">
        <v>36000</v>
      </c>
    </row>
    <row r="10124" spans="1:2" x14ac:dyDescent="0.25">
      <c r="A10124" s="4" t="s">
        <v>1176</v>
      </c>
      <c r="B10124" s="11">
        <v>36000</v>
      </c>
    </row>
    <row r="10125" spans="1:2" x14ac:dyDescent="0.25">
      <c r="A10125" s="10" t="s">
        <v>20</v>
      </c>
      <c r="B10125" s="11">
        <v>36000</v>
      </c>
    </row>
    <row r="10126" spans="1:2" x14ac:dyDescent="0.25">
      <c r="A10126" s="12" t="s">
        <v>6</v>
      </c>
      <c r="B10126" s="11">
        <v>36000</v>
      </c>
    </row>
    <row r="10127" spans="1:2" x14ac:dyDescent="0.25">
      <c r="A10127" s="13" t="s">
        <v>4032</v>
      </c>
      <c r="B10127" s="11">
        <v>36000</v>
      </c>
    </row>
    <row r="10128" spans="1:2" x14ac:dyDescent="0.25">
      <c r="A10128" s="14">
        <v>10</v>
      </c>
      <c r="B10128" s="11">
        <v>36000</v>
      </c>
    </row>
    <row r="10129" spans="1:2" x14ac:dyDescent="0.25">
      <c r="A10129" s="20" t="s">
        <v>18</v>
      </c>
      <c r="B10129" s="11">
        <v>36000</v>
      </c>
    </row>
    <row r="10130" spans="1:2" x14ac:dyDescent="0.25">
      <c r="A10130" s="163">
        <v>36000</v>
      </c>
      <c r="B10130" s="11">
        <v>36000</v>
      </c>
    </row>
    <row r="10131" spans="1:2" x14ac:dyDescent="0.25">
      <c r="A10131" s="9" t="s">
        <v>3287</v>
      </c>
      <c r="B10131" s="11">
        <v>3739.6625043629392</v>
      </c>
    </row>
    <row r="10132" spans="1:2" x14ac:dyDescent="0.25">
      <c r="A10132" s="4" t="s">
        <v>8</v>
      </c>
      <c r="B10132" s="11">
        <v>3739.6625043629392</v>
      </c>
    </row>
    <row r="10133" spans="1:2" x14ac:dyDescent="0.25">
      <c r="A10133" s="10" t="s">
        <v>3999</v>
      </c>
      <c r="B10133" s="11">
        <v>3739.6625043629392</v>
      </c>
    </row>
    <row r="10134" spans="1:2" x14ac:dyDescent="0.25">
      <c r="A10134" s="12" t="s">
        <v>40</v>
      </c>
      <c r="B10134" s="11">
        <v>3739.6625043629392</v>
      </c>
    </row>
    <row r="10135" spans="1:2" x14ac:dyDescent="0.25">
      <c r="A10135" s="13" t="s">
        <v>4053</v>
      </c>
      <c r="B10135" s="11">
        <v>3739.6625043629392</v>
      </c>
    </row>
    <row r="10136" spans="1:2" x14ac:dyDescent="0.25">
      <c r="A10136" s="14">
        <v>4.5</v>
      </c>
      <c r="B10136" s="11">
        <v>3739.6625043629392</v>
      </c>
    </row>
    <row r="10137" spans="1:2" x14ac:dyDescent="0.25">
      <c r="A10137" s="20" t="s">
        <v>25</v>
      </c>
      <c r="B10137" s="11">
        <v>3739.6625043629392</v>
      </c>
    </row>
    <row r="10138" spans="1:2" x14ac:dyDescent="0.25">
      <c r="A10138" s="163">
        <v>3739.6625043629392</v>
      </c>
      <c r="B10138" s="11">
        <v>3739.6625043629392</v>
      </c>
    </row>
    <row r="10139" spans="1:2" x14ac:dyDescent="0.25">
      <c r="A10139" s="9" t="s">
        <v>3288</v>
      </c>
      <c r="B10139" s="11">
        <v>61614.372791092981</v>
      </c>
    </row>
    <row r="10140" spans="1:2" x14ac:dyDescent="0.25">
      <c r="A10140" s="4" t="s">
        <v>628</v>
      </c>
      <c r="B10140" s="11">
        <v>61614.372791092981</v>
      </c>
    </row>
    <row r="10141" spans="1:2" x14ac:dyDescent="0.25">
      <c r="A10141" s="10" t="s">
        <v>20</v>
      </c>
      <c r="B10141" s="11">
        <v>61614.372791092981</v>
      </c>
    </row>
    <row r="10142" spans="1:2" x14ac:dyDescent="0.25">
      <c r="A10142" s="12" t="s">
        <v>22</v>
      </c>
      <c r="B10142" s="11">
        <v>61614.372791092981</v>
      </c>
    </row>
    <row r="10143" spans="1:2" x14ac:dyDescent="0.25">
      <c r="A10143" s="13" t="s">
        <v>4029</v>
      </c>
      <c r="B10143" s="11">
        <v>61614.372791092981</v>
      </c>
    </row>
    <row r="10144" spans="1:2" x14ac:dyDescent="0.25">
      <c r="A10144" s="14">
        <v>8</v>
      </c>
      <c r="B10144" s="11">
        <v>61614.372791092981</v>
      </c>
    </row>
    <row r="10145" spans="1:2" x14ac:dyDescent="0.25">
      <c r="A10145" s="20" t="s">
        <v>9</v>
      </c>
      <c r="B10145" s="11">
        <v>61614.372791092981</v>
      </c>
    </row>
    <row r="10146" spans="1:2" x14ac:dyDescent="0.25">
      <c r="A10146" s="163">
        <v>61614.372791092981</v>
      </c>
      <c r="B10146" s="11">
        <v>61614.372791092981</v>
      </c>
    </row>
    <row r="10147" spans="1:2" x14ac:dyDescent="0.25">
      <c r="A10147" s="9" t="s">
        <v>3289</v>
      </c>
      <c r="B10147" s="11">
        <v>3561.5833374885137</v>
      </c>
    </row>
    <row r="10148" spans="1:2" x14ac:dyDescent="0.25">
      <c r="A10148" s="4" t="s">
        <v>8</v>
      </c>
      <c r="B10148" s="11">
        <v>3561.5833374885137</v>
      </c>
    </row>
    <row r="10149" spans="1:2" x14ac:dyDescent="0.25">
      <c r="A10149" s="10" t="s">
        <v>3999</v>
      </c>
      <c r="B10149" s="11">
        <v>3561.5833374885137</v>
      </c>
    </row>
    <row r="10150" spans="1:2" x14ac:dyDescent="0.25">
      <c r="A10150" s="12" t="s">
        <v>40</v>
      </c>
      <c r="B10150" s="11">
        <v>3561.5833374885137</v>
      </c>
    </row>
    <row r="10151" spans="1:2" x14ac:dyDescent="0.25">
      <c r="A10151" s="13" t="s">
        <v>4053</v>
      </c>
      <c r="B10151" s="11">
        <v>3561.5833374885137</v>
      </c>
    </row>
    <row r="10152" spans="1:2" x14ac:dyDescent="0.25">
      <c r="A10152" s="14">
        <v>3</v>
      </c>
      <c r="B10152" s="11">
        <v>3561.5833374885137</v>
      </c>
    </row>
    <row r="10153" spans="1:2" x14ac:dyDescent="0.25">
      <c r="A10153" s="20" t="s">
        <v>18</v>
      </c>
      <c r="B10153" s="11">
        <v>3561.5833374885137</v>
      </c>
    </row>
    <row r="10154" spans="1:2" x14ac:dyDescent="0.25">
      <c r="A10154" s="163">
        <v>3561.5833374885137</v>
      </c>
      <c r="B10154" s="11">
        <v>3561.5833374885137</v>
      </c>
    </row>
    <row r="10155" spans="1:2" x14ac:dyDescent="0.25">
      <c r="A10155" s="9" t="s">
        <v>3290</v>
      </c>
      <c r="B10155" s="11">
        <v>6410.8500074793246</v>
      </c>
    </row>
    <row r="10156" spans="1:2" x14ac:dyDescent="0.25">
      <c r="A10156" s="4" t="s">
        <v>8</v>
      </c>
      <c r="B10156" s="11">
        <v>6410.8500074793246</v>
      </c>
    </row>
    <row r="10157" spans="1:2" x14ac:dyDescent="0.25">
      <c r="A10157" s="10" t="s">
        <v>20</v>
      </c>
      <c r="B10157" s="11">
        <v>6410.8500074793246</v>
      </c>
    </row>
    <row r="10158" spans="1:2" x14ac:dyDescent="0.25">
      <c r="A10158" s="12" t="s">
        <v>40</v>
      </c>
      <c r="B10158" s="11">
        <v>6410.8500074793246</v>
      </c>
    </row>
    <row r="10159" spans="1:2" x14ac:dyDescent="0.25">
      <c r="A10159" s="13" t="s">
        <v>4053</v>
      </c>
      <c r="B10159" s="11">
        <v>6410.8500074793246</v>
      </c>
    </row>
    <row r="10160" spans="1:2" x14ac:dyDescent="0.25">
      <c r="A10160" s="14">
        <v>6</v>
      </c>
      <c r="B10160" s="11">
        <v>6410.8500074793246</v>
      </c>
    </row>
    <row r="10161" spans="1:2" x14ac:dyDescent="0.25">
      <c r="A10161" s="20" t="s">
        <v>13</v>
      </c>
      <c r="B10161" s="11">
        <v>6410.8500074793246</v>
      </c>
    </row>
    <row r="10162" spans="1:2" x14ac:dyDescent="0.25">
      <c r="A10162" s="163">
        <v>6410.8500074793246</v>
      </c>
      <c r="B10162" s="11">
        <v>6410.8500074793246</v>
      </c>
    </row>
    <row r="10163" spans="1:2" x14ac:dyDescent="0.25">
      <c r="A10163" s="9" t="s">
        <v>3291</v>
      </c>
      <c r="B10163" s="11">
        <v>36206.384011260823</v>
      </c>
    </row>
    <row r="10164" spans="1:2" x14ac:dyDescent="0.25">
      <c r="A10164" s="4" t="s">
        <v>628</v>
      </c>
      <c r="B10164" s="11">
        <v>36206.384011260823</v>
      </c>
    </row>
    <row r="10165" spans="1:2" x14ac:dyDescent="0.25">
      <c r="A10165" s="10" t="s">
        <v>20</v>
      </c>
      <c r="B10165" s="11">
        <v>36206.384011260823</v>
      </c>
    </row>
    <row r="10166" spans="1:2" x14ac:dyDescent="0.25">
      <c r="A10166" s="12" t="s">
        <v>22</v>
      </c>
      <c r="B10166" s="11">
        <v>36206.384011260823</v>
      </c>
    </row>
    <row r="10167" spans="1:2" x14ac:dyDescent="0.25">
      <c r="A10167" s="13" t="s">
        <v>4032</v>
      </c>
      <c r="B10167" s="11">
        <v>36206.384011260823</v>
      </c>
    </row>
    <row r="10168" spans="1:2" x14ac:dyDescent="0.25">
      <c r="A10168" s="14">
        <v>5</v>
      </c>
      <c r="B10168" s="11">
        <v>36206.384011260823</v>
      </c>
    </row>
    <row r="10169" spans="1:2" x14ac:dyDescent="0.25">
      <c r="A10169" s="20" t="s">
        <v>25</v>
      </c>
      <c r="B10169" s="11">
        <v>36206.384011260823</v>
      </c>
    </row>
    <row r="10170" spans="1:2" x14ac:dyDescent="0.25">
      <c r="A10170" s="163">
        <v>36206.384011260823</v>
      </c>
      <c r="B10170" s="11">
        <v>36206.384011260823</v>
      </c>
    </row>
    <row r="10171" spans="1:2" x14ac:dyDescent="0.25">
      <c r="A10171" s="9" t="s">
        <v>3292</v>
      </c>
      <c r="B10171" s="11">
        <v>13500</v>
      </c>
    </row>
    <row r="10172" spans="1:2" x14ac:dyDescent="0.25">
      <c r="A10172" s="4" t="s">
        <v>8</v>
      </c>
      <c r="B10172" s="11">
        <v>13500</v>
      </c>
    </row>
    <row r="10173" spans="1:2" x14ac:dyDescent="0.25">
      <c r="A10173" s="10" t="s">
        <v>52</v>
      </c>
      <c r="B10173" s="11">
        <v>13500</v>
      </c>
    </row>
    <row r="10174" spans="1:2" x14ac:dyDescent="0.25">
      <c r="A10174" s="12" t="s">
        <v>6</v>
      </c>
      <c r="B10174" s="11">
        <v>13500</v>
      </c>
    </row>
    <row r="10175" spans="1:2" x14ac:dyDescent="0.25">
      <c r="A10175" s="13" t="s">
        <v>4054</v>
      </c>
      <c r="B10175" s="11">
        <v>13500</v>
      </c>
    </row>
    <row r="10176" spans="1:2" x14ac:dyDescent="0.25">
      <c r="A10176" s="14">
        <v>20</v>
      </c>
      <c r="B10176" s="11">
        <v>13500</v>
      </c>
    </row>
    <row r="10177" spans="1:2" x14ac:dyDescent="0.25">
      <c r="A10177" s="20" t="s">
        <v>18</v>
      </c>
      <c r="B10177" s="11">
        <v>13500</v>
      </c>
    </row>
    <row r="10178" spans="1:2" x14ac:dyDescent="0.25">
      <c r="A10178" s="163">
        <v>13500</v>
      </c>
      <c r="B10178" s="11">
        <v>13500</v>
      </c>
    </row>
    <row r="10179" spans="1:2" x14ac:dyDescent="0.25">
      <c r="A10179" s="9" t="s">
        <v>3293</v>
      </c>
      <c r="B10179" s="11">
        <v>3000</v>
      </c>
    </row>
    <row r="10180" spans="1:2" x14ac:dyDescent="0.25">
      <c r="A10180" s="4" t="s">
        <v>716</v>
      </c>
      <c r="B10180" s="11">
        <v>3000</v>
      </c>
    </row>
    <row r="10181" spans="1:2" x14ac:dyDescent="0.25">
      <c r="A10181" s="10" t="s">
        <v>310</v>
      </c>
      <c r="B10181" s="11">
        <v>3000</v>
      </c>
    </row>
    <row r="10182" spans="1:2" x14ac:dyDescent="0.25">
      <c r="A10182" s="12" t="s">
        <v>6</v>
      </c>
      <c r="B10182" s="11">
        <v>3000</v>
      </c>
    </row>
    <row r="10183" spans="1:2" x14ac:dyDescent="0.25">
      <c r="A10183" s="13" t="s">
        <v>4053</v>
      </c>
      <c r="B10183" s="11">
        <v>3000</v>
      </c>
    </row>
    <row r="10184" spans="1:2" x14ac:dyDescent="0.25">
      <c r="A10184" s="14">
        <v>2</v>
      </c>
      <c r="B10184" s="11">
        <v>3000</v>
      </c>
    </row>
    <row r="10185" spans="1:2" x14ac:dyDescent="0.25">
      <c r="A10185" s="20" t="s">
        <v>9</v>
      </c>
      <c r="B10185" s="11">
        <v>3000</v>
      </c>
    </row>
    <row r="10186" spans="1:2" x14ac:dyDescent="0.25">
      <c r="A10186" s="163">
        <v>3000</v>
      </c>
      <c r="B10186" s="11">
        <v>3000</v>
      </c>
    </row>
    <row r="10187" spans="1:2" x14ac:dyDescent="0.25">
      <c r="A10187" s="9" t="s">
        <v>3294</v>
      </c>
      <c r="B10187" s="11">
        <v>21369.500024931083</v>
      </c>
    </row>
    <row r="10188" spans="1:2" x14ac:dyDescent="0.25">
      <c r="A10188" s="4" t="s">
        <v>8</v>
      </c>
      <c r="B10188" s="11">
        <v>21369.500024931083</v>
      </c>
    </row>
    <row r="10189" spans="1:2" x14ac:dyDescent="0.25">
      <c r="A10189" s="10" t="s">
        <v>52</v>
      </c>
      <c r="B10189" s="11">
        <v>21369.500024931083</v>
      </c>
    </row>
    <row r="10190" spans="1:2" x14ac:dyDescent="0.25">
      <c r="A10190" s="12" t="s">
        <v>40</v>
      </c>
      <c r="B10190" s="11">
        <v>21369.500024931083</v>
      </c>
    </row>
    <row r="10191" spans="1:2" x14ac:dyDescent="0.25">
      <c r="A10191" s="13" t="s">
        <v>4054</v>
      </c>
      <c r="B10191" s="11">
        <v>21369.500024931083</v>
      </c>
    </row>
    <row r="10192" spans="1:2" x14ac:dyDescent="0.25">
      <c r="A10192" s="14">
        <v>9</v>
      </c>
      <c r="B10192" s="11">
        <v>21369.500024931083</v>
      </c>
    </row>
    <row r="10193" spans="1:2" x14ac:dyDescent="0.25">
      <c r="A10193" s="20" t="s">
        <v>9</v>
      </c>
      <c r="B10193" s="11">
        <v>21369.500024931083</v>
      </c>
    </row>
    <row r="10194" spans="1:2" x14ac:dyDescent="0.25">
      <c r="A10194" s="163">
        <v>21369.500024931083</v>
      </c>
      <c r="B10194" s="11">
        <v>21369.500024931083</v>
      </c>
    </row>
    <row r="10195" spans="1:2" x14ac:dyDescent="0.25">
      <c r="A10195" s="9" t="s">
        <v>3295</v>
      </c>
      <c r="B10195" s="11">
        <v>10684.750012465542</v>
      </c>
    </row>
    <row r="10196" spans="1:2" x14ac:dyDescent="0.25">
      <c r="A10196" s="4" t="s">
        <v>8</v>
      </c>
      <c r="B10196" s="11">
        <v>10684.750012465542</v>
      </c>
    </row>
    <row r="10197" spans="1:2" x14ac:dyDescent="0.25">
      <c r="A10197" s="10" t="s">
        <v>52</v>
      </c>
      <c r="B10197" s="11">
        <v>10684.750012465542</v>
      </c>
    </row>
    <row r="10198" spans="1:2" x14ac:dyDescent="0.25">
      <c r="A10198" s="12" t="s">
        <v>40</v>
      </c>
      <c r="B10198" s="11">
        <v>10684.750012465542</v>
      </c>
    </row>
    <row r="10199" spans="1:2" x14ac:dyDescent="0.25">
      <c r="A10199" s="13" t="s">
        <v>4053</v>
      </c>
      <c r="B10199" s="11">
        <v>10684.750012465542</v>
      </c>
    </row>
    <row r="10200" spans="1:2" x14ac:dyDescent="0.25">
      <c r="A10200" s="14">
        <v>28</v>
      </c>
      <c r="B10200" s="11">
        <v>10684.750012465542</v>
      </c>
    </row>
    <row r="10201" spans="1:2" x14ac:dyDescent="0.25">
      <c r="A10201" s="20" t="s">
        <v>18</v>
      </c>
      <c r="B10201" s="11">
        <v>10684.750012465542</v>
      </c>
    </row>
    <row r="10202" spans="1:2" x14ac:dyDescent="0.25">
      <c r="A10202" s="163">
        <v>10684.750012465542</v>
      </c>
      <c r="B10202" s="11">
        <v>10684.750012465542</v>
      </c>
    </row>
    <row r="10203" spans="1:2" x14ac:dyDescent="0.25">
      <c r="A10203" s="9" t="s">
        <v>3296</v>
      </c>
      <c r="B10203" s="11">
        <v>176585.52201983347</v>
      </c>
    </row>
    <row r="10204" spans="1:2" x14ac:dyDescent="0.25">
      <c r="A10204" s="4" t="s">
        <v>24</v>
      </c>
      <c r="B10204" s="11">
        <v>176585.52201983347</v>
      </c>
    </row>
    <row r="10205" spans="1:2" x14ac:dyDescent="0.25">
      <c r="A10205" s="10" t="s">
        <v>52</v>
      </c>
      <c r="B10205" s="11">
        <v>176585.52201983347</v>
      </c>
    </row>
    <row r="10206" spans="1:2" x14ac:dyDescent="0.25">
      <c r="A10206" s="12" t="s">
        <v>22</v>
      </c>
      <c r="B10206" s="11">
        <v>176585.52201983347</v>
      </c>
    </row>
    <row r="10207" spans="1:2" x14ac:dyDescent="0.25">
      <c r="A10207" s="13" t="s">
        <v>4099</v>
      </c>
      <c r="B10207" s="11">
        <v>176585.52201983347</v>
      </c>
    </row>
    <row r="10208" spans="1:2" x14ac:dyDescent="0.25">
      <c r="A10208" s="14">
        <v>25</v>
      </c>
      <c r="B10208" s="11">
        <v>176585.52201983347</v>
      </c>
    </row>
    <row r="10209" spans="1:2" x14ac:dyDescent="0.25">
      <c r="A10209" s="20" t="s">
        <v>25</v>
      </c>
      <c r="B10209" s="11">
        <v>176585.52201983347</v>
      </c>
    </row>
    <row r="10210" spans="1:2" x14ac:dyDescent="0.25">
      <c r="A10210" s="163">
        <v>176585.52201983347</v>
      </c>
      <c r="B10210" s="11">
        <v>176585.52201983347</v>
      </c>
    </row>
    <row r="10211" spans="1:2" x14ac:dyDescent="0.25">
      <c r="A10211" s="9" t="s">
        <v>3297</v>
      </c>
      <c r="B10211" s="11">
        <v>54627.175876639136</v>
      </c>
    </row>
    <row r="10212" spans="1:2" x14ac:dyDescent="0.25">
      <c r="A10212" s="4" t="s">
        <v>106</v>
      </c>
      <c r="B10212" s="11">
        <v>54627.175876639136</v>
      </c>
    </row>
    <row r="10213" spans="1:2" x14ac:dyDescent="0.25">
      <c r="A10213" s="10" t="s">
        <v>52</v>
      </c>
      <c r="B10213" s="11">
        <v>54627.175876639136</v>
      </c>
    </row>
    <row r="10214" spans="1:2" x14ac:dyDescent="0.25">
      <c r="A10214" s="12" t="s">
        <v>22</v>
      </c>
      <c r="B10214" s="11">
        <v>54627.175876639136</v>
      </c>
    </row>
    <row r="10215" spans="1:2" x14ac:dyDescent="0.25">
      <c r="A10215" s="13" t="s">
        <v>4029</v>
      </c>
      <c r="B10215" s="11">
        <v>54627.175876639136</v>
      </c>
    </row>
    <row r="10216" spans="1:2" x14ac:dyDescent="0.25">
      <c r="A10216" s="14">
        <v>7</v>
      </c>
      <c r="B10216" s="11">
        <v>54627.175876639136</v>
      </c>
    </row>
    <row r="10217" spans="1:2" x14ac:dyDescent="0.25">
      <c r="A10217" s="20" t="s">
        <v>13</v>
      </c>
      <c r="B10217" s="11">
        <v>54627.175876639136</v>
      </c>
    </row>
    <row r="10218" spans="1:2" x14ac:dyDescent="0.25">
      <c r="A10218" s="163">
        <v>54627.175876639136</v>
      </c>
      <c r="B10218" s="11">
        <v>54627.175876639136</v>
      </c>
    </row>
    <row r="10219" spans="1:2" x14ac:dyDescent="0.25">
      <c r="A10219" s="9" t="s">
        <v>3298</v>
      </c>
      <c r="B10219" s="11">
        <v>30489.586535798586</v>
      </c>
    </row>
    <row r="10220" spans="1:2" x14ac:dyDescent="0.25">
      <c r="A10220" s="4" t="s">
        <v>895</v>
      </c>
      <c r="B10220" s="11">
        <v>30489.586535798586</v>
      </c>
    </row>
    <row r="10221" spans="1:2" x14ac:dyDescent="0.25">
      <c r="A10221" s="10" t="s">
        <v>488</v>
      </c>
      <c r="B10221" s="11">
        <v>30489.586535798586</v>
      </c>
    </row>
    <row r="10222" spans="1:2" x14ac:dyDescent="0.25">
      <c r="A10222" s="12" t="s">
        <v>22</v>
      </c>
      <c r="B10222" s="11">
        <v>30489.586535798586</v>
      </c>
    </row>
    <row r="10223" spans="1:2" x14ac:dyDescent="0.25">
      <c r="A10223" s="13" t="s">
        <v>4032</v>
      </c>
      <c r="B10223" s="11">
        <v>30489.586535798586</v>
      </c>
    </row>
    <row r="10224" spans="1:2" x14ac:dyDescent="0.25">
      <c r="A10224" s="14">
        <v>10</v>
      </c>
      <c r="B10224" s="11">
        <v>30489.586535798586</v>
      </c>
    </row>
    <row r="10225" spans="1:2" x14ac:dyDescent="0.25">
      <c r="A10225" s="20" t="s">
        <v>9</v>
      </c>
      <c r="B10225" s="11">
        <v>30489.586535798586</v>
      </c>
    </row>
    <row r="10226" spans="1:2" x14ac:dyDescent="0.25">
      <c r="A10226" s="163">
        <v>30489.586535798586</v>
      </c>
      <c r="B10226" s="11">
        <v>30489.586535798586</v>
      </c>
    </row>
    <row r="10227" spans="1:2" x14ac:dyDescent="0.25">
      <c r="A10227" s="9" t="s">
        <v>3299</v>
      </c>
      <c r="B10227" s="11">
        <v>5591.6858398569666</v>
      </c>
    </row>
    <row r="10228" spans="1:2" x14ac:dyDescent="0.25">
      <c r="A10228" s="4" t="s">
        <v>8</v>
      </c>
      <c r="B10228" s="11">
        <v>5591.6858398569666</v>
      </c>
    </row>
    <row r="10229" spans="1:2" x14ac:dyDescent="0.25">
      <c r="A10229" s="10" t="s">
        <v>52</v>
      </c>
      <c r="B10229" s="11">
        <v>5591.6858398569666</v>
      </c>
    </row>
    <row r="10230" spans="1:2" x14ac:dyDescent="0.25">
      <c r="A10230" s="12" t="s">
        <v>40</v>
      </c>
      <c r="B10230" s="11">
        <v>5591.6858398569666</v>
      </c>
    </row>
    <row r="10231" spans="1:2" x14ac:dyDescent="0.25">
      <c r="A10231" s="13" t="s">
        <v>4053</v>
      </c>
      <c r="B10231" s="11">
        <v>5591.6858398569666</v>
      </c>
    </row>
    <row r="10232" spans="1:2" x14ac:dyDescent="0.25">
      <c r="A10232" s="14">
        <v>0.1</v>
      </c>
      <c r="B10232" s="11">
        <v>5591.6858398569666</v>
      </c>
    </row>
    <row r="10233" spans="1:2" x14ac:dyDescent="0.25">
      <c r="A10233" s="20" t="s">
        <v>25</v>
      </c>
      <c r="B10233" s="11">
        <v>5591.6858398569666</v>
      </c>
    </row>
    <row r="10234" spans="1:2" x14ac:dyDescent="0.25">
      <c r="A10234" s="163">
        <v>5591.6858398569666</v>
      </c>
      <c r="B10234" s="11">
        <v>5591.6858398569666</v>
      </c>
    </row>
    <row r="10235" spans="1:2" x14ac:dyDescent="0.25">
      <c r="A10235" s="9" t="s">
        <v>3300</v>
      </c>
      <c r="B10235" s="11">
        <v>82000</v>
      </c>
    </row>
    <row r="10236" spans="1:2" x14ac:dyDescent="0.25">
      <c r="A10236" s="4" t="s">
        <v>48</v>
      </c>
      <c r="B10236" s="11">
        <v>82000</v>
      </c>
    </row>
    <row r="10237" spans="1:2" x14ac:dyDescent="0.25">
      <c r="A10237" s="10" t="s">
        <v>356</v>
      </c>
      <c r="B10237" s="11">
        <v>82000</v>
      </c>
    </row>
    <row r="10238" spans="1:2" x14ac:dyDescent="0.25">
      <c r="A10238" s="12" t="s">
        <v>6</v>
      </c>
      <c r="B10238" s="11">
        <v>82000</v>
      </c>
    </row>
    <row r="10239" spans="1:2" x14ac:dyDescent="0.25">
      <c r="A10239" s="13" t="s">
        <v>4101</v>
      </c>
      <c r="B10239" s="11">
        <v>82000</v>
      </c>
    </row>
    <row r="10240" spans="1:2" x14ac:dyDescent="0.25">
      <c r="A10240" s="14">
        <v>10</v>
      </c>
      <c r="B10240" s="11">
        <v>82000</v>
      </c>
    </row>
    <row r="10241" spans="1:2" x14ac:dyDescent="0.25">
      <c r="A10241" s="20" t="s">
        <v>9</v>
      </c>
      <c r="B10241" s="11">
        <v>82000</v>
      </c>
    </row>
    <row r="10242" spans="1:2" x14ac:dyDescent="0.25">
      <c r="A10242" s="163">
        <v>82000</v>
      </c>
      <c r="B10242" s="11">
        <v>82000</v>
      </c>
    </row>
    <row r="10243" spans="1:2" x14ac:dyDescent="0.25">
      <c r="A10243" s="9" t="s">
        <v>3301</v>
      </c>
      <c r="B10243" s="11">
        <v>10000</v>
      </c>
    </row>
    <row r="10244" spans="1:2" x14ac:dyDescent="0.25">
      <c r="A10244" s="4" t="s">
        <v>8</v>
      </c>
      <c r="B10244" s="11">
        <v>10000</v>
      </c>
    </row>
    <row r="10245" spans="1:2" x14ac:dyDescent="0.25">
      <c r="A10245" s="10" t="s">
        <v>3999</v>
      </c>
      <c r="B10245" s="11">
        <v>10000</v>
      </c>
    </row>
    <row r="10246" spans="1:2" x14ac:dyDescent="0.25">
      <c r="A10246" s="12" t="s">
        <v>6</v>
      </c>
      <c r="B10246" s="11">
        <v>10000</v>
      </c>
    </row>
    <row r="10247" spans="1:2" x14ac:dyDescent="0.25">
      <c r="A10247" s="13" t="s">
        <v>4053</v>
      </c>
      <c r="B10247" s="11">
        <v>10000</v>
      </c>
    </row>
    <row r="10248" spans="1:2" x14ac:dyDescent="0.25">
      <c r="A10248" s="14">
        <v>0.5</v>
      </c>
      <c r="B10248" s="11">
        <v>10000</v>
      </c>
    </row>
    <row r="10249" spans="1:2" x14ac:dyDescent="0.25">
      <c r="A10249" s="20" t="s">
        <v>25</v>
      </c>
      <c r="B10249" s="11">
        <v>10000</v>
      </c>
    </row>
    <row r="10250" spans="1:2" x14ac:dyDescent="0.25">
      <c r="A10250" s="163">
        <v>10000</v>
      </c>
      <c r="B10250" s="11">
        <v>10000</v>
      </c>
    </row>
    <row r="10251" spans="1:2" x14ac:dyDescent="0.25">
      <c r="A10251" s="9" t="s">
        <v>3302</v>
      </c>
      <c r="B10251" s="11">
        <v>9000</v>
      </c>
    </row>
    <row r="10252" spans="1:2" x14ac:dyDescent="0.25">
      <c r="A10252" s="4" t="s">
        <v>8</v>
      </c>
      <c r="B10252" s="11">
        <v>9000</v>
      </c>
    </row>
    <row r="10253" spans="1:2" x14ac:dyDescent="0.25">
      <c r="A10253" s="10" t="s">
        <v>20</v>
      </c>
      <c r="B10253" s="11">
        <v>9000</v>
      </c>
    </row>
    <row r="10254" spans="1:2" x14ac:dyDescent="0.25">
      <c r="A10254" s="12" t="s">
        <v>6</v>
      </c>
      <c r="B10254" s="11">
        <v>9000</v>
      </c>
    </row>
    <row r="10255" spans="1:2" x14ac:dyDescent="0.25">
      <c r="A10255" s="13" t="s">
        <v>4053</v>
      </c>
      <c r="B10255" s="11">
        <v>9000</v>
      </c>
    </row>
    <row r="10256" spans="1:2" x14ac:dyDescent="0.25">
      <c r="A10256" s="14">
        <v>0.6</v>
      </c>
      <c r="B10256" s="11">
        <v>9000</v>
      </c>
    </row>
    <row r="10257" spans="1:2" x14ac:dyDescent="0.25">
      <c r="A10257" s="20" t="s">
        <v>13</v>
      </c>
      <c r="B10257" s="11">
        <v>9000</v>
      </c>
    </row>
    <row r="10258" spans="1:2" x14ac:dyDescent="0.25">
      <c r="A10258" s="163">
        <v>9000</v>
      </c>
      <c r="B10258" s="11">
        <v>9000</v>
      </c>
    </row>
    <row r="10259" spans="1:2" x14ac:dyDescent="0.25">
      <c r="A10259" s="9" t="s">
        <v>3303</v>
      </c>
      <c r="B10259" s="11">
        <v>9000</v>
      </c>
    </row>
    <row r="10260" spans="1:2" x14ac:dyDescent="0.25">
      <c r="A10260" s="4" t="s">
        <v>8</v>
      </c>
      <c r="B10260" s="11">
        <v>9000</v>
      </c>
    </row>
    <row r="10261" spans="1:2" x14ac:dyDescent="0.25">
      <c r="A10261" s="10" t="s">
        <v>20</v>
      </c>
      <c r="B10261" s="11">
        <v>9000</v>
      </c>
    </row>
    <row r="10262" spans="1:2" x14ac:dyDescent="0.25">
      <c r="A10262" s="12" t="s">
        <v>6</v>
      </c>
      <c r="B10262" s="11">
        <v>9000</v>
      </c>
    </row>
    <row r="10263" spans="1:2" x14ac:dyDescent="0.25">
      <c r="A10263" s="13" t="s">
        <v>4053</v>
      </c>
      <c r="B10263" s="11">
        <v>9000</v>
      </c>
    </row>
    <row r="10264" spans="1:2" x14ac:dyDescent="0.25">
      <c r="A10264" s="14">
        <v>1</v>
      </c>
      <c r="B10264" s="11">
        <v>9000</v>
      </c>
    </row>
    <row r="10265" spans="1:2" x14ac:dyDescent="0.25">
      <c r="A10265" s="20" t="s">
        <v>9</v>
      </c>
      <c r="B10265" s="11">
        <v>9000</v>
      </c>
    </row>
    <row r="10266" spans="1:2" x14ac:dyDescent="0.25">
      <c r="A10266" s="163">
        <v>9000</v>
      </c>
      <c r="B10266" s="11">
        <v>9000</v>
      </c>
    </row>
    <row r="10267" spans="1:2" x14ac:dyDescent="0.25">
      <c r="A10267" s="9" t="s">
        <v>3304</v>
      </c>
      <c r="B10267" s="11">
        <v>11753.225013712095</v>
      </c>
    </row>
    <row r="10268" spans="1:2" x14ac:dyDescent="0.25">
      <c r="A10268" s="4" t="s">
        <v>8</v>
      </c>
      <c r="B10268" s="11">
        <v>11753.225013712095</v>
      </c>
    </row>
    <row r="10269" spans="1:2" x14ac:dyDescent="0.25">
      <c r="A10269" s="10" t="s">
        <v>52</v>
      </c>
      <c r="B10269" s="11">
        <v>11753.225013712095</v>
      </c>
    </row>
    <row r="10270" spans="1:2" x14ac:dyDescent="0.25">
      <c r="A10270" s="12" t="s">
        <v>40</v>
      </c>
      <c r="B10270" s="11">
        <v>11753.225013712095</v>
      </c>
    </row>
    <row r="10271" spans="1:2" x14ac:dyDescent="0.25">
      <c r="A10271" s="13" t="s">
        <v>4053</v>
      </c>
      <c r="B10271" s="11">
        <v>11753.225013712095</v>
      </c>
    </row>
    <row r="10272" spans="1:2" x14ac:dyDescent="0.25">
      <c r="A10272" s="14">
        <v>7</v>
      </c>
      <c r="B10272" s="11">
        <v>11753.225013712095</v>
      </c>
    </row>
    <row r="10273" spans="1:2" x14ac:dyDescent="0.25">
      <c r="A10273" s="20" t="s">
        <v>13</v>
      </c>
      <c r="B10273" s="11">
        <v>11753.225013712095</v>
      </c>
    </row>
    <row r="10274" spans="1:2" x14ac:dyDescent="0.25">
      <c r="A10274" s="163">
        <v>11753.225013712095</v>
      </c>
      <c r="B10274" s="11">
        <v>11753.225013712095</v>
      </c>
    </row>
    <row r="10275" spans="1:2" x14ac:dyDescent="0.25">
      <c r="A10275" s="9" t="s">
        <v>3305</v>
      </c>
      <c r="B10275" s="11">
        <v>3632.815004238284</v>
      </c>
    </row>
    <row r="10276" spans="1:2" x14ac:dyDescent="0.25">
      <c r="A10276" s="4" t="s">
        <v>8</v>
      </c>
      <c r="B10276" s="11">
        <v>3632.815004238284</v>
      </c>
    </row>
    <row r="10277" spans="1:2" x14ac:dyDescent="0.25">
      <c r="A10277" s="10" t="s">
        <v>3999</v>
      </c>
      <c r="B10277" s="11">
        <v>3632.815004238284</v>
      </c>
    </row>
    <row r="10278" spans="1:2" x14ac:dyDescent="0.25">
      <c r="A10278" s="12" t="s">
        <v>40</v>
      </c>
      <c r="B10278" s="11">
        <v>3632.815004238284</v>
      </c>
    </row>
    <row r="10279" spans="1:2" x14ac:dyDescent="0.25">
      <c r="A10279" s="13" t="s">
        <v>4053</v>
      </c>
      <c r="B10279" s="11">
        <v>3632.815004238284</v>
      </c>
    </row>
    <row r="10280" spans="1:2" x14ac:dyDescent="0.25">
      <c r="A10280" s="14">
        <v>2</v>
      </c>
      <c r="B10280" s="11">
        <v>3632.815004238284</v>
      </c>
    </row>
    <row r="10281" spans="1:2" x14ac:dyDescent="0.25">
      <c r="A10281" s="20" t="s">
        <v>13</v>
      </c>
      <c r="B10281" s="11">
        <v>3632.815004238284</v>
      </c>
    </row>
    <row r="10282" spans="1:2" x14ac:dyDescent="0.25">
      <c r="A10282" s="163">
        <v>3632.815004238284</v>
      </c>
      <c r="B10282" s="11">
        <v>3632.815004238284</v>
      </c>
    </row>
    <row r="10283" spans="1:2" x14ac:dyDescent="0.25">
      <c r="A10283" s="9" t="s">
        <v>3306</v>
      </c>
      <c r="B10283" s="11">
        <v>95279.957924370581</v>
      </c>
    </row>
    <row r="10284" spans="1:2" x14ac:dyDescent="0.25">
      <c r="A10284" s="4" t="s">
        <v>628</v>
      </c>
      <c r="B10284" s="11">
        <v>95279.957924370581</v>
      </c>
    </row>
    <row r="10285" spans="1:2" x14ac:dyDescent="0.25">
      <c r="A10285" s="10" t="s">
        <v>20</v>
      </c>
      <c r="B10285" s="11">
        <v>95279.957924370581</v>
      </c>
    </row>
    <row r="10286" spans="1:2" x14ac:dyDescent="0.25">
      <c r="A10286" s="12" t="s">
        <v>22</v>
      </c>
      <c r="B10286" s="11">
        <v>95279.957924370581</v>
      </c>
    </row>
    <row r="10287" spans="1:2" x14ac:dyDescent="0.25">
      <c r="A10287" s="13" t="s">
        <v>4102</v>
      </c>
      <c r="B10287" s="11">
        <v>95279.957924370581</v>
      </c>
    </row>
    <row r="10288" spans="1:2" x14ac:dyDescent="0.25">
      <c r="A10288" s="14">
        <v>16</v>
      </c>
      <c r="B10288" s="11">
        <v>95279.957924370581</v>
      </c>
    </row>
    <row r="10289" spans="1:2" x14ac:dyDescent="0.25">
      <c r="A10289" s="20" t="s">
        <v>13</v>
      </c>
      <c r="B10289" s="11">
        <v>95279.957924370581</v>
      </c>
    </row>
    <row r="10290" spans="1:2" x14ac:dyDescent="0.25">
      <c r="A10290" s="163">
        <v>95279.957924370581</v>
      </c>
      <c r="B10290" s="11">
        <v>95279.957924370581</v>
      </c>
    </row>
    <row r="10291" spans="1:2" x14ac:dyDescent="0.25">
      <c r="A10291" s="9" t="s">
        <v>3307</v>
      </c>
      <c r="B10291" s="11">
        <v>70928.022243027779</v>
      </c>
    </row>
    <row r="10292" spans="1:2" x14ac:dyDescent="0.25">
      <c r="A10292" s="4" t="s">
        <v>71</v>
      </c>
      <c r="B10292" s="11">
        <v>70928.022243027779</v>
      </c>
    </row>
    <row r="10293" spans="1:2" x14ac:dyDescent="0.25">
      <c r="A10293" s="10" t="s">
        <v>356</v>
      </c>
      <c r="B10293" s="11">
        <v>70928.022243027779</v>
      </c>
    </row>
    <row r="10294" spans="1:2" x14ac:dyDescent="0.25">
      <c r="A10294" s="12" t="s">
        <v>69</v>
      </c>
      <c r="B10294" s="11">
        <v>70928.022243027779</v>
      </c>
    </row>
    <row r="10295" spans="1:2" x14ac:dyDescent="0.25">
      <c r="A10295" s="13" t="s">
        <v>4100</v>
      </c>
      <c r="B10295" s="11">
        <v>70928.022243027779</v>
      </c>
    </row>
    <row r="10296" spans="1:2" x14ac:dyDescent="0.25">
      <c r="A10296" s="14">
        <v>4</v>
      </c>
      <c r="B10296" s="11">
        <v>70928.022243027779</v>
      </c>
    </row>
    <row r="10297" spans="1:2" x14ac:dyDescent="0.25">
      <c r="A10297" s="20" t="s">
        <v>18</v>
      </c>
      <c r="B10297" s="11">
        <v>70928.022243027779</v>
      </c>
    </row>
    <row r="10298" spans="1:2" x14ac:dyDescent="0.25">
      <c r="A10298" s="163">
        <v>70928.022243027779</v>
      </c>
      <c r="B10298" s="11">
        <v>70928.022243027779</v>
      </c>
    </row>
    <row r="10299" spans="1:2" x14ac:dyDescent="0.25">
      <c r="A10299" s="9" t="s">
        <v>3308</v>
      </c>
      <c r="B10299" s="11">
        <v>52086.37699865592</v>
      </c>
    </row>
    <row r="10300" spans="1:2" x14ac:dyDescent="0.25">
      <c r="A10300" s="4" t="s">
        <v>608</v>
      </c>
      <c r="B10300" s="11">
        <v>52086.37699865592</v>
      </c>
    </row>
    <row r="10301" spans="1:2" x14ac:dyDescent="0.25">
      <c r="A10301" s="10" t="s">
        <v>279</v>
      </c>
      <c r="B10301" s="11">
        <v>52086.37699865592</v>
      </c>
    </row>
    <row r="10302" spans="1:2" x14ac:dyDescent="0.25">
      <c r="A10302" s="12" t="s">
        <v>22</v>
      </c>
      <c r="B10302" s="11">
        <v>52086.37699865592</v>
      </c>
    </row>
    <row r="10303" spans="1:2" x14ac:dyDescent="0.25">
      <c r="A10303" s="13" t="s">
        <v>4029</v>
      </c>
      <c r="B10303" s="11">
        <v>52086.37699865592</v>
      </c>
    </row>
    <row r="10304" spans="1:2" x14ac:dyDescent="0.25">
      <c r="A10304" s="14">
        <v>12</v>
      </c>
      <c r="B10304" s="11">
        <v>52086.37699865592</v>
      </c>
    </row>
    <row r="10305" spans="1:2" x14ac:dyDescent="0.25">
      <c r="A10305" s="20" t="s">
        <v>9</v>
      </c>
      <c r="B10305" s="11">
        <v>52086.37699865592</v>
      </c>
    </row>
    <row r="10306" spans="1:2" x14ac:dyDescent="0.25">
      <c r="A10306" s="163">
        <v>52086.37699865592</v>
      </c>
      <c r="B10306" s="11">
        <v>52086.37699865592</v>
      </c>
    </row>
    <row r="10307" spans="1:2" x14ac:dyDescent="0.25">
      <c r="A10307" s="9" t="s">
        <v>3309</v>
      </c>
      <c r="B10307" s="11">
        <v>4897.177089046706</v>
      </c>
    </row>
    <row r="10308" spans="1:2" x14ac:dyDescent="0.25">
      <c r="A10308" s="4" t="s">
        <v>8</v>
      </c>
      <c r="B10308" s="11">
        <v>4897.177089046706</v>
      </c>
    </row>
    <row r="10309" spans="1:2" x14ac:dyDescent="0.25">
      <c r="A10309" s="10" t="s">
        <v>52</v>
      </c>
      <c r="B10309" s="11">
        <v>4897.177089046706</v>
      </c>
    </row>
    <row r="10310" spans="1:2" x14ac:dyDescent="0.25">
      <c r="A10310" s="12" t="s">
        <v>40</v>
      </c>
      <c r="B10310" s="11">
        <v>4897.177089046706</v>
      </c>
    </row>
    <row r="10311" spans="1:2" x14ac:dyDescent="0.25">
      <c r="A10311" s="13" t="s">
        <v>4053</v>
      </c>
      <c r="B10311" s="11">
        <v>4897.177089046706</v>
      </c>
    </row>
    <row r="10312" spans="1:2" x14ac:dyDescent="0.25">
      <c r="A10312" s="14">
        <v>4</v>
      </c>
      <c r="B10312" s="11">
        <v>4897.177089046706</v>
      </c>
    </row>
    <row r="10313" spans="1:2" x14ac:dyDescent="0.25">
      <c r="A10313" s="20" t="s">
        <v>13</v>
      </c>
      <c r="B10313" s="11">
        <v>4897.177089046706</v>
      </c>
    </row>
    <row r="10314" spans="1:2" x14ac:dyDescent="0.25">
      <c r="A10314" s="163">
        <v>4897.177089046706</v>
      </c>
      <c r="B10314" s="11">
        <v>4897.177089046706</v>
      </c>
    </row>
    <row r="10315" spans="1:2" x14ac:dyDescent="0.25">
      <c r="A10315" s="9" t="s">
        <v>3310</v>
      </c>
      <c r="B10315" s="11">
        <v>63807.047488395103</v>
      </c>
    </row>
    <row r="10316" spans="1:2" x14ac:dyDescent="0.25">
      <c r="A10316" s="4" t="s">
        <v>672</v>
      </c>
      <c r="B10316" s="11">
        <v>63807.047488395103</v>
      </c>
    </row>
    <row r="10317" spans="1:2" x14ac:dyDescent="0.25">
      <c r="A10317" s="10" t="s">
        <v>310</v>
      </c>
      <c r="B10317" s="11">
        <v>63807.047488395103</v>
      </c>
    </row>
    <row r="10318" spans="1:2" x14ac:dyDescent="0.25">
      <c r="A10318" s="12" t="s">
        <v>670</v>
      </c>
      <c r="B10318" s="11">
        <v>63807.047488395103</v>
      </c>
    </row>
    <row r="10319" spans="1:2" x14ac:dyDescent="0.25">
      <c r="A10319" s="13" t="s">
        <v>4100</v>
      </c>
      <c r="B10319" s="11">
        <v>63807.047488395103</v>
      </c>
    </row>
    <row r="10320" spans="1:2" x14ac:dyDescent="0.25">
      <c r="A10320" s="14">
        <v>15</v>
      </c>
      <c r="B10320" s="11">
        <v>63807.047488395103</v>
      </c>
    </row>
    <row r="10321" spans="1:2" x14ac:dyDescent="0.25">
      <c r="A10321" s="20" t="s">
        <v>13</v>
      </c>
      <c r="B10321" s="11">
        <v>63807.047488395103</v>
      </c>
    </row>
    <row r="10322" spans="1:2" x14ac:dyDescent="0.25">
      <c r="A10322" s="163">
        <v>63807.047488395103</v>
      </c>
      <c r="B10322" s="11">
        <v>63807.047488395103</v>
      </c>
    </row>
    <row r="10323" spans="1:2" x14ac:dyDescent="0.25">
      <c r="A10323" s="9" t="s">
        <v>3311</v>
      </c>
      <c r="B10323" s="11">
        <v>24000</v>
      </c>
    </row>
    <row r="10324" spans="1:2" x14ac:dyDescent="0.25">
      <c r="A10324" s="4" t="s">
        <v>133</v>
      </c>
      <c r="B10324" s="11">
        <v>24000</v>
      </c>
    </row>
    <row r="10325" spans="1:2" x14ac:dyDescent="0.25">
      <c r="A10325" s="10" t="s">
        <v>52</v>
      </c>
      <c r="B10325" s="11">
        <v>24000</v>
      </c>
    </row>
    <row r="10326" spans="1:2" x14ac:dyDescent="0.25">
      <c r="A10326" s="12" t="s">
        <v>6</v>
      </c>
      <c r="B10326" s="11">
        <v>24000</v>
      </c>
    </row>
    <row r="10327" spans="1:2" x14ac:dyDescent="0.25">
      <c r="A10327" s="13" t="s">
        <v>4054</v>
      </c>
      <c r="B10327" s="11">
        <v>24000</v>
      </c>
    </row>
    <row r="10328" spans="1:2" x14ac:dyDescent="0.25">
      <c r="A10328" s="14">
        <v>5</v>
      </c>
      <c r="B10328" s="11">
        <v>24000</v>
      </c>
    </row>
    <row r="10329" spans="1:2" x14ac:dyDescent="0.25">
      <c r="A10329" s="20" t="s">
        <v>9</v>
      </c>
      <c r="B10329" s="11">
        <v>24000</v>
      </c>
    </row>
    <row r="10330" spans="1:2" x14ac:dyDescent="0.25">
      <c r="A10330" s="163">
        <v>24000</v>
      </c>
      <c r="B10330" s="11">
        <v>24000</v>
      </c>
    </row>
    <row r="10331" spans="1:2" x14ac:dyDescent="0.25">
      <c r="A10331" s="9" t="s">
        <v>3312</v>
      </c>
      <c r="B10331" s="11">
        <v>60000</v>
      </c>
    </row>
    <row r="10332" spans="1:2" x14ac:dyDescent="0.25">
      <c r="A10332" s="4" t="s">
        <v>1497</v>
      </c>
      <c r="B10332" s="11">
        <v>60000</v>
      </c>
    </row>
    <row r="10333" spans="1:2" x14ac:dyDescent="0.25">
      <c r="A10333" s="10" t="s">
        <v>52</v>
      </c>
      <c r="B10333" s="11">
        <v>60000</v>
      </c>
    </row>
    <row r="10334" spans="1:2" x14ac:dyDescent="0.25">
      <c r="A10334" s="12" t="s">
        <v>6</v>
      </c>
      <c r="B10334" s="11">
        <v>60000</v>
      </c>
    </row>
    <row r="10335" spans="1:2" x14ac:dyDescent="0.25">
      <c r="A10335" s="13" t="s">
        <v>4029</v>
      </c>
      <c r="B10335" s="11">
        <v>60000</v>
      </c>
    </row>
    <row r="10336" spans="1:2" x14ac:dyDescent="0.25">
      <c r="A10336" s="14">
        <v>20</v>
      </c>
      <c r="B10336" s="11">
        <v>60000</v>
      </c>
    </row>
    <row r="10337" spans="1:2" x14ac:dyDescent="0.25">
      <c r="A10337" s="20" t="s">
        <v>13</v>
      </c>
      <c r="B10337" s="11">
        <v>60000</v>
      </c>
    </row>
    <row r="10338" spans="1:2" x14ac:dyDescent="0.25">
      <c r="A10338" s="163">
        <v>60000</v>
      </c>
      <c r="B10338" s="11">
        <v>60000</v>
      </c>
    </row>
    <row r="10339" spans="1:2" x14ac:dyDescent="0.25">
      <c r="A10339" s="9" t="s">
        <v>3313</v>
      </c>
      <c r="B10339" s="11">
        <v>5342.3750062327708</v>
      </c>
    </row>
    <row r="10340" spans="1:2" x14ac:dyDescent="0.25">
      <c r="A10340" s="4" t="s">
        <v>8</v>
      </c>
      <c r="B10340" s="11">
        <v>5342.3750062327708</v>
      </c>
    </row>
    <row r="10341" spans="1:2" x14ac:dyDescent="0.25">
      <c r="A10341" s="10" t="s">
        <v>20</v>
      </c>
      <c r="B10341" s="11">
        <v>5342.3750062327708</v>
      </c>
    </row>
    <row r="10342" spans="1:2" x14ac:dyDescent="0.25">
      <c r="A10342" s="12" t="s">
        <v>40</v>
      </c>
      <c r="B10342" s="11">
        <v>5342.3750062327708</v>
      </c>
    </row>
    <row r="10343" spans="1:2" x14ac:dyDescent="0.25">
      <c r="A10343" s="13" t="s">
        <v>4053</v>
      </c>
      <c r="B10343" s="11">
        <v>5342.3750062327708</v>
      </c>
    </row>
    <row r="10344" spans="1:2" x14ac:dyDescent="0.25">
      <c r="A10344" s="14">
        <v>3</v>
      </c>
      <c r="B10344" s="11">
        <v>5342.3750062327708</v>
      </c>
    </row>
    <row r="10345" spans="1:2" x14ac:dyDescent="0.25">
      <c r="A10345" s="20" t="s">
        <v>13</v>
      </c>
      <c r="B10345" s="11">
        <v>5342.3750062327708</v>
      </c>
    </row>
    <row r="10346" spans="1:2" x14ac:dyDescent="0.25">
      <c r="A10346" s="163">
        <v>5342.3750062327708</v>
      </c>
      <c r="B10346" s="11">
        <v>5342.3750062327708</v>
      </c>
    </row>
    <row r="10347" spans="1:2" x14ac:dyDescent="0.25">
      <c r="A10347" s="9" t="s">
        <v>3314</v>
      </c>
      <c r="B10347" s="11">
        <v>8903.9583437212841</v>
      </c>
    </row>
    <row r="10348" spans="1:2" x14ac:dyDescent="0.25">
      <c r="A10348" s="4" t="s">
        <v>8</v>
      </c>
      <c r="B10348" s="11">
        <v>8903.9583437212841</v>
      </c>
    </row>
    <row r="10349" spans="1:2" x14ac:dyDescent="0.25">
      <c r="A10349" s="10" t="s">
        <v>52</v>
      </c>
      <c r="B10349" s="11">
        <v>8903.9583437212841</v>
      </c>
    </row>
    <row r="10350" spans="1:2" x14ac:dyDescent="0.25">
      <c r="A10350" s="12" t="s">
        <v>40</v>
      </c>
      <c r="B10350" s="11">
        <v>8903.9583437212841</v>
      </c>
    </row>
    <row r="10351" spans="1:2" x14ac:dyDescent="0.25">
      <c r="A10351" s="13" t="s">
        <v>4053</v>
      </c>
      <c r="B10351" s="11">
        <v>8903.9583437212841</v>
      </c>
    </row>
    <row r="10352" spans="1:2" x14ac:dyDescent="0.25">
      <c r="A10352" s="14">
        <v>5</v>
      </c>
      <c r="B10352" s="11">
        <v>8903.9583437212841</v>
      </c>
    </row>
    <row r="10353" spans="1:2" x14ac:dyDescent="0.25">
      <c r="A10353" s="20" t="s">
        <v>18</v>
      </c>
      <c r="B10353" s="11">
        <v>8903.9583437212841</v>
      </c>
    </row>
    <row r="10354" spans="1:2" x14ac:dyDescent="0.25">
      <c r="A10354" s="163">
        <v>8903.9583437212841</v>
      </c>
      <c r="B10354" s="11">
        <v>8903.9583437212841</v>
      </c>
    </row>
    <row r="10355" spans="1:2" x14ac:dyDescent="0.25">
      <c r="A10355" s="9" t="s">
        <v>3315</v>
      </c>
      <c r="B10355" s="11">
        <v>40980.635073749385</v>
      </c>
    </row>
    <row r="10356" spans="1:2" x14ac:dyDescent="0.25">
      <c r="A10356" s="4" t="s">
        <v>71</v>
      </c>
      <c r="B10356" s="11">
        <v>40980.635073749385</v>
      </c>
    </row>
    <row r="10357" spans="1:2" x14ac:dyDescent="0.25">
      <c r="A10357" s="10" t="s">
        <v>20</v>
      </c>
      <c r="B10357" s="11">
        <v>40980.635073749385</v>
      </c>
    </row>
    <row r="10358" spans="1:2" x14ac:dyDescent="0.25">
      <c r="A10358" s="12" t="s">
        <v>69</v>
      </c>
      <c r="B10358" s="11">
        <v>40980.635073749385</v>
      </c>
    </row>
    <row r="10359" spans="1:2" x14ac:dyDescent="0.25">
      <c r="A10359" s="13" t="s">
        <v>4030</v>
      </c>
      <c r="B10359" s="11">
        <v>40980.635073749385</v>
      </c>
    </row>
    <row r="10360" spans="1:2" x14ac:dyDescent="0.25">
      <c r="A10360" s="14">
        <v>2</v>
      </c>
      <c r="B10360" s="11">
        <v>40980.635073749385</v>
      </c>
    </row>
    <row r="10361" spans="1:2" x14ac:dyDescent="0.25">
      <c r="A10361" s="20" t="s">
        <v>9</v>
      </c>
      <c r="B10361" s="11">
        <v>40980.635073749385</v>
      </c>
    </row>
    <row r="10362" spans="1:2" x14ac:dyDescent="0.25">
      <c r="A10362" s="163">
        <v>40980.635073749385</v>
      </c>
      <c r="B10362" s="11">
        <v>40980.635073749385</v>
      </c>
    </row>
    <row r="10363" spans="1:2" x14ac:dyDescent="0.25">
      <c r="A10363" s="9" t="s">
        <v>3316</v>
      </c>
      <c r="B10363" s="11">
        <v>10684.750012465542</v>
      </c>
    </row>
    <row r="10364" spans="1:2" x14ac:dyDescent="0.25">
      <c r="A10364" s="4" t="s">
        <v>8</v>
      </c>
      <c r="B10364" s="11">
        <v>10684.750012465542</v>
      </c>
    </row>
    <row r="10365" spans="1:2" x14ac:dyDescent="0.25">
      <c r="A10365" s="10" t="s">
        <v>52</v>
      </c>
      <c r="B10365" s="11">
        <v>10684.750012465542</v>
      </c>
    </row>
    <row r="10366" spans="1:2" x14ac:dyDescent="0.25">
      <c r="A10366" s="12" t="s">
        <v>40</v>
      </c>
      <c r="B10366" s="11">
        <v>10684.750012465542</v>
      </c>
    </row>
    <row r="10367" spans="1:2" x14ac:dyDescent="0.25">
      <c r="A10367" s="13" t="s">
        <v>4053</v>
      </c>
      <c r="B10367" s="11">
        <v>10684.750012465542</v>
      </c>
    </row>
    <row r="10368" spans="1:2" x14ac:dyDescent="0.25">
      <c r="A10368" s="14">
        <v>7</v>
      </c>
      <c r="B10368" s="11">
        <v>10684.750012465542</v>
      </c>
    </row>
    <row r="10369" spans="1:2" x14ac:dyDescent="0.25">
      <c r="A10369" s="20" t="s">
        <v>25</v>
      </c>
      <c r="B10369" s="11">
        <v>10684.750012465542</v>
      </c>
    </row>
    <row r="10370" spans="1:2" x14ac:dyDescent="0.25">
      <c r="A10370" s="163">
        <v>10684.750012465542</v>
      </c>
      <c r="B10370" s="11">
        <v>10684.750012465542</v>
      </c>
    </row>
    <row r="10371" spans="1:2" x14ac:dyDescent="0.25">
      <c r="A10371" s="9" t="s">
        <v>3317</v>
      </c>
      <c r="B10371" s="11">
        <v>21369.500024931083</v>
      </c>
    </row>
    <row r="10372" spans="1:2" x14ac:dyDescent="0.25">
      <c r="A10372" s="4" t="s">
        <v>8</v>
      </c>
      <c r="B10372" s="11">
        <v>21369.500024931083</v>
      </c>
    </row>
    <row r="10373" spans="1:2" x14ac:dyDescent="0.25">
      <c r="A10373" s="10" t="s">
        <v>356</v>
      </c>
      <c r="B10373" s="11">
        <v>21369.500024931083</v>
      </c>
    </row>
    <row r="10374" spans="1:2" x14ac:dyDescent="0.25">
      <c r="A10374" s="12" t="s">
        <v>40</v>
      </c>
      <c r="B10374" s="11">
        <v>21369.500024931083</v>
      </c>
    </row>
    <row r="10375" spans="1:2" x14ac:dyDescent="0.25">
      <c r="A10375" s="13" t="s">
        <v>4054</v>
      </c>
      <c r="B10375" s="11">
        <v>21369.500024931083</v>
      </c>
    </row>
    <row r="10376" spans="1:2" x14ac:dyDescent="0.25">
      <c r="A10376" s="14">
        <v>21</v>
      </c>
      <c r="B10376" s="11">
        <v>21369.500024931083</v>
      </c>
    </row>
    <row r="10377" spans="1:2" x14ac:dyDescent="0.25">
      <c r="A10377" s="20" t="s">
        <v>18</v>
      </c>
      <c r="B10377" s="11">
        <v>21369.500024931083</v>
      </c>
    </row>
    <row r="10378" spans="1:2" x14ac:dyDescent="0.25">
      <c r="A10378" s="163">
        <v>21369.500024931083</v>
      </c>
      <c r="B10378" s="11">
        <v>21369.500024931083</v>
      </c>
    </row>
    <row r="10379" spans="1:2" x14ac:dyDescent="0.25">
      <c r="A10379" s="9" t="s">
        <v>3318</v>
      </c>
      <c r="B10379" s="11">
        <v>18000</v>
      </c>
    </row>
    <row r="10380" spans="1:2" x14ac:dyDescent="0.25">
      <c r="A10380" s="4" t="s">
        <v>1503</v>
      </c>
      <c r="B10380" s="11">
        <v>18000</v>
      </c>
    </row>
    <row r="10381" spans="1:2" x14ac:dyDescent="0.25">
      <c r="A10381" s="10" t="s">
        <v>52</v>
      </c>
      <c r="B10381" s="11">
        <v>18000</v>
      </c>
    </row>
    <row r="10382" spans="1:2" x14ac:dyDescent="0.25">
      <c r="A10382" s="12" t="s">
        <v>6</v>
      </c>
      <c r="B10382" s="11">
        <v>18000</v>
      </c>
    </row>
    <row r="10383" spans="1:2" x14ac:dyDescent="0.25">
      <c r="A10383" s="13" t="s">
        <v>4054</v>
      </c>
      <c r="B10383" s="11">
        <v>18000</v>
      </c>
    </row>
    <row r="10384" spans="1:2" x14ac:dyDescent="0.25">
      <c r="A10384" s="14">
        <v>12</v>
      </c>
      <c r="B10384" s="11">
        <v>18000</v>
      </c>
    </row>
    <row r="10385" spans="1:2" x14ac:dyDescent="0.25">
      <c r="A10385" s="20" t="s">
        <v>9</v>
      </c>
      <c r="B10385" s="11">
        <v>18000</v>
      </c>
    </row>
    <row r="10386" spans="1:2" x14ac:dyDescent="0.25">
      <c r="A10386" s="163">
        <v>18000</v>
      </c>
      <c r="B10386" s="11">
        <v>18000</v>
      </c>
    </row>
    <row r="10387" spans="1:2" x14ac:dyDescent="0.25">
      <c r="A10387" s="9" t="s">
        <v>3319</v>
      </c>
      <c r="B10387" s="11">
        <v>41000</v>
      </c>
    </row>
    <row r="10388" spans="1:2" x14ac:dyDescent="0.25">
      <c r="A10388" s="4" t="s">
        <v>416</v>
      </c>
      <c r="B10388" s="11">
        <v>41000</v>
      </c>
    </row>
    <row r="10389" spans="1:2" x14ac:dyDescent="0.25">
      <c r="A10389" s="10" t="s">
        <v>52</v>
      </c>
      <c r="B10389" s="11">
        <v>41000</v>
      </c>
    </row>
    <row r="10390" spans="1:2" x14ac:dyDescent="0.25">
      <c r="A10390" s="12" t="s">
        <v>6</v>
      </c>
      <c r="B10390" s="11">
        <v>41000</v>
      </c>
    </row>
    <row r="10391" spans="1:2" x14ac:dyDescent="0.25">
      <c r="A10391" s="13" t="s">
        <v>4030</v>
      </c>
      <c r="B10391" s="11">
        <v>41000</v>
      </c>
    </row>
    <row r="10392" spans="1:2" x14ac:dyDescent="0.25">
      <c r="A10392" s="14">
        <v>4</v>
      </c>
      <c r="B10392" s="11">
        <v>41000</v>
      </c>
    </row>
    <row r="10393" spans="1:2" x14ac:dyDescent="0.25">
      <c r="A10393" s="20" t="s">
        <v>18</v>
      </c>
      <c r="B10393" s="11">
        <v>41000</v>
      </c>
    </row>
    <row r="10394" spans="1:2" x14ac:dyDescent="0.25">
      <c r="A10394" s="163">
        <v>41000</v>
      </c>
      <c r="B10394" s="11">
        <v>41000</v>
      </c>
    </row>
    <row r="10395" spans="1:2" x14ac:dyDescent="0.25">
      <c r="A10395" s="9" t="s">
        <v>3320</v>
      </c>
      <c r="B10395" s="11">
        <v>28492.66669990811</v>
      </c>
    </row>
    <row r="10396" spans="1:2" x14ac:dyDescent="0.25">
      <c r="A10396" s="4" t="s">
        <v>8</v>
      </c>
      <c r="B10396" s="11">
        <v>28492.66669990811</v>
      </c>
    </row>
    <row r="10397" spans="1:2" x14ac:dyDescent="0.25">
      <c r="A10397" s="10" t="s">
        <v>20</v>
      </c>
      <c r="B10397" s="11">
        <v>28492.66669990811</v>
      </c>
    </row>
    <row r="10398" spans="1:2" x14ac:dyDescent="0.25">
      <c r="A10398" s="12" t="s">
        <v>40</v>
      </c>
      <c r="B10398" s="11">
        <v>28492.66669990811</v>
      </c>
    </row>
    <row r="10399" spans="1:2" x14ac:dyDescent="0.25">
      <c r="A10399" s="13" t="s">
        <v>4032</v>
      </c>
      <c r="B10399" s="11">
        <v>28492.66669990811</v>
      </c>
    </row>
    <row r="10400" spans="1:2" x14ac:dyDescent="0.25">
      <c r="A10400" s="14">
        <v>4</v>
      </c>
      <c r="B10400" s="11">
        <v>28492.66669990811</v>
      </c>
    </row>
    <row r="10401" spans="1:2" x14ac:dyDescent="0.25">
      <c r="A10401" s="20" t="s">
        <v>18</v>
      </c>
      <c r="B10401" s="11">
        <v>28492.66669990811</v>
      </c>
    </row>
    <row r="10402" spans="1:2" x14ac:dyDescent="0.25">
      <c r="A10402" s="163">
        <v>28492.66669990811</v>
      </c>
      <c r="B10402" s="11">
        <v>28492.66669990811</v>
      </c>
    </row>
    <row r="10403" spans="1:2" x14ac:dyDescent="0.25">
      <c r="A10403" s="9" t="s">
        <v>3321</v>
      </c>
      <c r="B10403" s="11">
        <v>49500</v>
      </c>
    </row>
    <row r="10404" spans="1:2" x14ac:dyDescent="0.25">
      <c r="A10404" s="4" t="s">
        <v>15</v>
      </c>
      <c r="B10404" s="11">
        <v>49500</v>
      </c>
    </row>
    <row r="10405" spans="1:2" x14ac:dyDescent="0.25">
      <c r="A10405" s="10" t="s">
        <v>20</v>
      </c>
      <c r="B10405" s="11">
        <v>49500</v>
      </c>
    </row>
    <row r="10406" spans="1:2" x14ac:dyDescent="0.25">
      <c r="A10406" s="12" t="s">
        <v>6</v>
      </c>
      <c r="B10406" s="11">
        <v>49500</v>
      </c>
    </row>
    <row r="10407" spans="1:2" x14ac:dyDescent="0.25">
      <c r="A10407" s="13" t="s">
        <v>4030</v>
      </c>
      <c r="B10407" s="11">
        <v>49500</v>
      </c>
    </row>
    <row r="10408" spans="1:2" x14ac:dyDescent="0.25">
      <c r="A10408" s="14">
        <v>4.5</v>
      </c>
      <c r="B10408" s="11">
        <v>49500</v>
      </c>
    </row>
    <row r="10409" spans="1:2" x14ac:dyDescent="0.25">
      <c r="A10409" s="20" t="s">
        <v>9</v>
      </c>
      <c r="B10409" s="11">
        <v>49500</v>
      </c>
    </row>
    <row r="10410" spans="1:2" x14ac:dyDescent="0.25">
      <c r="A10410" s="163">
        <v>49500</v>
      </c>
      <c r="B10410" s="11">
        <v>49500</v>
      </c>
    </row>
    <row r="10411" spans="1:2" x14ac:dyDescent="0.25">
      <c r="A10411" s="9" t="s">
        <v>3322</v>
      </c>
      <c r="B10411" s="11">
        <v>6600</v>
      </c>
    </row>
    <row r="10412" spans="1:2" x14ac:dyDescent="0.25">
      <c r="A10412" s="4" t="s">
        <v>8</v>
      </c>
      <c r="B10412" s="11">
        <v>6600</v>
      </c>
    </row>
    <row r="10413" spans="1:2" x14ac:dyDescent="0.25">
      <c r="A10413" s="10" t="s">
        <v>3999</v>
      </c>
      <c r="B10413" s="11">
        <v>6600</v>
      </c>
    </row>
    <row r="10414" spans="1:2" x14ac:dyDescent="0.25">
      <c r="A10414" s="12" t="s">
        <v>6</v>
      </c>
      <c r="B10414" s="11">
        <v>6600</v>
      </c>
    </row>
    <row r="10415" spans="1:2" x14ac:dyDescent="0.25">
      <c r="A10415" s="13" t="s">
        <v>4053</v>
      </c>
      <c r="B10415" s="11">
        <v>6600</v>
      </c>
    </row>
    <row r="10416" spans="1:2" x14ac:dyDescent="0.25">
      <c r="A10416" s="14">
        <v>6.4</v>
      </c>
      <c r="B10416" s="11">
        <v>6600</v>
      </c>
    </row>
    <row r="10417" spans="1:2" x14ac:dyDescent="0.25">
      <c r="A10417" s="20" t="s">
        <v>18</v>
      </c>
      <c r="B10417" s="11">
        <v>6600</v>
      </c>
    </row>
    <row r="10418" spans="1:2" x14ac:dyDescent="0.25">
      <c r="A10418" s="163">
        <v>6600</v>
      </c>
      <c r="B10418" s="11">
        <v>6600</v>
      </c>
    </row>
    <row r="10419" spans="1:2" x14ac:dyDescent="0.25">
      <c r="A10419" s="9" t="s">
        <v>3323</v>
      </c>
      <c r="B10419" s="11">
        <v>110332.47904470989</v>
      </c>
    </row>
    <row r="10420" spans="1:2" x14ac:dyDescent="0.25">
      <c r="A10420" s="4" t="s">
        <v>71</v>
      </c>
      <c r="B10420" s="11">
        <v>110332.47904470989</v>
      </c>
    </row>
    <row r="10421" spans="1:2" x14ac:dyDescent="0.25">
      <c r="A10421" s="10" t="s">
        <v>356</v>
      </c>
      <c r="B10421" s="11">
        <v>110332.47904470989</v>
      </c>
    </row>
    <row r="10422" spans="1:2" x14ac:dyDescent="0.25">
      <c r="A10422" s="12" t="s">
        <v>69</v>
      </c>
      <c r="B10422" s="11">
        <v>110332.47904470989</v>
      </c>
    </row>
    <row r="10423" spans="1:2" x14ac:dyDescent="0.25">
      <c r="A10423" s="13" t="s">
        <v>4031</v>
      </c>
      <c r="B10423" s="11">
        <v>110332.47904470989</v>
      </c>
    </row>
    <row r="10424" spans="1:2" x14ac:dyDescent="0.25">
      <c r="A10424" s="14">
        <v>15</v>
      </c>
      <c r="B10424" s="11">
        <v>110332.47904470989</v>
      </c>
    </row>
    <row r="10425" spans="1:2" x14ac:dyDescent="0.25">
      <c r="A10425" s="20" t="s">
        <v>9</v>
      </c>
      <c r="B10425" s="11">
        <v>110332.47904470989</v>
      </c>
    </row>
    <row r="10426" spans="1:2" x14ac:dyDescent="0.25">
      <c r="A10426" s="163">
        <v>110332.47904470989</v>
      </c>
      <c r="B10426" s="11">
        <v>110332.47904470989</v>
      </c>
    </row>
    <row r="10427" spans="1:2" x14ac:dyDescent="0.25">
      <c r="A10427" s="9" t="s">
        <v>3324</v>
      </c>
      <c r="B10427" s="11">
        <v>47285.348162018527</v>
      </c>
    </row>
    <row r="10428" spans="1:2" x14ac:dyDescent="0.25">
      <c r="A10428" s="4" t="s">
        <v>71</v>
      </c>
      <c r="B10428" s="11">
        <v>47285.348162018527</v>
      </c>
    </row>
    <row r="10429" spans="1:2" x14ac:dyDescent="0.25">
      <c r="A10429" s="10" t="s">
        <v>20</v>
      </c>
      <c r="B10429" s="11">
        <v>47285.348162018527</v>
      </c>
    </row>
    <row r="10430" spans="1:2" x14ac:dyDescent="0.25">
      <c r="A10430" s="12" t="s">
        <v>69</v>
      </c>
      <c r="B10430" s="11">
        <v>47285.348162018527</v>
      </c>
    </row>
    <row r="10431" spans="1:2" x14ac:dyDescent="0.25">
      <c r="A10431" s="13" t="s">
        <v>4030</v>
      </c>
      <c r="B10431" s="11">
        <v>47285.348162018527</v>
      </c>
    </row>
    <row r="10432" spans="1:2" x14ac:dyDescent="0.25">
      <c r="A10432" s="14">
        <v>6</v>
      </c>
      <c r="B10432" s="11">
        <v>47285.348162018527</v>
      </c>
    </row>
    <row r="10433" spans="1:2" x14ac:dyDescent="0.25">
      <c r="A10433" s="20" t="s">
        <v>13</v>
      </c>
      <c r="B10433" s="11">
        <v>47285.348162018527</v>
      </c>
    </row>
    <row r="10434" spans="1:2" x14ac:dyDescent="0.25">
      <c r="A10434" s="163">
        <v>47285.348162018527</v>
      </c>
      <c r="B10434" s="11">
        <v>47285.348162018527</v>
      </c>
    </row>
    <row r="10435" spans="1:2" x14ac:dyDescent="0.25">
      <c r="A10435" s="9" t="s">
        <v>3325</v>
      </c>
      <c r="B10435" s="11">
        <v>5300</v>
      </c>
    </row>
    <row r="10436" spans="1:2" x14ac:dyDescent="0.25">
      <c r="A10436" s="4" t="s">
        <v>17</v>
      </c>
      <c r="B10436" s="11">
        <v>5300</v>
      </c>
    </row>
    <row r="10437" spans="1:2" x14ac:dyDescent="0.25">
      <c r="A10437" s="10" t="s">
        <v>52</v>
      </c>
      <c r="B10437" s="11">
        <v>5300</v>
      </c>
    </row>
    <row r="10438" spans="1:2" x14ac:dyDescent="0.25">
      <c r="A10438" s="12" t="s">
        <v>6</v>
      </c>
      <c r="B10438" s="11">
        <v>5300</v>
      </c>
    </row>
    <row r="10439" spans="1:2" x14ac:dyDescent="0.25">
      <c r="A10439" s="13" t="s">
        <v>4053</v>
      </c>
      <c r="B10439" s="11">
        <v>5300</v>
      </c>
    </row>
    <row r="10440" spans="1:2" x14ac:dyDescent="0.25">
      <c r="A10440" s="14">
        <v>5</v>
      </c>
      <c r="B10440" s="11">
        <v>5300</v>
      </c>
    </row>
    <row r="10441" spans="1:2" x14ac:dyDescent="0.25">
      <c r="A10441" s="20" t="s">
        <v>9</v>
      </c>
      <c r="B10441" s="11">
        <v>5300</v>
      </c>
    </row>
    <row r="10442" spans="1:2" x14ac:dyDescent="0.25">
      <c r="A10442" s="163">
        <v>5300</v>
      </c>
      <c r="B10442" s="11">
        <v>5300</v>
      </c>
    </row>
    <row r="10443" spans="1:2" x14ac:dyDescent="0.25">
      <c r="A10443" s="9" t="s">
        <v>3326</v>
      </c>
      <c r="B10443" s="11">
        <v>43828.780645210471</v>
      </c>
    </row>
    <row r="10444" spans="1:2" x14ac:dyDescent="0.25">
      <c r="A10444" s="4" t="s">
        <v>628</v>
      </c>
      <c r="B10444" s="11">
        <v>43828.780645210471</v>
      </c>
    </row>
    <row r="10445" spans="1:2" x14ac:dyDescent="0.25">
      <c r="A10445" s="10" t="s">
        <v>20</v>
      </c>
      <c r="B10445" s="11">
        <v>43828.780645210471</v>
      </c>
    </row>
    <row r="10446" spans="1:2" x14ac:dyDescent="0.25">
      <c r="A10446" s="12" t="s">
        <v>22</v>
      </c>
      <c r="B10446" s="11">
        <v>43828.780645210471</v>
      </c>
    </row>
    <row r="10447" spans="1:2" x14ac:dyDescent="0.25">
      <c r="A10447" s="13" t="s">
        <v>4030</v>
      </c>
      <c r="B10447" s="11">
        <v>43828.780645210471</v>
      </c>
    </row>
    <row r="10448" spans="1:2" x14ac:dyDescent="0.25">
      <c r="A10448" s="14">
        <v>15</v>
      </c>
      <c r="B10448" s="11">
        <v>43828.780645210471</v>
      </c>
    </row>
    <row r="10449" spans="1:2" x14ac:dyDescent="0.25">
      <c r="A10449" s="20" t="s">
        <v>9</v>
      </c>
      <c r="B10449" s="11">
        <v>43828.780645210471</v>
      </c>
    </row>
    <row r="10450" spans="1:2" x14ac:dyDescent="0.25">
      <c r="A10450" s="163">
        <v>43828.780645210471</v>
      </c>
      <c r="B10450" s="11">
        <v>43828.780645210471</v>
      </c>
    </row>
    <row r="10451" spans="1:2" x14ac:dyDescent="0.25">
      <c r="A10451" s="9" t="s">
        <v>3327</v>
      </c>
      <c r="B10451" s="11">
        <v>80000</v>
      </c>
    </row>
    <row r="10452" spans="1:2" x14ac:dyDescent="0.25">
      <c r="A10452" s="4" t="s">
        <v>15</v>
      </c>
      <c r="B10452" s="11">
        <v>80000</v>
      </c>
    </row>
    <row r="10453" spans="1:2" x14ac:dyDescent="0.25">
      <c r="A10453" s="10" t="s">
        <v>20</v>
      </c>
      <c r="B10453" s="11">
        <v>80000</v>
      </c>
    </row>
    <row r="10454" spans="1:2" x14ac:dyDescent="0.25">
      <c r="A10454" s="12" t="s">
        <v>6</v>
      </c>
      <c r="B10454" s="11">
        <v>80000</v>
      </c>
    </row>
    <row r="10455" spans="1:2" x14ac:dyDescent="0.25">
      <c r="A10455" s="13" t="s">
        <v>4101</v>
      </c>
      <c r="B10455" s="11">
        <v>80000</v>
      </c>
    </row>
    <row r="10456" spans="1:2" x14ac:dyDescent="0.25">
      <c r="A10456" s="14">
        <v>14</v>
      </c>
      <c r="B10456" s="11">
        <v>80000</v>
      </c>
    </row>
    <row r="10457" spans="1:2" x14ac:dyDescent="0.25">
      <c r="A10457" s="20" t="s">
        <v>25</v>
      </c>
      <c r="B10457" s="11">
        <v>80000</v>
      </c>
    </row>
    <row r="10458" spans="1:2" x14ac:dyDescent="0.25">
      <c r="A10458" s="163">
        <v>80000</v>
      </c>
      <c r="B10458" s="11">
        <v>80000</v>
      </c>
    </row>
    <row r="10459" spans="1:2" x14ac:dyDescent="0.25">
      <c r="A10459" s="9" t="s">
        <v>3328</v>
      </c>
      <c r="B10459" s="11">
        <v>11518.711713336908</v>
      </c>
    </row>
    <row r="10460" spans="1:2" x14ac:dyDescent="0.25">
      <c r="A10460" s="4" t="s">
        <v>38</v>
      </c>
      <c r="B10460" s="11">
        <v>11518.711713336908</v>
      </c>
    </row>
    <row r="10461" spans="1:2" x14ac:dyDescent="0.25">
      <c r="A10461" s="10" t="s">
        <v>20</v>
      </c>
      <c r="B10461" s="11">
        <v>11518.711713336908</v>
      </c>
    </row>
    <row r="10462" spans="1:2" x14ac:dyDescent="0.25">
      <c r="A10462" s="12" t="s">
        <v>22</v>
      </c>
      <c r="B10462" s="11">
        <v>11518.711713336908</v>
      </c>
    </row>
    <row r="10463" spans="1:2" x14ac:dyDescent="0.25">
      <c r="A10463" s="13" t="s">
        <v>4053</v>
      </c>
      <c r="B10463" s="11">
        <v>11518.711713336908</v>
      </c>
    </row>
    <row r="10464" spans="1:2" x14ac:dyDescent="0.25">
      <c r="A10464" s="14">
        <v>3</v>
      </c>
      <c r="B10464" s="11">
        <v>11518.711713336908</v>
      </c>
    </row>
    <row r="10465" spans="1:2" x14ac:dyDescent="0.25">
      <c r="A10465" s="20" t="s">
        <v>18</v>
      </c>
      <c r="B10465" s="11">
        <v>11518.711713336908</v>
      </c>
    </row>
    <row r="10466" spans="1:2" x14ac:dyDescent="0.25">
      <c r="A10466" s="163">
        <v>11518.711713336908</v>
      </c>
      <c r="B10466" s="11">
        <v>11518.711713336908</v>
      </c>
    </row>
    <row r="10467" spans="1:2" x14ac:dyDescent="0.25">
      <c r="A10467" s="9" t="s">
        <v>3329</v>
      </c>
      <c r="B10467" s="11">
        <v>152986.44846039536</v>
      </c>
    </row>
    <row r="10468" spans="1:2" x14ac:dyDescent="0.25">
      <c r="A10468" s="4" t="s">
        <v>84</v>
      </c>
      <c r="B10468" s="11">
        <v>152986.44846039536</v>
      </c>
    </row>
    <row r="10469" spans="1:2" x14ac:dyDescent="0.25">
      <c r="A10469" s="10" t="s">
        <v>20</v>
      </c>
      <c r="B10469" s="11">
        <v>152986.44846039536</v>
      </c>
    </row>
    <row r="10470" spans="1:2" x14ac:dyDescent="0.25">
      <c r="A10470" s="12" t="s">
        <v>82</v>
      </c>
      <c r="B10470" s="11">
        <v>152986.44846039536</v>
      </c>
    </row>
    <row r="10471" spans="1:2" x14ac:dyDescent="0.25">
      <c r="A10471" s="13" t="s">
        <v>4103</v>
      </c>
      <c r="B10471" s="11">
        <v>152986.44846039536</v>
      </c>
    </row>
    <row r="10472" spans="1:2" x14ac:dyDescent="0.25">
      <c r="A10472" s="14">
        <v>5.5</v>
      </c>
      <c r="B10472" s="11">
        <v>152986.44846039536</v>
      </c>
    </row>
    <row r="10473" spans="1:2" x14ac:dyDescent="0.25">
      <c r="A10473" s="20" t="s">
        <v>25</v>
      </c>
      <c r="B10473" s="11">
        <v>152986.44846039536</v>
      </c>
    </row>
    <row r="10474" spans="1:2" x14ac:dyDescent="0.25">
      <c r="A10474" s="163">
        <v>152986.44846039536</v>
      </c>
      <c r="B10474" s="11">
        <v>152986.44846039536</v>
      </c>
    </row>
    <row r="10475" spans="1:2" x14ac:dyDescent="0.25">
      <c r="A10475" s="9" t="s">
        <v>3330</v>
      </c>
      <c r="B10475" s="11">
        <v>125000</v>
      </c>
    </row>
    <row r="10476" spans="1:2" x14ac:dyDescent="0.25">
      <c r="A10476" s="4" t="s">
        <v>15</v>
      </c>
      <c r="B10476" s="11">
        <v>125000</v>
      </c>
    </row>
    <row r="10477" spans="1:2" x14ac:dyDescent="0.25">
      <c r="A10477" s="10" t="s">
        <v>52</v>
      </c>
      <c r="B10477" s="11">
        <v>125000</v>
      </c>
    </row>
    <row r="10478" spans="1:2" x14ac:dyDescent="0.25">
      <c r="A10478" s="12" t="s">
        <v>6</v>
      </c>
      <c r="B10478" s="11">
        <v>125000</v>
      </c>
    </row>
    <row r="10479" spans="1:2" x14ac:dyDescent="0.25">
      <c r="A10479" s="13" t="s">
        <v>4105</v>
      </c>
      <c r="B10479" s="11">
        <v>125000</v>
      </c>
    </row>
    <row r="10480" spans="1:2" x14ac:dyDescent="0.25">
      <c r="A10480" s="14">
        <v>2</v>
      </c>
      <c r="B10480" s="11">
        <v>125000</v>
      </c>
    </row>
    <row r="10481" spans="1:2" x14ac:dyDescent="0.25">
      <c r="A10481" s="20" t="s">
        <v>9</v>
      </c>
      <c r="B10481" s="11">
        <v>125000</v>
      </c>
    </row>
    <row r="10482" spans="1:2" x14ac:dyDescent="0.25">
      <c r="A10482" s="163">
        <v>125000</v>
      </c>
      <c r="B10482" s="11">
        <v>125000</v>
      </c>
    </row>
    <row r="10483" spans="1:2" x14ac:dyDescent="0.25">
      <c r="A10483" s="9" t="s">
        <v>3331</v>
      </c>
      <c r="B10483" s="11">
        <v>101990.96564026357</v>
      </c>
    </row>
    <row r="10484" spans="1:2" x14ac:dyDescent="0.25">
      <c r="A10484" s="4" t="s">
        <v>84</v>
      </c>
      <c r="B10484" s="11">
        <v>101990.96564026357</v>
      </c>
    </row>
    <row r="10485" spans="1:2" x14ac:dyDescent="0.25">
      <c r="A10485" s="10" t="s">
        <v>356</v>
      </c>
      <c r="B10485" s="11">
        <v>101990.96564026357</v>
      </c>
    </row>
    <row r="10486" spans="1:2" x14ac:dyDescent="0.25">
      <c r="A10486" s="12" t="s">
        <v>82</v>
      </c>
      <c r="B10486" s="11">
        <v>101990.96564026357</v>
      </c>
    </row>
    <row r="10487" spans="1:2" x14ac:dyDescent="0.25">
      <c r="A10487" s="13" t="s">
        <v>4031</v>
      </c>
      <c r="B10487" s="11">
        <v>101990.96564026357</v>
      </c>
    </row>
    <row r="10488" spans="1:2" x14ac:dyDescent="0.25">
      <c r="A10488" s="14">
        <v>30</v>
      </c>
      <c r="B10488" s="11">
        <v>101990.96564026357</v>
      </c>
    </row>
    <row r="10489" spans="1:2" x14ac:dyDescent="0.25">
      <c r="A10489" s="20" t="s">
        <v>25</v>
      </c>
      <c r="B10489" s="11">
        <v>101990.96564026357</v>
      </c>
    </row>
    <row r="10490" spans="1:2" x14ac:dyDescent="0.25">
      <c r="A10490" s="163">
        <v>101990.96564026357</v>
      </c>
      <c r="B10490" s="11">
        <v>101990.96564026357</v>
      </c>
    </row>
    <row r="10491" spans="1:2" x14ac:dyDescent="0.25">
      <c r="A10491" s="9" t="s">
        <v>3332</v>
      </c>
      <c r="B10491" s="11">
        <v>105000</v>
      </c>
    </row>
    <row r="10492" spans="1:2" x14ac:dyDescent="0.25">
      <c r="A10492" s="4" t="s">
        <v>15</v>
      </c>
      <c r="B10492" s="11">
        <v>105000</v>
      </c>
    </row>
    <row r="10493" spans="1:2" x14ac:dyDescent="0.25">
      <c r="A10493" s="10" t="s">
        <v>4001</v>
      </c>
      <c r="B10493" s="11">
        <v>105000</v>
      </c>
    </row>
    <row r="10494" spans="1:2" x14ac:dyDescent="0.25">
      <c r="A10494" s="12" t="s">
        <v>6</v>
      </c>
      <c r="B10494" s="11">
        <v>105000</v>
      </c>
    </row>
    <row r="10495" spans="1:2" x14ac:dyDescent="0.25">
      <c r="A10495" s="13" t="s">
        <v>4031</v>
      </c>
      <c r="B10495" s="11">
        <v>105000</v>
      </c>
    </row>
    <row r="10496" spans="1:2" x14ac:dyDescent="0.25">
      <c r="A10496" s="14">
        <v>15</v>
      </c>
      <c r="B10496" s="11">
        <v>105000</v>
      </c>
    </row>
    <row r="10497" spans="1:2" x14ac:dyDescent="0.25">
      <c r="A10497" s="20" t="s">
        <v>25</v>
      </c>
      <c r="B10497" s="11">
        <v>105000</v>
      </c>
    </row>
    <row r="10498" spans="1:2" x14ac:dyDescent="0.25">
      <c r="A10498" s="163">
        <v>105000</v>
      </c>
      <c r="B10498" s="11">
        <v>105000</v>
      </c>
    </row>
    <row r="10499" spans="1:2" x14ac:dyDescent="0.25">
      <c r="A10499" s="9" t="s">
        <v>3333</v>
      </c>
      <c r="B10499" s="11">
        <v>50815.977559664309</v>
      </c>
    </row>
    <row r="10500" spans="1:2" x14ac:dyDescent="0.25">
      <c r="A10500" s="4" t="s">
        <v>1519</v>
      </c>
      <c r="B10500" s="11">
        <v>50815.977559664309</v>
      </c>
    </row>
    <row r="10501" spans="1:2" x14ac:dyDescent="0.25">
      <c r="A10501" s="10" t="s">
        <v>52</v>
      </c>
      <c r="B10501" s="11">
        <v>50815.977559664309</v>
      </c>
    </row>
    <row r="10502" spans="1:2" x14ac:dyDescent="0.25">
      <c r="A10502" s="12" t="s">
        <v>22</v>
      </c>
      <c r="B10502" s="11">
        <v>50815.977559664309</v>
      </c>
    </row>
    <row r="10503" spans="1:2" x14ac:dyDescent="0.25">
      <c r="A10503" s="13" t="s">
        <v>4029</v>
      </c>
      <c r="B10503" s="11">
        <v>50815.977559664309</v>
      </c>
    </row>
    <row r="10504" spans="1:2" x14ac:dyDescent="0.25">
      <c r="A10504" s="14">
        <v>20</v>
      </c>
      <c r="B10504" s="11">
        <v>50815.977559664309</v>
      </c>
    </row>
    <row r="10505" spans="1:2" x14ac:dyDescent="0.25">
      <c r="A10505" s="20" t="s">
        <v>9</v>
      </c>
      <c r="B10505" s="11">
        <v>50815.977559664309</v>
      </c>
    </row>
    <row r="10506" spans="1:2" x14ac:dyDescent="0.25">
      <c r="A10506" s="163">
        <v>50815.977559664309</v>
      </c>
      <c r="B10506" s="11">
        <v>50815.977559664309</v>
      </c>
    </row>
    <row r="10507" spans="1:2" x14ac:dyDescent="0.25">
      <c r="A10507" s="9" t="s">
        <v>3334</v>
      </c>
      <c r="B10507" s="11">
        <v>75000</v>
      </c>
    </row>
    <row r="10508" spans="1:2" x14ac:dyDescent="0.25">
      <c r="A10508" s="4" t="s">
        <v>15</v>
      </c>
      <c r="B10508" s="11">
        <v>75000</v>
      </c>
    </row>
    <row r="10509" spans="1:2" x14ac:dyDescent="0.25">
      <c r="A10509" s="10" t="s">
        <v>20</v>
      </c>
      <c r="B10509" s="11">
        <v>75000</v>
      </c>
    </row>
    <row r="10510" spans="1:2" x14ac:dyDescent="0.25">
      <c r="A10510" s="12" t="s">
        <v>6</v>
      </c>
      <c r="B10510" s="11">
        <v>75000</v>
      </c>
    </row>
    <row r="10511" spans="1:2" x14ac:dyDescent="0.25">
      <c r="A10511" s="13" t="s">
        <v>4101</v>
      </c>
      <c r="B10511" s="11">
        <v>75000</v>
      </c>
    </row>
    <row r="10512" spans="1:2" x14ac:dyDescent="0.25">
      <c r="A10512" s="14">
        <v>7</v>
      </c>
      <c r="B10512" s="11">
        <v>75000</v>
      </c>
    </row>
    <row r="10513" spans="1:2" x14ac:dyDescent="0.25">
      <c r="A10513" s="20" t="s">
        <v>9</v>
      </c>
      <c r="B10513" s="11">
        <v>75000</v>
      </c>
    </row>
    <row r="10514" spans="1:2" x14ac:dyDescent="0.25">
      <c r="A10514" s="163">
        <v>75000</v>
      </c>
      <c r="B10514" s="11">
        <v>75000</v>
      </c>
    </row>
    <row r="10515" spans="1:2" x14ac:dyDescent="0.25">
      <c r="A10515" s="9" t="s">
        <v>3335</v>
      </c>
      <c r="B10515" s="11">
        <v>4451.9791718606421</v>
      </c>
    </row>
    <row r="10516" spans="1:2" x14ac:dyDescent="0.25">
      <c r="A10516" s="4" t="s">
        <v>8</v>
      </c>
      <c r="B10516" s="11">
        <v>4451.9791718606421</v>
      </c>
    </row>
    <row r="10517" spans="1:2" x14ac:dyDescent="0.25">
      <c r="A10517" s="10" t="s">
        <v>20</v>
      </c>
      <c r="B10517" s="11">
        <v>4451.9791718606421</v>
      </c>
    </row>
    <row r="10518" spans="1:2" x14ac:dyDescent="0.25">
      <c r="A10518" s="12" t="s">
        <v>40</v>
      </c>
      <c r="B10518" s="11">
        <v>4451.9791718606421</v>
      </c>
    </row>
    <row r="10519" spans="1:2" x14ac:dyDescent="0.25">
      <c r="A10519" s="13" t="s">
        <v>4053</v>
      </c>
      <c r="B10519" s="11">
        <v>4451.9791718606421</v>
      </c>
    </row>
    <row r="10520" spans="1:2" x14ac:dyDescent="0.25">
      <c r="A10520" s="14">
        <v>8</v>
      </c>
      <c r="B10520" s="11">
        <v>4451.9791718606421</v>
      </c>
    </row>
    <row r="10521" spans="1:2" x14ac:dyDescent="0.25">
      <c r="A10521" s="20" t="s">
        <v>13</v>
      </c>
      <c r="B10521" s="11">
        <v>4451.9791718606421</v>
      </c>
    </row>
    <row r="10522" spans="1:2" x14ac:dyDescent="0.25">
      <c r="A10522" s="163">
        <v>4451.9791718606421</v>
      </c>
      <c r="B10522" s="11">
        <v>4451.9791718606421</v>
      </c>
    </row>
    <row r="10523" spans="1:2" x14ac:dyDescent="0.25">
      <c r="A10523" s="9" t="s">
        <v>3336</v>
      </c>
      <c r="B10523" s="11">
        <v>110000</v>
      </c>
    </row>
    <row r="10524" spans="1:2" x14ac:dyDescent="0.25">
      <c r="A10524" s="4" t="s">
        <v>15</v>
      </c>
      <c r="B10524" s="11">
        <v>110000</v>
      </c>
    </row>
    <row r="10525" spans="1:2" x14ac:dyDescent="0.25">
      <c r="A10525" s="10" t="s">
        <v>20</v>
      </c>
      <c r="B10525" s="11">
        <v>110000</v>
      </c>
    </row>
    <row r="10526" spans="1:2" x14ac:dyDescent="0.25">
      <c r="A10526" s="12" t="s">
        <v>6</v>
      </c>
      <c r="B10526" s="11">
        <v>110000</v>
      </c>
    </row>
    <row r="10527" spans="1:2" x14ac:dyDescent="0.25">
      <c r="A10527" s="13" t="s">
        <v>4031</v>
      </c>
      <c r="B10527" s="11">
        <v>110000</v>
      </c>
    </row>
    <row r="10528" spans="1:2" x14ac:dyDescent="0.25">
      <c r="A10528" s="14">
        <v>10</v>
      </c>
      <c r="B10528" s="11">
        <v>110000</v>
      </c>
    </row>
    <row r="10529" spans="1:2" x14ac:dyDescent="0.25">
      <c r="A10529" s="20" t="s">
        <v>25</v>
      </c>
      <c r="B10529" s="11">
        <v>110000</v>
      </c>
    </row>
    <row r="10530" spans="1:2" x14ac:dyDescent="0.25">
      <c r="A10530" s="163">
        <v>110000</v>
      </c>
      <c r="B10530" s="11">
        <v>110000</v>
      </c>
    </row>
    <row r="10531" spans="1:2" x14ac:dyDescent="0.25">
      <c r="A10531" s="9" t="s">
        <v>3337</v>
      </c>
      <c r="B10531" s="11">
        <v>42556.81334581667</v>
      </c>
    </row>
    <row r="10532" spans="1:2" x14ac:dyDescent="0.25">
      <c r="A10532" s="4" t="s">
        <v>71</v>
      </c>
      <c r="B10532" s="11">
        <v>42556.81334581667</v>
      </c>
    </row>
    <row r="10533" spans="1:2" x14ac:dyDescent="0.25">
      <c r="A10533" s="10" t="s">
        <v>279</v>
      </c>
      <c r="B10533" s="11">
        <v>42556.81334581667</v>
      </c>
    </row>
    <row r="10534" spans="1:2" x14ac:dyDescent="0.25">
      <c r="A10534" s="12" t="s">
        <v>69</v>
      </c>
      <c r="B10534" s="11">
        <v>42556.81334581667</v>
      </c>
    </row>
    <row r="10535" spans="1:2" x14ac:dyDescent="0.25">
      <c r="A10535" s="13" t="s">
        <v>4030</v>
      </c>
      <c r="B10535" s="11">
        <v>42556.81334581667</v>
      </c>
    </row>
    <row r="10536" spans="1:2" x14ac:dyDescent="0.25">
      <c r="A10536" s="14">
        <v>1</v>
      </c>
      <c r="B10536" s="11">
        <v>42556.81334581667</v>
      </c>
    </row>
    <row r="10537" spans="1:2" x14ac:dyDescent="0.25">
      <c r="A10537" s="20" t="s">
        <v>9</v>
      </c>
      <c r="B10537" s="11">
        <v>42556.81334581667</v>
      </c>
    </row>
    <row r="10538" spans="1:2" x14ac:dyDescent="0.25">
      <c r="A10538" s="163">
        <v>42556.81334581667</v>
      </c>
      <c r="B10538" s="11">
        <v>42556.81334581667</v>
      </c>
    </row>
    <row r="10539" spans="1:2" x14ac:dyDescent="0.25">
      <c r="A10539" s="9" t="s">
        <v>3338</v>
      </c>
      <c r="B10539" s="11">
        <v>8013.5625093491553</v>
      </c>
    </row>
    <row r="10540" spans="1:2" x14ac:dyDescent="0.25">
      <c r="A10540" s="4" t="s">
        <v>8</v>
      </c>
      <c r="B10540" s="11">
        <v>8013.5625093491553</v>
      </c>
    </row>
    <row r="10541" spans="1:2" x14ac:dyDescent="0.25">
      <c r="A10541" s="10" t="s">
        <v>279</v>
      </c>
      <c r="B10541" s="11">
        <v>8013.5625093491553</v>
      </c>
    </row>
    <row r="10542" spans="1:2" x14ac:dyDescent="0.25">
      <c r="A10542" s="12" t="s">
        <v>40</v>
      </c>
      <c r="B10542" s="11">
        <v>8013.5625093491553</v>
      </c>
    </row>
    <row r="10543" spans="1:2" x14ac:dyDescent="0.25">
      <c r="A10543" s="13" t="s">
        <v>4053</v>
      </c>
      <c r="B10543" s="11">
        <v>8013.5625093491553</v>
      </c>
    </row>
    <row r="10544" spans="1:2" x14ac:dyDescent="0.25">
      <c r="A10544" s="14">
        <v>7</v>
      </c>
      <c r="B10544" s="11">
        <v>8013.5625093491553</v>
      </c>
    </row>
    <row r="10545" spans="1:2" x14ac:dyDescent="0.25">
      <c r="A10545" s="20" t="s">
        <v>25</v>
      </c>
      <c r="B10545" s="11">
        <v>8013.5625093491553</v>
      </c>
    </row>
    <row r="10546" spans="1:2" x14ac:dyDescent="0.25">
      <c r="A10546" s="163">
        <v>8013.5625093491553</v>
      </c>
      <c r="B10546" s="11">
        <v>8013.5625093491553</v>
      </c>
    </row>
    <row r="10547" spans="1:2" x14ac:dyDescent="0.25">
      <c r="A10547" s="9" t="s">
        <v>3339</v>
      </c>
      <c r="B10547" s="11">
        <v>125000</v>
      </c>
    </row>
    <row r="10548" spans="1:2" x14ac:dyDescent="0.25">
      <c r="A10548" s="4" t="s">
        <v>15</v>
      </c>
      <c r="B10548" s="11">
        <v>125000</v>
      </c>
    </row>
    <row r="10549" spans="1:2" x14ac:dyDescent="0.25">
      <c r="A10549" s="10" t="s">
        <v>52</v>
      </c>
      <c r="B10549" s="11">
        <v>125000</v>
      </c>
    </row>
    <row r="10550" spans="1:2" x14ac:dyDescent="0.25">
      <c r="A10550" s="12" t="s">
        <v>6</v>
      </c>
      <c r="B10550" s="11">
        <v>125000</v>
      </c>
    </row>
    <row r="10551" spans="1:2" x14ac:dyDescent="0.25">
      <c r="A10551" s="13" t="s">
        <v>4105</v>
      </c>
      <c r="B10551" s="11">
        <v>125000</v>
      </c>
    </row>
    <row r="10552" spans="1:2" x14ac:dyDescent="0.25">
      <c r="A10552" s="14">
        <v>25</v>
      </c>
      <c r="B10552" s="11">
        <v>125000</v>
      </c>
    </row>
    <row r="10553" spans="1:2" x14ac:dyDescent="0.25">
      <c r="A10553" s="20" t="s">
        <v>9</v>
      </c>
      <c r="B10553" s="11">
        <v>125000</v>
      </c>
    </row>
    <row r="10554" spans="1:2" x14ac:dyDescent="0.25">
      <c r="A10554" s="163">
        <v>125000</v>
      </c>
      <c r="B10554" s="11">
        <v>125000</v>
      </c>
    </row>
    <row r="10555" spans="1:2" x14ac:dyDescent="0.25">
      <c r="A10555" s="9" t="s">
        <v>3340</v>
      </c>
      <c r="B10555" s="11">
        <v>60000</v>
      </c>
    </row>
    <row r="10556" spans="1:2" x14ac:dyDescent="0.25">
      <c r="A10556" s="4" t="s">
        <v>15</v>
      </c>
      <c r="B10556" s="11">
        <v>60000</v>
      </c>
    </row>
    <row r="10557" spans="1:2" x14ac:dyDescent="0.25">
      <c r="A10557" s="10" t="s">
        <v>20</v>
      </c>
      <c r="B10557" s="11">
        <v>60000</v>
      </c>
    </row>
    <row r="10558" spans="1:2" x14ac:dyDescent="0.25">
      <c r="A10558" s="12" t="s">
        <v>6</v>
      </c>
      <c r="B10558" s="11">
        <v>60000</v>
      </c>
    </row>
    <row r="10559" spans="1:2" x14ac:dyDescent="0.25">
      <c r="A10559" s="13" t="s">
        <v>4029</v>
      </c>
      <c r="B10559" s="11">
        <v>60000</v>
      </c>
    </row>
    <row r="10560" spans="1:2" x14ac:dyDescent="0.25">
      <c r="A10560" s="14">
        <v>12</v>
      </c>
      <c r="B10560" s="11">
        <v>60000</v>
      </c>
    </row>
    <row r="10561" spans="1:2" x14ac:dyDescent="0.25">
      <c r="A10561" s="20" t="s">
        <v>13</v>
      </c>
      <c r="B10561" s="11">
        <v>60000</v>
      </c>
    </row>
    <row r="10562" spans="1:2" x14ac:dyDescent="0.25">
      <c r="A10562" s="163">
        <v>60000</v>
      </c>
      <c r="B10562" s="11">
        <v>60000</v>
      </c>
    </row>
    <row r="10563" spans="1:2" x14ac:dyDescent="0.25">
      <c r="A10563" s="9" t="s">
        <v>3341</v>
      </c>
      <c r="B10563" s="11">
        <v>39355.495879248076</v>
      </c>
    </row>
    <row r="10564" spans="1:2" x14ac:dyDescent="0.25">
      <c r="A10564" s="4" t="s">
        <v>8</v>
      </c>
      <c r="B10564" s="11">
        <v>39355.495879248076</v>
      </c>
    </row>
    <row r="10565" spans="1:2" x14ac:dyDescent="0.25">
      <c r="A10565" s="10" t="s">
        <v>20</v>
      </c>
      <c r="B10565" s="11">
        <v>39355.495879248076</v>
      </c>
    </row>
    <row r="10566" spans="1:2" x14ac:dyDescent="0.25">
      <c r="A10566" s="12" t="s">
        <v>40</v>
      </c>
      <c r="B10566" s="11">
        <v>39355.495879248076</v>
      </c>
    </row>
    <row r="10567" spans="1:2" x14ac:dyDescent="0.25">
      <c r="A10567" s="13" t="s">
        <v>4030</v>
      </c>
      <c r="B10567" s="11">
        <v>39355.495879248076</v>
      </c>
    </row>
    <row r="10568" spans="1:2" x14ac:dyDescent="0.25">
      <c r="A10568" s="14">
        <v>5.6</v>
      </c>
      <c r="B10568" s="11">
        <v>39355.495879248076</v>
      </c>
    </row>
    <row r="10569" spans="1:2" x14ac:dyDescent="0.25">
      <c r="A10569" s="20" t="s">
        <v>25</v>
      </c>
      <c r="B10569" s="11">
        <v>39355.495879248076</v>
      </c>
    </row>
    <row r="10570" spans="1:2" x14ac:dyDescent="0.25">
      <c r="A10570" s="163">
        <v>39355.495879248076</v>
      </c>
      <c r="B10570" s="11">
        <v>39355.495879248076</v>
      </c>
    </row>
    <row r="10571" spans="1:2" x14ac:dyDescent="0.25">
      <c r="A10571" s="9" t="s">
        <v>3342</v>
      </c>
      <c r="B10571" s="11">
        <v>57167.974754622352</v>
      </c>
    </row>
    <row r="10572" spans="1:2" x14ac:dyDescent="0.25">
      <c r="A10572" s="4" t="s">
        <v>24</v>
      </c>
      <c r="B10572" s="11">
        <v>57167.974754622352</v>
      </c>
    </row>
    <row r="10573" spans="1:2" x14ac:dyDescent="0.25">
      <c r="A10573" s="10" t="s">
        <v>488</v>
      </c>
      <c r="B10573" s="11">
        <v>57167.974754622352</v>
      </c>
    </row>
    <row r="10574" spans="1:2" x14ac:dyDescent="0.25">
      <c r="A10574" s="12" t="s">
        <v>22</v>
      </c>
      <c r="B10574" s="11">
        <v>57167.974754622352</v>
      </c>
    </row>
    <row r="10575" spans="1:2" x14ac:dyDescent="0.25">
      <c r="A10575" s="13" t="s">
        <v>4029</v>
      </c>
      <c r="B10575" s="11">
        <v>57167.974754622352</v>
      </c>
    </row>
    <row r="10576" spans="1:2" x14ac:dyDescent="0.25">
      <c r="A10576" s="14">
        <v>12</v>
      </c>
      <c r="B10576" s="11">
        <v>57167.974754622352</v>
      </c>
    </row>
    <row r="10577" spans="1:2" x14ac:dyDescent="0.25">
      <c r="A10577" s="20" t="s">
        <v>9</v>
      </c>
      <c r="B10577" s="11">
        <v>57167.974754622352</v>
      </c>
    </row>
    <row r="10578" spans="1:2" x14ac:dyDescent="0.25">
      <c r="A10578" s="163">
        <v>57167.974754622352</v>
      </c>
      <c r="B10578" s="11">
        <v>57167.974754622352</v>
      </c>
    </row>
    <row r="10579" spans="1:2" x14ac:dyDescent="0.25">
      <c r="A10579" s="9" t="s">
        <v>3343</v>
      </c>
      <c r="B10579" s="11">
        <v>50694.322109187968</v>
      </c>
    </row>
    <row r="10580" spans="1:2" x14ac:dyDescent="0.25">
      <c r="A10580" s="4" t="s">
        <v>654</v>
      </c>
      <c r="B10580" s="11">
        <v>50694.322109187968</v>
      </c>
    </row>
    <row r="10581" spans="1:2" x14ac:dyDescent="0.25">
      <c r="A10581" s="10" t="s">
        <v>20</v>
      </c>
      <c r="B10581" s="11">
        <v>50694.322109187968</v>
      </c>
    </row>
    <row r="10582" spans="1:2" x14ac:dyDescent="0.25">
      <c r="A10582" s="12" t="s">
        <v>1531</v>
      </c>
      <c r="B10582" s="11">
        <v>50694.322109187968</v>
      </c>
    </row>
    <row r="10583" spans="1:2" x14ac:dyDescent="0.25">
      <c r="A10583" s="13" t="s">
        <v>4029</v>
      </c>
      <c r="B10583" s="11">
        <v>50694.322109187968</v>
      </c>
    </row>
    <row r="10584" spans="1:2" x14ac:dyDescent="0.25">
      <c r="A10584" s="14">
        <v>8</v>
      </c>
      <c r="B10584" s="11">
        <v>50694.322109187968</v>
      </c>
    </row>
    <row r="10585" spans="1:2" x14ac:dyDescent="0.25">
      <c r="A10585" s="20" t="s">
        <v>9</v>
      </c>
      <c r="B10585" s="11">
        <v>50694.322109187968</v>
      </c>
    </row>
    <row r="10586" spans="1:2" x14ac:dyDescent="0.25">
      <c r="A10586" s="163">
        <v>50694.322109187968</v>
      </c>
      <c r="B10586" s="11">
        <v>50694.322109187968</v>
      </c>
    </row>
    <row r="10587" spans="1:2" x14ac:dyDescent="0.25">
      <c r="A10587" s="9" t="s">
        <v>3344</v>
      </c>
      <c r="B10587" s="11">
        <v>57500</v>
      </c>
    </row>
    <row r="10588" spans="1:2" x14ac:dyDescent="0.25">
      <c r="A10588" s="4" t="s">
        <v>15</v>
      </c>
      <c r="B10588" s="11">
        <v>57500</v>
      </c>
    </row>
    <row r="10589" spans="1:2" x14ac:dyDescent="0.25">
      <c r="A10589" s="10" t="s">
        <v>52</v>
      </c>
      <c r="B10589" s="11">
        <v>57500</v>
      </c>
    </row>
    <row r="10590" spans="1:2" x14ac:dyDescent="0.25">
      <c r="A10590" s="12" t="s">
        <v>6</v>
      </c>
      <c r="B10590" s="11">
        <v>57500</v>
      </c>
    </row>
    <row r="10591" spans="1:2" x14ac:dyDescent="0.25">
      <c r="A10591" s="13" t="s">
        <v>4029</v>
      </c>
      <c r="B10591" s="11">
        <v>57500</v>
      </c>
    </row>
    <row r="10592" spans="1:2" x14ac:dyDescent="0.25">
      <c r="A10592" s="14">
        <v>30</v>
      </c>
      <c r="B10592" s="11">
        <v>57500</v>
      </c>
    </row>
    <row r="10593" spans="1:2" x14ac:dyDescent="0.25">
      <c r="A10593" s="20" t="s">
        <v>9</v>
      </c>
      <c r="B10593" s="11">
        <v>57500</v>
      </c>
    </row>
    <row r="10594" spans="1:2" x14ac:dyDescent="0.25">
      <c r="A10594" s="163">
        <v>57500</v>
      </c>
      <c r="B10594" s="11">
        <v>57500</v>
      </c>
    </row>
    <row r="10595" spans="1:2" x14ac:dyDescent="0.25">
      <c r="A10595" s="9" t="s">
        <v>3345</v>
      </c>
      <c r="B10595" s="11">
        <v>78764.765217479682</v>
      </c>
    </row>
    <row r="10596" spans="1:2" x14ac:dyDescent="0.25">
      <c r="A10596" s="4" t="s">
        <v>628</v>
      </c>
      <c r="B10596" s="11">
        <v>78764.765217479682</v>
      </c>
    </row>
    <row r="10597" spans="1:2" x14ac:dyDescent="0.25">
      <c r="A10597" s="10" t="s">
        <v>488</v>
      </c>
      <c r="B10597" s="11">
        <v>78764.765217479682</v>
      </c>
    </row>
    <row r="10598" spans="1:2" x14ac:dyDescent="0.25">
      <c r="A10598" s="12" t="s">
        <v>22</v>
      </c>
      <c r="B10598" s="11">
        <v>78764.765217479682</v>
      </c>
    </row>
    <row r="10599" spans="1:2" x14ac:dyDescent="0.25">
      <c r="A10599" s="13" t="s">
        <v>4101</v>
      </c>
      <c r="B10599" s="11">
        <v>78764.765217479682</v>
      </c>
    </row>
    <row r="10600" spans="1:2" x14ac:dyDescent="0.25">
      <c r="A10600" s="14">
        <v>15</v>
      </c>
      <c r="B10600" s="11">
        <v>78764.765217479682</v>
      </c>
    </row>
    <row r="10601" spans="1:2" x14ac:dyDescent="0.25">
      <c r="A10601" s="20" t="s">
        <v>9</v>
      </c>
      <c r="B10601" s="11">
        <v>78764.765217479682</v>
      </c>
    </row>
    <row r="10602" spans="1:2" x14ac:dyDescent="0.25">
      <c r="A10602" s="163">
        <v>78764.765217479682</v>
      </c>
      <c r="B10602" s="11">
        <v>78764.765217479682</v>
      </c>
    </row>
    <row r="10603" spans="1:2" x14ac:dyDescent="0.25">
      <c r="A10603" s="9" t="s">
        <v>3346</v>
      </c>
      <c r="B10603" s="11">
        <v>80000</v>
      </c>
    </row>
    <row r="10604" spans="1:2" x14ac:dyDescent="0.25">
      <c r="A10604" s="4" t="s">
        <v>15</v>
      </c>
      <c r="B10604" s="11">
        <v>80000</v>
      </c>
    </row>
    <row r="10605" spans="1:2" x14ac:dyDescent="0.25">
      <c r="A10605" s="10" t="s">
        <v>52</v>
      </c>
      <c r="B10605" s="11">
        <v>80000</v>
      </c>
    </row>
    <row r="10606" spans="1:2" x14ac:dyDescent="0.25">
      <c r="A10606" s="12" t="s">
        <v>6</v>
      </c>
      <c r="B10606" s="11">
        <v>80000</v>
      </c>
    </row>
    <row r="10607" spans="1:2" x14ac:dyDescent="0.25">
      <c r="A10607" s="13" t="s">
        <v>4101</v>
      </c>
      <c r="B10607" s="11">
        <v>80000</v>
      </c>
    </row>
    <row r="10608" spans="1:2" x14ac:dyDescent="0.25">
      <c r="A10608" s="14">
        <v>10</v>
      </c>
      <c r="B10608" s="11">
        <v>80000</v>
      </c>
    </row>
    <row r="10609" spans="1:2" x14ac:dyDescent="0.25">
      <c r="A10609" s="20" t="s">
        <v>9</v>
      </c>
      <c r="B10609" s="11">
        <v>80000</v>
      </c>
    </row>
    <row r="10610" spans="1:2" x14ac:dyDescent="0.25">
      <c r="A10610" s="163">
        <v>80000</v>
      </c>
      <c r="B10610" s="11">
        <v>80000</v>
      </c>
    </row>
    <row r="10611" spans="1:2" x14ac:dyDescent="0.25">
      <c r="A10611" s="9" t="s">
        <v>3347</v>
      </c>
      <c r="B10611" s="11">
        <v>70928.022243027779</v>
      </c>
    </row>
    <row r="10612" spans="1:2" x14ac:dyDescent="0.25">
      <c r="A10612" s="4" t="s">
        <v>71</v>
      </c>
      <c r="B10612" s="11">
        <v>70928.022243027779</v>
      </c>
    </row>
    <row r="10613" spans="1:2" x14ac:dyDescent="0.25">
      <c r="A10613" s="10" t="s">
        <v>52</v>
      </c>
      <c r="B10613" s="11">
        <v>70928.022243027779</v>
      </c>
    </row>
    <row r="10614" spans="1:2" x14ac:dyDescent="0.25">
      <c r="A10614" s="12" t="s">
        <v>69</v>
      </c>
      <c r="B10614" s="11">
        <v>70928.022243027779</v>
      </c>
    </row>
    <row r="10615" spans="1:2" x14ac:dyDescent="0.25">
      <c r="A10615" s="13" t="s">
        <v>4100</v>
      </c>
      <c r="B10615" s="11">
        <v>70928.022243027779</v>
      </c>
    </row>
    <row r="10616" spans="1:2" x14ac:dyDescent="0.25">
      <c r="A10616" s="14">
        <v>15</v>
      </c>
      <c r="B10616" s="11">
        <v>70928.022243027779</v>
      </c>
    </row>
    <row r="10617" spans="1:2" x14ac:dyDescent="0.25">
      <c r="A10617" s="20" t="s">
        <v>18</v>
      </c>
      <c r="B10617" s="11">
        <v>70928.022243027779</v>
      </c>
    </row>
    <row r="10618" spans="1:2" x14ac:dyDescent="0.25">
      <c r="A10618" s="163">
        <v>70928.022243027779</v>
      </c>
      <c r="B10618" s="11">
        <v>70928.022243027779</v>
      </c>
    </row>
    <row r="10619" spans="1:2" x14ac:dyDescent="0.25">
      <c r="A10619" s="9" t="s">
        <v>3348</v>
      </c>
      <c r="B10619" s="11">
        <v>33000</v>
      </c>
    </row>
    <row r="10620" spans="1:2" x14ac:dyDescent="0.25">
      <c r="A10620" s="4" t="s">
        <v>15</v>
      </c>
      <c r="B10620" s="11">
        <v>33000</v>
      </c>
    </row>
    <row r="10621" spans="1:2" x14ac:dyDescent="0.25">
      <c r="A10621" s="10" t="s">
        <v>488</v>
      </c>
      <c r="B10621" s="11">
        <v>33000</v>
      </c>
    </row>
    <row r="10622" spans="1:2" x14ac:dyDescent="0.25">
      <c r="A10622" s="12" t="s">
        <v>6</v>
      </c>
      <c r="B10622" s="11">
        <v>33000</v>
      </c>
    </row>
    <row r="10623" spans="1:2" x14ac:dyDescent="0.25">
      <c r="A10623" s="13" t="s">
        <v>4032</v>
      </c>
      <c r="B10623" s="11">
        <v>33000</v>
      </c>
    </row>
    <row r="10624" spans="1:2" x14ac:dyDescent="0.25">
      <c r="A10624" s="14">
        <v>3</v>
      </c>
      <c r="B10624" s="11">
        <v>33000</v>
      </c>
    </row>
    <row r="10625" spans="1:2" x14ac:dyDescent="0.25">
      <c r="A10625" s="20" t="s">
        <v>9</v>
      </c>
      <c r="B10625" s="11">
        <v>33000</v>
      </c>
    </row>
    <row r="10626" spans="1:2" x14ac:dyDescent="0.25">
      <c r="A10626" s="163">
        <v>33000</v>
      </c>
      <c r="B10626" s="11">
        <v>33000</v>
      </c>
    </row>
    <row r="10627" spans="1:2" x14ac:dyDescent="0.25">
      <c r="A10627" s="9" t="s">
        <v>3349</v>
      </c>
      <c r="B10627" s="11">
        <v>100000</v>
      </c>
    </row>
    <row r="10628" spans="1:2" x14ac:dyDescent="0.25">
      <c r="A10628" s="4" t="s">
        <v>15</v>
      </c>
      <c r="B10628" s="11">
        <v>100000</v>
      </c>
    </row>
    <row r="10629" spans="1:2" x14ac:dyDescent="0.25">
      <c r="A10629" s="10" t="s">
        <v>20</v>
      </c>
      <c r="B10629" s="11">
        <v>100000</v>
      </c>
    </row>
    <row r="10630" spans="1:2" x14ac:dyDescent="0.25">
      <c r="A10630" s="12" t="s">
        <v>6</v>
      </c>
      <c r="B10630" s="11">
        <v>100000</v>
      </c>
    </row>
    <row r="10631" spans="1:2" x14ac:dyDescent="0.25">
      <c r="A10631" s="13" t="s">
        <v>4031</v>
      </c>
      <c r="B10631" s="11">
        <v>100000</v>
      </c>
    </row>
    <row r="10632" spans="1:2" x14ac:dyDescent="0.25">
      <c r="A10632" s="14">
        <v>1</v>
      </c>
      <c r="B10632" s="11">
        <v>100000</v>
      </c>
    </row>
    <row r="10633" spans="1:2" x14ac:dyDescent="0.25">
      <c r="A10633" s="20" t="s">
        <v>9</v>
      </c>
      <c r="B10633" s="11">
        <v>100000</v>
      </c>
    </row>
    <row r="10634" spans="1:2" x14ac:dyDescent="0.25">
      <c r="A10634" s="163">
        <v>100000</v>
      </c>
      <c r="B10634" s="11">
        <v>100000</v>
      </c>
    </row>
    <row r="10635" spans="1:2" x14ac:dyDescent="0.25">
      <c r="A10635" s="9" t="s">
        <v>3350</v>
      </c>
      <c r="B10635" s="11">
        <v>60000</v>
      </c>
    </row>
    <row r="10636" spans="1:2" x14ac:dyDescent="0.25">
      <c r="A10636" s="4" t="s">
        <v>15</v>
      </c>
      <c r="B10636" s="11">
        <v>60000</v>
      </c>
    </row>
    <row r="10637" spans="1:2" x14ac:dyDescent="0.25">
      <c r="A10637" s="10" t="s">
        <v>52</v>
      </c>
      <c r="B10637" s="11">
        <v>60000</v>
      </c>
    </row>
    <row r="10638" spans="1:2" x14ac:dyDescent="0.25">
      <c r="A10638" s="12" t="s">
        <v>6</v>
      </c>
      <c r="B10638" s="11">
        <v>60000</v>
      </c>
    </row>
    <row r="10639" spans="1:2" x14ac:dyDescent="0.25">
      <c r="A10639" s="13" t="s">
        <v>4029</v>
      </c>
      <c r="B10639" s="11">
        <v>60000</v>
      </c>
    </row>
    <row r="10640" spans="1:2" x14ac:dyDescent="0.25">
      <c r="A10640" s="14">
        <v>20</v>
      </c>
      <c r="B10640" s="11">
        <v>60000</v>
      </c>
    </row>
    <row r="10641" spans="1:2" x14ac:dyDescent="0.25">
      <c r="A10641" s="20" t="s">
        <v>18</v>
      </c>
      <c r="B10641" s="11">
        <v>60000</v>
      </c>
    </row>
    <row r="10642" spans="1:2" x14ac:dyDescent="0.25">
      <c r="A10642" s="163">
        <v>60000</v>
      </c>
      <c r="B10642" s="11">
        <v>60000</v>
      </c>
    </row>
    <row r="10643" spans="1:2" x14ac:dyDescent="0.25">
      <c r="A10643" s="9" t="s">
        <v>3351</v>
      </c>
      <c r="B10643" s="11">
        <v>95000</v>
      </c>
    </row>
    <row r="10644" spans="1:2" x14ac:dyDescent="0.25">
      <c r="A10644" s="4" t="s">
        <v>15</v>
      </c>
      <c r="B10644" s="11">
        <v>95000</v>
      </c>
    </row>
    <row r="10645" spans="1:2" x14ac:dyDescent="0.25">
      <c r="A10645" s="10" t="s">
        <v>20</v>
      </c>
      <c r="B10645" s="11">
        <v>95000</v>
      </c>
    </row>
    <row r="10646" spans="1:2" x14ac:dyDescent="0.25">
      <c r="A10646" s="12" t="s">
        <v>6</v>
      </c>
      <c r="B10646" s="11">
        <v>95000</v>
      </c>
    </row>
    <row r="10647" spans="1:2" x14ac:dyDescent="0.25">
      <c r="A10647" s="13" t="s">
        <v>4102</v>
      </c>
      <c r="B10647" s="11">
        <v>95000</v>
      </c>
    </row>
    <row r="10648" spans="1:2" x14ac:dyDescent="0.25">
      <c r="A10648" s="14">
        <v>7</v>
      </c>
      <c r="B10648" s="11">
        <v>95000</v>
      </c>
    </row>
    <row r="10649" spans="1:2" x14ac:dyDescent="0.25">
      <c r="A10649" s="20" t="s">
        <v>18</v>
      </c>
      <c r="B10649" s="11">
        <v>95000</v>
      </c>
    </row>
    <row r="10650" spans="1:2" x14ac:dyDescent="0.25">
      <c r="A10650" s="163">
        <v>95000</v>
      </c>
      <c r="B10650" s="11">
        <v>95000</v>
      </c>
    </row>
    <row r="10651" spans="1:2" x14ac:dyDescent="0.25">
      <c r="A10651" s="9" t="s">
        <v>3352</v>
      </c>
      <c r="B10651" s="11">
        <v>24000</v>
      </c>
    </row>
    <row r="10652" spans="1:2" x14ac:dyDescent="0.25">
      <c r="A10652" s="4" t="s">
        <v>15</v>
      </c>
      <c r="B10652" s="11">
        <v>24000</v>
      </c>
    </row>
    <row r="10653" spans="1:2" x14ac:dyDescent="0.25">
      <c r="A10653" s="10" t="s">
        <v>20</v>
      </c>
      <c r="B10653" s="11">
        <v>24000</v>
      </c>
    </row>
    <row r="10654" spans="1:2" x14ac:dyDescent="0.25">
      <c r="A10654" s="12" t="s">
        <v>6</v>
      </c>
      <c r="B10654" s="11">
        <v>24000</v>
      </c>
    </row>
    <row r="10655" spans="1:2" x14ac:dyDescent="0.25">
      <c r="A10655" s="13" t="s">
        <v>4054</v>
      </c>
      <c r="B10655" s="11">
        <v>24000</v>
      </c>
    </row>
    <row r="10656" spans="1:2" x14ac:dyDescent="0.25">
      <c r="A10656" s="14">
        <v>33</v>
      </c>
      <c r="B10656" s="11">
        <v>24000</v>
      </c>
    </row>
    <row r="10657" spans="1:2" x14ac:dyDescent="0.25">
      <c r="A10657" s="20" t="s">
        <v>25</v>
      </c>
      <c r="B10657" s="11">
        <v>24000</v>
      </c>
    </row>
    <row r="10658" spans="1:2" x14ac:dyDescent="0.25">
      <c r="A10658" s="163">
        <v>24000</v>
      </c>
      <c r="B10658" s="11">
        <v>24000</v>
      </c>
    </row>
    <row r="10659" spans="1:2" x14ac:dyDescent="0.25">
      <c r="A10659" s="9" t="s">
        <v>3353</v>
      </c>
      <c r="B10659" s="11">
        <v>50000</v>
      </c>
    </row>
    <row r="10660" spans="1:2" x14ac:dyDescent="0.25">
      <c r="A10660" s="4" t="s">
        <v>15</v>
      </c>
      <c r="B10660" s="11">
        <v>50000</v>
      </c>
    </row>
    <row r="10661" spans="1:2" x14ac:dyDescent="0.25">
      <c r="A10661" s="10" t="s">
        <v>279</v>
      </c>
      <c r="B10661" s="11">
        <v>50000</v>
      </c>
    </row>
    <row r="10662" spans="1:2" x14ac:dyDescent="0.25">
      <c r="A10662" s="12" t="s">
        <v>6</v>
      </c>
      <c r="B10662" s="11">
        <v>50000</v>
      </c>
    </row>
    <row r="10663" spans="1:2" x14ac:dyDescent="0.25">
      <c r="A10663" s="13" t="s">
        <v>4029</v>
      </c>
      <c r="B10663" s="11">
        <v>50000</v>
      </c>
    </row>
    <row r="10664" spans="1:2" x14ac:dyDescent="0.25">
      <c r="A10664" s="14">
        <v>0.5</v>
      </c>
      <c r="B10664" s="11">
        <v>50000</v>
      </c>
    </row>
    <row r="10665" spans="1:2" x14ac:dyDescent="0.25">
      <c r="A10665" s="20" t="s">
        <v>9</v>
      </c>
      <c r="B10665" s="11">
        <v>50000</v>
      </c>
    </row>
    <row r="10666" spans="1:2" x14ac:dyDescent="0.25">
      <c r="A10666" s="163">
        <v>50000</v>
      </c>
      <c r="B10666" s="11">
        <v>50000</v>
      </c>
    </row>
    <row r="10667" spans="1:2" x14ac:dyDescent="0.25">
      <c r="A10667" s="9" t="s">
        <v>3354</v>
      </c>
      <c r="B10667" s="11">
        <v>103000</v>
      </c>
    </row>
    <row r="10668" spans="1:2" x14ac:dyDescent="0.25">
      <c r="A10668" s="4" t="s">
        <v>15</v>
      </c>
      <c r="B10668" s="11">
        <v>103000</v>
      </c>
    </row>
    <row r="10669" spans="1:2" x14ac:dyDescent="0.25">
      <c r="A10669" s="10" t="s">
        <v>488</v>
      </c>
      <c r="B10669" s="11">
        <v>103000</v>
      </c>
    </row>
    <row r="10670" spans="1:2" x14ac:dyDescent="0.25">
      <c r="A10670" s="12" t="s">
        <v>6</v>
      </c>
      <c r="B10670" s="11">
        <v>103000</v>
      </c>
    </row>
    <row r="10671" spans="1:2" x14ac:dyDescent="0.25">
      <c r="A10671" s="13" t="s">
        <v>4031</v>
      </c>
      <c r="B10671" s="11">
        <v>103000</v>
      </c>
    </row>
    <row r="10672" spans="1:2" x14ac:dyDescent="0.25">
      <c r="A10672" s="14">
        <v>22</v>
      </c>
      <c r="B10672" s="11">
        <v>103000</v>
      </c>
    </row>
    <row r="10673" spans="1:2" x14ac:dyDescent="0.25">
      <c r="A10673" s="20" t="s">
        <v>9</v>
      </c>
      <c r="B10673" s="11">
        <v>103000</v>
      </c>
    </row>
    <row r="10674" spans="1:2" x14ac:dyDescent="0.25">
      <c r="A10674" s="163">
        <v>103000</v>
      </c>
      <c r="B10674" s="11">
        <v>103000</v>
      </c>
    </row>
    <row r="10675" spans="1:2" x14ac:dyDescent="0.25">
      <c r="A10675" s="9" t="s">
        <v>3355</v>
      </c>
      <c r="B10675" s="11">
        <v>36000</v>
      </c>
    </row>
    <row r="10676" spans="1:2" x14ac:dyDescent="0.25">
      <c r="A10676" s="4" t="s">
        <v>15</v>
      </c>
      <c r="B10676" s="11">
        <v>36000</v>
      </c>
    </row>
    <row r="10677" spans="1:2" x14ac:dyDescent="0.25">
      <c r="A10677" s="10" t="s">
        <v>67</v>
      </c>
      <c r="B10677" s="11">
        <v>36000</v>
      </c>
    </row>
    <row r="10678" spans="1:2" x14ac:dyDescent="0.25">
      <c r="A10678" s="12" t="s">
        <v>6</v>
      </c>
      <c r="B10678" s="11">
        <v>36000</v>
      </c>
    </row>
    <row r="10679" spans="1:2" x14ac:dyDescent="0.25">
      <c r="A10679" s="13" t="s">
        <v>4032</v>
      </c>
      <c r="B10679" s="11">
        <v>36000</v>
      </c>
    </row>
    <row r="10680" spans="1:2" x14ac:dyDescent="0.25">
      <c r="A10680" s="14">
        <v>8</v>
      </c>
      <c r="B10680" s="11">
        <v>36000</v>
      </c>
    </row>
    <row r="10681" spans="1:2" x14ac:dyDescent="0.25">
      <c r="A10681" s="20" t="s">
        <v>13</v>
      </c>
      <c r="B10681" s="11">
        <v>36000</v>
      </c>
    </row>
    <row r="10682" spans="1:2" x14ac:dyDescent="0.25">
      <c r="A10682" s="163">
        <v>36000</v>
      </c>
      <c r="B10682" s="11">
        <v>36000</v>
      </c>
    </row>
    <row r="10683" spans="1:2" x14ac:dyDescent="0.25">
      <c r="A10683" s="9" t="s">
        <v>3356</v>
      </c>
      <c r="B10683" s="11">
        <v>85000</v>
      </c>
    </row>
    <row r="10684" spans="1:2" x14ac:dyDescent="0.25">
      <c r="A10684" s="4" t="s">
        <v>15</v>
      </c>
      <c r="B10684" s="11">
        <v>85000</v>
      </c>
    </row>
    <row r="10685" spans="1:2" x14ac:dyDescent="0.25">
      <c r="A10685" s="10" t="s">
        <v>20</v>
      </c>
      <c r="B10685" s="11">
        <v>85000</v>
      </c>
    </row>
    <row r="10686" spans="1:2" x14ac:dyDescent="0.25">
      <c r="A10686" s="12" t="s">
        <v>6</v>
      </c>
      <c r="B10686" s="11">
        <v>85000</v>
      </c>
    </row>
    <row r="10687" spans="1:2" x14ac:dyDescent="0.25">
      <c r="A10687" s="13" t="s">
        <v>4101</v>
      </c>
      <c r="B10687" s="11">
        <v>85000</v>
      </c>
    </row>
    <row r="10688" spans="1:2" x14ac:dyDescent="0.25">
      <c r="A10688" s="14">
        <v>17</v>
      </c>
      <c r="B10688" s="11">
        <v>85000</v>
      </c>
    </row>
    <row r="10689" spans="1:2" x14ac:dyDescent="0.25">
      <c r="A10689" s="20" t="s">
        <v>9</v>
      </c>
      <c r="B10689" s="11">
        <v>85000</v>
      </c>
    </row>
    <row r="10690" spans="1:2" x14ac:dyDescent="0.25">
      <c r="A10690" s="163">
        <v>85000</v>
      </c>
      <c r="B10690" s="11">
        <v>85000</v>
      </c>
    </row>
    <row r="10691" spans="1:2" x14ac:dyDescent="0.25">
      <c r="A10691" s="9" t="s">
        <v>3357</v>
      </c>
      <c r="B10691" s="11">
        <v>100000</v>
      </c>
    </row>
    <row r="10692" spans="1:2" x14ac:dyDescent="0.25">
      <c r="A10692" s="4" t="s">
        <v>447</v>
      </c>
      <c r="B10692" s="11">
        <v>100000</v>
      </c>
    </row>
    <row r="10693" spans="1:2" x14ac:dyDescent="0.25">
      <c r="A10693" s="10" t="s">
        <v>4001</v>
      </c>
      <c r="B10693" s="11">
        <v>100000</v>
      </c>
    </row>
    <row r="10694" spans="1:2" x14ac:dyDescent="0.25">
      <c r="A10694" s="12" t="s">
        <v>6</v>
      </c>
      <c r="B10694" s="11">
        <v>100000</v>
      </c>
    </row>
    <row r="10695" spans="1:2" x14ac:dyDescent="0.25">
      <c r="A10695" s="13" t="s">
        <v>4031</v>
      </c>
      <c r="B10695" s="11">
        <v>100000</v>
      </c>
    </row>
    <row r="10696" spans="1:2" x14ac:dyDescent="0.25">
      <c r="A10696" s="14">
        <v>20</v>
      </c>
      <c r="B10696" s="11">
        <v>100000</v>
      </c>
    </row>
    <row r="10697" spans="1:2" x14ac:dyDescent="0.25">
      <c r="A10697" s="20" t="s">
        <v>18</v>
      </c>
      <c r="B10697" s="11">
        <v>100000</v>
      </c>
    </row>
    <row r="10698" spans="1:2" x14ac:dyDescent="0.25">
      <c r="A10698" s="163">
        <v>100000</v>
      </c>
      <c r="B10698" s="11">
        <v>100000</v>
      </c>
    </row>
    <row r="10699" spans="1:2" x14ac:dyDescent="0.25">
      <c r="A10699" s="9" t="s">
        <v>3358</v>
      </c>
      <c r="B10699" s="11">
        <v>83000</v>
      </c>
    </row>
    <row r="10700" spans="1:2" x14ac:dyDescent="0.25">
      <c r="A10700" s="4" t="s">
        <v>88</v>
      </c>
      <c r="B10700" s="11">
        <v>83000</v>
      </c>
    </row>
    <row r="10701" spans="1:2" x14ac:dyDescent="0.25">
      <c r="A10701" s="10" t="s">
        <v>20</v>
      </c>
      <c r="B10701" s="11">
        <v>83000</v>
      </c>
    </row>
    <row r="10702" spans="1:2" x14ac:dyDescent="0.25">
      <c r="A10702" s="12" t="s">
        <v>6</v>
      </c>
      <c r="B10702" s="11">
        <v>83000</v>
      </c>
    </row>
    <row r="10703" spans="1:2" x14ac:dyDescent="0.25">
      <c r="A10703" s="13" t="s">
        <v>4101</v>
      </c>
      <c r="B10703" s="11">
        <v>83000</v>
      </c>
    </row>
    <row r="10704" spans="1:2" x14ac:dyDescent="0.25">
      <c r="A10704" s="14">
        <v>12</v>
      </c>
      <c r="B10704" s="11">
        <v>83000</v>
      </c>
    </row>
    <row r="10705" spans="1:2" x14ac:dyDescent="0.25">
      <c r="A10705" s="20" t="s">
        <v>9</v>
      </c>
      <c r="B10705" s="11">
        <v>83000</v>
      </c>
    </row>
    <row r="10706" spans="1:2" x14ac:dyDescent="0.25">
      <c r="A10706" s="163">
        <v>83000</v>
      </c>
      <c r="B10706" s="11">
        <v>83000</v>
      </c>
    </row>
    <row r="10707" spans="1:2" x14ac:dyDescent="0.25">
      <c r="A10707" s="9" t="s">
        <v>3359</v>
      </c>
      <c r="B10707" s="11">
        <v>85000</v>
      </c>
    </row>
    <row r="10708" spans="1:2" x14ac:dyDescent="0.25">
      <c r="A10708" s="4" t="s">
        <v>15</v>
      </c>
      <c r="B10708" s="11">
        <v>85000</v>
      </c>
    </row>
    <row r="10709" spans="1:2" x14ac:dyDescent="0.25">
      <c r="A10709" s="10" t="s">
        <v>279</v>
      </c>
      <c r="B10709" s="11">
        <v>85000</v>
      </c>
    </row>
    <row r="10710" spans="1:2" x14ac:dyDescent="0.25">
      <c r="A10710" s="12" t="s">
        <v>6</v>
      </c>
      <c r="B10710" s="11">
        <v>85000</v>
      </c>
    </row>
    <row r="10711" spans="1:2" x14ac:dyDescent="0.25">
      <c r="A10711" s="13" t="s">
        <v>4101</v>
      </c>
      <c r="B10711" s="11">
        <v>85000</v>
      </c>
    </row>
    <row r="10712" spans="1:2" x14ac:dyDescent="0.25">
      <c r="A10712" s="14">
        <v>25</v>
      </c>
      <c r="B10712" s="11">
        <v>85000</v>
      </c>
    </row>
    <row r="10713" spans="1:2" x14ac:dyDescent="0.25">
      <c r="A10713" s="20" t="s">
        <v>18</v>
      </c>
      <c r="B10713" s="11">
        <v>85000</v>
      </c>
    </row>
    <row r="10714" spans="1:2" x14ac:dyDescent="0.25">
      <c r="A10714" s="163">
        <v>85000</v>
      </c>
      <c r="B10714" s="11">
        <v>85000</v>
      </c>
    </row>
    <row r="10715" spans="1:2" x14ac:dyDescent="0.25">
      <c r="A10715" s="9" t="s">
        <v>3360</v>
      </c>
      <c r="B10715" s="11">
        <v>120000</v>
      </c>
    </row>
    <row r="10716" spans="1:2" x14ac:dyDescent="0.25">
      <c r="A10716" s="4" t="s">
        <v>15</v>
      </c>
      <c r="B10716" s="11">
        <v>120000</v>
      </c>
    </row>
    <row r="10717" spans="1:2" x14ac:dyDescent="0.25">
      <c r="A10717" s="10" t="s">
        <v>52</v>
      </c>
      <c r="B10717" s="11">
        <v>120000</v>
      </c>
    </row>
    <row r="10718" spans="1:2" x14ac:dyDescent="0.25">
      <c r="A10718" s="12" t="s">
        <v>6</v>
      </c>
      <c r="B10718" s="11">
        <v>120000</v>
      </c>
    </row>
    <row r="10719" spans="1:2" x14ac:dyDescent="0.25">
      <c r="A10719" s="13" t="s">
        <v>4104</v>
      </c>
      <c r="B10719" s="11">
        <v>120000</v>
      </c>
    </row>
    <row r="10720" spans="1:2" x14ac:dyDescent="0.25">
      <c r="A10720" s="14">
        <v>5</v>
      </c>
      <c r="B10720" s="11">
        <v>120000</v>
      </c>
    </row>
    <row r="10721" spans="1:2" x14ac:dyDescent="0.25">
      <c r="A10721" s="20" t="s">
        <v>18</v>
      </c>
      <c r="B10721" s="11">
        <v>120000</v>
      </c>
    </row>
    <row r="10722" spans="1:2" x14ac:dyDescent="0.25">
      <c r="A10722" s="163">
        <v>120000</v>
      </c>
      <c r="B10722" s="11">
        <v>120000</v>
      </c>
    </row>
    <row r="10723" spans="1:2" x14ac:dyDescent="0.25">
      <c r="A10723" s="9" t="s">
        <v>3361</v>
      </c>
      <c r="B10723" s="11">
        <v>69960</v>
      </c>
    </row>
    <row r="10724" spans="1:2" x14ac:dyDescent="0.25">
      <c r="A10724" s="4" t="s">
        <v>15</v>
      </c>
      <c r="B10724" s="11">
        <v>69960</v>
      </c>
    </row>
    <row r="10725" spans="1:2" x14ac:dyDescent="0.25">
      <c r="A10725" s="10" t="s">
        <v>279</v>
      </c>
      <c r="B10725" s="11">
        <v>69960</v>
      </c>
    </row>
    <row r="10726" spans="1:2" x14ac:dyDescent="0.25">
      <c r="A10726" s="12" t="s">
        <v>6</v>
      </c>
      <c r="B10726" s="11">
        <v>69960</v>
      </c>
    </row>
    <row r="10727" spans="1:2" x14ac:dyDescent="0.25">
      <c r="A10727" s="13" t="s">
        <v>4100</v>
      </c>
      <c r="B10727" s="11">
        <v>69960</v>
      </c>
    </row>
    <row r="10728" spans="1:2" x14ac:dyDescent="0.25">
      <c r="A10728" s="14">
        <v>22</v>
      </c>
      <c r="B10728" s="11">
        <v>69960</v>
      </c>
    </row>
    <row r="10729" spans="1:2" x14ac:dyDescent="0.25">
      <c r="A10729" s="20" t="s">
        <v>18</v>
      </c>
      <c r="B10729" s="11">
        <v>69960</v>
      </c>
    </row>
    <row r="10730" spans="1:2" x14ac:dyDescent="0.25">
      <c r="A10730" s="163">
        <v>69960</v>
      </c>
      <c r="B10730" s="11">
        <v>69960</v>
      </c>
    </row>
    <row r="10731" spans="1:2" x14ac:dyDescent="0.25">
      <c r="A10731" s="9" t="s">
        <v>3362</v>
      </c>
      <c r="B10731" s="11">
        <v>97000</v>
      </c>
    </row>
    <row r="10732" spans="1:2" x14ac:dyDescent="0.25">
      <c r="A10732" s="4" t="s">
        <v>15</v>
      </c>
      <c r="B10732" s="11">
        <v>97000</v>
      </c>
    </row>
    <row r="10733" spans="1:2" x14ac:dyDescent="0.25">
      <c r="A10733" s="10" t="s">
        <v>52</v>
      </c>
      <c r="B10733" s="11">
        <v>97000</v>
      </c>
    </row>
    <row r="10734" spans="1:2" x14ac:dyDescent="0.25">
      <c r="A10734" s="12" t="s">
        <v>6</v>
      </c>
      <c r="B10734" s="11">
        <v>97000</v>
      </c>
    </row>
    <row r="10735" spans="1:2" x14ac:dyDescent="0.25">
      <c r="A10735" s="13" t="s">
        <v>4102</v>
      </c>
      <c r="B10735" s="11">
        <v>97000</v>
      </c>
    </row>
    <row r="10736" spans="1:2" x14ac:dyDescent="0.25">
      <c r="A10736" s="14">
        <v>14</v>
      </c>
      <c r="B10736" s="11">
        <v>97000</v>
      </c>
    </row>
    <row r="10737" spans="1:2" x14ac:dyDescent="0.25">
      <c r="A10737" s="20" t="s">
        <v>9</v>
      </c>
      <c r="B10737" s="11">
        <v>97000</v>
      </c>
    </row>
    <row r="10738" spans="1:2" x14ac:dyDescent="0.25">
      <c r="A10738" s="163">
        <v>97000</v>
      </c>
      <c r="B10738" s="11">
        <v>97000</v>
      </c>
    </row>
    <row r="10739" spans="1:2" x14ac:dyDescent="0.25">
      <c r="A10739" s="9" t="s">
        <v>3363</v>
      </c>
      <c r="B10739" s="11">
        <v>94570.696324037053</v>
      </c>
    </row>
    <row r="10740" spans="1:2" x14ac:dyDescent="0.25">
      <c r="A10740" s="4" t="s">
        <v>71</v>
      </c>
      <c r="B10740" s="11">
        <v>94570.696324037053</v>
      </c>
    </row>
    <row r="10741" spans="1:2" x14ac:dyDescent="0.25">
      <c r="A10741" s="10" t="s">
        <v>20</v>
      </c>
      <c r="B10741" s="11">
        <v>94570.696324037053</v>
      </c>
    </row>
    <row r="10742" spans="1:2" x14ac:dyDescent="0.25">
      <c r="A10742" s="12" t="s">
        <v>69</v>
      </c>
      <c r="B10742" s="11">
        <v>94570.696324037053</v>
      </c>
    </row>
    <row r="10743" spans="1:2" x14ac:dyDescent="0.25">
      <c r="A10743" s="13" t="s">
        <v>4102</v>
      </c>
      <c r="B10743" s="11">
        <v>94570.696324037053</v>
      </c>
    </row>
    <row r="10744" spans="1:2" x14ac:dyDescent="0.25">
      <c r="A10744" s="14">
        <v>7</v>
      </c>
      <c r="B10744" s="11">
        <v>94570.696324037053</v>
      </c>
    </row>
    <row r="10745" spans="1:2" x14ac:dyDescent="0.25">
      <c r="A10745" s="20" t="s">
        <v>9</v>
      </c>
      <c r="B10745" s="11">
        <v>94570.696324037053</v>
      </c>
    </row>
    <row r="10746" spans="1:2" x14ac:dyDescent="0.25">
      <c r="A10746" s="163">
        <v>94570.696324037053</v>
      </c>
      <c r="B10746" s="11">
        <v>94570.696324037053</v>
      </c>
    </row>
    <row r="10747" spans="1:2" x14ac:dyDescent="0.25">
      <c r="A10747" s="9" t="s">
        <v>3364</v>
      </c>
      <c r="B10747" s="11">
        <v>39000</v>
      </c>
    </row>
    <row r="10748" spans="1:2" x14ac:dyDescent="0.25">
      <c r="A10748" s="4" t="s">
        <v>48</v>
      </c>
      <c r="B10748" s="11">
        <v>39000</v>
      </c>
    </row>
    <row r="10749" spans="1:2" x14ac:dyDescent="0.25">
      <c r="A10749" s="10" t="s">
        <v>52</v>
      </c>
      <c r="B10749" s="11">
        <v>39000</v>
      </c>
    </row>
    <row r="10750" spans="1:2" x14ac:dyDescent="0.25">
      <c r="A10750" s="12" t="s">
        <v>6</v>
      </c>
      <c r="B10750" s="11">
        <v>39000</v>
      </c>
    </row>
    <row r="10751" spans="1:2" x14ac:dyDescent="0.25">
      <c r="A10751" s="13" t="s">
        <v>4030</v>
      </c>
      <c r="B10751" s="11">
        <v>39000</v>
      </c>
    </row>
    <row r="10752" spans="1:2" x14ac:dyDescent="0.25">
      <c r="A10752" s="14">
        <v>6</v>
      </c>
      <c r="B10752" s="11">
        <v>39000</v>
      </c>
    </row>
    <row r="10753" spans="1:2" x14ac:dyDescent="0.25">
      <c r="A10753" s="20" t="s">
        <v>13</v>
      </c>
      <c r="B10753" s="11">
        <v>39000</v>
      </c>
    </row>
    <row r="10754" spans="1:2" x14ac:dyDescent="0.25">
      <c r="A10754" s="163">
        <v>39000</v>
      </c>
      <c r="B10754" s="11">
        <v>39000</v>
      </c>
    </row>
    <row r="10755" spans="1:2" x14ac:dyDescent="0.25">
      <c r="A10755" s="9" t="s">
        <v>3365</v>
      </c>
      <c r="B10755" s="11">
        <v>4451.9791718606421</v>
      </c>
    </row>
    <row r="10756" spans="1:2" x14ac:dyDescent="0.25">
      <c r="A10756" s="4" t="s">
        <v>8</v>
      </c>
      <c r="B10756" s="11">
        <v>4451.9791718606421</v>
      </c>
    </row>
    <row r="10757" spans="1:2" x14ac:dyDescent="0.25">
      <c r="A10757" s="10" t="s">
        <v>52</v>
      </c>
      <c r="B10757" s="11">
        <v>4451.9791718606421</v>
      </c>
    </row>
    <row r="10758" spans="1:2" x14ac:dyDescent="0.25">
      <c r="A10758" s="12" t="s">
        <v>40</v>
      </c>
      <c r="B10758" s="11">
        <v>4451.9791718606421</v>
      </c>
    </row>
    <row r="10759" spans="1:2" x14ac:dyDescent="0.25">
      <c r="A10759" s="13" t="s">
        <v>4053</v>
      </c>
      <c r="B10759" s="11">
        <v>4451.9791718606421</v>
      </c>
    </row>
    <row r="10760" spans="1:2" x14ac:dyDescent="0.25">
      <c r="A10760" s="14">
        <v>15</v>
      </c>
      <c r="B10760" s="11">
        <v>4451.9791718606421</v>
      </c>
    </row>
    <row r="10761" spans="1:2" x14ac:dyDescent="0.25">
      <c r="A10761" s="20" t="s">
        <v>25</v>
      </c>
      <c r="B10761" s="11">
        <v>4451.9791718606421</v>
      </c>
    </row>
    <row r="10762" spans="1:2" x14ac:dyDescent="0.25">
      <c r="A10762" s="163">
        <v>4451.9791718606421</v>
      </c>
      <c r="B10762" s="11">
        <v>4451.9791718606421</v>
      </c>
    </row>
    <row r="10763" spans="1:2" x14ac:dyDescent="0.25">
      <c r="A10763" s="9" t="s">
        <v>3366</v>
      </c>
      <c r="B10763" s="11">
        <v>62000</v>
      </c>
    </row>
    <row r="10764" spans="1:2" x14ac:dyDescent="0.25">
      <c r="A10764" s="4" t="s">
        <v>15</v>
      </c>
      <c r="B10764" s="11">
        <v>62000</v>
      </c>
    </row>
    <row r="10765" spans="1:2" x14ac:dyDescent="0.25">
      <c r="A10765" s="10" t="s">
        <v>67</v>
      </c>
      <c r="B10765" s="11">
        <v>62000</v>
      </c>
    </row>
    <row r="10766" spans="1:2" x14ac:dyDescent="0.25">
      <c r="A10766" s="12" t="s">
        <v>6</v>
      </c>
      <c r="B10766" s="11">
        <v>62000</v>
      </c>
    </row>
    <row r="10767" spans="1:2" x14ac:dyDescent="0.25">
      <c r="A10767" s="13" t="s">
        <v>4029</v>
      </c>
      <c r="B10767" s="11">
        <v>62000</v>
      </c>
    </row>
    <row r="10768" spans="1:2" x14ac:dyDescent="0.25">
      <c r="A10768" s="14">
        <v>25</v>
      </c>
      <c r="B10768" s="11">
        <v>62000</v>
      </c>
    </row>
    <row r="10769" spans="1:2" x14ac:dyDescent="0.25">
      <c r="A10769" s="20" t="s">
        <v>13</v>
      </c>
      <c r="B10769" s="11">
        <v>62000</v>
      </c>
    </row>
    <row r="10770" spans="1:2" x14ac:dyDescent="0.25">
      <c r="A10770" s="163">
        <v>62000</v>
      </c>
      <c r="B10770" s="11">
        <v>62000</v>
      </c>
    </row>
    <row r="10771" spans="1:2" x14ac:dyDescent="0.25">
      <c r="A10771" s="9" t="s">
        <v>3367</v>
      </c>
      <c r="B10771" s="11">
        <v>44000</v>
      </c>
    </row>
    <row r="10772" spans="1:2" x14ac:dyDescent="0.25">
      <c r="A10772" s="4" t="s">
        <v>15</v>
      </c>
      <c r="B10772" s="11">
        <v>44000</v>
      </c>
    </row>
    <row r="10773" spans="1:2" x14ac:dyDescent="0.25">
      <c r="A10773" s="10" t="s">
        <v>279</v>
      </c>
      <c r="B10773" s="11">
        <v>44000</v>
      </c>
    </row>
    <row r="10774" spans="1:2" x14ac:dyDescent="0.25">
      <c r="A10774" s="12" t="s">
        <v>6</v>
      </c>
      <c r="B10774" s="11">
        <v>44000</v>
      </c>
    </row>
    <row r="10775" spans="1:2" x14ac:dyDescent="0.25">
      <c r="A10775" s="13" t="s">
        <v>4030</v>
      </c>
      <c r="B10775" s="11">
        <v>44000</v>
      </c>
    </row>
    <row r="10776" spans="1:2" x14ac:dyDescent="0.25">
      <c r="A10776" s="14">
        <v>15</v>
      </c>
      <c r="B10776" s="11">
        <v>44000</v>
      </c>
    </row>
    <row r="10777" spans="1:2" x14ac:dyDescent="0.25">
      <c r="A10777" s="20" t="s">
        <v>9</v>
      </c>
      <c r="B10777" s="11">
        <v>44000</v>
      </c>
    </row>
    <row r="10778" spans="1:2" x14ac:dyDescent="0.25">
      <c r="A10778" s="163">
        <v>44000</v>
      </c>
      <c r="B10778" s="11">
        <v>44000</v>
      </c>
    </row>
    <row r="10779" spans="1:2" x14ac:dyDescent="0.25">
      <c r="A10779" s="9" t="s">
        <v>3368</v>
      </c>
      <c r="B10779" s="11">
        <v>150000</v>
      </c>
    </row>
    <row r="10780" spans="1:2" x14ac:dyDescent="0.25">
      <c r="A10780" s="4" t="s">
        <v>15</v>
      </c>
      <c r="B10780" s="11">
        <v>150000</v>
      </c>
    </row>
    <row r="10781" spans="1:2" x14ac:dyDescent="0.25">
      <c r="A10781" s="10" t="s">
        <v>52</v>
      </c>
      <c r="B10781" s="11">
        <v>150000</v>
      </c>
    </row>
    <row r="10782" spans="1:2" x14ac:dyDescent="0.25">
      <c r="A10782" s="12" t="s">
        <v>6</v>
      </c>
      <c r="B10782" s="11">
        <v>150000</v>
      </c>
    </row>
    <row r="10783" spans="1:2" x14ac:dyDescent="0.25">
      <c r="A10783" s="13" t="s">
        <v>4103</v>
      </c>
      <c r="B10783" s="11">
        <v>150000</v>
      </c>
    </row>
    <row r="10784" spans="1:2" x14ac:dyDescent="0.25">
      <c r="A10784" s="14">
        <v>30</v>
      </c>
      <c r="B10784" s="11">
        <v>150000</v>
      </c>
    </row>
    <row r="10785" spans="1:2" x14ac:dyDescent="0.25">
      <c r="A10785" s="20" t="s">
        <v>18</v>
      </c>
      <c r="B10785" s="11">
        <v>150000</v>
      </c>
    </row>
    <row r="10786" spans="1:2" x14ac:dyDescent="0.25">
      <c r="A10786" s="163">
        <v>150000</v>
      </c>
      <c r="B10786" s="11">
        <v>150000</v>
      </c>
    </row>
    <row r="10787" spans="1:2" x14ac:dyDescent="0.25">
      <c r="A10787" s="9" t="s">
        <v>3370</v>
      </c>
      <c r="B10787" s="11">
        <v>73500</v>
      </c>
    </row>
    <row r="10788" spans="1:2" x14ac:dyDescent="0.25">
      <c r="A10788" s="4" t="s">
        <v>15</v>
      </c>
      <c r="B10788" s="11">
        <v>73500</v>
      </c>
    </row>
    <row r="10789" spans="1:2" x14ac:dyDescent="0.25">
      <c r="A10789" s="10" t="s">
        <v>20</v>
      </c>
      <c r="B10789" s="11">
        <v>73500</v>
      </c>
    </row>
    <row r="10790" spans="1:2" x14ac:dyDescent="0.25">
      <c r="A10790" s="12" t="s">
        <v>6</v>
      </c>
      <c r="B10790" s="11">
        <v>73500</v>
      </c>
    </row>
    <row r="10791" spans="1:2" x14ac:dyDescent="0.25">
      <c r="A10791" s="13" t="s">
        <v>4100</v>
      </c>
      <c r="B10791" s="11">
        <v>73500</v>
      </c>
    </row>
    <row r="10792" spans="1:2" x14ac:dyDescent="0.25">
      <c r="A10792" s="14">
        <v>6</v>
      </c>
      <c r="B10792" s="11">
        <v>73500</v>
      </c>
    </row>
    <row r="10793" spans="1:2" x14ac:dyDescent="0.25">
      <c r="A10793" s="20" t="s">
        <v>13</v>
      </c>
      <c r="B10793" s="11">
        <v>73500</v>
      </c>
    </row>
    <row r="10794" spans="1:2" x14ac:dyDescent="0.25">
      <c r="A10794" s="163">
        <v>73500</v>
      </c>
      <c r="B10794" s="11">
        <v>73500</v>
      </c>
    </row>
    <row r="10795" spans="1:2" x14ac:dyDescent="0.25">
      <c r="A10795" s="9" t="s">
        <v>3371</v>
      </c>
      <c r="B10795" s="11">
        <v>77500</v>
      </c>
    </row>
    <row r="10796" spans="1:2" x14ac:dyDescent="0.25">
      <c r="A10796" s="4" t="s">
        <v>15</v>
      </c>
      <c r="B10796" s="11">
        <v>77500</v>
      </c>
    </row>
    <row r="10797" spans="1:2" x14ac:dyDescent="0.25">
      <c r="A10797" s="10" t="s">
        <v>20</v>
      </c>
      <c r="B10797" s="11">
        <v>77500</v>
      </c>
    </row>
    <row r="10798" spans="1:2" x14ac:dyDescent="0.25">
      <c r="A10798" s="12" t="s">
        <v>6</v>
      </c>
      <c r="B10798" s="11">
        <v>77500</v>
      </c>
    </row>
    <row r="10799" spans="1:2" x14ac:dyDescent="0.25">
      <c r="A10799" s="13" t="s">
        <v>4101</v>
      </c>
      <c r="B10799" s="11">
        <v>77500</v>
      </c>
    </row>
    <row r="10800" spans="1:2" x14ac:dyDescent="0.25">
      <c r="A10800" s="14">
        <v>7</v>
      </c>
      <c r="B10800" s="11">
        <v>77500</v>
      </c>
    </row>
    <row r="10801" spans="1:2" x14ac:dyDescent="0.25">
      <c r="A10801" s="20" t="s">
        <v>9</v>
      </c>
      <c r="B10801" s="11">
        <v>77500</v>
      </c>
    </row>
    <row r="10802" spans="1:2" x14ac:dyDescent="0.25">
      <c r="A10802" s="163">
        <v>77500</v>
      </c>
      <c r="B10802" s="11">
        <v>77500</v>
      </c>
    </row>
    <row r="10803" spans="1:2" x14ac:dyDescent="0.25">
      <c r="A10803" s="9" t="s">
        <v>3372</v>
      </c>
      <c r="B10803" s="11">
        <v>60800</v>
      </c>
    </row>
    <row r="10804" spans="1:2" x14ac:dyDescent="0.25">
      <c r="A10804" s="4" t="s">
        <v>15</v>
      </c>
      <c r="B10804" s="11">
        <v>60800</v>
      </c>
    </row>
    <row r="10805" spans="1:2" x14ac:dyDescent="0.25">
      <c r="A10805" s="10" t="s">
        <v>20</v>
      </c>
      <c r="B10805" s="11">
        <v>60800</v>
      </c>
    </row>
    <row r="10806" spans="1:2" x14ac:dyDescent="0.25">
      <c r="A10806" s="12" t="s">
        <v>6</v>
      </c>
      <c r="B10806" s="11">
        <v>60800</v>
      </c>
    </row>
    <row r="10807" spans="1:2" x14ac:dyDescent="0.25">
      <c r="A10807" s="13" t="s">
        <v>4029</v>
      </c>
      <c r="B10807" s="11">
        <v>60800</v>
      </c>
    </row>
    <row r="10808" spans="1:2" x14ac:dyDescent="0.25">
      <c r="A10808" s="14">
        <v>10</v>
      </c>
      <c r="B10808" s="11">
        <v>60800</v>
      </c>
    </row>
    <row r="10809" spans="1:2" x14ac:dyDescent="0.25">
      <c r="A10809" s="20" t="s">
        <v>13</v>
      </c>
      <c r="B10809" s="11">
        <v>60800</v>
      </c>
    </row>
    <row r="10810" spans="1:2" x14ac:dyDescent="0.25">
      <c r="A10810" s="163">
        <v>60800</v>
      </c>
      <c r="B10810" s="11">
        <v>60800</v>
      </c>
    </row>
    <row r="10811" spans="1:2" x14ac:dyDescent="0.25">
      <c r="A10811" s="9" t="s">
        <v>3373</v>
      </c>
      <c r="B10811" s="11">
        <v>136000</v>
      </c>
    </row>
    <row r="10812" spans="1:2" x14ac:dyDescent="0.25">
      <c r="A10812" s="4" t="s">
        <v>15</v>
      </c>
      <c r="B10812" s="11">
        <v>136000</v>
      </c>
    </row>
    <row r="10813" spans="1:2" x14ac:dyDescent="0.25">
      <c r="A10813" s="10" t="s">
        <v>52</v>
      </c>
      <c r="B10813" s="11">
        <v>136000</v>
      </c>
    </row>
    <row r="10814" spans="1:2" x14ac:dyDescent="0.25">
      <c r="A10814" s="12" t="s">
        <v>6</v>
      </c>
      <c r="B10814" s="11">
        <v>136000</v>
      </c>
    </row>
    <row r="10815" spans="1:2" x14ac:dyDescent="0.25">
      <c r="A10815" s="13" t="s">
        <v>4105</v>
      </c>
      <c r="B10815" s="11">
        <v>136000</v>
      </c>
    </row>
    <row r="10816" spans="1:2" x14ac:dyDescent="0.25">
      <c r="A10816" s="14">
        <v>10</v>
      </c>
      <c r="B10816" s="11">
        <v>136000</v>
      </c>
    </row>
    <row r="10817" spans="1:2" x14ac:dyDescent="0.25">
      <c r="A10817" s="20" t="s">
        <v>9</v>
      </c>
      <c r="B10817" s="11">
        <v>136000</v>
      </c>
    </row>
    <row r="10818" spans="1:2" x14ac:dyDescent="0.25">
      <c r="A10818" s="163">
        <v>136000</v>
      </c>
      <c r="B10818" s="11">
        <v>136000</v>
      </c>
    </row>
    <row r="10819" spans="1:2" x14ac:dyDescent="0.25">
      <c r="A10819" s="9" t="s">
        <v>3374</v>
      </c>
      <c r="B10819" s="11">
        <v>20000</v>
      </c>
    </row>
    <row r="10820" spans="1:2" x14ac:dyDescent="0.25">
      <c r="A10820" s="4" t="s">
        <v>8</v>
      </c>
      <c r="B10820" s="11">
        <v>20000</v>
      </c>
    </row>
    <row r="10821" spans="1:2" x14ac:dyDescent="0.25">
      <c r="A10821" s="10" t="s">
        <v>67</v>
      </c>
      <c r="B10821" s="11">
        <v>20000</v>
      </c>
    </row>
    <row r="10822" spans="1:2" x14ac:dyDescent="0.25">
      <c r="A10822" s="12" t="s">
        <v>6</v>
      </c>
      <c r="B10822" s="11">
        <v>20000</v>
      </c>
    </row>
    <row r="10823" spans="1:2" x14ac:dyDescent="0.25">
      <c r="A10823" s="13" t="s">
        <v>4054</v>
      </c>
      <c r="B10823" s="11">
        <v>20000</v>
      </c>
    </row>
    <row r="10824" spans="1:2" x14ac:dyDescent="0.25">
      <c r="A10824" s="14">
        <v>6</v>
      </c>
      <c r="B10824" s="11">
        <v>20000</v>
      </c>
    </row>
    <row r="10825" spans="1:2" x14ac:dyDescent="0.25">
      <c r="A10825" s="20" t="s">
        <v>9</v>
      </c>
      <c r="B10825" s="11">
        <v>20000</v>
      </c>
    </row>
    <row r="10826" spans="1:2" x14ac:dyDescent="0.25">
      <c r="A10826" s="163">
        <v>20000</v>
      </c>
      <c r="B10826" s="11">
        <v>20000</v>
      </c>
    </row>
    <row r="10827" spans="1:2" x14ac:dyDescent="0.25">
      <c r="A10827" s="9" t="s">
        <v>3375</v>
      </c>
      <c r="B10827" s="11">
        <v>95000</v>
      </c>
    </row>
    <row r="10828" spans="1:2" x14ac:dyDescent="0.25">
      <c r="A10828" s="4" t="s">
        <v>15</v>
      </c>
      <c r="B10828" s="11">
        <v>95000</v>
      </c>
    </row>
    <row r="10829" spans="1:2" x14ac:dyDescent="0.25">
      <c r="A10829" s="10" t="s">
        <v>279</v>
      </c>
      <c r="B10829" s="11">
        <v>95000</v>
      </c>
    </row>
    <row r="10830" spans="1:2" x14ac:dyDescent="0.25">
      <c r="A10830" s="12" t="s">
        <v>6</v>
      </c>
      <c r="B10830" s="11">
        <v>95000</v>
      </c>
    </row>
    <row r="10831" spans="1:2" x14ac:dyDescent="0.25">
      <c r="A10831" s="13" t="s">
        <v>4102</v>
      </c>
      <c r="B10831" s="11">
        <v>95000</v>
      </c>
    </row>
    <row r="10832" spans="1:2" x14ac:dyDescent="0.25">
      <c r="A10832" s="14">
        <v>14</v>
      </c>
      <c r="B10832" s="11">
        <v>95000</v>
      </c>
    </row>
    <row r="10833" spans="1:2" x14ac:dyDescent="0.25">
      <c r="A10833" s="20" t="s">
        <v>9</v>
      </c>
      <c r="B10833" s="11">
        <v>95000</v>
      </c>
    </row>
    <row r="10834" spans="1:2" x14ac:dyDescent="0.25">
      <c r="A10834" s="163">
        <v>95000</v>
      </c>
      <c r="B10834" s="11">
        <v>95000</v>
      </c>
    </row>
    <row r="10835" spans="1:2" x14ac:dyDescent="0.25">
      <c r="A10835" s="9" t="s">
        <v>3376</v>
      </c>
      <c r="B10835" s="11">
        <v>130000</v>
      </c>
    </row>
    <row r="10836" spans="1:2" x14ac:dyDescent="0.25">
      <c r="A10836" s="4" t="s">
        <v>15</v>
      </c>
      <c r="B10836" s="11">
        <v>130000</v>
      </c>
    </row>
    <row r="10837" spans="1:2" x14ac:dyDescent="0.25">
      <c r="A10837" s="10" t="s">
        <v>52</v>
      </c>
      <c r="B10837" s="11">
        <v>130000</v>
      </c>
    </row>
    <row r="10838" spans="1:2" x14ac:dyDescent="0.25">
      <c r="A10838" s="12" t="s">
        <v>6</v>
      </c>
      <c r="B10838" s="11">
        <v>130000</v>
      </c>
    </row>
    <row r="10839" spans="1:2" x14ac:dyDescent="0.25">
      <c r="A10839" s="13" t="s">
        <v>4105</v>
      </c>
      <c r="B10839" s="11">
        <v>130000</v>
      </c>
    </row>
    <row r="10840" spans="1:2" x14ac:dyDescent="0.25">
      <c r="A10840" s="14">
        <v>25</v>
      </c>
      <c r="B10840" s="11">
        <v>130000</v>
      </c>
    </row>
    <row r="10841" spans="1:2" x14ac:dyDescent="0.25">
      <c r="A10841" s="20" t="s">
        <v>25</v>
      </c>
      <c r="B10841" s="11">
        <v>130000</v>
      </c>
    </row>
    <row r="10842" spans="1:2" x14ac:dyDescent="0.25">
      <c r="A10842" s="163">
        <v>130000</v>
      </c>
      <c r="B10842" s="11">
        <v>130000</v>
      </c>
    </row>
    <row r="10843" spans="1:2" x14ac:dyDescent="0.25">
      <c r="A10843" s="9" t="s">
        <v>3377</v>
      </c>
      <c r="B10843" s="11">
        <v>65000</v>
      </c>
    </row>
    <row r="10844" spans="1:2" x14ac:dyDescent="0.25">
      <c r="A10844" s="4" t="s">
        <v>15</v>
      </c>
      <c r="B10844" s="11">
        <v>65000</v>
      </c>
    </row>
    <row r="10845" spans="1:2" x14ac:dyDescent="0.25">
      <c r="A10845" s="10" t="s">
        <v>20</v>
      </c>
      <c r="B10845" s="11">
        <v>65000</v>
      </c>
    </row>
    <row r="10846" spans="1:2" x14ac:dyDescent="0.25">
      <c r="A10846" s="12" t="s">
        <v>6</v>
      </c>
      <c r="B10846" s="11">
        <v>65000</v>
      </c>
    </row>
    <row r="10847" spans="1:2" x14ac:dyDescent="0.25">
      <c r="A10847" s="13" t="s">
        <v>4100</v>
      </c>
      <c r="B10847" s="11">
        <v>65000</v>
      </c>
    </row>
    <row r="10848" spans="1:2" x14ac:dyDescent="0.25">
      <c r="A10848" s="14">
        <v>10</v>
      </c>
      <c r="B10848" s="11">
        <v>65000</v>
      </c>
    </row>
    <row r="10849" spans="1:2" x14ac:dyDescent="0.25">
      <c r="A10849" s="20" t="s">
        <v>18</v>
      </c>
      <c r="B10849" s="11">
        <v>65000</v>
      </c>
    </row>
    <row r="10850" spans="1:2" x14ac:dyDescent="0.25">
      <c r="A10850" s="163">
        <v>65000</v>
      </c>
      <c r="B10850" s="11">
        <v>65000</v>
      </c>
    </row>
    <row r="10851" spans="1:2" x14ac:dyDescent="0.25">
      <c r="A10851" s="9" t="s">
        <v>3378</v>
      </c>
      <c r="B10851" s="11">
        <v>80000</v>
      </c>
    </row>
    <row r="10852" spans="1:2" x14ac:dyDescent="0.25">
      <c r="A10852" s="4" t="s">
        <v>15</v>
      </c>
      <c r="B10852" s="11">
        <v>80000</v>
      </c>
    </row>
    <row r="10853" spans="1:2" x14ac:dyDescent="0.25">
      <c r="A10853" s="10" t="s">
        <v>356</v>
      </c>
      <c r="B10853" s="11">
        <v>80000</v>
      </c>
    </row>
    <row r="10854" spans="1:2" x14ac:dyDescent="0.25">
      <c r="A10854" s="12" t="s">
        <v>6</v>
      </c>
      <c r="B10854" s="11">
        <v>80000</v>
      </c>
    </row>
    <row r="10855" spans="1:2" x14ac:dyDescent="0.25">
      <c r="A10855" s="13" t="s">
        <v>4101</v>
      </c>
      <c r="B10855" s="11">
        <v>80000</v>
      </c>
    </row>
    <row r="10856" spans="1:2" x14ac:dyDescent="0.25">
      <c r="A10856" s="14">
        <v>8</v>
      </c>
      <c r="B10856" s="11">
        <v>80000</v>
      </c>
    </row>
    <row r="10857" spans="1:2" x14ac:dyDescent="0.25">
      <c r="A10857" s="20" t="s">
        <v>18</v>
      </c>
      <c r="B10857" s="11">
        <v>80000</v>
      </c>
    </row>
    <row r="10858" spans="1:2" x14ac:dyDescent="0.25">
      <c r="A10858" s="163">
        <v>80000</v>
      </c>
      <c r="B10858" s="11">
        <v>80000</v>
      </c>
    </row>
    <row r="10859" spans="1:2" x14ac:dyDescent="0.25">
      <c r="A10859" s="9" t="s">
        <v>3379</v>
      </c>
      <c r="B10859" s="11">
        <v>37000</v>
      </c>
    </row>
    <row r="10860" spans="1:2" x14ac:dyDescent="0.25">
      <c r="A10860" s="4" t="s">
        <v>15</v>
      </c>
      <c r="B10860" s="11">
        <v>37000</v>
      </c>
    </row>
    <row r="10861" spans="1:2" x14ac:dyDescent="0.25">
      <c r="A10861" s="10" t="s">
        <v>3999</v>
      </c>
      <c r="B10861" s="11">
        <v>37000</v>
      </c>
    </row>
    <row r="10862" spans="1:2" x14ac:dyDescent="0.25">
      <c r="A10862" s="12" t="s">
        <v>6</v>
      </c>
      <c r="B10862" s="11">
        <v>37000</v>
      </c>
    </row>
    <row r="10863" spans="1:2" x14ac:dyDescent="0.25">
      <c r="A10863" s="13" t="s">
        <v>4032</v>
      </c>
      <c r="B10863" s="11">
        <v>37000</v>
      </c>
    </row>
    <row r="10864" spans="1:2" x14ac:dyDescent="0.25">
      <c r="A10864" s="14">
        <v>30</v>
      </c>
      <c r="B10864" s="11">
        <v>37000</v>
      </c>
    </row>
    <row r="10865" spans="1:2" x14ac:dyDescent="0.25">
      <c r="A10865" s="20" t="s">
        <v>18</v>
      </c>
      <c r="B10865" s="11">
        <v>37000</v>
      </c>
    </row>
    <row r="10866" spans="1:2" x14ac:dyDescent="0.25">
      <c r="A10866" s="163">
        <v>37000</v>
      </c>
      <c r="B10866" s="11">
        <v>37000</v>
      </c>
    </row>
    <row r="10867" spans="1:2" x14ac:dyDescent="0.25">
      <c r="A10867" s="9" t="s">
        <v>3380</v>
      </c>
      <c r="B10867" s="11">
        <v>40000</v>
      </c>
    </row>
    <row r="10868" spans="1:2" x14ac:dyDescent="0.25">
      <c r="A10868" s="4" t="s">
        <v>15</v>
      </c>
      <c r="B10868" s="11">
        <v>40000</v>
      </c>
    </row>
    <row r="10869" spans="1:2" x14ac:dyDescent="0.25">
      <c r="A10869" s="10" t="s">
        <v>52</v>
      </c>
      <c r="B10869" s="11">
        <v>40000</v>
      </c>
    </row>
    <row r="10870" spans="1:2" x14ac:dyDescent="0.25">
      <c r="A10870" s="12" t="s">
        <v>6</v>
      </c>
      <c r="B10870" s="11">
        <v>40000</v>
      </c>
    </row>
    <row r="10871" spans="1:2" x14ac:dyDescent="0.25">
      <c r="A10871" s="13" t="s">
        <v>4030</v>
      </c>
      <c r="B10871" s="11">
        <v>40000</v>
      </c>
    </row>
    <row r="10872" spans="1:2" x14ac:dyDescent="0.25">
      <c r="A10872" s="14">
        <v>8</v>
      </c>
      <c r="B10872" s="11">
        <v>40000</v>
      </c>
    </row>
    <row r="10873" spans="1:2" x14ac:dyDescent="0.25">
      <c r="A10873" s="20" t="s">
        <v>25</v>
      </c>
      <c r="B10873" s="11">
        <v>40000</v>
      </c>
    </row>
    <row r="10874" spans="1:2" x14ac:dyDescent="0.25">
      <c r="A10874" s="163">
        <v>40000</v>
      </c>
      <c r="B10874" s="11">
        <v>40000</v>
      </c>
    </row>
    <row r="10875" spans="1:2" x14ac:dyDescent="0.25">
      <c r="A10875" s="9" t="s">
        <v>3381</v>
      </c>
      <c r="B10875" s="11">
        <v>49000</v>
      </c>
    </row>
    <row r="10876" spans="1:2" x14ac:dyDescent="0.25">
      <c r="A10876" s="4" t="s">
        <v>15</v>
      </c>
      <c r="B10876" s="11">
        <v>49000</v>
      </c>
    </row>
    <row r="10877" spans="1:2" x14ac:dyDescent="0.25">
      <c r="A10877" s="10" t="s">
        <v>20</v>
      </c>
      <c r="B10877" s="11">
        <v>49000</v>
      </c>
    </row>
    <row r="10878" spans="1:2" x14ac:dyDescent="0.25">
      <c r="A10878" s="12" t="s">
        <v>6</v>
      </c>
      <c r="B10878" s="11">
        <v>49000</v>
      </c>
    </row>
    <row r="10879" spans="1:2" x14ac:dyDescent="0.25">
      <c r="A10879" s="13" t="s">
        <v>4030</v>
      </c>
      <c r="B10879" s="11">
        <v>49000</v>
      </c>
    </row>
    <row r="10880" spans="1:2" x14ac:dyDescent="0.25">
      <c r="A10880" s="14">
        <v>10</v>
      </c>
      <c r="B10880" s="11">
        <v>49000</v>
      </c>
    </row>
    <row r="10881" spans="1:2" x14ac:dyDescent="0.25">
      <c r="A10881" s="20" t="s">
        <v>9</v>
      </c>
      <c r="B10881" s="11">
        <v>49000</v>
      </c>
    </row>
    <row r="10882" spans="1:2" x14ac:dyDescent="0.25">
      <c r="A10882" s="163">
        <v>49000</v>
      </c>
      <c r="B10882" s="11">
        <v>49000</v>
      </c>
    </row>
    <row r="10883" spans="1:2" x14ac:dyDescent="0.25">
      <c r="A10883" s="9" t="s">
        <v>3382</v>
      </c>
      <c r="B10883" s="11">
        <v>65000</v>
      </c>
    </row>
    <row r="10884" spans="1:2" x14ac:dyDescent="0.25">
      <c r="A10884" s="4" t="s">
        <v>15</v>
      </c>
      <c r="B10884" s="11">
        <v>65000</v>
      </c>
    </row>
    <row r="10885" spans="1:2" x14ac:dyDescent="0.25">
      <c r="A10885" s="10" t="s">
        <v>20</v>
      </c>
      <c r="B10885" s="11">
        <v>65000</v>
      </c>
    </row>
    <row r="10886" spans="1:2" x14ac:dyDescent="0.25">
      <c r="A10886" s="12" t="s">
        <v>6</v>
      </c>
      <c r="B10886" s="11">
        <v>65000</v>
      </c>
    </row>
    <row r="10887" spans="1:2" x14ac:dyDescent="0.25">
      <c r="A10887" s="13" t="s">
        <v>4100</v>
      </c>
      <c r="B10887" s="11">
        <v>65000</v>
      </c>
    </row>
    <row r="10888" spans="1:2" x14ac:dyDescent="0.25">
      <c r="A10888" s="14">
        <v>14</v>
      </c>
      <c r="B10888" s="11">
        <v>65000</v>
      </c>
    </row>
    <row r="10889" spans="1:2" x14ac:dyDescent="0.25">
      <c r="A10889" s="20" t="s">
        <v>13</v>
      </c>
      <c r="B10889" s="11">
        <v>65000</v>
      </c>
    </row>
    <row r="10890" spans="1:2" x14ac:dyDescent="0.25">
      <c r="A10890" s="163">
        <v>65000</v>
      </c>
      <c r="B10890" s="11">
        <v>65000</v>
      </c>
    </row>
    <row r="10891" spans="1:2" x14ac:dyDescent="0.25">
      <c r="A10891" s="9" t="s">
        <v>3383</v>
      </c>
      <c r="B10891" s="11">
        <v>55000</v>
      </c>
    </row>
    <row r="10892" spans="1:2" x14ac:dyDescent="0.25">
      <c r="A10892" s="4" t="s">
        <v>15</v>
      </c>
      <c r="B10892" s="11">
        <v>55000</v>
      </c>
    </row>
    <row r="10893" spans="1:2" x14ac:dyDescent="0.25">
      <c r="A10893" s="10" t="s">
        <v>20</v>
      </c>
      <c r="B10893" s="11">
        <v>55000</v>
      </c>
    </row>
    <row r="10894" spans="1:2" x14ac:dyDescent="0.25">
      <c r="A10894" s="12" t="s">
        <v>6</v>
      </c>
      <c r="B10894" s="11">
        <v>55000</v>
      </c>
    </row>
    <row r="10895" spans="1:2" x14ac:dyDescent="0.25">
      <c r="A10895" s="13" t="s">
        <v>4029</v>
      </c>
      <c r="B10895" s="11">
        <v>55000</v>
      </c>
    </row>
    <row r="10896" spans="1:2" x14ac:dyDescent="0.25">
      <c r="A10896" s="14">
        <v>1</v>
      </c>
      <c r="B10896" s="11">
        <v>55000</v>
      </c>
    </row>
    <row r="10897" spans="1:2" x14ac:dyDescent="0.25">
      <c r="A10897" s="20" t="s">
        <v>13</v>
      </c>
      <c r="B10897" s="11">
        <v>55000</v>
      </c>
    </row>
    <row r="10898" spans="1:2" x14ac:dyDescent="0.25">
      <c r="A10898" s="163">
        <v>55000</v>
      </c>
      <c r="B10898" s="11">
        <v>55000</v>
      </c>
    </row>
    <row r="10899" spans="1:2" x14ac:dyDescent="0.25">
      <c r="A10899" s="9" t="s">
        <v>3384</v>
      </c>
      <c r="B10899" s="11">
        <v>40000</v>
      </c>
    </row>
    <row r="10900" spans="1:2" x14ac:dyDescent="0.25">
      <c r="A10900" s="4" t="s">
        <v>15</v>
      </c>
      <c r="B10900" s="11">
        <v>40000</v>
      </c>
    </row>
    <row r="10901" spans="1:2" x14ac:dyDescent="0.25">
      <c r="A10901" s="10" t="s">
        <v>52</v>
      </c>
      <c r="B10901" s="11">
        <v>40000</v>
      </c>
    </row>
    <row r="10902" spans="1:2" x14ac:dyDescent="0.25">
      <c r="A10902" s="12" t="s">
        <v>6</v>
      </c>
      <c r="B10902" s="11">
        <v>40000</v>
      </c>
    </row>
    <row r="10903" spans="1:2" x14ac:dyDescent="0.25">
      <c r="A10903" s="13" t="s">
        <v>4030</v>
      </c>
      <c r="B10903" s="11">
        <v>40000</v>
      </c>
    </row>
    <row r="10904" spans="1:2" x14ac:dyDescent="0.25">
      <c r="A10904" s="14">
        <v>1</v>
      </c>
      <c r="B10904" s="11">
        <v>40000</v>
      </c>
    </row>
    <row r="10905" spans="1:2" x14ac:dyDescent="0.25">
      <c r="A10905" s="20" t="s">
        <v>9</v>
      </c>
      <c r="B10905" s="11">
        <v>40000</v>
      </c>
    </row>
    <row r="10906" spans="1:2" x14ac:dyDescent="0.25">
      <c r="A10906" s="163">
        <v>40000</v>
      </c>
      <c r="B10906" s="11">
        <v>40000</v>
      </c>
    </row>
    <row r="10907" spans="1:2" x14ac:dyDescent="0.25">
      <c r="A10907" s="9" t="s">
        <v>3385</v>
      </c>
      <c r="B10907" s="11">
        <v>60000</v>
      </c>
    </row>
    <row r="10908" spans="1:2" x14ac:dyDescent="0.25">
      <c r="A10908" s="4" t="s">
        <v>15</v>
      </c>
      <c r="B10908" s="11">
        <v>60000</v>
      </c>
    </row>
    <row r="10909" spans="1:2" x14ac:dyDescent="0.25">
      <c r="A10909" s="10" t="s">
        <v>20</v>
      </c>
      <c r="B10909" s="11">
        <v>60000</v>
      </c>
    </row>
    <row r="10910" spans="1:2" x14ac:dyDescent="0.25">
      <c r="A10910" s="12" t="s">
        <v>6</v>
      </c>
      <c r="B10910" s="11">
        <v>60000</v>
      </c>
    </row>
    <row r="10911" spans="1:2" x14ac:dyDescent="0.25">
      <c r="A10911" s="13" t="s">
        <v>4029</v>
      </c>
      <c r="B10911" s="11">
        <v>60000</v>
      </c>
    </row>
    <row r="10912" spans="1:2" x14ac:dyDescent="0.25">
      <c r="A10912" s="14">
        <v>15</v>
      </c>
      <c r="B10912" s="11">
        <v>60000</v>
      </c>
    </row>
    <row r="10913" spans="1:2" x14ac:dyDescent="0.25">
      <c r="A10913" s="20" t="s">
        <v>9</v>
      </c>
      <c r="B10913" s="11">
        <v>60000</v>
      </c>
    </row>
    <row r="10914" spans="1:2" x14ac:dyDescent="0.25">
      <c r="A10914" s="163">
        <v>60000</v>
      </c>
      <c r="B10914" s="11">
        <v>60000</v>
      </c>
    </row>
    <row r="10915" spans="1:2" x14ac:dyDescent="0.25">
      <c r="A10915" s="9" t="s">
        <v>3386</v>
      </c>
      <c r="B10915" s="11">
        <v>45734.379803697877</v>
      </c>
    </row>
    <row r="10916" spans="1:2" x14ac:dyDescent="0.25">
      <c r="A10916" s="4" t="s">
        <v>36</v>
      </c>
      <c r="B10916" s="11">
        <v>45734.379803697877</v>
      </c>
    </row>
    <row r="10917" spans="1:2" x14ac:dyDescent="0.25">
      <c r="A10917" s="10" t="s">
        <v>20</v>
      </c>
      <c r="B10917" s="11">
        <v>45734.379803697877</v>
      </c>
    </row>
    <row r="10918" spans="1:2" x14ac:dyDescent="0.25">
      <c r="A10918" s="12" t="s">
        <v>22</v>
      </c>
      <c r="B10918" s="11">
        <v>45734.379803697877</v>
      </c>
    </row>
    <row r="10919" spans="1:2" x14ac:dyDescent="0.25">
      <c r="A10919" s="13" t="s">
        <v>4030</v>
      </c>
      <c r="B10919" s="11">
        <v>45734.379803697877</v>
      </c>
    </row>
    <row r="10920" spans="1:2" x14ac:dyDescent="0.25">
      <c r="A10920" s="14">
        <v>4</v>
      </c>
      <c r="B10920" s="11">
        <v>45734.379803697877</v>
      </c>
    </row>
    <row r="10921" spans="1:2" x14ac:dyDescent="0.25">
      <c r="A10921" s="20" t="s">
        <v>18</v>
      </c>
      <c r="B10921" s="11">
        <v>45734.379803697877</v>
      </c>
    </row>
    <row r="10922" spans="1:2" x14ac:dyDescent="0.25">
      <c r="A10922" s="163">
        <v>45734.379803697877</v>
      </c>
      <c r="B10922" s="11">
        <v>45734.379803697877</v>
      </c>
    </row>
    <row r="10923" spans="1:2" x14ac:dyDescent="0.25">
      <c r="A10923" s="9" t="s">
        <v>3387</v>
      </c>
      <c r="B10923" s="11">
        <v>150000</v>
      </c>
    </row>
    <row r="10924" spans="1:2" x14ac:dyDescent="0.25">
      <c r="A10924" s="4" t="s">
        <v>15</v>
      </c>
      <c r="B10924" s="11">
        <v>150000</v>
      </c>
    </row>
    <row r="10925" spans="1:2" x14ac:dyDescent="0.25">
      <c r="A10925" s="10" t="s">
        <v>20</v>
      </c>
      <c r="B10925" s="11">
        <v>150000</v>
      </c>
    </row>
    <row r="10926" spans="1:2" x14ac:dyDescent="0.25">
      <c r="A10926" s="12" t="s">
        <v>6</v>
      </c>
      <c r="B10926" s="11">
        <v>150000</v>
      </c>
    </row>
    <row r="10927" spans="1:2" x14ac:dyDescent="0.25">
      <c r="A10927" s="13" t="s">
        <v>4103</v>
      </c>
      <c r="B10927" s="11">
        <v>150000</v>
      </c>
    </row>
    <row r="10928" spans="1:2" x14ac:dyDescent="0.25">
      <c r="A10928" s="14">
        <v>30</v>
      </c>
      <c r="B10928" s="11">
        <v>150000</v>
      </c>
    </row>
    <row r="10929" spans="1:2" x14ac:dyDescent="0.25">
      <c r="A10929" s="20" t="s">
        <v>18</v>
      </c>
      <c r="B10929" s="11">
        <v>150000</v>
      </c>
    </row>
    <row r="10930" spans="1:2" x14ac:dyDescent="0.25">
      <c r="A10930" s="163">
        <v>150000</v>
      </c>
      <c r="B10930" s="11">
        <v>150000</v>
      </c>
    </row>
    <row r="10931" spans="1:2" x14ac:dyDescent="0.25">
      <c r="A10931" s="9" t="s">
        <v>3388</v>
      </c>
      <c r="B10931" s="11">
        <v>88000</v>
      </c>
    </row>
    <row r="10932" spans="1:2" x14ac:dyDescent="0.25">
      <c r="A10932" s="4" t="s">
        <v>15</v>
      </c>
      <c r="B10932" s="11">
        <v>88000</v>
      </c>
    </row>
    <row r="10933" spans="1:2" x14ac:dyDescent="0.25">
      <c r="A10933" s="10" t="s">
        <v>52</v>
      </c>
      <c r="B10933" s="11">
        <v>88000</v>
      </c>
    </row>
    <row r="10934" spans="1:2" x14ac:dyDescent="0.25">
      <c r="A10934" s="12" t="s">
        <v>6</v>
      </c>
      <c r="B10934" s="11">
        <v>88000</v>
      </c>
    </row>
    <row r="10935" spans="1:2" x14ac:dyDescent="0.25">
      <c r="A10935" s="13" t="s">
        <v>4102</v>
      </c>
      <c r="B10935" s="11">
        <v>88000</v>
      </c>
    </row>
    <row r="10936" spans="1:2" x14ac:dyDescent="0.25">
      <c r="A10936" s="14">
        <v>21</v>
      </c>
      <c r="B10936" s="11">
        <v>88000</v>
      </c>
    </row>
    <row r="10937" spans="1:2" x14ac:dyDescent="0.25">
      <c r="A10937" s="20" t="s">
        <v>9</v>
      </c>
      <c r="B10937" s="11">
        <v>88000</v>
      </c>
    </row>
    <row r="10938" spans="1:2" x14ac:dyDescent="0.25">
      <c r="A10938" s="163">
        <v>88000</v>
      </c>
      <c r="B10938" s="11">
        <v>88000</v>
      </c>
    </row>
    <row r="10939" spans="1:2" x14ac:dyDescent="0.25">
      <c r="A10939" s="9" t="s">
        <v>3389</v>
      </c>
      <c r="B10939" s="11">
        <v>64500</v>
      </c>
    </row>
    <row r="10940" spans="1:2" x14ac:dyDescent="0.25">
      <c r="A10940" s="4" t="s">
        <v>15</v>
      </c>
      <c r="B10940" s="11">
        <v>64500</v>
      </c>
    </row>
    <row r="10941" spans="1:2" x14ac:dyDescent="0.25">
      <c r="A10941" s="10" t="s">
        <v>20</v>
      </c>
      <c r="B10941" s="11">
        <v>64500</v>
      </c>
    </row>
    <row r="10942" spans="1:2" x14ac:dyDescent="0.25">
      <c r="A10942" s="12" t="s">
        <v>6</v>
      </c>
      <c r="B10942" s="11">
        <v>64500</v>
      </c>
    </row>
    <row r="10943" spans="1:2" x14ac:dyDescent="0.25">
      <c r="A10943" s="13" t="s">
        <v>4100</v>
      </c>
      <c r="B10943" s="11">
        <v>64500</v>
      </c>
    </row>
    <row r="10944" spans="1:2" x14ac:dyDescent="0.25">
      <c r="A10944" s="14">
        <v>13</v>
      </c>
      <c r="B10944" s="11">
        <v>64500</v>
      </c>
    </row>
    <row r="10945" spans="1:2" x14ac:dyDescent="0.25">
      <c r="A10945" s="20" t="s">
        <v>9</v>
      </c>
      <c r="B10945" s="11">
        <v>64500</v>
      </c>
    </row>
    <row r="10946" spans="1:2" x14ac:dyDescent="0.25">
      <c r="A10946" s="163">
        <v>64500</v>
      </c>
      <c r="B10946" s="11">
        <v>64500</v>
      </c>
    </row>
    <row r="10947" spans="1:2" x14ac:dyDescent="0.25">
      <c r="A10947" s="9" t="s">
        <v>3390</v>
      </c>
      <c r="B10947" s="11">
        <v>57600</v>
      </c>
    </row>
    <row r="10948" spans="1:2" x14ac:dyDescent="0.25">
      <c r="A10948" s="4" t="s">
        <v>133</v>
      </c>
      <c r="B10948" s="11">
        <v>57600</v>
      </c>
    </row>
    <row r="10949" spans="1:2" x14ac:dyDescent="0.25">
      <c r="A10949" s="10" t="s">
        <v>279</v>
      </c>
      <c r="B10949" s="11">
        <v>57600</v>
      </c>
    </row>
    <row r="10950" spans="1:2" x14ac:dyDescent="0.25">
      <c r="A10950" s="12" t="s">
        <v>3958</v>
      </c>
      <c r="B10950" s="11">
        <v>57600</v>
      </c>
    </row>
    <row r="10951" spans="1:2" x14ac:dyDescent="0.25">
      <c r="A10951" s="13" t="s">
        <v>4029</v>
      </c>
      <c r="B10951" s="11">
        <v>57600</v>
      </c>
    </row>
    <row r="10952" spans="1:2" x14ac:dyDescent="0.25">
      <c r="A10952" s="14">
        <v>20</v>
      </c>
      <c r="B10952" s="11">
        <v>57600</v>
      </c>
    </row>
    <row r="10953" spans="1:2" x14ac:dyDescent="0.25">
      <c r="A10953" s="20" t="s">
        <v>9</v>
      </c>
      <c r="B10953" s="11">
        <v>57600</v>
      </c>
    </row>
    <row r="10954" spans="1:2" x14ac:dyDescent="0.25">
      <c r="A10954" s="163">
        <v>57600</v>
      </c>
      <c r="B10954" s="11">
        <v>57600</v>
      </c>
    </row>
    <row r="10955" spans="1:2" x14ac:dyDescent="0.25">
      <c r="A10955" s="9" t="s">
        <v>3391</v>
      </c>
      <c r="B10955" s="11">
        <v>50000</v>
      </c>
    </row>
    <row r="10956" spans="1:2" x14ac:dyDescent="0.25">
      <c r="A10956" s="4" t="s">
        <v>15</v>
      </c>
      <c r="B10956" s="11">
        <v>50000</v>
      </c>
    </row>
    <row r="10957" spans="1:2" x14ac:dyDescent="0.25">
      <c r="A10957" s="10" t="s">
        <v>310</v>
      </c>
      <c r="B10957" s="11">
        <v>50000</v>
      </c>
    </row>
    <row r="10958" spans="1:2" x14ac:dyDescent="0.25">
      <c r="A10958" s="12" t="s">
        <v>6</v>
      </c>
      <c r="B10958" s="11">
        <v>50000</v>
      </c>
    </row>
    <row r="10959" spans="1:2" x14ac:dyDescent="0.25">
      <c r="A10959" s="13" t="s">
        <v>4029</v>
      </c>
      <c r="B10959" s="11">
        <v>50000</v>
      </c>
    </row>
    <row r="10960" spans="1:2" x14ac:dyDescent="0.25">
      <c r="A10960" s="14">
        <v>15</v>
      </c>
      <c r="B10960" s="11">
        <v>50000</v>
      </c>
    </row>
    <row r="10961" spans="1:2" x14ac:dyDescent="0.25">
      <c r="A10961" s="20" t="s">
        <v>9</v>
      </c>
      <c r="B10961" s="11">
        <v>50000</v>
      </c>
    </row>
    <row r="10962" spans="1:2" x14ac:dyDescent="0.25">
      <c r="A10962" s="163">
        <v>50000</v>
      </c>
      <c r="B10962" s="11">
        <v>50000</v>
      </c>
    </row>
    <row r="10963" spans="1:2" x14ac:dyDescent="0.25">
      <c r="A10963" s="9" t="s">
        <v>3392</v>
      </c>
      <c r="B10963" s="11">
        <v>120000</v>
      </c>
    </row>
    <row r="10964" spans="1:2" x14ac:dyDescent="0.25">
      <c r="A10964" s="4" t="s">
        <v>15</v>
      </c>
      <c r="B10964" s="11">
        <v>120000</v>
      </c>
    </row>
    <row r="10965" spans="1:2" x14ac:dyDescent="0.25">
      <c r="A10965" s="10" t="s">
        <v>52</v>
      </c>
      <c r="B10965" s="11">
        <v>120000</v>
      </c>
    </row>
    <row r="10966" spans="1:2" x14ac:dyDescent="0.25">
      <c r="A10966" s="12" t="s">
        <v>6</v>
      </c>
      <c r="B10966" s="11">
        <v>120000</v>
      </c>
    </row>
    <row r="10967" spans="1:2" x14ac:dyDescent="0.25">
      <c r="A10967" s="13" t="s">
        <v>4104</v>
      </c>
      <c r="B10967" s="11">
        <v>120000</v>
      </c>
    </row>
    <row r="10968" spans="1:2" x14ac:dyDescent="0.25">
      <c r="A10968" s="14">
        <v>10</v>
      </c>
      <c r="B10968" s="11">
        <v>120000</v>
      </c>
    </row>
    <row r="10969" spans="1:2" x14ac:dyDescent="0.25">
      <c r="A10969" s="20" t="s">
        <v>18</v>
      </c>
      <c r="B10969" s="11">
        <v>120000</v>
      </c>
    </row>
    <row r="10970" spans="1:2" x14ac:dyDescent="0.25">
      <c r="A10970" s="163">
        <v>120000</v>
      </c>
      <c r="B10970" s="11">
        <v>120000</v>
      </c>
    </row>
    <row r="10971" spans="1:2" x14ac:dyDescent="0.25">
      <c r="A10971" s="9" t="s">
        <v>3393</v>
      </c>
      <c r="B10971" s="11">
        <v>107000</v>
      </c>
    </row>
    <row r="10972" spans="1:2" x14ac:dyDescent="0.25">
      <c r="A10972" s="4" t="s">
        <v>15</v>
      </c>
      <c r="B10972" s="11">
        <v>107000</v>
      </c>
    </row>
    <row r="10973" spans="1:2" x14ac:dyDescent="0.25">
      <c r="A10973" s="10" t="s">
        <v>52</v>
      </c>
      <c r="B10973" s="11">
        <v>107000</v>
      </c>
    </row>
    <row r="10974" spans="1:2" x14ac:dyDescent="0.25">
      <c r="A10974" s="12" t="s">
        <v>6</v>
      </c>
      <c r="B10974" s="11">
        <v>107000</v>
      </c>
    </row>
    <row r="10975" spans="1:2" x14ac:dyDescent="0.25">
      <c r="A10975" s="13" t="s">
        <v>4031</v>
      </c>
      <c r="B10975" s="11">
        <v>107000</v>
      </c>
    </row>
    <row r="10976" spans="1:2" x14ac:dyDescent="0.25">
      <c r="A10976" s="14">
        <v>29</v>
      </c>
      <c r="B10976" s="11">
        <v>107000</v>
      </c>
    </row>
    <row r="10977" spans="1:2" x14ac:dyDescent="0.25">
      <c r="A10977" s="20" t="s">
        <v>13</v>
      </c>
      <c r="B10977" s="11">
        <v>107000</v>
      </c>
    </row>
    <row r="10978" spans="1:2" x14ac:dyDescent="0.25">
      <c r="A10978" s="163">
        <v>107000</v>
      </c>
      <c r="B10978" s="11">
        <v>107000</v>
      </c>
    </row>
    <row r="10979" spans="1:2" x14ac:dyDescent="0.25">
      <c r="A10979" s="9" t="s">
        <v>3394</v>
      </c>
      <c r="B10979" s="11">
        <v>40000</v>
      </c>
    </row>
    <row r="10980" spans="1:2" x14ac:dyDescent="0.25">
      <c r="A10980" s="4" t="s">
        <v>15</v>
      </c>
      <c r="B10980" s="11">
        <v>40000</v>
      </c>
    </row>
    <row r="10981" spans="1:2" x14ac:dyDescent="0.25">
      <c r="A10981" s="10" t="s">
        <v>20</v>
      </c>
      <c r="B10981" s="11">
        <v>40000</v>
      </c>
    </row>
    <row r="10982" spans="1:2" x14ac:dyDescent="0.25">
      <c r="A10982" s="12" t="s">
        <v>6</v>
      </c>
      <c r="B10982" s="11">
        <v>40000</v>
      </c>
    </row>
    <row r="10983" spans="1:2" x14ac:dyDescent="0.25">
      <c r="A10983" s="13" t="s">
        <v>4030</v>
      </c>
      <c r="B10983" s="11">
        <v>40000</v>
      </c>
    </row>
    <row r="10984" spans="1:2" x14ac:dyDescent="0.25">
      <c r="A10984" s="14">
        <v>6</v>
      </c>
      <c r="B10984" s="11">
        <v>40000</v>
      </c>
    </row>
    <row r="10985" spans="1:2" x14ac:dyDescent="0.25">
      <c r="A10985" s="20" t="s">
        <v>18</v>
      </c>
      <c r="B10985" s="11">
        <v>40000</v>
      </c>
    </row>
    <row r="10986" spans="1:2" x14ac:dyDescent="0.25">
      <c r="A10986" s="163">
        <v>40000</v>
      </c>
      <c r="B10986" s="11">
        <v>40000</v>
      </c>
    </row>
    <row r="10987" spans="1:2" x14ac:dyDescent="0.25">
      <c r="A10987" s="9" t="s">
        <v>3395</v>
      </c>
      <c r="B10987" s="11">
        <v>81000</v>
      </c>
    </row>
    <row r="10988" spans="1:2" x14ac:dyDescent="0.25">
      <c r="A10988" s="4" t="s">
        <v>15</v>
      </c>
      <c r="B10988" s="11">
        <v>81000</v>
      </c>
    </row>
    <row r="10989" spans="1:2" x14ac:dyDescent="0.25">
      <c r="A10989" s="10" t="s">
        <v>52</v>
      </c>
      <c r="B10989" s="11">
        <v>81000</v>
      </c>
    </row>
    <row r="10990" spans="1:2" x14ac:dyDescent="0.25">
      <c r="A10990" s="12" t="s">
        <v>6</v>
      </c>
      <c r="B10990" s="11">
        <v>81000</v>
      </c>
    </row>
    <row r="10991" spans="1:2" x14ac:dyDescent="0.25">
      <c r="A10991" s="13" t="s">
        <v>4101</v>
      </c>
      <c r="B10991" s="11">
        <v>81000</v>
      </c>
    </row>
    <row r="10992" spans="1:2" x14ac:dyDescent="0.25">
      <c r="A10992" s="14">
        <v>12</v>
      </c>
      <c r="B10992" s="11">
        <v>81000</v>
      </c>
    </row>
    <row r="10993" spans="1:2" x14ac:dyDescent="0.25">
      <c r="A10993" s="20" t="s">
        <v>25</v>
      </c>
      <c r="B10993" s="11">
        <v>81000</v>
      </c>
    </row>
    <row r="10994" spans="1:2" x14ac:dyDescent="0.25">
      <c r="A10994" s="163">
        <v>81000</v>
      </c>
      <c r="B10994" s="11">
        <v>81000</v>
      </c>
    </row>
    <row r="10995" spans="1:2" x14ac:dyDescent="0.25">
      <c r="A10995" s="9" t="s">
        <v>3396</v>
      </c>
      <c r="B10995" s="11">
        <v>45000</v>
      </c>
    </row>
    <row r="10996" spans="1:2" x14ac:dyDescent="0.25">
      <c r="A10996" s="4" t="s">
        <v>15</v>
      </c>
      <c r="B10996" s="11">
        <v>45000</v>
      </c>
    </row>
    <row r="10997" spans="1:2" x14ac:dyDescent="0.25">
      <c r="A10997" s="10" t="s">
        <v>67</v>
      </c>
      <c r="B10997" s="11">
        <v>45000</v>
      </c>
    </row>
    <row r="10998" spans="1:2" x14ac:dyDescent="0.25">
      <c r="A10998" s="12" t="s">
        <v>6</v>
      </c>
      <c r="B10998" s="11">
        <v>45000</v>
      </c>
    </row>
    <row r="10999" spans="1:2" x14ac:dyDescent="0.25">
      <c r="A10999" s="13" t="s">
        <v>4030</v>
      </c>
      <c r="B10999" s="11">
        <v>45000</v>
      </c>
    </row>
    <row r="11000" spans="1:2" x14ac:dyDescent="0.25">
      <c r="A11000" s="14">
        <v>20</v>
      </c>
      <c r="B11000" s="11">
        <v>45000</v>
      </c>
    </row>
    <row r="11001" spans="1:2" x14ac:dyDescent="0.25">
      <c r="A11001" s="20" t="s">
        <v>9</v>
      </c>
      <c r="B11001" s="11">
        <v>45000</v>
      </c>
    </row>
    <row r="11002" spans="1:2" x14ac:dyDescent="0.25">
      <c r="A11002" s="163">
        <v>45000</v>
      </c>
      <c r="B11002" s="11">
        <v>45000</v>
      </c>
    </row>
    <row r="11003" spans="1:2" x14ac:dyDescent="0.25">
      <c r="A11003" s="9" t="s">
        <v>3397</v>
      </c>
      <c r="B11003" s="11">
        <v>49000</v>
      </c>
    </row>
    <row r="11004" spans="1:2" x14ac:dyDescent="0.25">
      <c r="A11004" s="4" t="s">
        <v>15</v>
      </c>
      <c r="B11004" s="11">
        <v>49000</v>
      </c>
    </row>
    <row r="11005" spans="1:2" x14ac:dyDescent="0.25">
      <c r="A11005" s="10" t="s">
        <v>67</v>
      </c>
      <c r="B11005" s="11">
        <v>49000</v>
      </c>
    </row>
    <row r="11006" spans="1:2" x14ac:dyDescent="0.25">
      <c r="A11006" s="12" t="s">
        <v>6</v>
      </c>
      <c r="B11006" s="11">
        <v>49000</v>
      </c>
    </row>
    <row r="11007" spans="1:2" x14ac:dyDescent="0.25">
      <c r="A11007" s="13" t="s">
        <v>4030</v>
      </c>
      <c r="B11007" s="11">
        <v>49000</v>
      </c>
    </row>
    <row r="11008" spans="1:2" x14ac:dyDescent="0.25">
      <c r="A11008" s="14">
        <v>5</v>
      </c>
      <c r="B11008" s="11">
        <v>49000</v>
      </c>
    </row>
    <row r="11009" spans="1:2" x14ac:dyDescent="0.25">
      <c r="A11009" s="20" t="s">
        <v>9</v>
      </c>
      <c r="B11009" s="11">
        <v>49000</v>
      </c>
    </row>
    <row r="11010" spans="1:2" x14ac:dyDescent="0.25">
      <c r="A11010" s="163">
        <v>49000</v>
      </c>
      <c r="B11010" s="11">
        <v>49000</v>
      </c>
    </row>
    <row r="11011" spans="1:2" x14ac:dyDescent="0.25">
      <c r="A11011" s="9" t="s">
        <v>3398</v>
      </c>
      <c r="B11011" s="11">
        <v>13355.937515581925</v>
      </c>
    </row>
    <row r="11012" spans="1:2" x14ac:dyDescent="0.25">
      <c r="A11012" s="4" t="s">
        <v>8</v>
      </c>
      <c r="B11012" s="11">
        <v>13355.937515581925</v>
      </c>
    </row>
    <row r="11013" spans="1:2" x14ac:dyDescent="0.25">
      <c r="A11013" s="10" t="s">
        <v>4001</v>
      </c>
      <c r="B11013" s="11">
        <v>13355.937515581925</v>
      </c>
    </row>
    <row r="11014" spans="1:2" x14ac:dyDescent="0.25">
      <c r="A11014" s="12" t="s">
        <v>40</v>
      </c>
      <c r="B11014" s="11">
        <v>13355.937515581925</v>
      </c>
    </row>
    <row r="11015" spans="1:2" x14ac:dyDescent="0.25">
      <c r="A11015" s="13" t="s">
        <v>4054</v>
      </c>
      <c r="B11015" s="11">
        <v>13355.937515581925</v>
      </c>
    </row>
    <row r="11016" spans="1:2" x14ac:dyDescent="0.25">
      <c r="A11016" s="14">
        <v>1</v>
      </c>
      <c r="B11016" s="11">
        <v>13355.937515581925</v>
      </c>
    </row>
    <row r="11017" spans="1:2" x14ac:dyDescent="0.25">
      <c r="A11017" s="20" t="s">
        <v>25</v>
      </c>
      <c r="B11017" s="11">
        <v>13355.937515581925</v>
      </c>
    </row>
    <row r="11018" spans="1:2" x14ac:dyDescent="0.25">
      <c r="A11018" s="163">
        <v>13355.937515581925</v>
      </c>
      <c r="B11018" s="11">
        <v>13355.937515581925</v>
      </c>
    </row>
    <row r="11019" spans="1:2" x14ac:dyDescent="0.25">
      <c r="A11019" s="9" t="s">
        <v>3399</v>
      </c>
      <c r="B11019" s="11">
        <v>72000</v>
      </c>
    </row>
    <row r="11020" spans="1:2" x14ac:dyDescent="0.25">
      <c r="A11020" s="4" t="s">
        <v>15</v>
      </c>
      <c r="B11020" s="11">
        <v>72000</v>
      </c>
    </row>
    <row r="11021" spans="1:2" x14ac:dyDescent="0.25">
      <c r="A11021" s="10" t="s">
        <v>52</v>
      </c>
      <c r="B11021" s="11">
        <v>72000</v>
      </c>
    </row>
    <row r="11022" spans="1:2" x14ac:dyDescent="0.25">
      <c r="A11022" s="12" t="s">
        <v>6</v>
      </c>
      <c r="B11022" s="11">
        <v>72000</v>
      </c>
    </row>
    <row r="11023" spans="1:2" x14ac:dyDescent="0.25">
      <c r="A11023" s="13" t="s">
        <v>4100</v>
      </c>
      <c r="B11023" s="11">
        <v>72000</v>
      </c>
    </row>
    <row r="11024" spans="1:2" x14ac:dyDescent="0.25">
      <c r="A11024" s="14">
        <v>20</v>
      </c>
      <c r="B11024" s="11">
        <v>72000</v>
      </c>
    </row>
    <row r="11025" spans="1:2" x14ac:dyDescent="0.25">
      <c r="A11025" s="20" t="s">
        <v>25</v>
      </c>
      <c r="B11025" s="11">
        <v>72000</v>
      </c>
    </row>
    <row r="11026" spans="1:2" x14ac:dyDescent="0.25">
      <c r="A11026" s="163">
        <v>72000</v>
      </c>
      <c r="B11026" s="11">
        <v>72000</v>
      </c>
    </row>
    <row r="11027" spans="1:2" x14ac:dyDescent="0.25">
      <c r="A11027" s="9" t="s">
        <v>3400</v>
      </c>
      <c r="B11027" s="11">
        <v>50000</v>
      </c>
    </row>
    <row r="11028" spans="1:2" x14ac:dyDescent="0.25">
      <c r="A11028" s="4" t="s">
        <v>15</v>
      </c>
      <c r="B11028" s="11">
        <v>50000</v>
      </c>
    </row>
    <row r="11029" spans="1:2" x14ac:dyDescent="0.25">
      <c r="A11029" s="10" t="s">
        <v>20</v>
      </c>
      <c r="B11029" s="11">
        <v>50000</v>
      </c>
    </row>
    <row r="11030" spans="1:2" x14ac:dyDescent="0.25">
      <c r="A11030" s="12" t="s">
        <v>6</v>
      </c>
      <c r="B11030" s="11">
        <v>50000</v>
      </c>
    </row>
    <row r="11031" spans="1:2" x14ac:dyDescent="0.25">
      <c r="A11031" s="13" t="s">
        <v>4029</v>
      </c>
      <c r="B11031" s="11">
        <v>50000</v>
      </c>
    </row>
    <row r="11032" spans="1:2" x14ac:dyDescent="0.25">
      <c r="A11032" s="14">
        <v>7</v>
      </c>
      <c r="B11032" s="11">
        <v>50000</v>
      </c>
    </row>
    <row r="11033" spans="1:2" x14ac:dyDescent="0.25">
      <c r="A11033" s="20" t="s">
        <v>9</v>
      </c>
      <c r="B11033" s="11">
        <v>50000</v>
      </c>
    </row>
    <row r="11034" spans="1:2" x14ac:dyDescent="0.25">
      <c r="A11034" s="163">
        <v>50000</v>
      </c>
      <c r="B11034" s="11">
        <v>50000</v>
      </c>
    </row>
    <row r="11035" spans="1:2" x14ac:dyDescent="0.25">
      <c r="A11035" s="9" t="s">
        <v>3401</v>
      </c>
      <c r="B11035" s="11">
        <v>57678</v>
      </c>
    </row>
    <row r="11036" spans="1:2" x14ac:dyDescent="0.25">
      <c r="A11036" s="4" t="s">
        <v>15</v>
      </c>
      <c r="B11036" s="11">
        <v>57678</v>
      </c>
    </row>
    <row r="11037" spans="1:2" x14ac:dyDescent="0.25">
      <c r="A11037" s="10" t="s">
        <v>20</v>
      </c>
      <c r="B11037" s="11">
        <v>57678</v>
      </c>
    </row>
    <row r="11038" spans="1:2" x14ac:dyDescent="0.25">
      <c r="A11038" s="12" t="s">
        <v>6</v>
      </c>
      <c r="B11038" s="11">
        <v>57678</v>
      </c>
    </row>
    <row r="11039" spans="1:2" x14ac:dyDescent="0.25">
      <c r="A11039" s="13" t="s">
        <v>4029</v>
      </c>
      <c r="B11039" s="11">
        <v>57678</v>
      </c>
    </row>
    <row r="11040" spans="1:2" x14ac:dyDescent="0.25">
      <c r="A11040" s="14">
        <v>2</v>
      </c>
      <c r="B11040" s="11">
        <v>57678</v>
      </c>
    </row>
    <row r="11041" spans="1:2" x14ac:dyDescent="0.25">
      <c r="A11041" s="20" t="s">
        <v>9</v>
      </c>
      <c r="B11041" s="11">
        <v>57678</v>
      </c>
    </row>
    <row r="11042" spans="1:2" x14ac:dyDescent="0.25">
      <c r="A11042" s="163">
        <v>57678</v>
      </c>
      <c r="B11042" s="11">
        <v>57678</v>
      </c>
    </row>
    <row r="11043" spans="1:2" x14ac:dyDescent="0.25">
      <c r="A11043" s="9" t="s">
        <v>3402</v>
      </c>
      <c r="B11043" s="11">
        <v>80442</v>
      </c>
    </row>
    <row r="11044" spans="1:2" x14ac:dyDescent="0.25">
      <c r="A11044" s="4" t="s">
        <v>15</v>
      </c>
      <c r="B11044" s="11">
        <v>80442</v>
      </c>
    </row>
    <row r="11045" spans="1:2" x14ac:dyDescent="0.25">
      <c r="A11045" s="10" t="s">
        <v>20</v>
      </c>
      <c r="B11045" s="11">
        <v>80442</v>
      </c>
    </row>
    <row r="11046" spans="1:2" x14ac:dyDescent="0.25">
      <c r="A11046" s="12" t="s">
        <v>6</v>
      </c>
      <c r="B11046" s="11">
        <v>80442</v>
      </c>
    </row>
    <row r="11047" spans="1:2" x14ac:dyDescent="0.25">
      <c r="A11047" s="13" t="s">
        <v>4101</v>
      </c>
      <c r="B11047" s="11">
        <v>80442</v>
      </c>
    </row>
    <row r="11048" spans="1:2" x14ac:dyDescent="0.25">
      <c r="A11048" s="14">
        <v>16</v>
      </c>
      <c r="B11048" s="11">
        <v>80442</v>
      </c>
    </row>
    <row r="11049" spans="1:2" x14ac:dyDescent="0.25">
      <c r="A11049" s="20" t="s">
        <v>9</v>
      </c>
      <c r="B11049" s="11">
        <v>80442</v>
      </c>
    </row>
    <row r="11050" spans="1:2" x14ac:dyDescent="0.25">
      <c r="A11050" s="163">
        <v>80442</v>
      </c>
      <c r="B11050" s="11">
        <v>80442</v>
      </c>
    </row>
    <row r="11051" spans="1:2" x14ac:dyDescent="0.25">
      <c r="A11051" s="9" t="s">
        <v>3403</v>
      </c>
      <c r="B11051" s="11">
        <v>75000</v>
      </c>
    </row>
    <row r="11052" spans="1:2" x14ac:dyDescent="0.25">
      <c r="A11052" s="4" t="s">
        <v>15</v>
      </c>
      <c r="B11052" s="11">
        <v>75000</v>
      </c>
    </row>
    <row r="11053" spans="1:2" x14ac:dyDescent="0.25">
      <c r="A11053" s="10" t="s">
        <v>52</v>
      </c>
      <c r="B11053" s="11">
        <v>75000</v>
      </c>
    </row>
    <row r="11054" spans="1:2" x14ac:dyDescent="0.25">
      <c r="A11054" s="12" t="s">
        <v>6</v>
      </c>
      <c r="B11054" s="11">
        <v>75000</v>
      </c>
    </row>
    <row r="11055" spans="1:2" x14ac:dyDescent="0.25">
      <c r="A11055" s="13" t="s">
        <v>4101</v>
      </c>
      <c r="B11055" s="11">
        <v>75000</v>
      </c>
    </row>
    <row r="11056" spans="1:2" x14ac:dyDescent="0.25">
      <c r="A11056" s="14">
        <v>9</v>
      </c>
      <c r="B11056" s="11">
        <v>75000</v>
      </c>
    </row>
    <row r="11057" spans="1:2" x14ac:dyDescent="0.25">
      <c r="A11057" s="20" t="s">
        <v>25</v>
      </c>
      <c r="B11057" s="11">
        <v>75000</v>
      </c>
    </row>
    <row r="11058" spans="1:2" x14ac:dyDescent="0.25">
      <c r="A11058" s="163">
        <v>75000</v>
      </c>
      <c r="B11058" s="11">
        <v>75000</v>
      </c>
    </row>
    <row r="11059" spans="1:2" x14ac:dyDescent="0.25">
      <c r="A11059" s="9" t="s">
        <v>3404</v>
      </c>
      <c r="B11059" s="11">
        <v>61000</v>
      </c>
    </row>
    <row r="11060" spans="1:2" x14ac:dyDescent="0.25">
      <c r="A11060" s="4" t="s">
        <v>15</v>
      </c>
      <c r="B11060" s="11">
        <v>61000</v>
      </c>
    </row>
    <row r="11061" spans="1:2" x14ac:dyDescent="0.25">
      <c r="A11061" s="10" t="s">
        <v>20</v>
      </c>
      <c r="B11061" s="11">
        <v>61000</v>
      </c>
    </row>
    <row r="11062" spans="1:2" x14ac:dyDescent="0.25">
      <c r="A11062" s="12" t="s">
        <v>6</v>
      </c>
      <c r="B11062" s="11">
        <v>61000</v>
      </c>
    </row>
    <row r="11063" spans="1:2" x14ac:dyDescent="0.25">
      <c r="A11063" s="13" t="s">
        <v>4029</v>
      </c>
      <c r="B11063" s="11">
        <v>61000</v>
      </c>
    </row>
    <row r="11064" spans="1:2" x14ac:dyDescent="0.25">
      <c r="A11064" s="14">
        <v>12</v>
      </c>
      <c r="B11064" s="11">
        <v>61000</v>
      </c>
    </row>
    <row r="11065" spans="1:2" x14ac:dyDescent="0.25">
      <c r="A11065" s="20" t="s">
        <v>9</v>
      </c>
      <c r="B11065" s="11">
        <v>61000</v>
      </c>
    </row>
    <row r="11066" spans="1:2" x14ac:dyDescent="0.25">
      <c r="A11066" s="163">
        <v>61000</v>
      </c>
      <c r="B11066" s="11">
        <v>61000</v>
      </c>
    </row>
    <row r="11067" spans="1:2" x14ac:dyDescent="0.25">
      <c r="A11067" s="9" t="s">
        <v>3405</v>
      </c>
      <c r="B11067" s="11">
        <v>77000</v>
      </c>
    </row>
    <row r="11068" spans="1:2" x14ac:dyDescent="0.25">
      <c r="A11068" s="4" t="s">
        <v>15</v>
      </c>
      <c r="B11068" s="11">
        <v>77000</v>
      </c>
    </row>
    <row r="11069" spans="1:2" x14ac:dyDescent="0.25">
      <c r="A11069" s="10" t="s">
        <v>279</v>
      </c>
      <c r="B11069" s="11">
        <v>77000</v>
      </c>
    </row>
    <row r="11070" spans="1:2" x14ac:dyDescent="0.25">
      <c r="A11070" s="12" t="s">
        <v>6</v>
      </c>
      <c r="B11070" s="11">
        <v>77000</v>
      </c>
    </row>
    <row r="11071" spans="1:2" x14ac:dyDescent="0.25">
      <c r="A11071" s="13" t="s">
        <v>4101</v>
      </c>
      <c r="B11071" s="11">
        <v>77000</v>
      </c>
    </row>
    <row r="11072" spans="1:2" x14ac:dyDescent="0.25">
      <c r="A11072" s="14">
        <v>10</v>
      </c>
      <c r="B11072" s="11">
        <v>77000</v>
      </c>
    </row>
    <row r="11073" spans="1:2" x14ac:dyDescent="0.25">
      <c r="A11073" s="20" t="s">
        <v>9</v>
      </c>
      <c r="B11073" s="11">
        <v>77000</v>
      </c>
    </row>
    <row r="11074" spans="1:2" x14ac:dyDescent="0.25">
      <c r="A11074" s="163">
        <v>77000</v>
      </c>
      <c r="B11074" s="11">
        <v>77000</v>
      </c>
    </row>
    <row r="11075" spans="1:2" x14ac:dyDescent="0.25">
      <c r="A11075" s="9" t="s">
        <v>3406</v>
      </c>
      <c r="B11075" s="11">
        <v>92000</v>
      </c>
    </row>
    <row r="11076" spans="1:2" x14ac:dyDescent="0.25">
      <c r="A11076" s="4" t="s">
        <v>15</v>
      </c>
      <c r="B11076" s="11">
        <v>92000</v>
      </c>
    </row>
    <row r="11077" spans="1:2" x14ac:dyDescent="0.25">
      <c r="A11077" s="10" t="s">
        <v>488</v>
      </c>
      <c r="B11077" s="11">
        <v>92000</v>
      </c>
    </row>
    <row r="11078" spans="1:2" x14ac:dyDescent="0.25">
      <c r="A11078" s="12" t="s">
        <v>6</v>
      </c>
      <c r="B11078" s="11">
        <v>92000</v>
      </c>
    </row>
    <row r="11079" spans="1:2" x14ac:dyDescent="0.25">
      <c r="A11079" s="13" t="s">
        <v>4102</v>
      </c>
      <c r="B11079" s="11">
        <v>92000</v>
      </c>
    </row>
    <row r="11080" spans="1:2" x14ac:dyDescent="0.25">
      <c r="A11080" s="14">
        <v>9</v>
      </c>
      <c r="B11080" s="11">
        <v>92000</v>
      </c>
    </row>
    <row r="11081" spans="1:2" x14ac:dyDescent="0.25">
      <c r="A11081" s="20" t="s">
        <v>18</v>
      </c>
      <c r="B11081" s="11">
        <v>92000</v>
      </c>
    </row>
    <row r="11082" spans="1:2" x14ac:dyDescent="0.25">
      <c r="A11082" s="163">
        <v>92000</v>
      </c>
      <c r="B11082" s="11">
        <v>92000</v>
      </c>
    </row>
    <row r="11083" spans="1:2" x14ac:dyDescent="0.25">
      <c r="A11083" s="9" t="s">
        <v>3407</v>
      </c>
      <c r="B11083" s="11">
        <v>72000</v>
      </c>
    </row>
    <row r="11084" spans="1:2" x14ac:dyDescent="0.25">
      <c r="A11084" s="4" t="s">
        <v>15</v>
      </c>
      <c r="B11084" s="11">
        <v>72000</v>
      </c>
    </row>
    <row r="11085" spans="1:2" x14ac:dyDescent="0.25">
      <c r="A11085" s="10" t="s">
        <v>20</v>
      </c>
      <c r="B11085" s="11">
        <v>72000</v>
      </c>
    </row>
    <row r="11086" spans="1:2" x14ac:dyDescent="0.25">
      <c r="A11086" s="12" t="s">
        <v>6</v>
      </c>
      <c r="B11086" s="11">
        <v>72000</v>
      </c>
    </row>
    <row r="11087" spans="1:2" x14ac:dyDescent="0.25">
      <c r="A11087" s="13" t="s">
        <v>4100</v>
      </c>
      <c r="B11087" s="11">
        <v>72000</v>
      </c>
    </row>
    <row r="11088" spans="1:2" x14ac:dyDescent="0.25">
      <c r="A11088" s="14">
        <v>10</v>
      </c>
      <c r="B11088" s="11">
        <v>72000</v>
      </c>
    </row>
    <row r="11089" spans="1:2" x14ac:dyDescent="0.25">
      <c r="A11089" s="20" t="s">
        <v>13</v>
      </c>
      <c r="B11089" s="11">
        <v>72000</v>
      </c>
    </row>
    <row r="11090" spans="1:2" x14ac:dyDescent="0.25">
      <c r="A11090" s="163">
        <v>72000</v>
      </c>
      <c r="B11090" s="11">
        <v>72000</v>
      </c>
    </row>
    <row r="11091" spans="1:2" x14ac:dyDescent="0.25">
      <c r="A11091" s="9" t="s">
        <v>3408</v>
      </c>
      <c r="B11091" s="11">
        <v>14000</v>
      </c>
    </row>
    <row r="11092" spans="1:2" x14ac:dyDescent="0.25">
      <c r="A11092" s="4" t="s">
        <v>8</v>
      </c>
      <c r="B11092" s="11">
        <v>14000</v>
      </c>
    </row>
    <row r="11093" spans="1:2" x14ac:dyDescent="0.25">
      <c r="A11093" s="10" t="s">
        <v>356</v>
      </c>
      <c r="B11093" s="11">
        <v>14000</v>
      </c>
    </row>
    <row r="11094" spans="1:2" x14ac:dyDescent="0.25">
      <c r="A11094" s="12" t="s">
        <v>6</v>
      </c>
      <c r="B11094" s="11">
        <v>14000</v>
      </c>
    </row>
    <row r="11095" spans="1:2" x14ac:dyDescent="0.25">
      <c r="A11095" s="13" t="s">
        <v>4054</v>
      </c>
      <c r="B11095" s="11">
        <v>14000</v>
      </c>
    </row>
    <row r="11096" spans="1:2" x14ac:dyDescent="0.25">
      <c r="A11096" s="14">
        <v>3</v>
      </c>
      <c r="B11096" s="11">
        <v>14000</v>
      </c>
    </row>
    <row r="11097" spans="1:2" x14ac:dyDescent="0.25">
      <c r="A11097" s="20" t="s">
        <v>9</v>
      </c>
      <c r="B11097" s="11">
        <v>14000</v>
      </c>
    </row>
    <row r="11098" spans="1:2" x14ac:dyDescent="0.25">
      <c r="A11098" s="163">
        <v>14000</v>
      </c>
      <c r="B11098" s="11">
        <v>14000</v>
      </c>
    </row>
    <row r="11099" spans="1:2" x14ac:dyDescent="0.25">
      <c r="A11099" s="9" t="s">
        <v>3409</v>
      </c>
      <c r="B11099" s="11">
        <v>111000</v>
      </c>
    </row>
    <row r="11100" spans="1:2" x14ac:dyDescent="0.25">
      <c r="A11100" s="4" t="s">
        <v>15</v>
      </c>
      <c r="B11100" s="11">
        <v>111000</v>
      </c>
    </row>
    <row r="11101" spans="1:2" x14ac:dyDescent="0.25">
      <c r="A11101" s="10" t="s">
        <v>52</v>
      </c>
      <c r="B11101" s="11">
        <v>111000</v>
      </c>
    </row>
    <row r="11102" spans="1:2" x14ac:dyDescent="0.25">
      <c r="A11102" s="12" t="s">
        <v>6</v>
      </c>
      <c r="B11102" s="11">
        <v>111000</v>
      </c>
    </row>
    <row r="11103" spans="1:2" x14ac:dyDescent="0.25">
      <c r="A11103" s="13" t="s">
        <v>4031</v>
      </c>
      <c r="B11103" s="11">
        <v>111000</v>
      </c>
    </row>
    <row r="11104" spans="1:2" x14ac:dyDescent="0.25">
      <c r="A11104" s="14">
        <v>10</v>
      </c>
      <c r="B11104" s="11">
        <v>111000</v>
      </c>
    </row>
    <row r="11105" spans="1:2" x14ac:dyDescent="0.25">
      <c r="A11105" s="20" t="s">
        <v>18</v>
      </c>
      <c r="B11105" s="11">
        <v>111000</v>
      </c>
    </row>
    <row r="11106" spans="1:2" x14ac:dyDescent="0.25">
      <c r="A11106" s="163">
        <v>111000</v>
      </c>
      <c r="B11106" s="11">
        <v>111000</v>
      </c>
    </row>
    <row r="11107" spans="1:2" x14ac:dyDescent="0.25">
      <c r="A11107" s="9" t="s">
        <v>3410</v>
      </c>
      <c r="B11107" s="11">
        <v>80000</v>
      </c>
    </row>
    <row r="11108" spans="1:2" x14ac:dyDescent="0.25">
      <c r="A11108" s="4" t="s">
        <v>15</v>
      </c>
      <c r="B11108" s="11">
        <v>80000</v>
      </c>
    </row>
    <row r="11109" spans="1:2" x14ac:dyDescent="0.25">
      <c r="A11109" s="10" t="s">
        <v>20</v>
      </c>
      <c r="B11109" s="11">
        <v>80000</v>
      </c>
    </row>
    <row r="11110" spans="1:2" x14ac:dyDescent="0.25">
      <c r="A11110" s="12" t="s">
        <v>6</v>
      </c>
      <c r="B11110" s="11">
        <v>80000</v>
      </c>
    </row>
    <row r="11111" spans="1:2" x14ac:dyDescent="0.25">
      <c r="A11111" s="13" t="s">
        <v>4101</v>
      </c>
      <c r="B11111" s="11">
        <v>80000</v>
      </c>
    </row>
    <row r="11112" spans="1:2" x14ac:dyDescent="0.25">
      <c r="A11112" s="14">
        <v>20</v>
      </c>
      <c r="B11112" s="11">
        <v>80000</v>
      </c>
    </row>
    <row r="11113" spans="1:2" x14ac:dyDescent="0.25">
      <c r="A11113" s="20" t="s">
        <v>9</v>
      </c>
      <c r="B11113" s="11">
        <v>80000</v>
      </c>
    </row>
    <row r="11114" spans="1:2" x14ac:dyDescent="0.25">
      <c r="A11114" s="163">
        <v>80000</v>
      </c>
      <c r="B11114" s="11">
        <v>80000</v>
      </c>
    </row>
    <row r="11115" spans="1:2" x14ac:dyDescent="0.25">
      <c r="A11115" s="9" t="s">
        <v>3411</v>
      </c>
      <c r="B11115" s="11">
        <v>57875.729234188344</v>
      </c>
    </row>
    <row r="11116" spans="1:2" x14ac:dyDescent="0.25">
      <c r="A11116" s="4" t="s">
        <v>8</v>
      </c>
      <c r="B11116" s="11">
        <v>57875.729234188344</v>
      </c>
    </row>
    <row r="11117" spans="1:2" x14ac:dyDescent="0.25">
      <c r="A11117" s="10" t="s">
        <v>20</v>
      </c>
      <c r="B11117" s="11">
        <v>57875.729234188344</v>
      </c>
    </row>
    <row r="11118" spans="1:2" x14ac:dyDescent="0.25">
      <c r="A11118" s="12" t="s">
        <v>40</v>
      </c>
      <c r="B11118" s="11">
        <v>57875.729234188344</v>
      </c>
    </row>
    <row r="11119" spans="1:2" x14ac:dyDescent="0.25">
      <c r="A11119" s="13" t="s">
        <v>4029</v>
      </c>
      <c r="B11119" s="11">
        <v>57875.729234188344</v>
      </c>
    </row>
    <row r="11120" spans="1:2" x14ac:dyDescent="0.25">
      <c r="A11120" s="14">
        <v>5.5</v>
      </c>
      <c r="B11120" s="11">
        <v>57875.729234188344</v>
      </c>
    </row>
    <row r="11121" spans="1:2" x14ac:dyDescent="0.25">
      <c r="A11121" s="20" t="s">
        <v>9</v>
      </c>
      <c r="B11121" s="11">
        <v>57875.729234188344</v>
      </c>
    </row>
    <row r="11122" spans="1:2" x14ac:dyDescent="0.25">
      <c r="A11122" s="163">
        <v>57875.729234188344</v>
      </c>
      <c r="B11122" s="11">
        <v>57875.729234188344</v>
      </c>
    </row>
    <row r="11123" spans="1:2" x14ac:dyDescent="0.25">
      <c r="A11123" s="9" t="s">
        <v>3412</v>
      </c>
      <c r="B11123" s="11">
        <v>25000</v>
      </c>
    </row>
    <row r="11124" spans="1:2" x14ac:dyDescent="0.25">
      <c r="A11124" s="4" t="s">
        <v>8</v>
      </c>
      <c r="B11124" s="11">
        <v>25000</v>
      </c>
    </row>
    <row r="11125" spans="1:2" x14ac:dyDescent="0.25">
      <c r="A11125" s="10" t="s">
        <v>310</v>
      </c>
      <c r="B11125" s="11">
        <v>25000</v>
      </c>
    </row>
    <row r="11126" spans="1:2" x14ac:dyDescent="0.25">
      <c r="A11126" s="12" t="s">
        <v>6</v>
      </c>
      <c r="B11126" s="11">
        <v>25000</v>
      </c>
    </row>
    <row r="11127" spans="1:2" x14ac:dyDescent="0.25">
      <c r="A11127" s="13" t="s">
        <v>4032</v>
      </c>
      <c r="B11127" s="11">
        <v>25000</v>
      </c>
    </row>
    <row r="11128" spans="1:2" x14ac:dyDescent="0.25">
      <c r="A11128" s="14">
        <v>8</v>
      </c>
      <c r="B11128" s="11">
        <v>25000</v>
      </c>
    </row>
    <row r="11129" spans="1:2" x14ac:dyDescent="0.25">
      <c r="A11129" s="20" t="s">
        <v>18</v>
      </c>
      <c r="B11129" s="11">
        <v>25000</v>
      </c>
    </row>
    <row r="11130" spans="1:2" x14ac:dyDescent="0.25">
      <c r="A11130" s="163">
        <v>25000</v>
      </c>
      <c r="B11130" s="11">
        <v>25000</v>
      </c>
    </row>
    <row r="11131" spans="1:2" x14ac:dyDescent="0.25">
      <c r="A11131" s="9" t="s">
        <v>3413</v>
      </c>
      <c r="B11131" s="11">
        <v>24000</v>
      </c>
    </row>
    <row r="11132" spans="1:2" x14ac:dyDescent="0.25">
      <c r="A11132" s="4" t="s">
        <v>15</v>
      </c>
      <c r="B11132" s="11">
        <v>24000</v>
      </c>
    </row>
    <row r="11133" spans="1:2" x14ac:dyDescent="0.25">
      <c r="A11133" s="10" t="s">
        <v>488</v>
      </c>
      <c r="B11133" s="11">
        <v>24000</v>
      </c>
    </row>
    <row r="11134" spans="1:2" x14ac:dyDescent="0.25">
      <c r="A11134" s="12" t="s">
        <v>6</v>
      </c>
      <c r="B11134" s="11">
        <v>24000</v>
      </c>
    </row>
    <row r="11135" spans="1:2" x14ac:dyDescent="0.25">
      <c r="A11135" s="13" t="s">
        <v>4054</v>
      </c>
      <c r="B11135" s="11">
        <v>24000</v>
      </c>
    </row>
    <row r="11136" spans="1:2" x14ac:dyDescent="0.25">
      <c r="A11136" s="14">
        <v>2</v>
      </c>
      <c r="B11136" s="11">
        <v>24000</v>
      </c>
    </row>
    <row r="11137" spans="1:2" x14ac:dyDescent="0.25">
      <c r="A11137" s="20" t="s">
        <v>25</v>
      </c>
      <c r="B11137" s="11">
        <v>24000</v>
      </c>
    </row>
    <row r="11138" spans="1:2" x14ac:dyDescent="0.25">
      <c r="A11138" s="163">
        <v>24000</v>
      </c>
      <c r="B11138" s="11">
        <v>24000</v>
      </c>
    </row>
    <row r="11139" spans="1:2" x14ac:dyDescent="0.25">
      <c r="A11139" s="9" t="s">
        <v>3414</v>
      </c>
      <c r="B11139" s="11">
        <v>61000</v>
      </c>
    </row>
    <row r="11140" spans="1:2" x14ac:dyDescent="0.25">
      <c r="A11140" s="4" t="s">
        <v>15</v>
      </c>
      <c r="B11140" s="11">
        <v>61000</v>
      </c>
    </row>
    <row r="11141" spans="1:2" x14ac:dyDescent="0.25">
      <c r="A11141" s="10" t="s">
        <v>52</v>
      </c>
      <c r="B11141" s="11">
        <v>61000</v>
      </c>
    </row>
    <row r="11142" spans="1:2" x14ac:dyDescent="0.25">
      <c r="A11142" s="12" t="s">
        <v>6</v>
      </c>
      <c r="B11142" s="11">
        <v>61000</v>
      </c>
    </row>
    <row r="11143" spans="1:2" x14ac:dyDescent="0.25">
      <c r="A11143" s="13" t="s">
        <v>4029</v>
      </c>
      <c r="B11143" s="11">
        <v>61000</v>
      </c>
    </row>
    <row r="11144" spans="1:2" x14ac:dyDescent="0.25">
      <c r="A11144" s="14">
        <v>25</v>
      </c>
      <c r="B11144" s="11">
        <v>61000</v>
      </c>
    </row>
    <row r="11145" spans="1:2" x14ac:dyDescent="0.25">
      <c r="A11145" s="20" t="s">
        <v>18</v>
      </c>
      <c r="B11145" s="11">
        <v>61000</v>
      </c>
    </row>
    <row r="11146" spans="1:2" x14ac:dyDescent="0.25">
      <c r="A11146" s="163">
        <v>61000</v>
      </c>
      <c r="B11146" s="11">
        <v>61000</v>
      </c>
    </row>
    <row r="11147" spans="1:2" x14ac:dyDescent="0.25">
      <c r="A11147" s="9" t="s">
        <v>3415</v>
      </c>
      <c r="B11147" s="11">
        <v>56095.031102144967</v>
      </c>
    </row>
    <row r="11148" spans="1:2" x14ac:dyDescent="0.25">
      <c r="A11148" s="4" t="s">
        <v>84</v>
      </c>
      <c r="B11148" s="11">
        <v>56095.031102144967</v>
      </c>
    </row>
    <row r="11149" spans="1:2" x14ac:dyDescent="0.25">
      <c r="A11149" s="10" t="s">
        <v>20</v>
      </c>
      <c r="B11149" s="11">
        <v>56095.031102144967</v>
      </c>
    </row>
    <row r="11150" spans="1:2" x14ac:dyDescent="0.25">
      <c r="A11150" s="12" t="s">
        <v>82</v>
      </c>
      <c r="B11150" s="11">
        <v>56095.031102144967</v>
      </c>
    </row>
    <row r="11151" spans="1:2" x14ac:dyDescent="0.25">
      <c r="A11151" s="13" t="s">
        <v>4029</v>
      </c>
      <c r="B11151" s="11">
        <v>56095.031102144967</v>
      </c>
    </row>
    <row r="11152" spans="1:2" x14ac:dyDescent="0.25">
      <c r="A11152" s="14">
        <v>11</v>
      </c>
      <c r="B11152" s="11">
        <v>56095.031102144967</v>
      </c>
    </row>
    <row r="11153" spans="1:2" x14ac:dyDescent="0.25">
      <c r="A11153" s="20" t="s">
        <v>18</v>
      </c>
      <c r="B11153" s="11">
        <v>56095.031102144967</v>
      </c>
    </row>
    <row r="11154" spans="1:2" x14ac:dyDescent="0.25">
      <c r="A11154" s="163">
        <v>56095.031102144967</v>
      </c>
      <c r="B11154" s="11">
        <v>56095.031102144967</v>
      </c>
    </row>
    <row r="11155" spans="1:2" x14ac:dyDescent="0.25">
      <c r="A11155" s="9" t="s">
        <v>3416</v>
      </c>
      <c r="B11155" s="11">
        <v>71393.675948184507</v>
      </c>
    </row>
    <row r="11156" spans="1:2" x14ac:dyDescent="0.25">
      <c r="A11156" s="4" t="s">
        <v>84</v>
      </c>
      <c r="B11156" s="11">
        <v>71393.675948184507</v>
      </c>
    </row>
    <row r="11157" spans="1:2" x14ac:dyDescent="0.25">
      <c r="A11157" s="10" t="s">
        <v>310</v>
      </c>
      <c r="B11157" s="11">
        <v>71393.675948184507</v>
      </c>
    </row>
    <row r="11158" spans="1:2" x14ac:dyDescent="0.25">
      <c r="A11158" s="12" t="s">
        <v>82</v>
      </c>
      <c r="B11158" s="11">
        <v>71393.675948184507</v>
      </c>
    </row>
    <row r="11159" spans="1:2" x14ac:dyDescent="0.25">
      <c r="A11159" s="13" t="s">
        <v>4100</v>
      </c>
      <c r="B11159" s="11">
        <v>71393.675948184507</v>
      </c>
    </row>
    <row r="11160" spans="1:2" x14ac:dyDescent="0.25">
      <c r="A11160" s="14">
        <v>5</v>
      </c>
      <c r="B11160" s="11">
        <v>71393.675948184507</v>
      </c>
    </row>
    <row r="11161" spans="1:2" x14ac:dyDescent="0.25">
      <c r="A11161" s="20" t="s">
        <v>18</v>
      </c>
      <c r="B11161" s="11">
        <v>71393.675948184507</v>
      </c>
    </row>
    <row r="11162" spans="1:2" x14ac:dyDescent="0.25">
      <c r="A11162" s="163">
        <v>71393.675948184507</v>
      </c>
      <c r="B11162" s="11">
        <v>71393.675948184507</v>
      </c>
    </row>
    <row r="11163" spans="1:2" x14ac:dyDescent="0.25">
      <c r="A11163" s="9" t="s">
        <v>3417</v>
      </c>
      <c r="B11163" s="11">
        <v>96230</v>
      </c>
    </row>
    <row r="11164" spans="1:2" x14ac:dyDescent="0.25">
      <c r="A11164" s="4" t="s">
        <v>15</v>
      </c>
      <c r="B11164" s="11">
        <v>96230</v>
      </c>
    </row>
    <row r="11165" spans="1:2" x14ac:dyDescent="0.25">
      <c r="A11165" s="10" t="s">
        <v>52</v>
      </c>
      <c r="B11165" s="11">
        <v>96230</v>
      </c>
    </row>
    <row r="11166" spans="1:2" x14ac:dyDescent="0.25">
      <c r="A11166" s="12" t="s">
        <v>6</v>
      </c>
      <c r="B11166" s="11">
        <v>96230</v>
      </c>
    </row>
    <row r="11167" spans="1:2" x14ac:dyDescent="0.25">
      <c r="A11167" s="13" t="s">
        <v>4102</v>
      </c>
      <c r="B11167" s="11">
        <v>96230</v>
      </c>
    </row>
    <row r="11168" spans="1:2" x14ac:dyDescent="0.25">
      <c r="A11168" s="14">
        <v>18</v>
      </c>
      <c r="B11168" s="11">
        <v>96230</v>
      </c>
    </row>
    <row r="11169" spans="1:2" x14ac:dyDescent="0.25">
      <c r="A11169" s="20" t="s">
        <v>9</v>
      </c>
      <c r="B11169" s="11">
        <v>96230</v>
      </c>
    </row>
    <row r="11170" spans="1:2" x14ac:dyDescent="0.25">
      <c r="A11170" s="163">
        <v>96230</v>
      </c>
      <c r="B11170" s="11">
        <v>96230</v>
      </c>
    </row>
    <row r="11171" spans="1:2" x14ac:dyDescent="0.25">
      <c r="A11171" s="9" t="s">
        <v>3418</v>
      </c>
      <c r="B11171" s="11">
        <v>75000</v>
      </c>
    </row>
    <row r="11172" spans="1:2" x14ac:dyDescent="0.25">
      <c r="A11172" s="4" t="s">
        <v>15</v>
      </c>
      <c r="B11172" s="11">
        <v>75000</v>
      </c>
    </row>
    <row r="11173" spans="1:2" x14ac:dyDescent="0.25">
      <c r="A11173" s="10" t="s">
        <v>20</v>
      </c>
      <c r="B11173" s="11">
        <v>75000</v>
      </c>
    </row>
    <row r="11174" spans="1:2" x14ac:dyDescent="0.25">
      <c r="A11174" s="12" t="s">
        <v>6</v>
      </c>
      <c r="B11174" s="11">
        <v>75000</v>
      </c>
    </row>
    <row r="11175" spans="1:2" x14ac:dyDescent="0.25">
      <c r="A11175" s="13" t="s">
        <v>4101</v>
      </c>
      <c r="B11175" s="11">
        <v>75000</v>
      </c>
    </row>
    <row r="11176" spans="1:2" x14ac:dyDescent="0.25">
      <c r="A11176" s="14">
        <v>1.5</v>
      </c>
      <c r="B11176" s="11">
        <v>75000</v>
      </c>
    </row>
    <row r="11177" spans="1:2" x14ac:dyDescent="0.25">
      <c r="A11177" s="20" t="s">
        <v>18</v>
      </c>
      <c r="B11177" s="11">
        <v>75000</v>
      </c>
    </row>
    <row r="11178" spans="1:2" x14ac:dyDescent="0.25">
      <c r="A11178" s="163">
        <v>75000</v>
      </c>
      <c r="B11178" s="11">
        <v>75000</v>
      </c>
    </row>
    <row r="11179" spans="1:2" x14ac:dyDescent="0.25">
      <c r="A11179" s="9" t="s">
        <v>3419</v>
      </c>
      <c r="B11179" s="11">
        <v>102000</v>
      </c>
    </row>
    <row r="11180" spans="1:2" x14ac:dyDescent="0.25">
      <c r="A11180" s="4" t="s">
        <v>15</v>
      </c>
      <c r="B11180" s="11">
        <v>102000</v>
      </c>
    </row>
    <row r="11181" spans="1:2" x14ac:dyDescent="0.25">
      <c r="A11181" s="10" t="s">
        <v>20</v>
      </c>
      <c r="B11181" s="11">
        <v>102000</v>
      </c>
    </row>
    <row r="11182" spans="1:2" x14ac:dyDescent="0.25">
      <c r="A11182" s="12" t="s">
        <v>6</v>
      </c>
      <c r="B11182" s="11">
        <v>102000</v>
      </c>
    </row>
    <row r="11183" spans="1:2" x14ac:dyDescent="0.25">
      <c r="A11183" s="13" t="s">
        <v>4031</v>
      </c>
      <c r="B11183" s="11">
        <v>102000</v>
      </c>
    </row>
    <row r="11184" spans="1:2" x14ac:dyDescent="0.25">
      <c r="A11184" s="14">
        <v>5</v>
      </c>
      <c r="B11184" s="11">
        <v>102000</v>
      </c>
    </row>
    <row r="11185" spans="1:2" x14ac:dyDescent="0.25">
      <c r="A11185" s="20" t="s">
        <v>9</v>
      </c>
      <c r="B11185" s="11">
        <v>102000</v>
      </c>
    </row>
    <row r="11186" spans="1:2" x14ac:dyDescent="0.25">
      <c r="A11186" s="163">
        <v>102000</v>
      </c>
      <c r="B11186" s="11">
        <v>102000</v>
      </c>
    </row>
    <row r="11187" spans="1:2" x14ac:dyDescent="0.25">
      <c r="A11187" s="9" t="s">
        <v>3420</v>
      </c>
      <c r="B11187" s="11">
        <v>19008.034062397041</v>
      </c>
    </row>
    <row r="11188" spans="1:2" x14ac:dyDescent="0.25">
      <c r="A11188" s="4" t="s">
        <v>1131</v>
      </c>
      <c r="B11188" s="11">
        <v>19008.034062397041</v>
      </c>
    </row>
    <row r="11189" spans="1:2" x14ac:dyDescent="0.25">
      <c r="A11189" s="10" t="s">
        <v>52</v>
      </c>
      <c r="B11189" s="11">
        <v>19008.034062397041</v>
      </c>
    </row>
    <row r="11190" spans="1:2" x14ac:dyDescent="0.25">
      <c r="A11190" s="12" t="s">
        <v>3939</v>
      </c>
      <c r="B11190" s="11">
        <v>19008.034062397041</v>
      </c>
    </row>
    <row r="11191" spans="1:2" x14ac:dyDescent="0.25">
      <c r="A11191" s="13" t="s">
        <v>4054</v>
      </c>
      <c r="B11191" s="11">
        <v>19008.034062397041</v>
      </c>
    </row>
    <row r="11192" spans="1:2" x14ac:dyDescent="0.25">
      <c r="A11192" s="14">
        <v>3</v>
      </c>
      <c r="B11192" s="11">
        <v>19008.034062397041</v>
      </c>
    </row>
    <row r="11193" spans="1:2" x14ac:dyDescent="0.25">
      <c r="A11193" s="20" t="s">
        <v>9</v>
      </c>
      <c r="B11193" s="11">
        <v>19008.034062397041</v>
      </c>
    </row>
    <row r="11194" spans="1:2" x14ac:dyDescent="0.25">
      <c r="A11194" s="163">
        <v>19008.034062397041</v>
      </c>
      <c r="B11194" s="11">
        <v>19008.034062397041</v>
      </c>
    </row>
    <row r="11195" spans="1:2" x14ac:dyDescent="0.25">
      <c r="A11195" s="9" t="s">
        <v>3421</v>
      </c>
      <c r="B11195" s="11">
        <v>4356</v>
      </c>
    </row>
    <row r="11196" spans="1:2" x14ac:dyDescent="0.25">
      <c r="A11196" s="4" t="s">
        <v>8</v>
      </c>
      <c r="B11196" s="11">
        <v>4356</v>
      </c>
    </row>
    <row r="11197" spans="1:2" x14ac:dyDescent="0.25">
      <c r="A11197" s="10" t="s">
        <v>20</v>
      </c>
      <c r="B11197" s="11">
        <v>4356</v>
      </c>
    </row>
    <row r="11198" spans="1:2" x14ac:dyDescent="0.25">
      <c r="A11198" s="12" t="s">
        <v>6</v>
      </c>
      <c r="B11198" s="11">
        <v>4356</v>
      </c>
    </row>
    <row r="11199" spans="1:2" x14ac:dyDescent="0.25">
      <c r="A11199" s="13" t="s">
        <v>4053</v>
      </c>
      <c r="B11199" s="11">
        <v>4356</v>
      </c>
    </row>
    <row r="11200" spans="1:2" x14ac:dyDescent="0.25">
      <c r="A11200" s="14">
        <v>5</v>
      </c>
      <c r="B11200" s="11">
        <v>4356</v>
      </c>
    </row>
    <row r="11201" spans="1:2" x14ac:dyDescent="0.25">
      <c r="A11201" s="20" t="s">
        <v>9</v>
      </c>
      <c r="B11201" s="11">
        <v>4356</v>
      </c>
    </row>
    <row r="11202" spans="1:2" x14ac:dyDescent="0.25">
      <c r="A11202" s="163">
        <v>4356</v>
      </c>
      <c r="B11202" s="11">
        <v>4356</v>
      </c>
    </row>
    <row r="11203" spans="1:2" x14ac:dyDescent="0.25">
      <c r="A11203" s="9" t="s">
        <v>3422</v>
      </c>
      <c r="B11203" s="11">
        <v>5342.3750062327708</v>
      </c>
    </row>
    <row r="11204" spans="1:2" x14ac:dyDescent="0.25">
      <c r="A11204" s="4" t="s">
        <v>8</v>
      </c>
      <c r="B11204" s="11">
        <v>5342.3750062327708</v>
      </c>
    </row>
    <row r="11205" spans="1:2" x14ac:dyDescent="0.25">
      <c r="A11205" s="10" t="s">
        <v>310</v>
      </c>
      <c r="B11205" s="11">
        <v>5342.3750062327708</v>
      </c>
    </row>
    <row r="11206" spans="1:2" x14ac:dyDescent="0.25">
      <c r="A11206" s="12" t="s">
        <v>40</v>
      </c>
      <c r="B11206" s="11">
        <v>5342.3750062327708</v>
      </c>
    </row>
    <row r="11207" spans="1:2" x14ac:dyDescent="0.25">
      <c r="A11207" s="13" t="s">
        <v>4053</v>
      </c>
      <c r="B11207" s="11">
        <v>5342.3750062327708</v>
      </c>
    </row>
    <row r="11208" spans="1:2" x14ac:dyDescent="0.25">
      <c r="A11208" s="14">
        <v>4</v>
      </c>
      <c r="B11208" s="11">
        <v>5342.3750062327708</v>
      </c>
    </row>
    <row r="11209" spans="1:2" x14ac:dyDescent="0.25">
      <c r="A11209" s="20" t="s">
        <v>9</v>
      </c>
      <c r="B11209" s="11">
        <v>5342.3750062327708</v>
      </c>
    </row>
    <row r="11210" spans="1:2" x14ac:dyDescent="0.25">
      <c r="A11210" s="163">
        <v>5342.3750062327708</v>
      </c>
      <c r="B11210" s="11">
        <v>5342.3750062327708</v>
      </c>
    </row>
    <row r="11211" spans="1:2" x14ac:dyDescent="0.25">
      <c r="A11211" s="9" t="s">
        <v>3423</v>
      </c>
      <c r="B11211" s="11">
        <v>67000</v>
      </c>
    </row>
    <row r="11212" spans="1:2" x14ac:dyDescent="0.25">
      <c r="A11212" s="4" t="s">
        <v>15</v>
      </c>
      <c r="B11212" s="11">
        <v>67000</v>
      </c>
    </row>
    <row r="11213" spans="1:2" x14ac:dyDescent="0.25">
      <c r="A11213" s="10" t="s">
        <v>52</v>
      </c>
      <c r="B11213" s="11">
        <v>67000</v>
      </c>
    </row>
    <row r="11214" spans="1:2" x14ac:dyDescent="0.25">
      <c r="A11214" s="12" t="s">
        <v>6</v>
      </c>
      <c r="B11214" s="11">
        <v>67000</v>
      </c>
    </row>
    <row r="11215" spans="1:2" x14ac:dyDescent="0.25">
      <c r="A11215" s="13" t="s">
        <v>4100</v>
      </c>
      <c r="B11215" s="11">
        <v>67000</v>
      </c>
    </row>
    <row r="11216" spans="1:2" x14ac:dyDescent="0.25">
      <c r="A11216" s="14">
        <v>20</v>
      </c>
      <c r="B11216" s="11">
        <v>67000</v>
      </c>
    </row>
    <row r="11217" spans="1:2" x14ac:dyDescent="0.25">
      <c r="A11217" s="20" t="s">
        <v>18</v>
      </c>
      <c r="B11217" s="11">
        <v>67000</v>
      </c>
    </row>
    <row r="11218" spans="1:2" x14ac:dyDescent="0.25">
      <c r="A11218" s="163">
        <v>67000</v>
      </c>
      <c r="B11218" s="11">
        <v>67000</v>
      </c>
    </row>
    <row r="11219" spans="1:2" x14ac:dyDescent="0.25">
      <c r="A11219" s="9" t="s">
        <v>3424</v>
      </c>
      <c r="B11219" s="11">
        <v>8547.8000099724322</v>
      </c>
    </row>
    <row r="11220" spans="1:2" x14ac:dyDescent="0.25">
      <c r="A11220" s="4" t="s">
        <v>8</v>
      </c>
      <c r="B11220" s="11">
        <v>8547.8000099724322</v>
      </c>
    </row>
    <row r="11221" spans="1:2" x14ac:dyDescent="0.25">
      <c r="A11221" s="10" t="s">
        <v>20</v>
      </c>
      <c r="B11221" s="11">
        <v>8547.8000099724322</v>
      </c>
    </row>
    <row r="11222" spans="1:2" x14ac:dyDescent="0.25">
      <c r="A11222" s="12" t="s">
        <v>40</v>
      </c>
      <c r="B11222" s="11">
        <v>8547.8000099724322</v>
      </c>
    </row>
    <row r="11223" spans="1:2" x14ac:dyDescent="0.25">
      <c r="A11223" s="13" t="s">
        <v>4053</v>
      </c>
      <c r="B11223" s="11">
        <v>8547.8000099724322</v>
      </c>
    </row>
    <row r="11224" spans="1:2" x14ac:dyDescent="0.25">
      <c r="A11224" s="14">
        <v>7</v>
      </c>
      <c r="B11224" s="11">
        <v>8547.8000099724322</v>
      </c>
    </row>
    <row r="11225" spans="1:2" x14ac:dyDescent="0.25">
      <c r="A11225" s="20" t="s">
        <v>9</v>
      </c>
      <c r="B11225" s="11">
        <v>8547.8000099724322</v>
      </c>
    </row>
    <row r="11226" spans="1:2" x14ac:dyDescent="0.25">
      <c r="A11226" s="163">
        <v>8547.8000099724322</v>
      </c>
      <c r="B11226" s="11">
        <v>8547.8000099724322</v>
      </c>
    </row>
    <row r="11227" spans="1:2" x14ac:dyDescent="0.25">
      <c r="A11227" s="9" t="s">
        <v>3425</v>
      </c>
      <c r="B11227" s="11">
        <v>16027.125018698311</v>
      </c>
    </row>
    <row r="11228" spans="1:2" x14ac:dyDescent="0.25">
      <c r="A11228" s="4" t="s">
        <v>8</v>
      </c>
      <c r="B11228" s="11">
        <v>16027.125018698311</v>
      </c>
    </row>
    <row r="11229" spans="1:2" x14ac:dyDescent="0.25">
      <c r="A11229" s="10" t="s">
        <v>20</v>
      </c>
      <c r="B11229" s="11">
        <v>16027.125018698311</v>
      </c>
    </row>
    <row r="11230" spans="1:2" x14ac:dyDescent="0.25">
      <c r="A11230" s="12" t="s">
        <v>40</v>
      </c>
      <c r="B11230" s="11">
        <v>16027.125018698311</v>
      </c>
    </row>
    <row r="11231" spans="1:2" x14ac:dyDescent="0.25">
      <c r="A11231" s="13" t="s">
        <v>4054</v>
      </c>
      <c r="B11231" s="11">
        <v>16027.125018698311</v>
      </c>
    </row>
    <row r="11232" spans="1:2" x14ac:dyDescent="0.25">
      <c r="A11232" s="14">
        <v>4</v>
      </c>
      <c r="B11232" s="11">
        <v>16027.125018698311</v>
      </c>
    </row>
    <row r="11233" spans="1:2" x14ac:dyDescent="0.25">
      <c r="A11233" s="20" t="s">
        <v>9</v>
      </c>
      <c r="B11233" s="11">
        <v>16027.125018698311</v>
      </c>
    </row>
    <row r="11234" spans="1:2" x14ac:dyDescent="0.25">
      <c r="A11234" s="163">
        <v>16027.125018698311</v>
      </c>
      <c r="B11234" s="11">
        <v>16027.125018698311</v>
      </c>
    </row>
    <row r="11235" spans="1:2" x14ac:dyDescent="0.25">
      <c r="A11235" s="9" t="s">
        <v>3426</v>
      </c>
      <c r="B11235" s="11">
        <v>10684.750012465542</v>
      </c>
    </row>
    <row r="11236" spans="1:2" x14ac:dyDescent="0.25">
      <c r="A11236" s="4" t="s">
        <v>8</v>
      </c>
      <c r="B11236" s="11">
        <v>10684.750012465542</v>
      </c>
    </row>
    <row r="11237" spans="1:2" x14ac:dyDescent="0.25">
      <c r="A11237" s="10" t="s">
        <v>356</v>
      </c>
      <c r="B11237" s="11">
        <v>10684.750012465542</v>
      </c>
    </row>
    <row r="11238" spans="1:2" x14ac:dyDescent="0.25">
      <c r="A11238" s="12" t="s">
        <v>40</v>
      </c>
      <c r="B11238" s="11">
        <v>10684.750012465542</v>
      </c>
    </row>
    <row r="11239" spans="1:2" x14ac:dyDescent="0.25">
      <c r="A11239" s="13" t="s">
        <v>4053</v>
      </c>
      <c r="B11239" s="11">
        <v>10684.750012465542</v>
      </c>
    </row>
    <row r="11240" spans="1:2" x14ac:dyDescent="0.25">
      <c r="A11240" s="14">
        <v>36</v>
      </c>
      <c r="B11240" s="11">
        <v>10684.750012465542</v>
      </c>
    </row>
    <row r="11241" spans="1:2" x14ac:dyDescent="0.25">
      <c r="A11241" s="20" t="s">
        <v>18</v>
      </c>
      <c r="B11241" s="11">
        <v>10684.750012465542</v>
      </c>
    </row>
    <row r="11242" spans="1:2" x14ac:dyDescent="0.25">
      <c r="A11242" s="163">
        <v>10684.750012465542</v>
      </c>
      <c r="B11242" s="11">
        <v>10684.750012465542</v>
      </c>
    </row>
    <row r="11243" spans="1:2" x14ac:dyDescent="0.25">
      <c r="A11243" s="9" t="s">
        <v>3427</v>
      </c>
      <c r="B11243" s="11">
        <v>30000</v>
      </c>
    </row>
    <row r="11244" spans="1:2" x14ac:dyDescent="0.25">
      <c r="A11244" s="4" t="s">
        <v>179</v>
      </c>
      <c r="B11244" s="11">
        <v>30000</v>
      </c>
    </row>
    <row r="11245" spans="1:2" x14ac:dyDescent="0.25">
      <c r="A11245" s="10" t="s">
        <v>310</v>
      </c>
      <c r="B11245" s="11">
        <v>30000</v>
      </c>
    </row>
    <row r="11246" spans="1:2" x14ac:dyDescent="0.25">
      <c r="A11246" s="12" t="s">
        <v>6</v>
      </c>
      <c r="B11246" s="11">
        <v>30000</v>
      </c>
    </row>
    <row r="11247" spans="1:2" x14ac:dyDescent="0.25">
      <c r="A11247" s="13" t="s">
        <v>4032</v>
      </c>
      <c r="B11247" s="11">
        <v>30000</v>
      </c>
    </row>
    <row r="11248" spans="1:2" x14ac:dyDescent="0.25">
      <c r="A11248" s="14">
        <v>8</v>
      </c>
      <c r="B11248" s="11">
        <v>30000</v>
      </c>
    </row>
    <row r="11249" spans="1:2" x14ac:dyDescent="0.25">
      <c r="A11249" s="20" t="s">
        <v>9</v>
      </c>
      <c r="B11249" s="11">
        <v>30000</v>
      </c>
    </row>
    <row r="11250" spans="1:2" x14ac:dyDescent="0.25">
      <c r="A11250" s="163">
        <v>30000</v>
      </c>
      <c r="B11250" s="11">
        <v>30000</v>
      </c>
    </row>
    <row r="11251" spans="1:2" x14ac:dyDescent="0.25">
      <c r="A11251" s="9" t="s">
        <v>3428</v>
      </c>
      <c r="B11251" s="11">
        <v>8903.9583437212841</v>
      </c>
    </row>
    <row r="11252" spans="1:2" x14ac:dyDescent="0.25">
      <c r="A11252" s="4" t="s">
        <v>8</v>
      </c>
      <c r="B11252" s="11">
        <v>8903.9583437212841</v>
      </c>
    </row>
    <row r="11253" spans="1:2" x14ac:dyDescent="0.25">
      <c r="A11253" s="10" t="s">
        <v>52</v>
      </c>
      <c r="B11253" s="11">
        <v>8903.9583437212841</v>
      </c>
    </row>
    <row r="11254" spans="1:2" x14ac:dyDescent="0.25">
      <c r="A11254" s="12" t="s">
        <v>40</v>
      </c>
      <c r="B11254" s="11">
        <v>8903.9583437212841</v>
      </c>
    </row>
    <row r="11255" spans="1:2" x14ac:dyDescent="0.25">
      <c r="A11255" s="13" t="s">
        <v>4053</v>
      </c>
      <c r="B11255" s="11">
        <v>8903.9583437212841</v>
      </c>
    </row>
    <row r="11256" spans="1:2" x14ac:dyDescent="0.25">
      <c r="A11256" s="14">
        <v>0</v>
      </c>
      <c r="B11256" s="11">
        <v>8903.9583437212841</v>
      </c>
    </row>
    <row r="11257" spans="1:2" x14ac:dyDescent="0.25">
      <c r="A11257" s="20" t="s">
        <v>18</v>
      </c>
      <c r="B11257" s="11">
        <v>8903.9583437212841</v>
      </c>
    </row>
    <row r="11258" spans="1:2" x14ac:dyDescent="0.25">
      <c r="A11258" s="163">
        <v>8903.9583437212841</v>
      </c>
      <c r="B11258" s="11">
        <v>8903.9583437212841</v>
      </c>
    </row>
    <row r="11259" spans="1:2" x14ac:dyDescent="0.25">
      <c r="A11259" s="9" t="s">
        <v>3429</v>
      </c>
      <c r="B11259" s="11">
        <v>20000</v>
      </c>
    </row>
    <row r="11260" spans="1:2" x14ac:dyDescent="0.25">
      <c r="A11260" s="4" t="s">
        <v>8</v>
      </c>
      <c r="B11260" s="11">
        <v>20000</v>
      </c>
    </row>
    <row r="11261" spans="1:2" x14ac:dyDescent="0.25">
      <c r="A11261" s="10" t="s">
        <v>52</v>
      </c>
      <c r="B11261" s="11">
        <v>20000</v>
      </c>
    </row>
    <row r="11262" spans="1:2" x14ac:dyDescent="0.25">
      <c r="A11262" s="12" t="s">
        <v>6</v>
      </c>
      <c r="B11262" s="11">
        <v>20000</v>
      </c>
    </row>
    <row r="11263" spans="1:2" x14ac:dyDescent="0.25">
      <c r="A11263" s="13" t="s">
        <v>4054</v>
      </c>
      <c r="B11263" s="11">
        <v>20000</v>
      </c>
    </row>
    <row r="11264" spans="1:2" x14ac:dyDescent="0.25">
      <c r="A11264" s="14">
        <v>10</v>
      </c>
      <c r="B11264" s="11">
        <v>20000</v>
      </c>
    </row>
    <row r="11265" spans="1:2" x14ac:dyDescent="0.25">
      <c r="A11265" s="20" t="s">
        <v>186</v>
      </c>
      <c r="B11265" s="11">
        <v>20000</v>
      </c>
    </row>
    <row r="11266" spans="1:2" x14ac:dyDescent="0.25">
      <c r="A11266" s="163">
        <v>20000</v>
      </c>
      <c r="B11266" s="11">
        <v>20000</v>
      </c>
    </row>
    <row r="11267" spans="1:2" x14ac:dyDescent="0.25">
      <c r="A11267" s="9" t="s">
        <v>3430</v>
      </c>
      <c r="B11267" s="11">
        <v>87712.230450626681</v>
      </c>
    </row>
    <row r="11268" spans="1:2" x14ac:dyDescent="0.25">
      <c r="A11268" s="4" t="s">
        <v>84</v>
      </c>
      <c r="B11268" s="11">
        <v>87712.230450626681</v>
      </c>
    </row>
    <row r="11269" spans="1:2" x14ac:dyDescent="0.25">
      <c r="A11269" s="10" t="s">
        <v>20</v>
      </c>
      <c r="B11269" s="11">
        <v>87712.230450626681</v>
      </c>
    </row>
    <row r="11270" spans="1:2" x14ac:dyDescent="0.25">
      <c r="A11270" s="12" t="s">
        <v>82</v>
      </c>
      <c r="B11270" s="11">
        <v>87712.230450626681</v>
      </c>
    </row>
    <row r="11271" spans="1:2" x14ac:dyDescent="0.25">
      <c r="A11271" s="13" t="s">
        <v>4102</v>
      </c>
      <c r="B11271" s="11">
        <v>87712.230450626681</v>
      </c>
    </row>
    <row r="11272" spans="1:2" x14ac:dyDescent="0.25">
      <c r="A11272" s="14">
        <v>10</v>
      </c>
      <c r="B11272" s="11">
        <v>87712.230450626681</v>
      </c>
    </row>
    <row r="11273" spans="1:2" x14ac:dyDescent="0.25">
      <c r="A11273" s="20" t="s">
        <v>9</v>
      </c>
      <c r="B11273" s="11">
        <v>87712.230450626681</v>
      </c>
    </row>
    <row r="11274" spans="1:2" x14ac:dyDescent="0.25">
      <c r="A11274" s="163">
        <v>87712.230450626681</v>
      </c>
      <c r="B11274" s="11">
        <v>87712.230450626681</v>
      </c>
    </row>
    <row r="11275" spans="1:2" x14ac:dyDescent="0.25">
      <c r="A11275" s="9" t="s">
        <v>3431</v>
      </c>
      <c r="B11275" s="11">
        <v>17807.916687442568</v>
      </c>
    </row>
    <row r="11276" spans="1:2" x14ac:dyDescent="0.25">
      <c r="A11276" s="4" t="s">
        <v>8</v>
      </c>
      <c r="B11276" s="11">
        <v>17807.916687442568</v>
      </c>
    </row>
    <row r="11277" spans="1:2" x14ac:dyDescent="0.25">
      <c r="A11277" s="10" t="s">
        <v>52</v>
      </c>
      <c r="B11277" s="11">
        <v>17807.916687442568</v>
      </c>
    </row>
    <row r="11278" spans="1:2" x14ac:dyDescent="0.25">
      <c r="A11278" s="12" t="s">
        <v>40</v>
      </c>
      <c r="B11278" s="11">
        <v>17807.916687442568</v>
      </c>
    </row>
    <row r="11279" spans="1:2" x14ac:dyDescent="0.25">
      <c r="A11279" s="13" t="s">
        <v>4054</v>
      </c>
      <c r="B11279" s="11">
        <v>17807.916687442568</v>
      </c>
    </row>
    <row r="11280" spans="1:2" x14ac:dyDescent="0.25">
      <c r="A11280" s="14">
        <v>6</v>
      </c>
      <c r="B11280" s="11">
        <v>17807.916687442568</v>
      </c>
    </row>
    <row r="11281" spans="1:2" x14ac:dyDescent="0.25">
      <c r="A11281" s="20" t="s">
        <v>13</v>
      </c>
      <c r="B11281" s="11">
        <v>17807.916687442568</v>
      </c>
    </row>
    <row r="11282" spans="1:2" x14ac:dyDescent="0.25">
      <c r="A11282" s="163">
        <v>17807.916687442568</v>
      </c>
      <c r="B11282" s="11">
        <v>17807.916687442568</v>
      </c>
    </row>
    <row r="11283" spans="1:2" x14ac:dyDescent="0.25">
      <c r="A11283" s="9" t="s">
        <v>3432</v>
      </c>
      <c r="B11283" s="11">
        <v>41000</v>
      </c>
    </row>
    <row r="11284" spans="1:2" x14ac:dyDescent="0.25">
      <c r="A11284" s="4" t="s">
        <v>654</v>
      </c>
      <c r="B11284" s="11">
        <v>41000</v>
      </c>
    </row>
    <row r="11285" spans="1:2" x14ac:dyDescent="0.25">
      <c r="A11285" s="10" t="s">
        <v>20</v>
      </c>
      <c r="B11285" s="11">
        <v>41000</v>
      </c>
    </row>
    <row r="11286" spans="1:2" x14ac:dyDescent="0.25">
      <c r="A11286" s="12" t="s">
        <v>6</v>
      </c>
      <c r="B11286" s="11">
        <v>41000</v>
      </c>
    </row>
    <row r="11287" spans="1:2" x14ac:dyDescent="0.25">
      <c r="A11287" s="13" t="s">
        <v>4030</v>
      </c>
      <c r="B11287" s="11">
        <v>41000</v>
      </c>
    </row>
    <row r="11288" spans="1:2" x14ac:dyDescent="0.25">
      <c r="A11288" s="14">
        <v>2</v>
      </c>
      <c r="B11288" s="11">
        <v>41000</v>
      </c>
    </row>
    <row r="11289" spans="1:2" x14ac:dyDescent="0.25">
      <c r="A11289" s="20" t="s">
        <v>18</v>
      </c>
      <c r="B11289" s="11">
        <v>41000</v>
      </c>
    </row>
    <row r="11290" spans="1:2" x14ac:dyDescent="0.25">
      <c r="A11290" s="163">
        <v>41000</v>
      </c>
      <c r="B11290" s="11">
        <v>41000</v>
      </c>
    </row>
    <row r="11291" spans="1:2" x14ac:dyDescent="0.25">
      <c r="A11291" s="9" t="s">
        <v>3433</v>
      </c>
      <c r="B11291" s="11">
        <v>60000</v>
      </c>
    </row>
    <row r="11292" spans="1:2" x14ac:dyDescent="0.25">
      <c r="A11292" s="4" t="s">
        <v>15</v>
      </c>
      <c r="B11292" s="11">
        <v>60000</v>
      </c>
    </row>
    <row r="11293" spans="1:2" x14ac:dyDescent="0.25">
      <c r="A11293" s="10" t="s">
        <v>52</v>
      </c>
      <c r="B11293" s="11">
        <v>60000</v>
      </c>
    </row>
    <row r="11294" spans="1:2" x14ac:dyDescent="0.25">
      <c r="A11294" s="12" t="s">
        <v>6</v>
      </c>
      <c r="B11294" s="11">
        <v>60000</v>
      </c>
    </row>
    <row r="11295" spans="1:2" x14ac:dyDescent="0.25">
      <c r="A11295" s="13" t="s">
        <v>4029</v>
      </c>
      <c r="B11295" s="11">
        <v>60000</v>
      </c>
    </row>
    <row r="11296" spans="1:2" x14ac:dyDescent="0.25">
      <c r="A11296" s="14">
        <v>4</v>
      </c>
      <c r="B11296" s="11">
        <v>60000</v>
      </c>
    </row>
    <row r="11297" spans="1:2" x14ac:dyDescent="0.25">
      <c r="A11297" s="20" t="s">
        <v>18</v>
      </c>
      <c r="B11297" s="11">
        <v>60000</v>
      </c>
    </row>
    <row r="11298" spans="1:2" x14ac:dyDescent="0.25">
      <c r="A11298" s="163">
        <v>60000</v>
      </c>
      <c r="B11298" s="11">
        <v>60000</v>
      </c>
    </row>
    <row r="11299" spans="1:2" x14ac:dyDescent="0.25">
      <c r="A11299" s="9" t="s">
        <v>3434</v>
      </c>
      <c r="B11299" s="11">
        <v>32187.34988380854</v>
      </c>
    </row>
    <row r="11300" spans="1:2" x14ac:dyDescent="0.25">
      <c r="A11300" s="4" t="s">
        <v>48</v>
      </c>
      <c r="B11300" s="11">
        <v>32187.34988380854</v>
      </c>
    </row>
    <row r="11301" spans="1:2" x14ac:dyDescent="0.25">
      <c r="A11301" s="10" t="s">
        <v>20</v>
      </c>
      <c r="B11301" s="11">
        <v>32187.34988380854</v>
      </c>
    </row>
    <row r="11302" spans="1:2" x14ac:dyDescent="0.25">
      <c r="A11302" s="12" t="s">
        <v>585</v>
      </c>
      <c r="B11302" s="11">
        <v>32187.34988380854</v>
      </c>
    </row>
    <row r="11303" spans="1:2" x14ac:dyDescent="0.25">
      <c r="A11303" s="13" t="s">
        <v>4032</v>
      </c>
      <c r="B11303" s="11">
        <v>32187.34988380854</v>
      </c>
    </row>
    <row r="11304" spans="1:2" x14ac:dyDescent="0.25">
      <c r="A11304" s="14">
        <v>2</v>
      </c>
      <c r="B11304" s="11">
        <v>32187.34988380854</v>
      </c>
    </row>
    <row r="11305" spans="1:2" x14ac:dyDescent="0.25">
      <c r="A11305" s="20" t="s">
        <v>13</v>
      </c>
      <c r="B11305" s="11">
        <v>32187.34988380854</v>
      </c>
    </row>
    <row r="11306" spans="1:2" x14ac:dyDescent="0.25">
      <c r="A11306" s="163">
        <v>32187.34988380854</v>
      </c>
      <c r="B11306" s="11">
        <v>32187.34988380854</v>
      </c>
    </row>
    <row r="11307" spans="1:2" x14ac:dyDescent="0.25">
      <c r="A11307" s="9" t="s">
        <v>3435</v>
      </c>
      <c r="B11307" s="11">
        <v>39879.404680246938</v>
      </c>
    </row>
    <row r="11308" spans="1:2" x14ac:dyDescent="0.25">
      <c r="A11308" s="4" t="s">
        <v>672</v>
      </c>
      <c r="B11308" s="11">
        <v>39879.404680246938</v>
      </c>
    </row>
    <row r="11309" spans="1:2" x14ac:dyDescent="0.25">
      <c r="A11309" s="10" t="s">
        <v>279</v>
      </c>
      <c r="B11309" s="11">
        <v>39879.404680246938</v>
      </c>
    </row>
    <row r="11310" spans="1:2" x14ac:dyDescent="0.25">
      <c r="A11310" s="12" t="s">
        <v>670</v>
      </c>
      <c r="B11310" s="11">
        <v>39879.404680246938</v>
      </c>
    </row>
    <row r="11311" spans="1:2" x14ac:dyDescent="0.25">
      <c r="A11311" s="13" t="s">
        <v>4030</v>
      </c>
      <c r="B11311" s="11">
        <v>39879.404680246938</v>
      </c>
    </row>
    <row r="11312" spans="1:2" x14ac:dyDescent="0.25">
      <c r="A11312" s="14">
        <v>5</v>
      </c>
      <c r="B11312" s="11">
        <v>39879.404680246938</v>
      </c>
    </row>
    <row r="11313" spans="1:2" x14ac:dyDescent="0.25">
      <c r="A11313" s="20" t="s">
        <v>9</v>
      </c>
      <c r="B11313" s="11">
        <v>39879.404680246938</v>
      </c>
    </row>
    <row r="11314" spans="1:2" x14ac:dyDescent="0.25">
      <c r="A11314" s="163">
        <v>39879.404680246938</v>
      </c>
      <c r="B11314" s="11">
        <v>39879.404680246938</v>
      </c>
    </row>
    <row r="11315" spans="1:2" x14ac:dyDescent="0.25">
      <c r="A11315" s="9" t="s">
        <v>3436</v>
      </c>
      <c r="B11315" s="11">
        <v>5698.5333399816218</v>
      </c>
    </row>
    <row r="11316" spans="1:2" x14ac:dyDescent="0.25">
      <c r="A11316" s="4" t="s">
        <v>8</v>
      </c>
      <c r="B11316" s="11">
        <v>5698.5333399816218</v>
      </c>
    </row>
    <row r="11317" spans="1:2" x14ac:dyDescent="0.25">
      <c r="A11317" s="10" t="s">
        <v>20</v>
      </c>
      <c r="B11317" s="11">
        <v>5698.5333399816218</v>
      </c>
    </row>
    <row r="11318" spans="1:2" x14ac:dyDescent="0.25">
      <c r="A11318" s="12" t="s">
        <v>40</v>
      </c>
      <c r="B11318" s="11">
        <v>5698.5333399816218</v>
      </c>
    </row>
    <row r="11319" spans="1:2" x14ac:dyDescent="0.25">
      <c r="A11319" s="13" t="s">
        <v>4053</v>
      </c>
      <c r="B11319" s="11">
        <v>5698.5333399816218</v>
      </c>
    </row>
    <row r="11320" spans="1:2" x14ac:dyDescent="0.25">
      <c r="A11320" s="14">
        <v>2</v>
      </c>
      <c r="B11320" s="11">
        <v>5698.5333399816218</v>
      </c>
    </row>
    <row r="11321" spans="1:2" x14ac:dyDescent="0.25">
      <c r="A11321" s="20" t="s">
        <v>18</v>
      </c>
      <c r="B11321" s="11">
        <v>5698.5333399816218</v>
      </c>
    </row>
    <row r="11322" spans="1:2" x14ac:dyDescent="0.25">
      <c r="A11322" s="163">
        <v>5698.5333399816218</v>
      </c>
      <c r="B11322" s="11">
        <v>5698.5333399816218</v>
      </c>
    </row>
    <row r="11323" spans="1:2" x14ac:dyDescent="0.25">
      <c r="A11323" s="9" t="s">
        <v>3437</v>
      </c>
      <c r="B11323" s="11">
        <v>7123.1666749770275</v>
      </c>
    </row>
    <row r="11324" spans="1:2" x14ac:dyDescent="0.25">
      <c r="A11324" s="4" t="s">
        <v>8</v>
      </c>
      <c r="B11324" s="11">
        <v>7123.1666749770275</v>
      </c>
    </row>
    <row r="11325" spans="1:2" x14ac:dyDescent="0.25">
      <c r="A11325" s="10" t="s">
        <v>52</v>
      </c>
      <c r="B11325" s="11">
        <v>7123.1666749770275</v>
      </c>
    </row>
    <row r="11326" spans="1:2" x14ac:dyDescent="0.25">
      <c r="A11326" s="12" t="s">
        <v>40</v>
      </c>
      <c r="B11326" s="11">
        <v>7123.1666749770275</v>
      </c>
    </row>
    <row r="11327" spans="1:2" x14ac:dyDescent="0.25">
      <c r="A11327" s="13" t="s">
        <v>4053</v>
      </c>
      <c r="B11327" s="11">
        <v>7123.1666749770275</v>
      </c>
    </row>
    <row r="11328" spans="1:2" x14ac:dyDescent="0.25">
      <c r="A11328" s="14">
        <v>6</v>
      </c>
      <c r="B11328" s="11">
        <v>7123.1666749770275</v>
      </c>
    </row>
    <row r="11329" spans="1:2" x14ac:dyDescent="0.25">
      <c r="A11329" s="20" t="s">
        <v>9</v>
      </c>
      <c r="B11329" s="11">
        <v>7123.1666749770275</v>
      </c>
    </row>
    <row r="11330" spans="1:2" x14ac:dyDescent="0.25">
      <c r="A11330" s="163">
        <v>7123.1666749770275</v>
      </c>
      <c r="B11330" s="11">
        <v>7123.1666749770275</v>
      </c>
    </row>
    <row r="11331" spans="1:2" x14ac:dyDescent="0.25">
      <c r="A11331" s="9" t="s">
        <v>3438</v>
      </c>
      <c r="B11331" s="11">
        <v>4451.9791718606421</v>
      </c>
    </row>
    <row r="11332" spans="1:2" x14ac:dyDescent="0.25">
      <c r="A11332" s="4" t="s">
        <v>8</v>
      </c>
      <c r="B11332" s="11">
        <v>4451.9791718606421</v>
      </c>
    </row>
    <row r="11333" spans="1:2" x14ac:dyDescent="0.25">
      <c r="A11333" s="10" t="s">
        <v>52</v>
      </c>
      <c r="B11333" s="11">
        <v>4451.9791718606421</v>
      </c>
    </row>
    <row r="11334" spans="1:2" x14ac:dyDescent="0.25">
      <c r="A11334" s="12" t="s">
        <v>40</v>
      </c>
      <c r="B11334" s="11">
        <v>4451.9791718606421</v>
      </c>
    </row>
    <row r="11335" spans="1:2" x14ac:dyDescent="0.25">
      <c r="A11335" s="13" t="s">
        <v>4053</v>
      </c>
      <c r="B11335" s="11">
        <v>4451.9791718606421</v>
      </c>
    </row>
    <row r="11336" spans="1:2" x14ac:dyDescent="0.25">
      <c r="A11336" s="14">
        <v>15</v>
      </c>
      <c r="B11336" s="11">
        <v>4451.9791718606421</v>
      </c>
    </row>
    <row r="11337" spans="1:2" x14ac:dyDescent="0.25">
      <c r="A11337" s="20" t="s">
        <v>18</v>
      </c>
      <c r="B11337" s="11">
        <v>4451.9791718606421</v>
      </c>
    </row>
    <row r="11338" spans="1:2" x14ac:dyDescent="0.25">
      <c r="A11338" s="163">
        <v>4451.9791718606421</v>
      </c>
      <c r="B11338" s="11">
        <v>4451.9791718606421</v>
      </c>
    </row>
    <row r="11339" spans="1:2" x14ac:dyDescent="0.25">
      <c r="A11339" s="9" t="s">
        <v>3439</v>
      </c>
      <c r="B11339" s="11">
        <v>6410.8500074793246</v>
      </c>
    </row>
    <row r="11340" spans="1:2" x14ac:dyDescent="0.25">
      <c r="A11340" s="4" t="s">
        <v>8</v>
      </c>
      <c r="B11340" s="11">
        <v>6410.8500074793246</v>
      </c>
    </row>
    <row r="11341" spans="1:2" x14ac:dyDescent="0.25">
      <c r="A11341" s="10" t="s">
        <v>20</v>
      </c>
      <c r="B11341" s="11">
        <v>6410.8500074793246</v>
      </c>
    </row>
    <row r="11342" spans="1:2" x14ac:dyDescent="0.25">
      <c r="A11342" s="12" t="s">
        <v>40</v>
      </c>
      <c r="B11342" s="11">
        <v>6410.8500074793246</v>
      </c>
    </row>
    <row r="11343" spans="1:2" x14ac:dyDescent="0.25">
      <c r="A11343" s="13" t="s">
        <v>4053</v>
      </c>
      <c r="B11343" s="11">
        <v>6410.8500074793246</v>
      </c>
    </row>
    <row r="11344" spans="1:2" x14ac:dyDescent="0.25">
      <c r="A11344" s="14">
        <v>6</v>
      </c>
      <c r="B11344" s="11">
        <v>6410.8500074793246</v>
      </c>
    </row>
    <row r="11345" spans="1:2" x14ac:dyDescent="0.25">
      <c r="A11345" s="20" t="s">
        <v>18</v>
      </c>
      <c r="B11345" s="11">
        <v>6410.8500074793246</v>
      </c>
    </row>
    <row r="11346" spans="1:2" x14ac:dyDescent="0.25">
      <c r="A11346" s="163">
        <v>6410.8500074793246</v>
      </c>
      <c r="B11346" s="11">
        <v>6410.8500074793246</v>
      </c>
    </row>
    <row r="11347" spans="1:2" x14ac:dyDescent="0.25">
      <c r="A11347" s="9" t="s">
        <v>3440</v>
      </c>
      <c r="B11347" s="11">
        <v>20479.104190558952</v>
      </c>
    </row>
    <row r="11348" spans="1:2" x14ac:dyDescent="0.25">
      <c r="A11348" s="4" t="s">
        <v>8</v>
      </c>
      <c r="B11348" s="11">
        <v>20479.104190558952</v>
      </c>
    </row>
    <row r="11349" spans="1:2" x14ac:dyDescent="0.25">
      <c r="A11349" s="10" t="s">
        <v>52</v>
      </c>
      <c r="B11349" s="11">
        <v>20479.104190558952</v>
      </c>
    </row>
    <row r="11350" spans="1:2" x14ac:dyDescent="0.25">
      <c r="A11350" s="12" t="s">
        <v>40</v>
      </c>
      <c r="B11350" s="11">
        <v>20479.104190558952</v>
      </c>
    </row>
    <row r="11351" spans="1:2" x14ac:dyDescent="0.25">
      <c r="A11351" s="13" t="s">
        <v>4054</v>
      </c>
      <c r="B11351" s="11">
        <v>20479.104190558952</v>
      </c>
    </row>
    <row r="11352" spans="1:2" x14ac:dyDescent="0.25">
      <c r="A11352" s="14">
        <v>12</v>
      </c>
      <c r="B11352" s="11">
        <v>20479.104190558952</v>
      </c>
    </row>
    <row r="11353" spans="1:2" x14ac:dyDescent="0.25">
      <c r="A11353" s="20" t="s">
        <v>13</v>
      </c>
      <c r="B11353" s="11">
        <v>20479.104190558952</v>
      </c>
    </row>
    <row r="11354" spans="1:2" x14ac:dyDescent="0.25">
      <c r="A11354" s="163">
        <v>20479.104190558952</v>
      </c>
      <c r="B11354" s="11">
        <v>20479.104190558952</v>
      </c>
    </row>
    <row r="11355" spans="1:2" x14ac:dyDescent="0.25">
      <c r="A11355" s="9" t="s">
        <v>3441</v>
      </c>
      <c r="B11355" s="11">
        <v>11040.908346214392</v>
      </c>
    </row>
    <row r="11356" spans="1:2" x14ac:dyDescent="0.25">
      <c r="A11356" s="4" t="s">
        <v>8</v>
      </c>
      <c r="B11356" s="11">
        <v>11040.908346214392</v>
      </c>
    </row>
    <row r="11357" spans="1:2" x14ac:dyDescent="0.25">
      <c r="A11357" s="10" t="s">
        <v>20</v>
      </c>
      <c r="B11357" s="11">
        <v>11040.908346214392</v>
      </c>
    </row>
    <row r="11358" spans="1:2" x14ac:dyDescent="0.25">
      <c r="A11358" s="12" t="s">
        <v>40</v>
      </c>
      <c r="B11358" s="11">
        <v>11040.908346214392</v>
      </c>
    </row>
    <row r="11359" spans="1:2" x14ac:dyDescent="0.25">
      <c r="A11359" s="13" t="s">
        <v>4053</v>
      </c>
      <c r="B11359" s="11">
        <v>11040.908346214392</v>
      </c>
    </row>
    <row r="11360" spans="1:2" x14ac:dyDescent="0.25">
      <c r="A11360" s="14">
        <v>5</v>
      </c>
      <c r="B11360" s="11">
        <v>11040.908346214392</v>
      </c>
    </row>
    <row r="11361" spans="1:2" x14ac:dyDescent="0.25">
      <c r="A11361" s="20" t="s">
        <v>25</v>
      </c>
      <c r="B11361" s="11">
        <v>11040.908346214392</v>
      </c>
    </row>
    <row r="11362" spans="1:2" x14ac:dyDescent="0.25">
      <c r="A11362" s="163">
        <v>11040.908346214392</v>
      </c>
      <c r="B11362" s="11">
        <v>11040.908346214392</v>
      </c>
    </row>
    <row r="11363" spans="1:2" x14ac:dyDescent="0.25">
      <c r="A11363" s="9" t="s">
        <v>3442</v>
      </c>
      <c r="B11363" s="11">
        <v>17807.916687442568</v>
      </c>
    </row>
    <row r="11364" spans="1:2" x14ac:dyDescent="0.25">
      <c r="A11364" s="4" t="s">
        <v>8</v>
      </c>
      <c r="B11364" s="11">
        <v>17807.916687442568</v>
      </c>
    </row>
    <row r="11365" spans="1:2" x14ac:dyDescent="0.25">
      <c r="A11365" s="10" t="s">
        <v>67</v>
      </c>
      <c r="B11365" s="11">
        <v>17807.916687442568</v>
      </c>
    </row>
    <row r="11366" spans="1:2" x14ac:dyDescent="0.25">
      <c r="A11366" s="12" t="s">
        <v>40</v>
      </c>
      <c r="B11366" s="11">
        <v>17807.916687442568</v>
      </c>
    </row>
    <row r="11367" spans="1:2" x14ac:dyDescent="0.25">
      <c r="A11367" s="13" t="s">
        <v>4054</v>
      </c>
      <c r="B11367" s="11">
        <v>17807.916687442568</v>
      </c>
    </row>
    <row r="11368" spans="1:2" x14ac:dyDescent="0.25">
      <c r="A11368" s="14">
        <v>7</v>
      </c>
      <c r="B11368" s="11">
        <v>17807.916687442568</v>
      </c>
    </row>
    <row r="11369" spans="1:2" x14ac:dyDescent="0.25">
      <c r="A11369" s="20" t="s">
        <v>18</v>
      </c>
      <c r="B11369" s="11">
        <v>17807.916687442568</v>
      </c>
    </row>
    <row r="11370" spans="1:2" x14ac:dyDescent="0.25">
      <c r="A11370" s="163">
        <v>17807.916687442568</v>
      </c>
      <c r="B11370" s="11">
        <v>17807.916687442568</v>
      </c>
    </row>
    <row r="11371" spans="1:2" x14ac:dyDescent="0.25">
      <c r="A11371" s="9" t="s">
        <v>3443</v>
      </c>
      <c r="B11371" s="11">
        <v>3561.5833374885137</v>
      </c>
    </row>
    <row r="11372" spans="1:2" x14ac:dyDescent="0.25">
      <c r="A11372" s="4" t="s">
        <v>8</v>
      </c>
      <c r="B11372" s="11">
        <v>3561.5833374885137</v>
      </c>
    </row>
    <row r="11373" spans="1:2" x14ac:dyDescent="0.25">
      <c r="A11373" s="10" t="s">
        <v>20</v>
      </c>
      <c r="B11373" s="11">
        <v>3561.5833374885137</v>
      </c>
    </row>
    <row r="11374" spans="1:2" x14ac:dyDescent="0.25">
      <c r="A11374" s="12" t="s">
        <v>40</v>
      </c>
      <c r="B11374" s="11">
        <v>3561.5833374885137</v>
      </c>
    </row>
    <row r="11375" spans="1:2" x14ac:dyDescent="0.25">
      <c r="A11375" s="13" t="s">
        <v>4053</v>
      </c>
      <c r="B11375" s="11">
        <v>3561.5833374885137</v>
      </c>
    </row>
    <row r="11376" spans="1:2" x14ac:dyDescent="0.25">
      <c r="A11376" s="14">
        <v>11</v>
      </c>
      <c r="B11376" s="11">
        <v>3561.5833374885137</v>
      </c>
    </row>
    <row r="11377" spans="1:2" x14ac:dyDescent="0.25">
      <c r="A11377" s="20" t="s">
        <v>9</v>
      </c>
      <c r="B11377" s="11">
        <v>3561.5833374885137</v>
      </c>
    </row>
    <row r="11378" spans="1:2" x14ac:dyDescent="0.25">
      <c r="A11378" s="163">
        <v>3561.5833374885137</v>
      </c>
      <c r="B11378" s="11">
        <v>3561.5833374885137</v>
      </c>
    </row>
    <row r="11379" spans="1:2" x14ac:dyDescent="0.25">
      <c r="A11379" s="9" t="s">
        <v>3444</v>
      </c>
      <c r="B11379" s="11">
        <v>26795.030625143831</v>
      </c>
    </row>
    <row r="11380" spans="1:2" x14ac:dyDescent="0.25">
      <c r="A11380" s="4" t="s">
        <v>71</v>
      </c>
      <c r="B11380" s="11">
        <v>26795.030625143831</v>
      </c>
    </row>
    <row r="11381" spans="1:2" x14ac:dyDescent="0.25">
      <c r="A11381" s="10" t="s">
        <v>20</v>
      </c>
      <c r="B11381" s="11">
        <v>26795.030625143831</v>
      </c>
    </row>
    <row r="11382" spans="1:2" x14ac:dyDescent="0.25">
      <c r="A11382" s="12" t="s">
        <v>69</v>
      </c>
      <c r="B11382" s="11">
        <v>26795.030625143831</v>
      </c>
    </row>
    <row r="11383" spans="1:2" x14ac:dyDescent="0.25">
      <c r="A11383" s="13" t="s">
        <v>4032</v>
      </c>
      <c r="B11383" s="11">
        <v>26795.030625143831</v>
      </c>
    </row>
    <row r="11384" spans="1:2" x14ac:dyDescent="0.25">
      <c r="A11384" s="14">
        <v>5</v>
      </c>
      <c r="B11384" s="11">
        <v>26795.030625143831</v>
      </c>
    </row>
    <row r="11385" spans="1:2" x14ac:dyDescent="0.25">
      <c r="A11385" s="20" t="s">
        <v>18</v>
      </c>
      <c r="B11385" s="11">
        <v>26795.030625143831</v>
      </c>
    </row>
    <row r="11386" spans="1:2" x14ac:dyDescent="0.25">
      <c r="A11386" s="163">
        <v>26795.030625143831</v>
      </c>
      <c r="B11386" s="11">
        <v>26795.030625143831</v>
      </c>
    </row>
    <row r="11387" spans="1:2" x14ac:dyDescent="0.25">
      <c r="A11387" s="9" t="s">
        <v>3445</v>
      </c>
      <c r="B11387" s="11">
        <v>20400</v>
      </c>
    </row>
    <row r="11388" spans="1:2" x14ac:dyDescent="0.25">
      <c r="A11388" s="4" t="s">
        <v>1444</v>
      </c>
      <c r="B11388" s="11">
        <v>20400</v>
      </c>
    </row>
    <row r="11389" spans="1:2" x14ac:dyDescent="0.25">
      <c r="A11389" s="10" t="s">
        <v>52</v>
      </c>
      <c r="B11389" s="11">
        <v>20400</v>
      </c>
    </row>
    <row r="11390" spans="1:2" x14ac:dyDescent="0.25">
      <c r="A11390" s="12" t="s">
        <v>6</v>
      </c>
      <c r="B11390" s="11">
        <v>20400</v>
      </c>
    </row>
    <row r="11391" spans="1:2" x14ac:dyDescent="0.25">
      <c r="A11391" s="13" t="s">
        <v>4054</v>
      </c>
      <c r="B11391" s="11">
        <v>20400</v>
      </c>
    </row>
    <row r="11392" spans="1:2" x14ac:dyDescent="0.25">
      <c r="A11392" s="14">
        <v>10</v>
      </c>
      <c r="B11392" s="11">
        <v>20400</v>
      </c>
    </row>
    <row r="11393" spans="1:2" x14ac:dyDescent="0.25">
      <c r="A11393" s="20" t="s">
        <v>25</v>
      </c>
      <c r="B11393" s="11">
        <v>20400</v>
      </c>
    </row>
    <row r="11394" spans="1:2" x14ac:dyDescent="0.25">
      <c r="A11394" s="163">
        <v>20400</v>
      </c>
      <c r="B11394" s="11">
        <v>20400</v>
      </c>
    </row>
    <row r="11395" spans="1:2" x14ac:dyDescent="0.25">
      <c r="A11395" s="9" t="s">
        <v>3446</v>
      </c>
      <c r="B11395" s="11">
        <v>39404.456801682099</v>
      </c>
    </row>
    <row r="11396" spans="1:2" x14ac:dyDescent="0.25">
      <c r="A11396" s="4" t="s">
        <v>71</v>
      </c>
      <c r="B11396" s="11">
        <v>39404.456801682099</v>
      </c>
    </row>
    <row r="11397" spans="1:2" x14ac:dyDescent="0.25">
      <c r="A11397" s="10" t="s">
        <v>310</v>
      </c>
      <c r="B11397" s="11">
        <v>39404.456801682099</v>
      </c>
    </row>
    <row r="11398" spans="1:2" x14ac:dyDescent="0.25">
      <c r="A11398" s="12" t="s">
        <v>69</v>
      </c>
      <c r="B11398" s="11">
        <v>39404.456801682099</v>
      </c>
    </row>
    <row r="11399" spans="1:2" x14ac:dyDescent="0.25">
      <c r="A11399" s="13" t="s">
        <v>4030</v>
      </c>
      <c r="B11399" s="11">
        <v>39404.456801682099</v>
      </c>
    </row>
    <row r="11400" spans="1:2" x14ac:dyDescent="0.25">
      <c r="A11400" s="14">
        <v>35</v>
      </c>
      <c r="B11400" s="11">
        <v>39404.456801682099</v>
      </c>
    </row>
    <row r="11401" spans="1:2" x14ac:dyDescent="0.25">
      <c r="A11401" s="20" t="s">
        <v>9</v>
      </c>
      <c r="B11401" s="11">
        <v>39404.456801682099</v>
      </c>
    </row>
    <row r="11402" spans="1:2" x14ac:dyDescent="0.25">
      <c r="A11402" s="163">
        <v>39404.456801682099</v>
      </c>
      <c r="B11402" s="11">
        <v>39404.456801682099</v>
      </c>
    </row>
    <row r="11403" spans="1:2" x14ac:dyDescent="0.25">
      <c r="A11403" s="9" t="s">
        <v>3447</v>
      </c>
      <c r="B11403" s="11">
        <v>149907.13380100971</v>
      </c>
    </row>
    <row r="11404" spans="1:2" x14ac:dyDescent="0.25">
      <c r="A11404" s="4" t="s">
        <v>983</v>
      </c>
      <c r="B11404" s="11">
        <v>149907.13380100971</v>
      </c>
    </row>
    <row r="11405" spans="1:2" x14ac:dyDescent="0.25">
      <c r="A11405" s="10" t="s">
        <v>20</v>
      </c>
      <c r="B11405" s="11">
        <v>149907.13380100971</v>
      </c>
    </row>
    <row r="11406" spans="1:2" x14ac:dyDescent="0.25">
      <c r="A11406" s="12" t="s">
        <v>22</v>
      </c>
      <c r="B11406" s="11">
        <v>149907.13380100971</v>
      </c>
    </row>
    <row r="11407" spans="1:2" x14ac:dyDescent="0.25">
      <c r="A11407" s="13" t="s">
        <v>4106</v>
      </c>
      <c r="B11407" s="11">
        <v>149907.13380100971</v>
      </c>
    </row>
    <row r="11408" spans="1:2" x14ac:dyDescent="0.25">
      <c r="A11408" s="14">
        <v>7</v>
      </c>
      <c r="B11408" s="11">
        <v>149907.13380100971</v>
      </c>
    </row>
    <row r="11409" spans="1:2" x14ac:dyDescent="0.25">
      <c r="A11409" s="20" t="s">
        <v>9</v>
      </c>
      <c r="B11409" s="11">
        <v>149907.13380100971</v>
      </c>
    </row>
    <row r="11410" spans="1:2" x14ac:dyDescent="0.25">
      <c r="A11410" s="163">
        <v>149907.13380100971</v>
      </c>
      <c r="B11410" s="11">
        <v>149907.13380100971</v>
      </c>
    </row>
    <row r="11411" spans="1:2" x14ac:dyDescent="0.25">
      <c r="A11411" s="9" t="s">
        <v>3448</v>
      </c>
      <c r="B11411" s="11">
        <v>4095.8208381117906</v>
      </c>
    </row>
    <row r="11412" spans="1:2" x14ac:dyDescent="0.25">
      <c r="A11412" s="4" t="s">
        <v>8</v>
      </c>
      <c r="B11412" s="11">
        <v>4095.8208381117906</v>
      </c>
    </row>
    <row r="11413" spans="1:2" x14ac:dyDescent="0.25">
      <c r="A11413" s="10" t="s">
        <v>20</v>
      </c>
      <c r="B11413" s="11">
        <v>4095.8208381117906</v>
      </c>
    </row>
    <row r="11414" spans="1:2" x14ac:dyDescent="0.25">
      <c r="A11414" s="12" t="s">
        <v>40</v>
      </c>
      <c r="B11414" s="11">
        <v>4095.8208381117906</v>
      </c>
    </row>
    <row r="11415" spans="1:2" x14ac:dyDescent="0.25">
      <c r="A11415" s="13" t="s">
        <v>4053</v>
      </c>
      <c r="B11415" s="11">
        <v>4095.8208381117906</v>
      </c>
    </row>
    <row r="11416" spans="1:2" x14ac:dyDescent="0.25">
      <c r="A11416" s="14">
        <v>1.6</v>
      </c>
      <c r="B11416" s="11">
        <v>4095.8208381117906</v>
      </c>
    </row>
    <row r="11417" spans="1:2" x14ac:dyDescent="0.25">
      <c r="A11417" s="20" t="s">
        <v>9</v>
      </c>
      <c r="B11417" s="11">
        <v>4095.8208381117906</v>
      </c>
    </row>
    <row r="11418" spans="1:2" x14ac:dyDescent="0.25">
      <c r="A11418" s="163">
        <v>4095.8208381117906</v>
      </c>
      <c r="B11418" s="11">
        <v>4095.8208381117906</v>
      </c>
    </row>
    <row r="11419" spans="1:2" x14ac:dyDescent="0.25">
      <c r="A11419" s="9" t="s">
        <v>3449</v>
      </c>
      <c r="B11419" s="11">
        <v>127488.70705032947</v>
      </c>
    </row>
    <row r="11420" spans="1:2" x14ac:dyDescent="0.25">
      <c r="A11420" s="4" t="s">
        <v>84</v>
      </c>
      <c r="B11420" s="11">
        <v>127488.70705032947</v>
      </c>
    </row>
    <row r="11421" spans="1:2" x14ac:dyDescent="0.25">
      <c r="A11421" s="10" t="s">
        <v>310</v>
      </c>
      <c r="B11421" s="11">
        <v>127488.70705032947</v>
      </c>
    </row>
    <row r="11422" spans="1:2" x14ac:dyDescent="0.25">
      <c r="A11422" s="12" t="s">
        <v>82</v>
      </c>
      <c r="B11422" s="11">
        <v>127488.70705032947</v>
      </c>
    </row>
    <row r="11423" spans="1:2" x14ac:dyDescent="0.25">
      <c r="A11423" s="13" t="s">
        <v>4105</v>
      </c>
      <c r="B11423" s="11">
        <v>127488.70705032947</v>
      </c>
    </row>
    <row r="11424" spans="1:2" x14ac:dyDescent="0.25">
      <c r="A11424" s="14">
        <v>7</v>
      </c>
      <c r="B11424" s="11">
        <v>127488.70705032947</v>
      </c>
    </row>
    <row r="11425" spans="1:2" x14ac:dyDescent="0.25">
      <c r="A11425" s="20" t="s">
        <v>9</v>
      </c>
      <c r="B11425" s="11">
        <v>127488.70705032947</v>
      </c>
    </row>
    <row r="11426" spans="1:2" x14ac:dyDescent="0.25">
      <c r="A11426" s="163">
        <v>127488.70705032947</v>
      </c>
      <c r="B11426" s="11">
        <v>127488.70705032947</v>
      </c>
    </row>
    <row r="11427" spans="1:2" x14ac:dyDescent="0.25">
      <c r="A11427" s="9" t="s">
        <v>3450</v>
      </c>
      <c r="B11427" s="11">
        <v>58318.59606648951</v>
      </c>
    </row>
    <row r="11428" spans="1:2" x14ac:dyDescent="0.25">
      <c r="A11428" s="4" t="s">
        <v>71</v>
      </c>
      <c r="B11428" s="11">
        <v>58318.59606648951</v>
      </c>
    </row>
    <row r="11429" spans="1:2" x14ac:dyDescent="0.25">
      <c r="A11429" s="10" t="s">
        <v>52</v>
      </c>
      <c r="B11429" s="11">
        <v>58318.59606648951</v>
      </c>
    </row>
    <row r="11430" spans="1:2" x14ac:dyDescent="0.25">
      <c r="A11430" s="12" t="s">
        <v>69</v>
      </c>
      <c r="B11430" s="11">
        <v>58318.59606648951</v>
      </c>
    </row>
    <row r="11431" spans="1:2" x14ac:dyDescent="0.25">
      <c r="A11431" s="13" t="s">
        <v>4029</v>
      </c>
      <c r="B11431" s="11">
        <v>58318.59606648951</v>
      </c>
    </row>
    <row r="11432" spans="1:2" x14ac:dyDescent="0.25">
      <c r="A11432" s="14">
        <v>20</v>
      </c>
      <c r="B11432" s="11">
        <v>58318.59606648951</v>
      </c>
    </row>
    <row r="11433" spans="1:2" x14ac:dyDescent="0.25">
      <c r="A11433" s="20" t="s">
        <v>13</v>
      </c>
      <c r="B11433" s="11">
        <v>58318.59606648951</v>
      </c>
    </row>
    <row r="11434" spans="1:2" x14ac:dyDescent="0.25">
      <c r="A11434" s="163">
        <v>58318.59606648951</v>
      </c>
      <c r="B11434" s="11">
        <v>58318.59606648951</v>
      </c>
    </row>
    <row r="11435" spans="1:2" x14ac:dyDescent="0.25">
      <c r="A11435" s="9" t="s">
        <v>3451</v>
      </c>
      <c r="B11435" s="11">
        <v>9509.8988293070688</v>
      </c>
    </row>
    <row r="11436" spans="1:2" x14ac:dyDescent="0.25">
      <c r="A11436" s="4" t="s">
        <v>48</v>
      </c>
      <c r="B11436" s="11">
        <v>9509.8988293070688</v>
      </c>
    </row>
    <row r="11437" spans="1:2" x14ac:dyDescent="0.25">
      <c r="A11437" s="10" t="s">
        <v>488</v>
      </c>
      <c r="B11437" s="11">
        <v>9509.8988293070688</v>
      </c>
    </row>
    <row r="11438" spans="1:2" x14ac:dyDescent="0.25">
      <c r="A11438" s="12" t="s">
        <v>585</v>
      </c>
      <c r="B11438" s="11">
        <v>9509.8988293070688</v>
      </c>
    </row>
    <row r="11439" spans="1:2" x14ac:dyDescent="0.25">
      <c r="A11439" s="13" t="s">
        <v>4053</v>
      </c>
      <c r="B11439" s="11">
        <v>9509.8988293070688</v>
      </c>
    </row>
    <row r="11440" spans="1:2" x14ac:dyDescent="0.25">
      <c r="A11440" s="14">
        <v>2</v>
      </c>
      <c r="B11440" s="11">
        <v>9509.8988293070688</v>
      </c>
    </row>
    <row r="11441" spans="1:2" x14ac:dyDescent="0.25">
      <c r="A11441" s="20" t="s">
        <v>9</v>
      </c>
      <c r="B11441" s="11">
        <v>9509.8988293070688</v>
      </c>
    </row>
    <row r="11442" spans="1:2" x14ac:dyDescent="0.25">
      <c r="A11442" s="163">
        <v>9509.8988293070688</v>
      </c>
      <c r="B11442" s="11">
        <v>9509.8988293070688</v>
      </c>
    </row>
    <row r="11443" spans="1:2" x14ac:dyDescent="0.25">
      <c r="A11443" s="9" t="s">
        <v>3452</v>
      </c>
      <c r="B11443" s="11">
        <v>12821.700014958649</v>
      </c>
    </row>
    <row r="11444" spans="1:2" x14ac:dyDescent="0.25">
      <c r="A11444" s="4" t="s">
        <v>8</v>
      </c>
      <c r="B11444" s="11">
        <v>12821.700014958649</v>
      </c>
    </row>
    <row r="11445" spans="1:2" x14ac:dyDescent="0.25">
      <c r="A11445" s="10" t="s">
        <v>20</v>
      </c>
      <c r="B11445" s="11">
        <v>12821.700014958649</v>
      </c>
    </row>
    <row r="11446" spans="1:2" x14ac:dyDescent="0.25">
      <c r="A11446" s="12" t="s">
        <v>40</v>
      </c>
      <c r="B11446" s="11">
        <v>12821.700014958649</v>
      </c>
    </row>
    <row r="11447" spans="1:2" x14ac:dyDescent="0.25">
      <c r="A11447" s="13" t="s">
        <v>4054</v>
      </c>
      <c r="B11447" s="11">
        <v>12821.700014958649</v>
      </c>
    </row>
    <row r="11448" spans="1:2" x14ac:dyDescent="0.25">
      <c r="A11448" s="14">
        <v>3</v>
      </c>
      <c r="B11448" s="11">
        <v>12821.700014958649</v>
      </c>
    </row>
    <row r="11449" spans="1:2" x14ac:dyDescent="0.25">
      <c r="A11449" s="20" t="s">
        <v>9</v>
      </c>
      <c r="B11449" s="11">
        <v>12821.700014958649</v>
      </c>
    </row>
    <row r="11450" spans="1:2" x14ac:dyDescent="0.25">
      <c r="A11450" s="163">
        <v>12821.700014958649</v>
      </c>
      <c r="B11450" s="11">
        <v>12821.700014958649</v>
      </c>
    </row>
    <row r="11451" spans="1:2" x14ac:dyDescent="0.25">
      <c r="A11451" s="9" t="s">
        <v>3453</v>
      </c>
      <c r="B11451" s="11">
        <v>4000</v>
      </c>
    </row>
    <row r="11452" spans="1:2" x14ac:dyDescent="0.25">
      <c r="A11452" s="4" t="s">
        <v>8</v>
      </c>
      <c r="B11452" s="11">
        <v>4000</v>
      </c>
    </row>
    <row r="11453" spans="1:2" x14ac:dyDescent="0.25">
      <c r="A11453" s="10" t="s">
        <v>20</v>
      </c>
      <c r="B11453" s="11">
        <v>4000</v>
      </c>
    </row>
    <row r="11454" spans="1:2" x14ac:dyDescent="0.25">
      <c r="A11454" s="12" t="s">
        <v>6</v>
      </c>
      <c r="B11454" s="11">
        <v>4000</v>
      </c>
    </row>
    <row r="11455" spans="1:2" x14ac:dyDescent="0.25">
      <c r="A11455" s="13" t="s">
        <v>4053</v>
      </c>
      <c r="B11455" s="11">
        <v>4000</v>
      </c>
    </row>
    <row r="11456" spans="1:2" x14ac:dyDescent="0.25">
      <c r="A11456" s="14">
        <v>6</v>
      </c>
      <c r="B11456" s="11">
        <v>4000</v>
      </c>
    </row>
    <row r="11457" spans="1:2" x14ac:dyDescent="0.25">
      <c r="A11457" s="20" t="s">
        <v>13</v>
      </c>
      <c r="B11457" s="11">
        <v>4000</v>
      </c>
    </row>
    <row r="11458" spans="1:2" x14ac:dyDescent="0.25">
      <c r="A11458" s="163">
        <v>4000</v>
      </c>
      <c r="B11458" s="11">
        <v>4000</v>
      </c>
    </row>
    <row r="11459" spans="1:2" x14ac:dyDescent="0.25">
      <c r="A11459" s="9" t="s">
        <v>3454</v>
      </c>
      <c r="B11459" s="11">
        <v>42000</v>
      </c>
    </row>
    <row r="11460" spans="1:2" x14ac:dyDescent="0.25">
      <c r="A11460" s="4" t="s">
        <v>15</v>
      </c>
      <c r="B11460" s="11">
        <v>42000</v>
      </c>
    </row>
    <row r="11461" spans="1:2" x14ac:dyDescent="0.25">
      <c r="A11461" s="10" t="s">
        <v>20</v>
      </c>
      <c r="B11461" s="11">
        <v>42000</v>
      </c>
    </row>
    <row r="11462" spans="1:2" x14ac:dyDescent="0.25">
      <c r="A11462" s="12" t="s">
        <v>6</v>
      </c>
      <c r="B11462" s="11">
        <v>42000</v>
      </c>
    </row>
    <row r="11463" spans="1:2" x14ac:dyDescent="0.25">
      <c r="A11463" s="13" t="s">
        <v>4030</v>
      </c>
      <c r="B11463" s="11">
        <v>42000</v>
      </c>
    </row>
    <row r="11464" spans="1:2" x14ac:dyDescent="0.25">
      <c r="A11464" s="14">
        <v>2</v>
      </c>
      <c r="B11464" s="11">
        <v>42000</v>
      </c>
    </row>
    <row r="11465" spans="1:2" x14ac:dyDescent="0.25">
      <c r="A11465" s="20" t="s">
        <v>13</v>
      </c>
      <c r="B11465" s="11">
        <v>42000</v>
      </c>
    </row>
    <row r="11466" spans="1:2" x14ac:dyDescent="0.25">
      <c r="A11466" s="163">
        <v>42000</v>
      </c>
      <c r="B11466" s="11">
        <v>42000</v>
      </c>
    </row>
    <row r="11467" spans="1:2" x14ac:dyDescent="0.25">
      <c r="A11467" s="9" t="s">
        <v>3455</v>
      </c>
      <c r="B11467" s="11">
        <v>3200</v>
      </c>
    </row>
    <row r="11468" spans="1:2" x14ac:dyDescent="0.25">
      <c r="A11468" s="4" t="s">
        <v>8</v>
      </c>
      <c r="B11468" s="11">
        <v>3200</v>
      </c>
    </row>
    <row r="11469" spans="1:2" x14ac:dyDescent="0.25">
      <c r="A11469" s="10" t="s">
        <v>52</v>
      </c>
      <c r="B11469" s="11">
        <v>3200</v>
      </c>
    </row>
    <row r="11470" spans="1:2" x14ac:dyDescent="0.25">
      <c r="A11470" s="12" t="s">
        <v>6</v>
      </c>
      <c r="B11470" s="11">
        <v>3200</v>
      </c>
    </row>
    <row r="11471" spans="1:2" x14ac:dyDescent="0.25">
      <c r="A11471" s="13" t="s">
        <v>4053</v>
      </c>
      <c r="B11471" s="11">
        <v>3200</v>
      </c>
    </row>
    <row r="11472" spans="1:2" x14ac:dyDescent="0.25">
      <c r="A11472" s="14">
        <v>19</v>
      </c>
      <c r="B11472" s="11">
        <v>3200</v>
      </c>
    </row>
    <row r="11473" spans="1:2" x14ac:dyDescent="0.25">
      <c r="A11473" s="20" t="s">
        <v>13</v>
      </c>
      <c r="B11473" s="11">
        <v>3200</v>
      </c>
    </row>
    <row r="11474" spans="1:2" x14ac:dyDescent="0.25">
      <c r="A11474" s="163">
        <v>3200</v>
      </c>
      <c r="B11474" s="11">
        <v>3200</v>
      </c>
    </row>
    <row r="11475" spans="1:2" x14ac:dyDescent="0.25">
      <c r="A11475" s="9" t="s">
        <v>3456</v>
      </c>
      <c r="B11475" s="11">
        <v>60000</v>
      </c>
    </row>
    <row r="11476" spans="1:2" x14ac:dyDescent="0.25">
      <c r="A11476" s="4" t="s">
        <v>197</v>
      </c>
      <c r="B11476" s="11">
        <v>60000</v>
      </c>
    </row>
    <row r="11477" spans="1:2" x14ac:dyDescent="0.25">
      <c r="A11477" s="10" t="s">
        <v>20</v>
      </c>
      <c r="B11477" s="11">
        <v>60000</v>
      </c>
    </row>
    <row r="11478" spans="1:2" x14ac:dyDescent="0.25">
      <c r="A11478" s="12" t="s">
        <v>6</v>
      </c>
      <c r="B11478" s="11">
        <v>60000</v>
      </c>
    </row>
    <row r="11479" spans="1:2" x14ac:dyDescent="0.25">
      <c r="A11479" s="13" t="s">
        <v>4029</v>
      </c>
      <c r="B11479" s="11">
        <v>60000</v>
      </c>
    </row>
    <row r="11480" spans="1:2" x14ac:dyDescent="0.25">
      <c r="A11480" s="14">
        <v>10</v>
      </c>
      <c r="B11480" s="11">
        <v>60000</v>
      </c>
    </row>
    <row r="11481" spans="1:2" x14ac:dyDescent="0.25">
      <c r="A11481" s="20" t="s">
        <v>18</v>
      </c>
      <c r="B11481" s="11">
        <v>60000</v>
      </c>
    </row>
    <row r="11482" spans="1:2" x14ac:dyDescent="0.25">
      <c r="A11482" s="163">
        <v>60000</v>
      </c>
      <c r="B11482" s="11">
        <v>60000</v>
      </c>
    </row>
    <row r="11483" spans="1:2" x14ac:dyDescent="0.25">
      <c r="A11483" s="9" t="s">
        <v>3457</v>
      </c>
      <c r="B11483" s="11">
        <v>85000</v>
      </c>
    </row>
    <row r="11484" spans="1:2" x14ac:dyDescent="0.25">
      <c r="A11484" s="4" t="s">
        <v>15</v>
      </c>
      <c r="B11484" s="11">
        <v>85000</v>
      </c>
    </row>
    <row r="11485" spans="1:2" x14ac:dyDescent="0.25">
      <c r="A11485" s="10" t="s">
        <v>20</v>
      </c>
      <c r="B11485" s="11">
        <v>85000</v>
      </c>
    </row>
    <row r="11486" spans="1:2" x14ac:dyDescent="0.25">
      <c r="A11486" s="12" t="s">
        <v>6</v>
      </c>
      <c r="B11486" s="11">
        <v>85000</v>
      </c>
    </row>
    <row r="11487" spans="1:2" x14ac:dyDescent="0.25">
      <c r="A11487" s="13" t="s">
        <v>4101</v>
      </c>
      <c r="B11487" s="11">
        <v>85000</v>
      </c>
    </row>
    <row r="11488" spans="1:2" x14ac:dyDescent="0.25">
      <c r="A11488" s="14">
        <v>9</v>
      </c>
      <c r="B11488" s="11">
        <v>85000</v>
      </c>
    </row>
    <row r="11489" spans="1:2" x14ac:dyDescent="0.25">
      <c r="A11489" s="20" t="s">
        <v>9</v>
      </c>
      <c r="B11489" s="11">
        <v>85000</v>
      </c>
    </row>
    <row r="11490" spans="1:2" x14ac:dyDescent="0.25">
      <c r="A11490" s="163">
        <v>85000</v>
      </c>
      <c r="B11490" s="11">
        <v>85000</v>
      </c>
    </row>
    <row r="11491" spans="1:2" x14ac:dyDescent="0.25">
      <c r="A11491" s="9" t="s">
        <v>3458</v>
      </c>
      <c r="B11491" s="11">
        <v>109000</v>
      </c>
    </row>
    <row r="11492" spans="1:2" x14ac:dyDescent="0.25">
      <c r="A11492" s="4" t="s">
        <v>15</v>
      </c>
      <c r="B11492" s="11">
        <v>109000</v>
      </c>
    </row>
    <row r="11493" spans="1:2" x14ac:dyDescent="0.25">
      <c r="A11493" s="10" t="s">
        <v>52</v>
      </c>
      <c r="B11493" s="11">
        <v>109000</v>
      </c>
    </row>
    <row r="11494" spans="1:2" x14ac:dyDescent="0.25">
      <c r="A11494" s="12" t="s">
        <v>6</v>
      </c>
      <c r="B11494" s="11">
        <v>109000</v>
      </c>
    </row>
    <row r="11495" spans="1:2" x14ac:dyDescent="0.25">
      <c r="A11495" s="13" t="s">
        <v>4031</v>
      </c>
      <c r="B11495" s="11">
        <v>109000</v>
      </c>
    </row>
    <row r="11496" spans="1:2" x14ac:dyDescent="0.25">
      <c r="A11496" s="14">
        <v>15</v>
      </c>
      <c r="B11496" s="11">
        <v>109000</v>
      </c>
    </row>
    <row r="11497" spans="1:2" x14ac:dyDescent="0.25">
      <c r="A11497" s="20" t="s">
        <v>9</v>
      </c>
      <c r="B11497" s="11">
        <v>109000</v>
      </c>
    </row>
    <row r="11498" spans="1:2" x14ac:dyDescent="0.25">
      <c r="A11498" s="163">
        <v>109000</v>
      </c>
      <c r="B11498" s="11">
        <v>109000</v>
      </c>
    </row>
    <row r="11499" spans="1:2" x14ac:dyDescent="0.25">
      <c r="A11499" s="9" t="s">
        <v>3459</v>
      </c>
      <c r="B11499" s="11">
        <v>76223.966339496474</v>
      </c>
    </row>
    <row r="11500" spans="1:2" x14ac:dyDescent="0.25">
      <c r="A11500" s="4" t="s">
        <v>895</v>
      </c>
      <c r="B11500" s="11">
        <v>76223.966339496474</v>
      </c>
    </row>
    <row r="11501" spans="1:2" x14ac:dyDescent="0.25">
      <c r="A11501" s="10" t="s">
        <v>20</v>
      </c>
      <c r="B11501" s="11">
        <v>76223.966339496474</v>
      </c>
    </row>
    <row r="11502" spans="1:2" x14ac:dyDescent="0.25">
      <c r="A11502" s="12" t="s">
        <v>22</v>
      </c>
      <c r="B11502" s="11">
        <v>76223.966339496474</v>
      </c>
    </row>
    <row r="11503" spans="1:2" x14ac:dyDescent="0.25">
      <c r="A11503" s="13" t="s">
        <v>4101</v>
      </c>
      <c r="B11503" s="11">
        <v>76223.966339496474</v>
      </c>
    </row>
    <row r="11504" spans="1:2" x14ac:dyDescent="0.25">
      <c r="A11504" s="14">
        <v>14</v>
      </c>
      <c r="B11504" s="11">
        <v>76223.966339496474</v>
      </c>
    </row>
    <row r="11505" spans="1:2" x14ac:dyDescent="0.25">
      <c r="A11505" s="20" t="s">
        <v>13</v>
      </c>
      <c r="B11505" s="11">
        <v>76223.966339496474</v>
      </c>
    </row>
    <row r="11506" spans="1:2" x14ac:dyDescent="0.25">
      <c r="A11506" s="163">
        <v>76223.966339496474</v>
      </c>
      <c r="B11506" s="11">
        <v>76223.966339496474</v>
      </c>
    </row>
    <row r="11507" spans="1:2" x14ac:dyDescent="0.25">
      <c r="A11507" s="9" t="s">
        <v>3460</v>
      </c>
      <c r="B11507" s="11">
        <v>77000</v>
      </c>
    </row>
    <row r="11508" spans="1:2" x14ac:dyDescent="0.25">
      <c r="A11508" s="4" t="s">
        <v>15</v>
      </c>
      <c r="B11508" s="11">
        <v>77000</v>
      </c>
    </row>
    <row r="11509" spans="1:2" x14ac:dyDescent="0.25">
      <c r="A11509" s="10" t="s">
        <v>279</v>
      </c>
      <c r="B11509" s="11">
        <v>77000</v>
      </c>
    </row>
    <row r="11510" spans="1:2" x14ac:dyDescent="0.25">
      <c r="A11510" s="12" t="s">
        <v>6</v>
      </c>
      <c r="B11510" s="11">
        <v>77000</v>
      </c>
    </row>
    <row r="11511" spans="1:2" x14ac:dyDescent="0.25">
      <c r="A11511" s="13" t="s">
        <v>4101</v>
      </c>
      <c r="B11511" s="11">
        <v>77000</v>
      </c>
    </row>
    <row r="11512" spans="1:2" x14ac:dyDescent="0.25">
      <c r="A11512" s="14">
        <v>13</v>
      </c>
      <c r="B11512" s="11">
        <v>77000</v>
      </c>
    </row>
    <row r="11513" spans="1:2" x14ac:dyDescent="0.25">
      <c r="A11513" s="20" t="s">
        <v>18</v>
      </c>
      <c r="B11513" s="11">
        <v>77000</v>
      </c>
    </row>
    <row r="11514" spans="1:2" x14ac:dyDescent="0.25">
      <c r="A11514" s="163">
        <v>77000</v>
      </c>
      <c r="B11514" s="11">
        <v>77000</v>
      </c>
    </row>
    <row r="11515" spans="1:2" x14ac:dyDescent="0.25">
      <c r="A11515" s="9" t="s">
        <v>3461</v>
      </c>
      <c r="B11515" s="11">
        <v>25000</v>
      </c>
    </row>
    <row r="11516" spans="1:2" x14ac:dyDescent="0.25">
      <c r="A11516" s="4" t="s">
        <v>8</v>
      </c>
      <c r="B11516" s="11">
        <v>25000</v>
      </c>
    </row>
    <row r="11517" spans="1:2" x14ac:dyDescent="0.25">
      <c r="A11517" s="10" t="s">
        <v>20</v>
      </c>
      <c r="B11517" s="11">
        <v>25000</v>
      </c>
    </row>
    <row r="11518" spans="1:2" x14ac:dyDescent="0.25">
      <c r="A11518" s="12" t="s">
        <v>6</v>
      </c>
      <c r="B11518" s="11">
        <v>25000</v>
      </c>
    </row>
    <row r="11519" spans="1:2" x14ac:dyDescent="0.25">
      <c r="A11519" s="13" t="s">
        <v>4032</v>
      </c>
      <c r="B11519" s="11">
        <v>25000</v>
      </c>
    </row>
    <row r="11520" spans="1:2" x14ac:dyDescent="0.25">
      <c r="A11520" s="14">
        <v>4</v>
      </c>
      <c r="B11520" s="11">
        <v>25000</v>
      </c>
    </row>
    <row r="11521" spans="1:2" x14ac:dyDescent="0.25">
      <c r="A11521" s="20" t="s">
        <v>13</v>
      </c>
      <c r="B11521" s="11">
        <v>25000</v>
      </c>
    </row>
    <row r="11522" spans="1:2" x14ac:dyDescent="0.25">
      <c r="A11522" s="163">
        <v>25000</v>
      </c>
      <c r="B11522" s="11">
        <v>25000</v>
      </c>
    </row>
    <row r="11523" spans="1:2" x14ac:dyDescent="0.25">
      <c r="A11523" s="9" t="s">
        <v>3462</v>
      </c>
      <c r="B11523" s="11">
        <v>64000</v>
      </c>
    </row>
    <row r="11524" spans="1:2" x14ac:dyDescent="0.25">
      <c r="A11524" s="4" t="s">
        <v>15</v>
      </c>
      <c r="B11524" s="11">
        <v>64000</v>
      </c>
    </row>
    <row r="11525" spans="1:2" x14ac:dyDescent="0.25">
      <c r="A11525" s="10" t="s">
        <v>52</v>
      </c>
      <c r="B11525" s="11">
        <v>64000</v>
      </c>
    </row>
    <row r="11526" spans="1:2" x14ac:dyDescent="0.25">
      <c r="A11526" s="12" t="s">
        <v>6</v>
      </c>
      <c r="B11526" s="11">
        <v>64000</v>
      </c>
    </row>
    <row r="11527" spans="1:2" x14ac:dyDescent="0.25">
      <c r="A11527" s="13" t="s">
        <v>4100</v>
      </c>
      <c r="B11527" s="11">
        <v>64000</v>
      </c>
    </row>
    <row r="11528" spans="1:2" x14ac:dyDescent="0.25">
      <c r="A11528" s="14">
        <v>12</v>
      </c>
      <c r="B11528" s="11">
        <v>64000</v>
      </c>
    </row>
    <row r="11529" spans="1:2" x14ac:dyDescent="0.25">
      <c r="A11529" s="20" t="s">
        <v>18</v>
      </c>
      <c r="B11529" s="11">
        <v>64000</v>
      </c>
    </row>
    <row r="11530" spans="1:2" x14ac:dyDescent="0.25">
      <c r="A11530" s="163">
        <v>64000</v>
      </c>
      <c r="B11530" s="11">
        <v>64000</v>
      </c>
    </row>
    <row r="11531" spans="1:2" x14ac:dyDescent="0.25">
      <c r="A11531" s="9" t="s">
        <v>3464</v>
      </c>
      <c r="B11531" s="11">
        <v>76000</v>
      </c>
    </row>
    <row r="11532" spans="1:2" x14ac:dyDescent="0.25">
      <c r="A11532" s="4" t="s">
        <v>15</v>
      </c>
      <c r="B11532" s="11">
        <v>76000</v>
      </c>
    </row>
    <row r="11533" spans="1:2" x14ac:dyDescent="0.25">
      <c r="A11533" s="10" t="s">
        <v>20</v>
      </c>
      <c r="B11533" s="11">
        <v>76000</v>
      </c>
    </row>
    <row r="11534" spans="1:2" x14ac:dyDescent="0.25">
      <c r="A11534" s="12" t="s">
        <v>6</v>
      </c>
      <c r="B11534" s="11">
        <v>76000</v>
      </c>
    </row>
    <row r="11535" spans="1:2" x14ac:dyDescent="0.25">
      <c r="A11535" s="13" t="s">
        <v>4101</v>
      </c>
      <c r="B11535" s="11">
        <v>76000</v>
      </c>
    </row>
    <row r="11536" spans="1:2" x14ac:dyDescent="0.25">
      <c r="A11536" s="14">
        <v>10</v>
      </c>
      <c r="B11536" s="11">
        <v>76000</v>
      </c>
    </row>
    <row r="11537" spans="1:2" x14ac:dyDescent="0.25">
      <c r="A11537" s="20" t="s">
        <v>13</v>
      </c>
      <c r="B11537" s="11">
        <v>76000</v>
      </c>
    </row>
    <row r="11538" spans="1:2" x14ac:dyDescent="0.25">
      <c r="A11538" s="163">
        <v>76000</v>
      </c>
      <c r="B11538" s="11">
        <v>76000</v>
      </c>
    </row>
    <row r="11539" spans="1:2" x14ac:dyDescent="0.25">
      <c r="A11539" s="9" t="s">
        <v>3465</v>
      </c>
      <c r="B11539" s="11">
        <v>15761.782720672842</v>
      </c>
    </row>
    <row r="11540" spans="1:2" x14ac:dyDescent="0.25">
      <c r="A11540" s="4" t="s">
        <v>71</v>
      </c>
      <c r="B11540" s="11">
        <v>15761.782720672842</v>
      </c>
    </row>
    <row r="11541" spans="1:2" x14ac:dyDescent="0.25">
      <c r="A11541" s="10" t="s">
        <v>20</v>
      </c>
      <c r="B11541" s="11">
        <v>15761.782720672842</v>
      </c>
    </row>
    <row r="11542" spans="1:2" x14ac:dyDescent="0.25">
      <c r="A11542" s="12" t="s">
        <v>69</v>
      </c>
      <c r="B11542" s="11">
        <v>15761.782720672842</v>
      </c>
    </row>
    <row r="11543" spans="1:2" x14ac:dyDescent="0.25">
      <c r="A11543" s="13" t="s">
        <v>4054</v>
      </c>
      <c r="B11543" s="11">
        <v>15761.782720672842</v>
      </c>
    </row>
    <row r="11544" spans="1:2" x14ac:dyDescent="0.25">
      <c r="A11544" s="14">
        <v>8</v>
      </c>
      <c r="B11544" s="11">
        <v>15761.782720672842</v>
      </c>
    </row>
    <row r="11545" spans="1:2" x14ac:dyDescent="0.25">
      <c r="A11545" s="20" t="s">
        <v>18</v>
      </c>
      <c r="B11545" s="11">
        <v>15761.782720672842</v>
      </c>
    </row>
    <row r="11546" spans="1:2" x14ac:dyDescent="0.25">
      <c r="A11546" s="163">
        <v>15761.782720672842</v>
      </c>
      <c r="B11546" s="11">
        <v>15761.782720672842</v>
      </c>
    </row>
    <row r="11547" spans="1:2" x14ac:dyDescent="0.25">
      <c r="A11547" s="9" t="s">
        <v>3466</v>
      </c>
      <c r="B11547" s="11">
        <v>168285.09330643489</v>
      </c>
    </row>
    <row r="11548" spans="1:2" x14ac:dyDescent="0.25">
      <c r="A11548" s="4" t="s">
        <v>84</v>
      </c>
      <c r="B11548" s="11">
        <v>168285.09330643489</v>
      </c>
    </row>
    <row r="11549" spans="1:2" x14ac:dyDescent="0.25">
      <c r="A11549" s="10" t="s">
        <v>279</v>
      </c>
      <c r="B11549" s="11">
        <v>168285.09330643489</v>
      </c>
    </row>
    <row r="11550" spans="1:2" x14ac:dyDescent="0.25">
      <c r="A11550" s="12" t="s">
        <v>82</v>
      </c>
      <c r="B11550" s="11">
        <v>168285.09330643489</v>
      </c>
    </row>
    <row r="11551" spans="1:2" x14ac:dyDescent="0.25">
      <c r="A11551" s="13" t="s">
        <v>4107</v>
      </c>
      <c r="B11551" s="11">
        <v>168285.09330643489</v>
      </c>
    </row>
    <row r="11552" spans="1:2" x14ac:dyDescent="0.25">
      <c r="A11552" s="14">
        <v>17</v>
      </c>
      <c r="B11552" s="11">
        <v>168285.09330643489</v>
      </c>
    </row>
    <row r="11553" spans="1:2" x14ac:dyDescent="0.25">
      <c r="A11553" s="20" t="s">
        <v>18</v>
      </c>
      <c r="B11553" s="11">
        <v>168285.09330643489</v>
      </c>
    </row>
    <row r="11554" spans="1:2" x14ac:dyDescent="0.25">
      <c r="A11554" s="163">
        <v>168285.09330643489</v>
      </c>
      <c r="B11554" s="11">
        <v>168285.09330643489</v>
      </c>
    </row>
    <row r="11555" spans="1:2" x14ac:dyDescent="0.25">
      <c r="A11555" s="9" t="s">
        <v>3467</v>
      </c>
      <c r="B11555" s="11">
        <v>50000</v>
      </c>
    </row>
    <row r="11556" spans="1:2" x14ac:dyDescent="0.25">
      <c r="A11556" s="4" t="s">
        <v>1176</v>
      </c>
      <c r="B11556" s="11">
        <v>50000</v>
      </c>
    </row>
    <row r="11557" spans="1:2" x14ac:dyDescent="0.25">
      <c r="A11557" s="10" t="s">
        <v>20</v>
      </c>
      <c r="B11557" s="11">
        <v>50000</v>
      </c>
    </row>
    <row r="11558" spans="1:2" x14ac:dyDescent="0.25">
      <c r="A11558" s="12" t="s">
        <v>6</v>
      </c>
      <c r="B11558" s="11">
        <v>50000</v>
      </c>
    </row>
    <row r="11559" spans="1:2" x14ac:dyDescent="0.25">
      <c r="A11559" s="13" t="s">
        <v>4029</v>
      </c>
      <c r="B11559" s="11">
        <v>50000</v>
      </c>
    </row>
    <row r="11560" spans="1:2" x14ac:dyDescent="0.25">
      <c r="A11560" s="14">
        <v>13</v>
      </c>
      <c r="B11560" s="11">
        <v>50000</v>
      </c>
    </row>
    <row r="11561" spans="1:2" x14ac:dyDescent="0.25">
      <c r="A11561" s="20" t="s">
        <v>9</v>
      </c>
      <c r="B11561" s="11">
        <v>50000</v>
      </c>
    </row>
    <row r="11562" spans="1:2" x14ac:dyDescent="0.25">
      <c r="A11562" s="163">
        <v>50000</v>
      </c>
      <c r="B11562" s="11">
        <v>50000</v>
      </c>
    </row>
    <row r="11563" spans="1:2" x14ac:dyDescent="0.25">
      <c r="A11563" s="9" t="s">
        <v>3468</v>
      </c>
      <c r="B11563" s="11">
        <v>7200</v>
      </c>
    </row>
    <row r="11564" spans="1:2" x14ac:dyDescent="0.25">
      <c r="A11564" s="4" t="s">
        <v>184</v>
      </c>
      <c r="B11564" s="11">
        <v>7200</v>
      </c>
    </row>
    <row r="11565" spans="1:2" x14ac:dyDescent="0.25">
      <c r="A11565" s="10" t="s">
        <v>488</v>
      </c>
      <c r="B11565" s="11">
        <v>7200</v>
      </c>
    </row>
    <row r="11566" spans="1:2" x14ac:dyDescent="0.25">
      <c r="A11566" s="12" t="s">
        <v>6</v>
      </c>
      <c r="B11566" s="11">
        <v>7200</v>
      </c>
    </row>
    <row r="11567" spans="1:2" x14ac:dyDescent="0.25">
      <c r="A11567" s="13" t="s">
        <v>4053</v>
      </c>
      <c r="B11567" s="11">
        <v>7200</v>
      </c>
    </row>
    <row r="11568" spans="1:2" x14ac:dyDescent="0.25">
      <c r="A11568" s="14">
        <v>8</v>
      </c>
      <c r="B11568" s="11">
        <v>7200</v>
      </c>
    </row>
    <row r="11569" spans="1:2" x14ac:dyDescent="0.25">
      <c r="A11569" s="20" t="s">
        <v>9</v>
      </c>
      <c r="B11569" s="11">
        <v>7200</v>
      </c>
    </row>
    <row r="11570" spans="1:2" x14ac:dyDescent="0.25">
      <c r="A11570" s="163">
        <v>7200</v>
      </c>
      <c r="B11570" s="11">
        <v>7200</v>
      </c>
    </row>
    <row r="11571" spans="1:2" x14ac:dyDescent="0.25">
      <c r="A11571" s="9" t="s">
        <v>3469</v>
      </c>
      <c r="B11571" s="11">
        <v>53356.776437647524</v>
      </c>
    </row>
    <row r="11572" spans="1:2" x14ac:dyDescent="0.25">
      <c r="A11572" s="4" t="s">
        <v>24</v>
      </c>
      <c r="B11572" s="11">
        <v>53356.776437647524</v>
      </c>
    </row>
    <row r="11573" spans="1:2" x14ac:dyDescent="0.25">
      <c r="A11573" s="10" t="s">
        <v>356</v>
      </c>
      <c r="B11573" s="11">
        <v>53356.776437647524</v>
      </c>
    </row>
    <row r="11574" spans="1:2" x14ac:dyDescent="0.25">
      <c r="A11574" s="12" t="s">
        <v>22</v>
      </c>
      <c r="B11574" s="11">
        <v>53356.776437647524</v>
      </c>
    </row>
    <row r="11575" spans="1:2" x14ac:dyDescent="0.25">
      <c r="A11575" s="13" t="s">
        <v>4029</v>
      </c>
      <c r="B11575" s="11">
        <v>53356.776437647524</v>
      </c>
    </row>
    <row r="11576" spans="1:2" x14ac:dyDescent="0.25">
      <c r="A11576" s="14">
        <v>7</v>
      </c>
      <c r="B11576" s="11">
        <v>53356.776437647524</v>
      </c>
    </row>
    <row r="11577" spans="1:2" x14ac:dyDescent="0.25">
      <c r="A11577" s="20" t="s">
        <v>13</v>
      </c>
      <c r="B11577" s="11">
        <v>53356.776437647524</v>
      </c>
    </row>
    <row r="11578" spans="1:2" x14ac:dyDescent="0.25">
      <c r="A11578" s="163">
        <v>53356.776437647524</v>
      </c>
      <c r="B11578" s="11">
        <v>53356.776437647524</v>
      </c>
    </row>
    <row r="11579" spans="1:2" x14ac:dyDescent="0.25">
      <c r="A11579" s="9" t="s">
        <v>3470</v>
      </c>
      <c r="B11579" s="11">
        <v>45000</v>
      </c>
    </row>
    <row r="11580" spans="1:2" x14ac:dyDescent="0.25">
      <c r="A11580" s="4" t="s">
        <v>15</v>
      </c>
      <c r="B11580" s="11">
        <v>45000</v>
      </c>
    </row>
    <row r="11581" spans="1:2" x14ac:dyDescent="0.25">
      <c r="A11581" s="10" t="s">
        <v>67</v>
      </c>
      <c r="B11581" s="11">
        <v>45000</v>
      </c>
    </row>
    <row r="11582" spans="1:2" x14ac:dyDescent="0.25">
      <c r="A11582" s="12" t="s">
        <v>6</v>
      </c>
      <c r="B11582" s="11">
        <v>45000</v>
      </c>
    </row>
    <row r="11583" spans="1:2" x14ac:dyDescent="0.25">
      <c r="A11583" s="13" t="s">
        <v>4030</v>
      </c>
      <c r="B11583" s="11">
        <v>45000</v>
      </c>
    </row>
    <row r="11584" spans="1:2" x14ac:dyDescent="0.25">
      <c r="A11584" s="14">
        <v>10</v>
      </c>
      <c r="B11584" s="11">
        <v>45000</v>
      </c>
    </row>
    <row r="11585" spans="1:2" x14ac:dyDescent="0.25">
      <c r="A11585" s="20" t="s">
        <v>18</v>
      </c>
      <c r="B11585" s="11">
        <v>45000</v>
      </c>
    </row>
    <row r="11586" spans="1:2" x14ac:dyDescent="0.25">
      <c r="A11586" s="163">
        <v>45000</v>
      </c>
      <c r="B11586" s="11">
        <v>45000</v>
      </c>
    </row>
    <row r="11587" spans="1:2" x14ac:dyDescent="0.25">
      <c r="A11587" s="9" t="s">
        <v>3471</v>
      </c>
      <c r="B11587" s="11">
        <v>5000</v>
      </c>
    </row>
    <row r="11588" spans="1:2" x14ac:dyDescent="0.25">
      <c r="A11588" s="4" t="s">
        <v>8</v>
      </c>
      <c r="B11588" s="11">
        <v>5000</v>
      </c>
    </row>
    <row r="11589" spans="1:2" x14ac:dyDescent="0.25">
      <c r="A11589" s="10" t="s">
        <v>52</v>
      </c>
      <c r="B11589" s="11">
        <v>5000</v>
      </c>
    </row>
    <row r="11590" spans="1:2" x14ac:dyDescent="0.25">
      <c r="A11590" s="12" t="s">
        <v>6</v>
      </c>
      <c r="B11590" s="11">
        <v>5000</v>
      </c>
    </row>
    <row r="11591" spans="1:2" x14ac:dyDescent="0.25">
      <c r="A11591" s="13" t="s">
        <v>4053</v>
      </c>
      <c r="B11591" s="11">
        <v>5000</v>
      </c>
    </row>
    <row r="11592" spans="1:2" x14ac:dyDescent="0.25">
      <c r="A11592" s="14">
        <v>4</v>
      </c>
      <c r="B11592" s="11">
        <v>5000</v>
      </c>
    </row>
    <row r="11593" spans="1:2" x14ac:dyDescent="0.25">
      <c r="A11593" s="20" t="s">
        <v>13</v>
      </c>
      <c r="B11593" s="11">
        <v>5000</v>
      </c>
    </row>
    <row r="11594" spans="1:2" x14ac:dyDescent="0.25">
      <c r="A11594" s="163">
        <v>5000</v>
      </c>
      <c r="B11594" s="11">
        <v>5000</v>
      </c>
    </row>
    <row r="11595" spans="1:2" x14ac:dyDescent="0.25">
      <c r="A11595" s="9" t="s">
        <v>3472</v>
      </c>
      <c r="B11595" s="11">
        <v>75473.31457379504</v>
      </c>
    </row>
    <row r="11596" spans="1:2" x14ac:dyDescent="0.25">
      <c r="A11596" s="4" t="s">
        <v>84</v>
      </c>
      <c r="B11596" s="11">
        <v>75473.31457379504</v>
      </c>
    </row>
    <row r="11597" spans="1:2" x14ac:dyDescent="0.25">
      <c r="A11597" s="10" t="s">
        <v>20</v>
      </c>
      <c r="B11597" s="11">
        <v>75473.31457379504</v>
      </c>
    </row>
    <row r="11598" spans="1:2" x14ac:dyDescent="0.25">
      <c r="A11598" s="12" t="s">
        <v>82</v>
      </c>
      <c r="B11598" s="11">
        <v>75473.31457379504</v>
      </c>
    </row>
    <row r="11599" spans="1:2" x14ac:dyDescent="0.25">
      <c r="A11599" s="13" t="s">
        <v>4101</v>
      </c>
      <c r="B11599" s="11">
        <v>75473.31457379504</v>
      </c>
    </row>
    <row r="11600" spans="1:2" x14ac:dyDescent="0.25">
      <c r="A11600" s="14">
        <v>20</v>
      </c>
      <c r="B11600" s="11">
        <v>75473.31457379504</v>
      </c>
    </row>
    <row r="11601" spans="1:2" x14ac:dyDescent="0.25">
      <c r="A11601" s="20" t="s">
        <v>13</v>
      </c>
      <c r="B11601" s="11">
        <v>75473.31457379504</v>
      </c>
    </row>
    <row r="11602" spans="1:2" x14ac:dyDescent="0.25">
      <c r="A11602" s="163">
        <v>75473.31457379504</v>
      </c>
      <c r="B11602" s="11">
        <v>75473.31457379504</v>
      </c>
    </row>
    <row r="11603" spans="1:2" x14ac:dyDescent="0.25">
      <c r="A11603" s="9" t="s">
        <v>3473</v>
      </c>
      <c r="B11603" s="11">
        <v>15000</v>
      </c>
    </row>
    <row r="11604" spans="1:2" x14ac:dyDescent="0.25">
      <c r="A11604" s="4" t="s">
        <v>73</v>
      </c>
      <c r="B11604" s="11">
        <v>15000</v>
      </c>
    </row>
    <row r="11605" spans="1:2" x14ac:dyDescent="0.25">
      <c r="A11605" s="10" t="s">
        <v>52</v>
      </c>
      <c r="B11605" s="11">
        <v>15000</v>
      </c>
    </row>
    <row r="11606" spans="1:2" x14ac:dyDescent="0.25">
      <c r="A11606" s="12" t="s">
        <v>6</v>
      </c>
      <c r="B11606" s="11">
        <v>15000</v>
      </c>
    </row>
    <row r="11607" spans="1:2" x14ac:dyDescent="0.25">
      <c r="A11607" s="13" t="s">
        <v>4054</v>
      </c>
      <c r="B11607" s="11">
        <v>15000</v>
      </c>
    </row>
    <row r="11608" spans="1:2" x14ac:dyDescent="0.25">
      <c r="A11608" s="14">
        <v>5</v>
      </c>
      <c r="B11608" s="11">
        <v>15000</v>
      </c>
    </row>
    <row r="11609" spans="1:2" x14ac:dyDescent="0.25">
      <c r="A11609" s="20" t="s">
        <v>18</v>
      </c>
      <c r="B11609" s="11">
        <v>15000</v>
      </c>
    </row>
    <row r="11610" spans="1:2" x14ac:dyDescent="0.25">
      <c r="A11610" s="163">
        <v>15000</v>
      </c>
      <c r="B11610" s="11">
        <v>15000</v>
      </c>
    </row>
    <row r="11611" spans="1:2" x14ac:dyDescent="0.25">
      <c r="A11611" s="9" t="s">
        <v>3474</v>
      </c>
      <c r="B11611" s="11">
        <v>42558.381206218859</v>
      </c>
    </row>
    <row r="11612" spans="1:2" x14ac:dyDescent="0.25">
      <c r="A11612" s="4" t="s">
        <v>24</v>
      </c>
      <c r="B11612" s="11">
        <v>42558.381206218859</v>
      </c>
    </row>
    <row r="11613" spans="1:2" x14ac:dyDescent="0.25">
      <c r="A11613" s="10" t="s">
        <v>488</v>
      </c>
      <c r="B11613" s="11">
        <v>42558.381206218859</v>
      </c>
    </row>
    <row r="11614" spans="1:2" x14ac:dyDescent="0.25">
      <c r="A11614" s="12" t="s">
        <v>22</v>
      </c>
      <c r="B11614" s="11">
        <v>42558.381206218859</v>
      </c>
    </row>
    <row r="11615" spans="1:2" x14ac:dyDescent="0.25">
      <c r="A11615" s="13" t="s">
        <v>4030</v>
      </c>
      <c r="B11615" s="11">
        <v>42558.381206218859</v>
      </c>
    </row>
    <row r="11616" spans="1:2" x14ac:dyDescent="0.25">
      <c r="A11616" s="14">
        <v>8</v>
      </c>
      <c r="B11616" s="11">
        <v>42558.381206218859</v>
      </c>
    </row>
    <row r="11617" spans="1:2" x14ac:dyDescent="0.25">
      <c r="A11617" s="20" t="s">
        <v>13</v>
      </c>
      <c r="B11617" s="11">
        <v>42558.381206218859</v>
      </c>
    </row>
    <row r="11618" spans="1:2" x14ac:dyDescent="0.25">
      <c r="A11618" s="163">
        <v>42558.381206218859</v>
      </c>
      <c r="B11618" s="11">
        <v>42558.381206218859</v>
      </c>
    </row>
    <row r="11619" spans="1:2" x14ac:dyDescent="0.25">
      <c r="A11619" s="9" t="s">
        <v>3475</v>
      </c>
      <c r="B11619" s="11">
        <v>61000</v>
      </c>
    </row>
    <row r="11620" spans="1:2" x14ac:dyDescent="0.25">
      <c r="A11620" s="4" t="s">
        <v>15</v>
      </c>
      <c r="B11620" s="11">
        <v>61000</v>
      </c>
    </row>
    <row r="11621" spans="1:2" x14ac:dyDescent="0.25">
      <c r="A11621" s="10" t="s">
        <v>20</v>
      </c>
      <c r="B11621" s="11">
        <v>61000</v>
      </c>
    </row>
    <row r="11622" spans="1:2" x14ac:dyDescent="0.25">
      <c r="A11622" s="12" t="s">
        <v>6</v>
      </c>
      <c r="B11622" s="11">
        <v>61000</v>
      </c>
    </row>
    <row r="11623" spans="1:2" x14ac:dyDescent="0.25">
      <c r="A11623" s="13" t="s">
        <v>4029</v>
      </c>
      <c r="B11623" s="11">
        <v>61000</v>
      </c>
    </row>
    <row r="11624" spans="1:2" x14ac:dyDescent="0.25">
      <c r="A11624" s="14">
        <v>5</v>
      </c>
      <c r="B11624" s="11">
        <v>61000</v>
      </c>
    </row>
    <row r="11625" spans="1:2" x14ac:dyDescent="0.25">
      <c r="A11625" s="20" t="s">
        <v>9</v>
      </c>
      <c r="B11625" s="11">
        <v>61000</v>
      </c>
    </row>
    <row r="11626" spans="1:2" x14ac:dyDescent="0.25">
      <c r="A11626" s="163">
        <v>61000</v>
      </c>
      <c r="B11626" s="11">
        <v>61000</v>
      </c>
    </row>
    <row r="11627" spans="1:2" x14ac:dyDescent="0.25">
      <c r="A11627" s="9" t="s">
        <v>3476</v>
      </c>
      <c r="B11627" s="11">
        <v>66000</v>
      </c>
    </row>
    <row r="11628" spans="1:2" x14ac:dyDescent="0.25">
      <c r="A11628" s="4" t="s">
        <v>15</v>
      </c>
      <c r="B11628" s="11">
        <v>66000</v>
      </c>
    </row>
    <row r="11629" spans="1:2" x14ac:dyDescent="0.25">
      <c r="A11629" s="10" t="s">
        <v>20</v>
      </c>
      <c r="B11629" s="11">
        <v>66000</v>
      </c>
    </row>
    <row r="11630" spans="1:2" x14ac:dyDescent="0.25">
      <c r="A11630" s="12" t="s">
        <v>6</v>
      </c>
      <c r="B11630" s="11">
        <v>66000</v>
      </c>
    </row>
    <row r="11631" spans="1:2" x14ac:dyDescent="0.25">
      <c r="A11631" s="13" t="s">
        <v>4100</v>
      </c>
      <c r="B11631" s="11">
        <v>66000</v>
      </c>
    </row>
    <row r="11632" spans="1:2" x14ac:dyDescent="0.25">
      <c r="A11632" s="14">
        <v>2</v>
      </c>
      <c r="B11632" s="11">
        <v>66000</v>
      </c>
    </row>
    <row r="11633" spans="1:2" x14ac:dyDescent="0.25">
      <c r="A11633" s="20" t="s">
        <v>9</v>
      </c>
      <c r="B11633" s="11">
        <v>66000</v>
      </c>
    </row>
    <row r="11634" spans="1:2" x14ac:dyDescent="0.25">
      <c r="A11634" s="163">
        <v>66000</v>
      </c>
      <c r="B11634" s="11">
        <v>66000</v>
      </c>
    </row>
    <row r="11635" spans="1:2" x14ac:dyDescent="0.25">
      <c r="A11635" s="9" t="s">
        <v>3477</v>
      </c>
      <c r="B11635" s="11">
        <v>4950.6008391090336</v>
      </c>
    </row>
    <row r="11636" spans="1:2" x14ac:dyDescent="0.25">
      <c r="A11636" s="4" t="s">
        <v>8</v>
      </c>
      <c r="B11636" s="11">
        <v>4950.6008391090336</v>
      </c>
    </row>
    <row r="11637" spans="1:2" x14ac:dyDescent="0.25">
      <c r="A11637" s="10" t="s">
        <v>3999</v>
      </c>
      <c r="B11637" s="11">
        <v>4950.6008391090336</v>
      </c>
    </row>
    <row r="11638" spans="1:2" x14ac:dyDescent="0.25">
      <c r="A11638" s="12" t="s">
        <v>40</v>
      </c>
      <c r="B11638" s="11">
        <v>4950.6008391090336</v>
      </c>
    </row>
    <row r="11639" spans="1:2" x14ac:dyDescent="0.25">
      <c r="A11639" s="13" t="s">
        <v>4053</v>
      </c>
      <c r="B11639" s="11">
        <v>4950.6008391090336</v>
      </c>
    </row>
    <row r="11640" spans="1:2" x14ac:dyDescent="0.25">
      <c r="A11640" s="14">
        <v>8</v>
      </c>
      <c r="B11640" s="11">
        <v>4950.6008391090336</v>
      </c>
    </row>
    <row r="11641" spans="1:2" x14ac:dyDescent="0.25">
      <c r="A11641" s="20" t="s">
        <v>13</v>
      </c>
      <c r="B11641" s="11">
        <v>4950.6008391090336</v>
      </c>
    </row>
    <row r="11642" spans="1:2" x14ac:dyDescent="0.25">
      <c r="A11642" s="163">
        <v>4950.6008391090336</v>
      </c>
      <c r="B11642" s="11">
        <v>4950.6008391090336</v>
      </c>
    </row>
    <row r="11643" spans="1:2" x14ac:dyDescent="0.25">
      <c r="A11643" s="9" t="s">
        <v>3478</v>
      </c>
      <c r="B11643" s="11">
        <v>55000</v>
      </c>
    </row>
    <row r="11644" spans="1:2" x14ac:dyDescent="0.25">
      <c r="A11644" s="4" t="s">
        <v>15</v>
      </c>
      <c r="B11644" s="11">
        <v>55000</v>
      </c>
    </row>
    <row r="11645" spans="1:2" x14ac:dyDescent="0.25">
      <c r="A11645" s="10" t="s">
        <v>52</v>
      </c>
      <c r="B11645" s="11">
        <v>55000</v>
      </c>
    </row>
    <row r="11646" spans="1:2" x14ac:dyDescent="0.25">
      <c r="A11646" s="12" t="s">
        <v>6</v>
      </c>
      <c r="B11646" s="11">
        <v>55000</v>
      </c>
    </row>
    <row r="11647" spans="1:2" x14ac:dyDescent="0.25">
      <c r="A11647" s="13" t="s">
        <v>4029</v>
      </c>
      <c r="B11647" s="11">
        <v>55000</v>
      </c>
    </row>
    <row r="11648" spans="1:2" x14ac:dyDescent="0.25">
      <c r="A11648" s="14">
        <v>14</v>
      </c>
      <c r="B11648" s="11">
        <v>55000</v>
      </c>
    </row>
    <row r="11649" spans="1:2" x14ac:dyDescent="0.25">
      <c r="A11649" s="20" t="s">
        <v>18</v>
      </c>
      <c r="B11649" s="11">
        <v>55000</v>
      </c>
    </row>
    <row r="11650" spans="1:2" x14ac:dyDescent="0.25">
      <c r="A11650" s="163">
        <v>55000</v>
      </c>
      <c r="B11650" s="11">
        <v>55000</v>
      </c>
    </row>
    <row r="11651" spans="1:2" x14ac:dyDescent="0.25">
      <c r="A11651" s="9" t="s">
        <v>3479</v>
      </c>
      <c r="B11651" s="11">
        <v>32000</v>
      </c>
    </row>
    <row r="11652" spans="1:2" x14ac:dyDescent="0.25">
      <c r="A11652" s="4" t="s">
        <v>15</v>
      </c>
      <c r="B11652" s="11">
        <v>32000</v>
      </c>
    </row>
    <row r="11653" spans="1:2" x14ac:dyDescent="0.25">
      <c r="A11653" s="10" t="s">
        <v>3999</v>
      </c>
      <c r="B11653" s="11">
        <v>32000</v>
      </c>
    </row>
    <row r="11654" spans="1:2" x14ac:dyDescent="0.25">
      <c r="A11654" s="12" t="s">
        <v>6</v>
      </c>
      <c r="B11654" s="11">
        <v>32000</v>
      </c>
    </row>
    <row r="11655" spans="1:2" x14ac:dyDescent="0.25">
      <c r="A11655" s="13" t="s">
        <v>4032</v>
      </c>
      <c r="B11655" s="11">
        <v>32000</v>
      </c>
    </row>
    <row r="11656" spans="1:2" x14ac:dyDescent="0.25">
      <c r="A11656" s="14">
        <v>10</v>
      </c>
      <c r="B11656" s="11">
        <v>32000</v>
      </c>
    </row>
    <row r="11657" spans="1:2" x14ac:dyDescent="0.25">
      <c r="A11657" s="20" t="s">
        <v>9</v>
      </c>
      <c r="B11657" s="11">
        <v>32000</v>
      </c>
    </row>
    <row r="11658" spans="1:2" x14ac:dyDescent="0.25">
      <c r="A11658" s="163">
        <v>32000</v>
      </c>
      <c r="B11658" s="11">
        <v>32000</v>
      </c>
    </row>
    <row r="11659" spans="1:2" x14ac:dyDescent="0.25">
      <c r="A11659" s="9" t="s">
        <v>3480</v>
      </c>
      <c r="B11659" s="11">
        <v>18000</v>
      </c>
    </row>
    <row r="11660" spans="1:2" x14ac:dyDescent="0.25">
      <c r="A11660" s="4" t="s">
        <v>8</v>
      </c>
      <c r="B11660" s="11">
        <v>18000</v>
      </c>
    </row>
    <row r="11661" spans="1:2" x14ac:dyDescent="0.25">
      <c r="A11661" s="10" t="s">
        <v>20</v>
      </c>
      <c r="B11661" s="11">
        <v>18000</v>
      </c>
    </row>
    <row r="11662" spans="1:2" x14ac:dyDescent="0.25">
      <c r="A11662" s="12" t="s">
        <v>6</v>
      </c>
      <c r="B11662" s="11">
        <v>18000</v>
      </c>
    </row>
    <row r="11663" spans="1:2" x14ac:dyDescent="0.25">
      <c r="A11663" s="13" t="s">
        <v>4054</v>
      </c>
      <c r="B11663" s="11">
        <v>18000</v>
      </c>
    </row>
    <row r="11664" spans="1:2" x14ac:dyDescent="0.25">
      <c r="A11664" s="14">
        <v>6</v>
      </c>
      <c r="B11664" s="11">
        <v>18000</v>
      </c>
    </row>
    <row r="11665" spans="1:2" x14ac:dyDescent="0.25">
      <c r="A11665" s="20" t="s">
        <v>13</v>
      </c>
      <c r="B11665" s="11">
        <v>18000</v>
      </c>
    </row>
    <row r="11666" spans="1:2" x14ac:dyDescent="0.25">
      <c r="A11666" s="163">
        <v>18000</v>
      </c>
      <c r="B11666" s="11">
        <v>18000</v>
      </c>
    </row>
    <row r="11667" spans="1:2" x14ac:dyDescent="0.25">
      <c r="A11667" s="9" t="s">
        <v>3481</v>
      </c>
      <c r="B11667" s="11">
        <v>11575.14584683767</v>
      </c>
    </row>
    <row r="11668" spans="1:2" x14ac:dyDescent="0.25">
      <c r="A11668" s="4" t="s">
        <v>8</v>
      </c>
      <c r="B11668" s="11">
        <v>11575.14584683767</v>
      </c>
    </row>
    <row r="11669" spans="1:2" x14ac:dyDescent="0.25">
      <c r="A11669" s="10" t="s">
        <v>20</v>
      </c>
      <c r="B11669" s="11">
        <v>11575.14584683767</v>
      </c>
    </row>
    <row r="11670" spans="1:2" x14ac:dyDescent="0.25">
      <c r="A11670" s="12" t="s">
        <v>40</v>
      </c>
      <c r="B11670" s="11">
        <v>11575.14584683767</v>
      </c>
    </row>
    <row r="11671" spans="1:2" x14ac:dyDescent="0.25">
      <c r="A11671" s="13" t="s">
        <v>4053</v>
      </c>
      <c r="B11671" s="11">
        <v>11575.14584683767</v>
      </c>
    </row>
    <row r="11672" spans="1:2" x14ac:dyDescent="0.25">
      <c r="A11672" s="14">
        <v>21</v>
      </c>
      <c r="B11672" s="11">
        <v>11575.14584683767</v>
      </c>
    </row>
    <row r="11673" spans="1:2" x14ac:dyDescent="0.25">
      <c r="A11673" s="20" t="s">
        <v>9</v>
      </c>
      <c r="B11673" s="11">
        <v>11575.14584683767</v>
      </c>
    </row>
    <row r="11674" spans="1:2" x14ac:dyDescent="0.25">
      <c r="A11674" s="163">
        <v>11575.14584683767</v>
      </c>
      <c r="B11674" s="11">
        <v>11575.14584683767</v>
      </c>
    </row>
    <row r="11675" spans="1:2" x14ac:dyDescent="0.25">
      <c r="A11675" s="9" t="s">
        <v>3482</v>
      </c>
      <c r="B11675" s="11">
        <v>63519.971949580387</v>
      </c>
    </row>
    <row r="11676" spans="1:2" x14ac:dyDescent="0.25">
      <c r="A11676" s="4" t="s">
        <v>895</v>
      </c>
      <c r="B11676" s="11">
        <v>63519.971949580387</v>
      </c>
    </row>
    <row r="11677" spans="1:2" x14ac:dyDescent="0.25">
      <c r="A11677" s="10" t="s">
        <v>310</v>
      </c>
      <c r="B11677" s="11">
        <v>63519.971949580387</v>
      </c>
    </row>
    <row r="11678" spans="1:2" x14ac:dyDescent="0.25">
      <c r="A11678" s="12" t="s">
        <v>22</v>
      </c>
      <c r="B11678" s="11">
        <v>63519.971949580387</v>
      </c>
    </row>
    <row r="11679" spans="1:2" x14ac:dyDescent="0.25">
      <c r="A11679" s="13" t="s">
        <v>4100</v>
      </c>
      <c r="B11679" s="11">
        <v>63519.971949580387</v>
      </c>
    </row>
    <row r="11680" spans="1:2" x14ac:dyDescent="0.25">
      <c r="A11680" s="14">
        <v>15</v>
      </c>
      <c r="B11680" s="11">
        <v>63519.971949580387</v>
      </c>
    </row>
    <row r="11681" spans="1:2" x14ac:dyDescent="0.25">
      <c r="A11681" s="20" t="s">
        <v>13</v>
      </c>
      <c r="B11681" s="11">
        <v>63519.971949580387</v>
      </c>
    </row>
    <row r="11682" spans="1:2" x14ac:dyDescent="0.25">
      <c r="A11682" s="163">
        <v>63519.971949580387</v>
      </c>
      <c r="B11682" s="11">
        <v>63519.971949580387</v>
      </c>
    </row>
    <row r="11683" spans="1:2" x14ac:dyDescent="0.25">
      <c r="A11683" s="9" t="s">
        <v>3483</v>
      </c>
      <c r="B11683" s="11">
        <v>71231.666749770273</v>
      </c>
    </row>
    <row r="11684" spans="1:2" x14ac:dyDescent="0.25">
      <c r="A11684" s="4" t="s">
        <v>8</v>
      </c>
      <c r="B11684" s="11">
        <v>71231.666749770273</v>
      </c>
    </row>
    <row r="11685" spans="1:2" x14ac:dyDescent="0.25">
      <c r="A11685" s="10" t="s">
        <v>67</v>
      </c>
      <c r="B11685" s="11">
        <v>71231.666749770273</v>
      </c>
    </row>
    <row r="11686" spans="1:2" x14ac:dyDescent="0.25">
      <c r="A11686" s="12" t="s">
        <v>40</v>
      </c>
      <c r="B11686" s="11">
        <v>71231.666749770273</v>
      </c>
    </row>
    <row r="11687" spans="1:2" x14ac:dyDescent="0.25">
      <c r="A11687" s="13" t="s">
        <v>4100</v>
      </c>
      <c r="B11687" s="11">
        <v>71231.666749770273</v>
      </c>
    </row>
    <row r="11688" spans="1:2" x14ac:dyDescent="0.25">
      <c r="A11688" s="14">
        <v>5</v>
      </c>
      <c r="B11688" s="11">
        <v>71231.666749770273</v>
      </c>
    </row>
    <row r="11689" spans="1:2" x14ac:dyDescent="0.25">
      <c r="A11689" s="20" t="s">
        <v>13</v>
      </c>
      <c r="B11689" s="11">
        <v>71231.666749770273</v>
      </c>
    </row>
    <row r="11690" spans="1:2" x14ac:dyDescent="0.25">
      <c r="A11690" s="163">
        <v>71231.666749770273</v>
      </c>
      <c r="B11690" s="11">
        <v>71231.666749770273</v>
      </c>
    </row>
    <row r="11691" spans="1:2" x14ac:dyDescent="0.25">
      <c r="A11691" s="9" t="s">
        <v>3484</v>
      </c>
      <c r="B11691" s="11">
        <v>10000</v>
      </c>
    </row>
    <row r="11692" spans="1:2" x14ac:dyDescent="0.25">
      <c r="A11692" s="4" t="s">
        <v>143</v>
      </c>
      <c r="B11692" s="11">
        <v>10000</v>
      </c>
    </row>
    <row r="11693" spans="1:2" x14ac:dyDescent="0.25">
      <c r="A11693" s="10" t="s">
        <v>20</v>
      </c>
      <c r="B11693" s="11">
        <v>10000</v>
      </c>
    </row>
    <row r="11694" spans="1:2" x14ac:dyDescent="0.25">
      <c r="A11694" s="12" t="s">
        <v>6</v>
      </c>
      <c r="B11694" s="11">
        <v>10000</v>
      </c>
    </row>
    <row r="11695" spans="1:2" x14ac:dyDescent="0.25">
      <c r="A11695" s="13" t="s">
        <v>4053</v>
      </c>
      <c r="B11695" s="11">
        <v>10000</v>
      </c>
    </row>
    <row r="11696" spans="1:2" x14ac:dyDescent="0.25">
      <c r="A11696" s="14">
        <v>1</v>
      </c>
      <c r="B11696" s="11">
        <v>10000</v>
      </c>
    </row>
    <row r="11697" spans="1:2" x14ac:dyDescent="0.25">
      <c r="A11697" s="20" t="s">
        <v>9</v>
      </c>
      <c r="B11697" s="11">
        <v>10000</v>
      </c>
    </row>
    <row r="11698" spans="1:2" x14ac:dyDescent="0.25">
      <c r="A11698" s="163">
        <v>10000</v>
      </c>
      <c r="B11698" s="11">
        <v>10000</v>
      </c>
    </row>
    <row r="11699" spans="1:2" x14ac:dyDescent="0.25">
      <c r="A11699" s="9" t="s">
        <v>3485</v>
      </c>
      <c r="B11699" s="11">
        <v>74300</v>
      </c>
    </row>
    <row r="11700" spans="1:2" x14ac:dyDescent="0.25">
      <c r="A11700" s="4" t="s">
        <v>15</v>
      </c>
      <c r="B11700" s="11">
        <v>74300</v>
      </c>
    </row>
    <row r="11701" spans="1:2" x14ac:dyDescent="0.25">
      <c r="A11701" s="10" t="s">
        <v>20</v>
      </c>
      <c r="B11701" s="11">
        <v>74300</v>
      </c>
    </row>
    <row r="11702" spans="1:2" x14ac:dyDescent="0.25">
      <c r="A11702" s="12" t="s">
        <v>6</v>
      </c>
      <c r="B11702" s="11">
        <v>74300</v>
      </c>
    </row>
    <row r="11703" spans="1:2" x14ac:dyDescent="0.25">
      <c r="A11703" s="13" t="s">
        <v>4100</v>
      </c>
      <c r="B11703" s="11">
        <v>74300</v>
      </c>
    </row>
    <row r="11704" spans="1:2" x14ac:dyDescent="0.25">
      <c r="A11704" s="14">
        <v>3</v>
      </c>
      <c r="B11704" s="11">
        <v>74300</v>
      </c>
    </row>
    <row r="11705" spans="1:2" x14ac:dyDescent="0.25">
      <c r="A11705" s="20" t="s">
        <v>9</v>
      </c>
      <c r="B11705" s="11">
        <v>74300</v>
      </c>
    </row>
    <row r="11706" spans="1:2" x14ac:dyDescent="0.25">
      <c r="A11706" s="163">
        <v>74300</v>
      </c>
      <c r="B11706" s="11">
        <v>74300</v>
      </c>
    </row>
    <row r="11707" spans="1:2" x14ac:dyDescent="0.25">
      <c r="A11707" s="9" t="s">
        <v>3486</v>
      </c>
      <c r="B11707" s="11">
        <v>26711.875031163851</v>
      </c>
    </row>
    <row r="11708" spans="1:2" x14ac:dyDescent="0.25">
      <c r="A11708" s="4" t="s">
        <v>8</v>
      </c>
      <c r="B11708" s="11">
        <v>26711.875031163851</v>
      </c>
    </row>
    <row r="11709" spans="1:2" x14ac:dyDescent="0.25">
      <c r="A11709" s="10" t="s">
        <v>356</v>
      </c>
      <c r="B11709" s="11">
        <v>26711.875031163851</v>
      </c>
    </row>
    <row r="11710" spans="1:2" x14ac:dyDescent="0.25">
      <c r="A11710" s="12" t="s">
        <v>40</v>
      </c>
      <c r="B11710" s="11">
        <v>26711.875031163851</v>
      </c>
    </row>
    <row r="11711" spans="1:2" x14ac:dyDescent="0.25">
      <c r="A11711" s="13" t="s">
        <v>4032</v>
      </c>
      <c r="B11711" s="11">
        <v>26711.875031163851</v>
      </c>
    </row>
    <row r="11712" spans="1:2" x14ac:dyDescent="0.25">
      <c r="A11712" s="14">
        <v>10</v>
      </c>
      <c r="B11712" s="11">
        <v>26711.875031163851</v>
      </c>
    </row>
    <row r="11713" spans="1:2" x14ac:dyDescent="0.25">
      <c r="A11713" s="20" t="s">
        <v>9</v>
      </c>
      <c r="B11713" s="11">
        <v>26711.875031163851</v>
      </c>
    </row>
    <row r="11714" spans="1:2" x14ac:dyDescent="0.25">
      <c r="A11714" s="163">
        <v>26711.875031163851</v>
      </c>
      <c r="B11714" s="11">
        <v>26711.875031163851</v>
      </c>
    </row>
    <row r="11715" spans="1:2" x14ac:dyDescent="0.25">
      <c r="A11715" s="9" t="s">
        <v>3487</v>
      </c>
      <c r="B11715" s="11">
        <v>9545.0433444692171</v>
      </c>
    </row>
    <row r="11716" spans="1:2" x14ac:dyDescent="0.25">
      <c r="A11716" s="4" t="s">
        <v>8</v>
      </c>
      <c r="B11716" s="11">
        <v>9545.0433444692171</v>
      </c>
    </row>
    <row r="11717" spans="1:2" x14ac:dyDescent="0.25">
      <c r="A11717" s="10" t="s">
        <v>52</v>
      </c>
      <c r="B11717" s="11">
        <v>9545.0433444692171</v>
      </c>
    </row>
    <row r="11718" spans="1:2" x14ac:dyDescent="0.25">
      <c r="A11718" s="12" t="s">
        <v>40</v>
      </c>
      <c r="B11718" s="11">
        <v>9545.0433444692171</v>
      </c>
    </row>
    <row r="11719" spans="1:2" x14ac:dyDescent="0.25">
      <c r="A11719" s="13" t="s">
        <v>4053</v>
      </c>
      <c r="B11719" s="11">
        <v>9545.0433444692171</v>
      </c>
    </row>
    <row r="11720" spans="1:2" x14ac:dyDescent="0.25">
      <c r="A11720" s="14">
        <v>4</v>
      </c>
      <c r="B11720" s="11">
        <v>9545.0433444692171</v>
      </c>
    </row>
    <row r="11721" spans="1:2" x14ac:dyDescent="0.25">
      <c r="A11721" s="20" t="s">
        <v>9</v>
      </c>
      <c r="B11721" s="11">
        <v>9545.0433444692171</v>
      </c>
    </row>
    <row r="11722" spans="1:2" x14ac:dyDescent="0.25">
      <c r="A11722" s="163">
        <v>9545.0433444692171</v>
      </c>
      <c r="B11722" s="11">
        <v>9545.0433444692171</v>
      </c>
    </row>
    <row r="11723" spans="1:2" x14ac:dyDescent="0.25">
      <c r="A11723" s="9" t="s">
        <v>3488</v>
      </c>
      <c r="B11723" s="11">
        <v>95000</v>
      </c>
    </row>
    <row r="11724" spans="1:2" x14ac:dyDescent="0.25">
      <c r="A11724" s="4" t="s">
        <v>15</v>
      </c>
      <c r="B11724" s="11">
        <v>95000</v>
      </c>
    </row>
    <row r="11725" spans="1:2" x14ac:dyDescent="0.25">
      <c r="A11725" s="10" t="s">
        <v>20</v>
      </c>
      <c r="B11725" s="11">
        <v>95000</v>
      </c>
    </row>
    <row r="11726" spans="1:2" x14ac:dyDescent="0.25">
      <c r="A11726" s="12" t="s">
        <v>6</v>
      </c>
      <c r="B11726" s="11">
        <v>95000</v>
      </c>
    </row>
    <row r="11727" spans="1:2" x14ac:dyDescent="0.25">
      <c r="A11727" s="13" t="s">
        <v>4102</v>
      </c>
      <c r="B11727" s="11">
        <v>95000</v>
      </c>
    </row>
    <row r="11728" spans="1:2" x14ac:dyDescent="0.25">
      <c r="A11728" s="14">
        <v>15</v>
      </c>
      <c r="B11728" s="11">
        <v>95000</v>
      </c>
    </row>
    <row r="11729" spans="1:2" x14ac:dyDescent="0.25">
      <c r="A11729" s="20" t="s">
        <v>9</v>
      </c>
      <c r="B11729" s="11">
        <v>95000</v>
      </c>
    </row>
    <row r="11730" spans="1:2" x14ac:dyDescent="0.25">
      <c r="A11730" s="163">
        <v>95000</v>
      </c>
      <c r="B11730" s="11">
        <v>95000</v>
      </c>
    </row>
    <row r="11731" spans="1:2" x14ac:dyDescent="0.25">
      <c r="A11731" s="9" t="s">
        <v>3489</v>
      </c>
      <c r="B11731" s="11">
        <v>64300</v>
      </c>
    </row>
    <row r="11732" spans="1:2" x14ac:dyDescent="0.25">
      <c r="A11732" s="4" t="s">
        <v>15</v>
      </c>
      <c r="B11732" s="11">
        <v>64300</v>
      </c>
    </row>
    <row r="11733" spans="1:2" x14ac:dyDescent="0.25">
      <c r="A11733" s="10" t="s">
        <v>310</v>
      </c>
      <c r="B11733" s="11">
        <v>64300</v>
      </c>
    </row>
    <row r="11734" spans="1:2" x14ac:dyDescent="0.25">
      <c r="A11734" s="12" t="s">
        <v>6</v>
      </c>
      <c r="B11734" s="11">
        <v>64300</v>
      </c>
    </row>
    <row r="11735" spans="1:2" x14ac:dyDescent="0.25">
      <c r="A11735" s="13" t="s">
        <v>4100</v>
      </c>
      <c r="B11735" s="11">
        <v>64300</v>
      </c>
    </row>
    <row r="11736" spans="1:2" x14ac:dyDescent="0.25">
      <c r="A11736" s="14">
        <v>15</v>
      </c>
      <c r="B11736" s="11">
        <v>64300</v>
      </c>
    </row>
    <row r="11737" spans="1:2" x14ac:dyDescent="0.25">
      <c r="A11737" s="20" t="s">
        <v>9</v>
      </c>
      <c r="B11737" s="11">
        <v>64300</v>
      </c>
    </row>
    <row r="11738" spans="1:2" x14ac:dyDescent="0.25">
      <c r="A11738" s="163">
        <v>64300</v>
      </c>
      <c r="B11738" s="11">
        <v>64300</v>
      </c>
    </row>
    <row r="11739" spans="1:2" x14ac:dyDescent="0.25">
      <c r="A11739" s="9" t="s">
        <v>3491</v>
      </c>
      <c r="B11739" s="11">
        <v>89000</v>
      </c>
    </row>
    <row r="11740" spans="1:2" x14ac:dyDescent="0.25">
      <c r="A11740" s="4" t="s">
        <v>15</v>
      </c>
      <c r="B11740" s="11">
        <v>89000</v>
      </c>
    </row>
    <row r="11741" spans="1:2" x14ac:dyDescent="0.25">
      <c r="A11741" s="10" t="s">
        <v>52</v>
      </c>
      <c r="B11741" s="11">
        <v>89000</v>
      </c>
    </row>
    <row r="11742" spans="1:2" x14ac:dyDescent="0.25">
      <c r="A11742" s="12" t="s">
        <v>6</v>
      </c>
      <c r="B11742" s="11">
        <v>89000</v>
      </c>
    </row>
    <row r="11743" spans="1:2" x14ac:dyDescent="0.25">
      <c r="A11743" s="13" t="s">
        <v>4102</v>
      </c>
      <c r="B11743" s="11">
        <v>89000</v>
      </c>
    </row>
    <row r="11744" spans="1:2" x14ac:dyDescent="0.25">
      <c r="A11744" s="14">
        <v>10</v>
      </c>
      <c r="B11744" s="11">
        <v>89000</v>
      </c>
    </row>
    <row r="11745" spans="1:2" x14ac:dyDescent="0.25">
      <c r="A11745" s="20" t="s">
        <v>18</v>
      </c>
      <c r="B11745" s="11">
        <v>89000</v>
      </c>
    </row>
    <row r="11746" spans="1:2" x14ac:dyDescent="0.25">
      <c r="A11746" s="163">
        <v>89000</v>
      </c>
      <c r="B11746" s="11">
        <v>89000</v>
      </c>
    </row>
    <row r="11747" spans="1:2" x14ac:dyDescent="0.25">
      <c r="A11747" s="9" t="s">
        <v>3492</v>
      </c>
      <c r="B11747" s="11">
        <v>75000</v>
      </c>
    </row>
    <row r="11748" spans="1:2" x14ac:dyDescent="0.25">
      <c r="A11748" s="4" t="s">
        <v>15</v>
      </c>
      <c r="B11748" s="11">
        <v>75000</v>
      </c>
    </row>
    <row r="11749" spans="1:2" x14ac:dyDescent="0.25">
      <c r="A11749" s="10" t="s">
        <v>20</v>
      </c>
      <c r="B11749" s="11">
        <v>75000</v>
      </c>
    </row>
    <row r="11750" spans="1:2" x14ac:dyDescent="0.25">
      <c r="A11750" s="12" t="s">
        <v>6</v>
      </c>
      <c r="B11750" s="11">
        <v>75000</v>
      </c>
    </row>
    <row r="11751" spans="1:2" x14ac:dyDescent="0.25">
      <c r="A11751" s="13" t="s">
        <v>4101</v>
      </c>
      <c r="B11751" s="11">
        <v>75000</v>
      </c>
    </row>
    <row r="11752" spans="1:2" x14ac:dyDescent="0.25">
      <c r="A11752" s="14">
        <v>1.5</v>
      </c>
      <c r="B11752" s="11">
        <v>75000</v>
      </c>
    </row>
    <row r="11753" spans="1:2" x14ac:dyDescent="0.25">
      <c r="A11753" s="20" t="s">
        <v>13</v>
      </c>
      <c r="B11753" s="11">
        <v>75000</v>
      </c>
    </row>
    <row r="11754" spans="1:2" x14ac:dyDescent="0.25">
      <c r="A11754" s="163">
        <v>75000</v>
      </c>
      <c r="B11754" s="11">
        <v>75000</v>
      </c>
    </row>
    <row r="11755" spans="1:2" x14ac:dyDescent="0.25">
      <c r="A11755" s="9" t="s">
        <v>3493</v>
      </c>
      <c r="B11755" s="11">
        <v>45000</v>
      </c>
    </row>
    <row r="11756" spans="1:2" x14ac:dyDescent="0.25">
      <c r="A11756" s="4" t="s">
        <v>15</v>
      </c>
      <c r="B11756" s="11">
        <v>45000</v>
      </c>
    </row>
    <row r="11757" spans="1:2" x14ac:dyDescent="0.25">
      <c r="A11757" s="10" t="s">
        <v>20</v>
      </c>
      <c r="B11757" s="11">
        <v>45000</v>
      </c>
    </row>
    <row r="11758" spans="1:2" x14ac:dyDescent="0.25">
      <c r="A11758" s="12" t="s">
        <v>6</v>
      </c>
      <c r="B11758" s="11">
        <v>45000</v>
      </c>
    </row>
    <row r="11759" spans="1:2" x14ac:dyDescent="0.25">
      <c r="A11759" s="13" t="s">
        <v>4030</v>
      </c>
      <c r="B11759" s="11">
        <v>45000</v>
      </c>
    </row>
    <row r="11760" spans="1:2" x14ac:dyDescent="0.25">
      <c r="A11760" s="14">
        <v>5</v>
      </c>
      <c r="B11760" s="11">
        <v>45000</v>
      </c>
    </row>
    <row r="11761" spans="1:2" x14ac:dyDescent="0.25">
      <c r="A11761" s="20" t="s">
        <v>13</v>
      </c>
      <c r="B11761" s="11">
        <v>45000</v>
      </c>
    </row>
    <row r="11762" spans="1:2" x14ac:dyDescent="0.25">
      <c r="A11762" s="163">
        <v>45000</v>
      </c>
      <c r="B11762" s="11">
        <v>45000</v>
      </c>
    </row>
    <row r="11763" spans="1:2" x14ac:dyDescent="0.25">
      <c r="A11763" s="9" t="s">
        <v>3494</v>
      </c>
      <c r="B11763" s="11">
        <v>127500</v>
      </c>
    </row>
    <row r="11764" spans="1:2" x14ac:dyDescent="0.25">
      <c r="A11764" s="4" t="s">
        <v>15</v>
      </c>
      <c r="B11764" s="11">
        <v>127500</v>
      </c>
    </row>
    <row r="11765" spans="1:2" x14ac:dyDescent="0.25">
      <c r="A11765" s="10" t="s">
        <v>4001</v>
      </c>
      <c r="B11765" s="11">
        <v>127500</v>
      </c>
    </row>
    <row r="11766" spans="1:2" x14ac:dyDescent="0.25">
      <c r="A11766" s="12" t="s">
        <v>6</v>
      </c>
      <c r="B11766" s="11">
        <v>127500</v>
      </c>
    </row>
    <row r="11767" spans="1:2" x14ac:dyDescent="0.25">
      <c r="A11767" s="13" t="s">
        <v>4105</v>
      </c>
      <c r="B11767" s="11">
        <v>127500</v>
      </c>
    </row>
    <row r="11768" spans="1:2" x14ac:dyDescent="0.25">
      <c r="A11768" s="14">
        <v>22</v>
      </c>
      <c r="B11768" s="11">
        <v>127500</v>
      </c>
    </row>
    <row r="11769" spans="1:2" x14ac:dyDescent="0.25">
      <c r="A11769" s="20" t="s">
        <v>13</v>
      </c>
      <c r="B11769" s="11">
        <v>127500</v>
      </c>
    </row>
    <row r="11770" spans="1:2" x14ac:dyDescent="0.25">
      <c r="A11770" s="163">
        <v>127500</v>
      </c>
      <c r="B11770" s="11">
        <v>127500</v>
      </c>
    </row>
    <row r="11771" spans="1:2" x14ac:dyDescent="0.25">
      <c r="A11771" s="9" t="s">
        <v>3495</v>
      </c>
      <c r="B11771" s="11">
        <v>170000</v>
      </c>
    </row>
    <row r="11772" spans="1:2" x14ac:dyDescent="0.25">
      <c r="A11772" s="4" t="s">
        <v>15</v>
      </c>
      <c r="B11772" s="11">
        <v>170000</v>
      </c>
    </row>
    <row r="11773" spans="1:2" x14ac:dyDescent="0.25">
      <c r="A11773" s="10" t="s">
        <v>4001</v>
      </c>
      <c r="B11773" s="11">
        <v>170000</v>
      </c>
    </row>
    <row r="11774" spans="1:2" x14ac:dyDescent="0.25">
      <c r="A11774" s="12" t="s">
        <v>6</v>
      </c>
      <c r="B11774" s="11">
        <v>170000</v>
      </c>
    </row>
    <row r="11775" spans="1:2" x14ac:dyDescent="0.25">
      <c r="A11775" s="13" t="s">
        <v>4107</v>
      </c>
      <c r="B11775" s="11">
        <v>170000</v>
      </c>
    </row>
    <row r="11776" spans="1:2" x14ac:dyDescent="0.25">
      <c r="A11776" s="14">
        <v>18</v>
      </c>
      <c r="B11776" s="11">
        <v>170000</v>
      </c>
    </row>
    <row r="11777" spans="1:2" x14ac:dyDescent="0.25">
      <c r="A11777" s="20" t="s">
        <v>18</v>
      </c>
      <c r="B11777" s="11">
        <v>170000</v>
      </c>
    </row>
    <row r="11778" spans="1:2" x14ac:dyDescent="0.25">
      <c r="A11778" s="163">
        <v>170000</v>
      </c>
      <c r="B11778" s="11">
        <v>170000</v>
      </c>
    </row>
    <row r="11779" spans="1:2" x14ac:dyDescent="0.25">
      <c r="A11779" s="9" t="s">
        <v>3496</v>
      </c>
      <c r="B11779" s="11">
        <v>9600</v>
      </c>
    </row>
    <row r="11780" spans="1:2" x14ac:dyDescent="0.25">
      <c r="A11780" s="4" t="s">
        <v>1671</v>
      </c>
      <c r="B11780" s="11">
        <v>9600</v>
      </c>
    </row>
    <row r="11781" spans="1:2" x14ac:dyDescent="0.25">
      <c r="A11781" s="10" t="s">
        <v>20</v>
      </c>
      <c r="B11781" s="11">
        <v>9600</v>
      </c>
    </row>
    <row r="11782" spans="1:2" x14ac:dyDescent="0.25">
      <c r="A11782" s="12" t="s">
        <v>6</v>
      </c>
      <c r="B11782" s="11">
        <v>9600</v>
      </c>
    </row>
    <row r="11783" spans="1:2" x14ac:dyDescent="0.25">
      <c r="A11783" s="13" t="s">
        <v>4053</v>
      </c>
      <c r="B11783" s="11">
        <v>9600</v>
      </c>
    </row>
    <row r="11784" spans="1:2" x14ac:dyDescent="0.25">
      <c r="A11784" s="14">
        <v>2</v>
      </c>
      <c r="B11784" s="11">
        <v>9600</v>
      </c>
    </row>
    <row r="11785" spans="1:2" x14ac:dyDescent="0.25">
      <c r="A11785" s="20" t="s">
        <v>13</v>
      </c>
      <c r="B11785" s="11">
        <v>9600</v>
      </c>
    </row>
    <row r="11786" spans="1:2" x14ac:dyDescent="0.25">
      <c r="A11786" s="163">
        <v>9600</v>
      </c>
      <c r="B11786" s="11">
        <v>9600</v>
      </c>
    </row>
    <row r="11787" spans="1:2" x14ac:dyDescent="0.25">
      <c r="A11787" s="9" t="s">
        <v>3497</v>
      </c>
      <c r="B11787" s="11">
        <v>62000</v>
      </c>
    </row>
    <row r="11788" spans="1:2" x14ac:dyDescent="0.25">
      <c r="A11788" s="4" t="s">
        <v>15</v>
      </c>
      <c r="B11788" s="11">
        <v>62000</v>
      </c>
    </row>
    <row r="11789" spans="1:2" x14ac:dyDescent="0.25">
      <c r="A11789" s="10" t="s">
        <v>20</v>
      </c>
      <c r="B11789" s="11">
        <v>62000</v>
      </c>
    </row>
    <row r="11790" spans="1:2" x14ac:dyDescent="0.25">
      <c r="A11790" s="12" t="s">
        <v>6</v>
      </c>
      <c r="B11790" s="11">
        <v>62000</v>
      </c>
    </row>
    <row r="11791" spans="1:2" x14ac:dyDescent="0.25">
      <c r="A11791" s="13" t="s">
        <v>4029</v>
      </c>
      <c r="B11791" s="11">
        <v>62000</v>
      </c>
    </row>
    <row r="11792" spans="1:2" x14ac:dyDescent="0.25">
      <c r="A11792" s="14">
        <v>27</v>
      </c>
      <c r="B11792" s="11">
        <v>62000</v>
      </c>
    </row>
    <row r="11793" spans="1:2" x14ac:dyDescent="0.25">
      <c r="A11793" s="20" t="s">
        <v>13</v>
      </c>
      <c r="B11793" s="11">
        <v>62000</v>
      </c>
    </row>
    <row r="11794" spans="1:2" x14ac:dyDescent="0.25">
      <c r="A11794" s="163">
        <v>62000</v>
      </c>
      <c r="B11794" s="11">
        <v>62000</v>
      </c>
    </row>
    <row r="11795" spans="1:2" x14ac:dyDescent="0.25">
      <c r="A11795" s="9" t="s">
        <v>3498</v>
      </c>
      <c r="B11795" s="11">
        <v>22000</v>
      </c>
    </row>
    <row r="11796" spans="1:2" x14ac:dyDescent="0.25">
      <c r="A11796" s="4" t="s">
        <v>15</v>
      </c>
      <c r="B11796" s="11">
        <v>22000</v>
      </c>
    </row>
    <row r="11797" spans="1:2" x14ac:dyDescent="0.25">
      <c r="A11797" s="10" t="s">
        <v>52</v>
      </c>
      <c r="B11797" s="11">
        <v>22000</v>
      </c>
    </row>
    <row r="11798" spans="1:2" x14ac:dyDescent="0.25">
      <c r="A11798" s="12" t="s">
        <v>6</v>
      </c>
      <c r="B11798" s="11">
        <v>22000</v>
      </c>
    </row>
    <row r="11799" spans="1:2" x14ac:dyDescent="0.25">
      <c r="A11799" s="13" t="s">
        <v>4054</v>
      </c>
      <c r="B11799" s="11">
        <v>22000</v>
      </c>
    </row>
    <row r="11800" spans="1:2" x14ac:dyDescent="0.25">
      <c r="A11800" s="14">
        <v>3</v>
      </c>
      <c r="B11800" s="11">
        <v>22000</v>
      </c>
    </row>
    <row r="11801" spans="1:2" x14ac:dyDescent="0.25">
      <c r="A11801" s="20" t="s">
        <v>9</v>
      </c>
      <c r="B11801" s="11">
        <v>22000</v>
      </c>
    </row>
    <row r="11802" spans="1:2" x14ac:dyDescent="0.25">
      <c r="A11802" s="163">
        <v>22000</v>
      </c>
      <c r="B11802" s="11">
        <v>22000</v>
      </c>
    </row>
    <row r="11803" spans="1:2" x14ac:dyDescent="0.25">
      <c r="A11803" s="9" t="s">
        <v>3499</v>
      </c>
      <c r="B11803" s="11">
        <v>45000</v>
      </c>
    </row>
    <row r="11804" spans="1:2" x14ac:dyDescent="0.25">
      <c r="A11804" s="4" t="s">
        <v>15</v>
      </c>
      <c r="B11804" s="11">
        <v>45000</v>
      </c>
    </row>
    <row r="11805" spans="1:2" x14ac:dyDescent="0.25">
      <c r="A11805" s="10" t="s">
        <v>20</v>
      </c>
      <c r="B11805" s="11">
        <v>45000</v>
      </c>
    </row>
    <row r="11806" spans="1:2" x14ac:dyDescent="0.25">
      <c r="A11806" s="12" t="s">
        <v>6</v>
      </c>
      <c r="B11806" s="11">
        <v>45000</v>
      </c>
    </row>
    <row r="11807" spans="1:2" x14ac:dyDescent="0.25">
      <c r="A11807" s="13" t="s">
        <v>4030</v>
      </c>
      <c r="B11807" s="11">
        <v>45000</v>
      </c>
    </row>
    <row r="11808" spans="1:2" x14ac:dyDescent="0.25">
      <c r="A11808" s="14">
        <v>8</v>
      </c>
      <c r="B11808" s="11">
        <v>45000</v>
      </c>
    </row>
    <row r="11809" spans="1:2" x14ac:dyDescent="0.25">
      <c r="A11809" s="20" t="s">
        <v>9</v>
      </c>
      <c r="B11809" s="11">
        <v>45000</v>
      </c>
    </row>
    <row r="11810" spans="1:2" x14ac:dyDescent="0.25">
      <c r="A11810" s="163">
        <v>45000</v>
      </c>
      <c r="B11810" s="11">
        <v>45000</v>
      </c>
    </row>
    <row r="11811" spans="1:2" x14ac:dyDescent="0.25">
      <c r="A11811" s="9" t="s">
        <v>3500</v>
      </c>
      <c r="B11811" s="11">
        <v>145000</v>
      </c>
    </row>
    <row r="11812" spans="1:2" x14ac:dyDescent="0.25">
      <c r="A11812" s="4" t="s">
        <v>15</v>
      </c>
      <c r="B11812" s="11">
        <v>145000</v>
      </c>
    </row>
    <row r="11813" spans="1:2" x14ac:dyDescent="0.25">
      <c r="A11813" s="10" t="s">
        <v>20</v>
      </c>
      <c r="B11813" s="11">
        <v>145000</v>
      </c>
    </row>
    <row r="11814" spans="1:2" x14ac:dyDescent="0.25">
      <c r="A11814" s="12" t="s">
        <v>6</v>
      </c>
      <c r="B11814" s="11">
        <v>145000</v>
      </c>
    </row>
    <row r="11815" spans="1:2" x14ac:dyDescent="0.25">
      <c r="A11815" s="13" t="s">
        <v>4106</v>
      </c>
      <c r="B11815" s="11">
        <v>145000</v>
      </c>
    </row>
    <row r="11816" spans="1:2" x14ac:dyDescent="0.25">
      <c r="A11816" s="14">
        <v>6</v>
      </c>
      <c r="B11816" s="11">
        <v>145000</v>
      </c>
    </row>
    <row r="11817" spans="1:2" x14ac:dyDescent="0.25">
      <c r="A11817" s="20" t="s">
        <v>9</v>
      </c>
      <c r="B11817" s="11">
        <v>145000</v>
      </c>
    </row>
    <row r="11818" spans="1:2" x14ac:dyDescent="0.25">
      <c r="A11818" s="163">
        <v>145000</v>
      </c>
      <c r="B11818" s="11">
        <v>145000</v>
      </c>
    </row>
    <row r="11819" spans="1:2" x14ac:dyDescent="0.25">
      <c r="A11819" s="9" t="s">
        <v>3501</v>
      </c>
      <c r="B11819" s="11">
        <v>89000</v>
      </c>
    </row>
    <row r="11820" spans="1:2" x14ac:dyDescent="0.25">
      <c r="A11820" s="4" t="s">
        <v>15</v>
      </c>
      <c r="B11820" s="11">
        <v>89000</v>
      </c>
    </row>
    <row r="11821" spans="1:2" x14ac:dyDescent="0.25">
      <c r="A11821" s="10" t="s">
        <v>20</v>
      </c>
      <c r="B11821" s="11">
        <v>89000</v>
      </c>
    </row>
    <row r="11822" spans="1:2" x14ac:dyDescent="0.25">
      <c r="A11822" s="12" t="s">
        <v>6</v>
      </c>
      <c r="B11822" s="11">
        <v>89000</v>
      </c>
    </row>
    <row r="11823" spans="1:2" x14ac:dyDescent="0.25">
      <c r="A11823" s="13" t="s">
        <v>4102</v>
      </c>
      <c r="B11823" s="11">
        <v>89000</v>
      </c>
    </row>
    <row r="11824" spans="1:2" x14ac:dyDescent="0.25">
      <c r="A11824" s="14">
        <v>14</v>
      </c>
      <c r="B11824" s="11">
        <v>89000</v>
      </c>
    </row>
    <row r="11825" spans="1:2" x14ac:dyDescent="0.25">
      <c r="A11825" s="20" t="s">
        <v>13</v>
      </c>
      <c r="B11825" s="11">
        <v>89000</v>
      </c>
    </row>
    <row r="11826" spans="1:2" x14ac:dyDescent="0.25">
      <c r="A11826" s="163">
        <v>89000</v>
      </c>
      <c r="B11826" s="11">
        <v>89000</v>
      </c>
    </row>
    <row r="11827" spans="1:2" x14ac:dyDescent="0.25">
      <c r="A11827" s="9" t="s">
        <v>3502</v>
      </c>
      <c r="B11827" s="11">
        <v>38000</v>
      </c>
    </row>
    <row r="11828" spans="1:2" x14ac:dyDescent="0.25">
      <c r="A11828" s="4" t="s">
        <v>15</v>
      </c>
      <c r="B11828" s="11">
        <v>38000</v>
      </c>
    </row>
    <row r="11829" spans="1:2" x14ac:dyDescent="0.25">
      <c r="A11829" s="10" t="s">
        <v>310</v>
      </c>
      <c r="B11829" s="11">
        <v>38000</v>
      </c>
    </row>
    <row r="11830" spans="1:2" x14ac:dyDescent="0.25">
      <c r="A11830" s="12" t="s">
        <v>6</v>
      </c>
      <c r="B11830" s="11">
        <v>38000</v>
      </c>
    </row>
    <row r="11831" spans="1:2" x14ac:dyDescent="0.25">
      <c r="A11831" s="13" t="s">
        <v>4030</v>
      </c>
      <c r="B11831" s="11">
        <v>38000</v>
      </c>
    </row>
    <row r="11832" spans="1:2" x14ac:dyDescent="0.25">
      <c r="A11832" s="14">
        <v>11</v>
      </c>
      <c r="B11832" s="11">
        <v>38000</v>
      </c>
    </row>
    <row r="11833" spans="1:2" x14ac:dyDescent="0.25">
      <c r="A11833" s="20" t="s">
        <v>9</v>
      </c>
      <c r="B11833" s="11">
        <v>38000</v>
      </c>
    </row>
    <row r="11834" spans="1:2" x14ac:dyDescent="0.25">
      <c r="A11834" s="163">
        <v>38000</v>
      </c>
      <c r="B11834" s="11">
        <v>38000</v>
      </c>
    </row>
    <row r="11835" spans="1:2" x14ac:dyDescent="0.25">
      <c r="A11835" s="9" t="s">
        <v>3503</v>
      </c>
      <c r="B11835" s="11">
        <v>49168.076151516347</v>
      </c>
    </row>
    <row r="11836" spans="1:2" x14ac:dyDescent="0.25">
      <c r="A11836" s="4" t="s">
        <v>88</v>
      </c>
      <c r="B11836" s="11">
        <v>49168.076151516347</v>
      </c>
    </row>
    <row r="11837" spans="1:2" x14ac:dyDescent="0.25">
      <c r="A11837" s="10" t="s">
        <v>20</v>
      </c>
      <c r="B11837" s="11">
        <v>49168.076151516347</v>
      </c>
    </row>
    <row r="11838" spans="1:2" x14ac:dyDescent="0.25">
      <c r="A11838" s="12" t="s">
        <v>86</v>
      </c>
      <c r="B11838" s="11">
        <v>49168.076151516347</v>
      </c>
    </row>
    <row r="11839" spans="1:2" x14ac:dyDescent="0.25">
      <c r="A11839" s="13" t="s">
        <v>4030</v>
      </c>
      <c r="B11839" s="11">
        <v>49168.076151516347</v>
      </c>
    </row>
    <row r="11840" spans="1:2" x14ac:dyDescent="0.25">
      <c r="A11840" s="14">
        <v>3</v>
      </c>
      <c r="B11840" s="11">
        <v>49168.076151516347</v>
      </c>
    </row>
    <row r="11841" spans="1:2" x14ac:dyDescent="0.25">
      <c r="A11841" s="20" t="s">
        <v>9</v>
      </c>
      <c r="B11841" s="11">
        <v>49168.076151516347</v>
      </c>
    </row>
    <row r="11842" spans="1:2" x14ac:dyDescent="0.25">
      <c r="A11842" s="163">
        <v>49168.076151516347</v>
      </c>
      <c r="B11842" s="11">
        <v>49168.076151516347</v>
      </c>
    </row>
    <row r="11843" spans="1:2" x14ac:dyDescent="0.25">
      <c r="A11843" s="9" t="s">
        <v>3504</v>
      </c>
      <c r="B11843" s="11">
        <v>8903.9583437212841</v>
      </c>
    </row>
    <row r="11844" spans="1:2" x14ac:dyDescent="0.25">
      <c r="A11844" s="4" t="s">
        <v>8</v>
      </c>
      <c r="B11844" s="11">
        <v>8903.9583437212841</v>
      </c>
    </row>
    <row r="11845" spans="1:2" x14ac:dyDescent="0.25">
      <c r="A11845" s="10" t="s">
        <v>20</v>
      </c>
      <c r="B11845" s="11">
        <v>8903.9583437212841</v>
      </c>
    </row>
    <row r="11846" spans="1:2" x14ac:dyDescent="0.25">
      <c r="A11846" s="12" t="s">
        <v>40</v>
      </c>
      <c r="B11846" s="11">
        <v>8903.9583437212841</v>
      </c>
    </row>
    <row r="11847" spans="1:2" x14ac:dyDescent="0.25">
      <c r="A11847" s="13" t="s">
        <v>4053</v>
      </c>
      <c r="B11847" s="11">
        <v>8903.9583437212841</v>
      </c>
    </row>
    <row r="11848" spans="1:2" x14ac:dyDescent="0.25">
      <c r="A11848" s="14">
        <v>8</v>
      </c>
      <c r="B11848" s="11">
        <v>8903.9583437212841</v>
      </c>
    </row>
    <row r="11849" spans="1:2" x14ac:dyDescent="0.25">
      <c r="A11849" s="20" t="s">
        <v>9</v>
      </c>
      <c r="B11849" s="11">
        <v>8903.9583437212841</v>
      </c>
    </row>
    <row r="11850" spans="1:2" x14ac:dyDescent="0.25">
      <c r="A11850" s="163">
        <v>8903.9583437212841</v>
      </c>
      <c r="B11850" s="11">
        <v>8903.9583437212841</v>
      </c>
    </row>
    <row r="11851" spans="1:2" x14ac:dyDescent="0.25">
      <c r="A11851" s="9" t="s">
        <v>3505</v>
      </c>
      <c r="B11851" s="11">
        <v>10000</v>
      </c>
    </row>
    <row r="11852" spans="1:2" x14ac:dyDescent="0.25">
      <c r="A11852" s="4" t="s">
        <v>1676</v>
      </c>
      <c r="B11852" s="11">
        <v>10000</v>
      </c>
    </row>
    <row r="11853" spans="1:2" x14ac:dyDescent="0.25">
      <c r="A11853" s="10" t="s">
        <v>52</v>
      </c>
      <c r="B11853" s="11">
        <v>10000</v>
      </c>
    </row>
    <row r="11854" spans="1:2" x14ac:dyDescent="0.25">
      <c r="A11854" s="12" t="s">
        <v>6</v>
      </c>
      <c r="B11854" s="11">
        <v>10000</v>
      </c>
    </row>
    <row r="11855" spans="1:2" x14ac:dyDescent="0.25">
      <c r="A11855" s="13" t="s">
        <v>4053</v>
      </c>
      <c r="B11855" s="11">
        <v>10000</v>
      </c>
    </row>
    <row r="11856" spans="1:2" x14ac:dyDescent="0.25">
      <c r="A11856" s="14">
        <v>8</v>
      </c>
      <c r="B11856" s="11">
        <v>10000</v>
      </c>
    </row>
    <row r="11857" spans="1:2" x14ac:dyDescent="0.25">
      <c r="A11857" s="20" t="s">
        <v>18</v>
      </c>
      <c r="B11857" s="11">
        <v>10000</v>
      </c>
    </row>
    <row r="11858" spans="1:2" x14ac:dyDescent="0.25">
      <c r="A11858" s="163">
        <v>10000</v>
      </c>
      <c r="B11858" s="11">
        <v>10000</v>
      </c>
    </row>
    <row r="11859" spans="1:2" x14ac:dyDescent="0.25">
      <c r="A11859" s="9" t="s">
        <v>3506</v>
      </c>
      <c r="B11859" s="11">
        <v>105000</v>
      </c>
    </row>
    <row r="11860" spans="1:2" x14ac:dyDescent="0.25">
      <c r="A11860" s="4" t="s">
        <v>15</v>
      </c>
      <c r="B11860" s="11">
        <v>105000</v>
      </c>
    </row>
    <row r="11861" spans="1:2" x14ac:dyDescent="0.25">
      <c r="A11861" s="10" t="s">
        <v>52</v>
      </c>
      <c r="B11861" s="11">
        <v>105000</v>
      </c>
    </row>
    <row r="11862" spans="1:2" x14ac:dyDescent="0.25">
      <c r="A11862" s="12" t="s">
        <v>6</v>
      </c>
      <c r="B11862" s="11">
        <v>105000</v>
      </c>
    </row>
    <row r="11863" spans="1:2" x14ac:dyDescent="0.25">
      <c r="A11863" s="13" t="s">
        <v>4031</v>
      </c>
      <c r="B11863" s="11">
        <v>105000</v>
      </c>
    </row>
    <row r="11864" spans="1:2" x14ac:dyDescent="0.25">
      <c r="A11864" s="14">
        <v>30</v>
      </c>
      <c r="B11864" s="11">
        <v>105000</v>
      </c>
    </row>
    <row r="11865" spans="1:2" x14ac:dyDescent="0.25">
      <c r="A11865" s="20" t="s">
        <v>25</v>
      </c>
      <c r="B11865" s="11">
        <v>105000</v>
      </c>
    </row>
    <row r="11866" spans="1:2" x14ac:dyDescent="0.25">
      <c r="A11866" s="163">
        <v>105000</v>
      </c>
      <c r="B11866" s="11">
        <v>105000</v>
      </c>
    </row>
    <row r="11867" spans="1:2" x14ac:dyDescent="0.25">
      <c r="A11867" s="9" t="s">
        <v>3507</v>
      </c>
      <c r="B11867" s="11">
        <v>12000</v>
      </c>
    </row>
    <row r="11868" spans="1:2" x14ac:dyDescent="0.25">
      <c r="A11868" s="4" t="s">
        <v>1679</v>
      </c>
      <c r="B11868" s="11">
        <v>12000</v>
      </c>
    </row>
    <row r="11869" spans="1:2" x14ac:dyDescent="0.25">
      <c r="A11869" s="10" t="s">
        <v>20</v>
      </c>
      <c r="B11869" s="11">
        <v>12000</v>
      </c>
    </row>
    <row r="11870" spans="1:2" x14ac:dyDescent="0.25">
      <c r="A11870" s="12" t="s">
        <v>6</v>
      </c>
      <c r="B11870" s="11">
        <v>12000</v>
      </c>
    </row>
    <row r="11871" spans="1:2" x14ac:dyDescent="0.25">
      <c r="A11871" s="13" t="s">
        <v>4053</v>
      </c>
      <c r="B11871" s="11">
        <v>12000</v>
      </c>
    </row>
    <row r="11872" spans="1:2" x14ac:dyDescent="0.25">
      <c r="A11872" s="14">
        <v>0</v>
      </c>
      <c r="B11872" s="11">
        <v>12000</v>
      </c>
    </row>
    <row r="11873" spans="1:2" x14ac:dyDescent="0.25">
      <c r="A11873" s="20" t="s">
        <v>18</v>
      </c>
      <c r="B11873" s="11">
        <v>12000</v>
      </c>
    </row>
    <row r="11874" spans="1:2" x14ac:dyDescent="0.25">
      <c r="A11874" s="163">
        <v>12000</v>
      </c>
      <c r="B11874" s="11">
        <v>12000</v>
      </c>
    </row>
    <row r="11875" spans="1:2" x14ac:dyDescent="0.25">
      <c r="A11875" s="9" t="s">
        <v>3508</v>
      </c>
      <c r="B11875" s="11">
        <v>3561.5833374885137</v>
      </c>
    </row>
    <row r="11876" spans="1:2" x14ac:dyDescent="0.25">
      <c r="A11876" s="4" t="s">
        <v>8</v>
      </c>
      <c r="B11876" s="11">
        <v>3561.5833374885137</v>
      </c>
    </row>
    <row r="11877" spans="1:2" x14ac:dyDescent="0.25">
      <c r="A11877" s="10" t="s">
        <v>310</v>
      </c>
      <c r="B11877" s="11">
        <v>3561.5833374885137</v>
      </c>
    </row>
    <row r="11878" spans="1:2" x14ac:dyDescent="0.25">
      <c r="A11878" s="12" t="s">
        <v>40</v>
      </c>
      <c r="B11878" s="11">
        <v>3561.5833374885137</v>
      </c>
    </row>
    <row r="11879" spans="1:2" x14ac:dyDescent="0.25">
      <c r="A11879" s="13" t="s">
        <v>4053</v>
      </c>
      <c r="B11879" s="11">
        <v>3561.5833374885137</v>
      </c>
    </row>
    <row r="11880" spans="1:2" x14ac:dyDescent="0.25">
      <c r="A11880" s="14">
        <v>3</v>
      </c>
      <c r="B11880" s="11">
        <v>3561.5833374885137</v>
      </c>
    </row>
    <row r="11881" spans="1:2" x14ac:dyDescent="0.25">
      <c r="A11881" s="20" t="s">
        <v>13</v>
      </c>
      <c r="B11881" s="11">
        <v>3561.5833374885137</v>
      </c>
    </row>
    <row r="11882" spans="1:2" x14ac:dyDescent="0.25">
      <c r="A11882" s="163">
        <v>3561.5833374885137</v>
      </c>
      <c r="B11882" s="11">
        <v>3561.5833374885137</v>
      </c>
    </row>
    <row r="11883" spans="1:2" x14ac:dyDescent="0.25">
      <c r="A11883" s="9" t="s">
        <v>3509</v>
      </c>
      <c r="B11883" s="11">
        <v>86692.320794224041</v>
      </c>
    </row>
    <row r="11884" spans="1:2" x14ac:dyDescent="0.25">
      <c r="A11884" s="4" t="s">
        <v>84</v>
      </c>
      <c r="B11884" s="11">
        <v>86692.320794224041</v>
      </c>
    </row>
    <row r="11885" spans="1:2" x14ac:dyDescent="0.25">
      <c r="A11885" s="10" t="s">
        <v>20</v>
      </c>
      <c r="B11885" s="11">
        <v>86692.320794224041</v>
      </c>
    </row>
    <row r="11886" spans="1:2" x14ac:dyDescent="0.25">
      <c r="A11886" s="12" t="s">
        <v>82</v>
      </c>
      <c r="B11886" s="11">
        <v>86692.320794224041</v>
      </c>
    </row>
    <row r="11887" spans="1:2" x14ac:dyDescent="0.25">
      <c r="A11887" s="13" t="s">
        <v>4101</v>
      </c>
      <c r="B11887" s="11">
        <v>86692.320794224041</v>
      </c>
    </row>
    <row r="11888" spans="1:2" x14ac:dyDescent="0.25">
      <c r="A11888" s="14">
        <v>5</v>
      </c>
      <c r="B11888" s="11">
        <v>86692.320794224041</v>
      </c>
    </row>
    <row r="11889" spans="1:2" x14ac:dyDescent="0.25">
      <c r="A11889" s="20" t="s">
        <v>25</v>
      </c>
      <c r="B11889" s="11">
        <v>86692.320794224041</v>
      </c>
    </row>
    <row r="11890" spans="1:2" x14ac:dyDescent="0.25">
      <c r="A11890" s="163">
        <v>86692.320794224041</v>
      </c>
      <c r="B11890" s="11">
        <v>86692.320794224041</v>
      </c>
    </row>
    <row r="11891" spans="1:2" x14ac:dyDescent="0.25">
      <c r="A11891" s="9" t="s">
        <v>3510</v>
      </c>
      <c r="B11891" s="11">
        <v>8000</v>
      </c>
    </row>
    <row r="11892" spans="1:2" x14ac:dyDescent="0.25">
      <c r="A11892" s="4" t="s">
        <v>8</v>
      </c>
      <c r="B11892" s="11">
        <v>8000</v>
      </c>
    </row>
    <row r="11893" spans="1:2" x14ac:dyDescent="0.25">
      <c r="A11893" s="10" t="s">
        <v>4001</v>
      </c>
      <c r="B11893" s="11">
        <v>8000</v>
      </c>
    </row>
    <row r="11894" spans="1:2" x14ac:dyDescent="0.25">
      <c r="A11894" s="12" t="s">
        <v>6</v>
      </c>
      <c r="B11894" s="11">
        <v>8000</v>
      </c>
    </row>
    <row r="11895" spans="1:2" x14ac:dyDescent="0.25">
      <c r="A11895" s="13" t="s">
        <v>4053</v>
      </c>
      <c r="B11895" s="11">
        <v>8000</v>
      </c>
    </row>
    <row r="11896" spans="1:2" x14ac:dyDescent="0.25">
      <c r="A11896" s="14">
        <v>18</v>
      </c>
      <c r="B11896" s="11">
        <v>8000</v>
      </c>
    </row>
    <row r="11897" spans="1:2" x14ac:dyDescent="0.25">
      <c r="A11897" s="20" t="s">
        <v>9</v>
      </c>
      <c r="B11897" s="11">
        <v>8000</v>
      </c>
    </row>
    <row r="11898" spans="1:2" x14ac:dyDescent="0.25">
      <c r="A11898" s="163">
        <v>8000</v>
      </c>
      <c r="B11898" s="11">
        <v>8000</v>
      </c>
    </row>
    <row r="11899" spans="1:2" x14ac:dyDescent="0.25">
      <c r="A11899" s="9" t="s">
        <v>3511</v>
      </c>
      <c r="B11899" s="11">
        <v>6767.0083412281756</v>
      </c>
    </row>
    <row r="11900" spans="1:2" x14ac:dyDescent="0.25">
      <c r="A11900" s="4" t="s">
        <v>8</v>
      </c>
      <c r="B11900" s="11">
        <v>6767.0083412281756</v>
      </c>
    </row>
    <row r="11901" spans="1:2" x14ac:dyDescent="0.25">
      <c r="A11901" s="10" t="s">
        <v>20</v>
      </c>
      <c r="B11901" s="11">
        <v>6767.0083412281756</v>
      </c>
    </row>
    <row r="11902" spans="1:2" x14ac:dyDescent="0.25">
      <c r="A11902" s="12" t="s">
        <v>40</v>
      </c>
      <c r="B11902" s="11">
        <v>6767.0083412281756</v>
      </c>
    </row>
    <row r="11903" spans="1:2" x14ac:dyDescent="0.25">
      <c r="A11903" s="13" t="s">
        <v>4053</v>
      </c>
      <c r="B11903" s="11">
        <v>6767.0083412281756</v>
      </c>
    </row>
    <row r="11904" spans="1:2" x14ac:dyDescent="0.25">
      <c r="A11904" s="14">
        <v>6</v>
      </c>
      <c r="B11904" s="11">
        <v>6767.0083412281756</v>
      </c>
    </row>
    <row r="11905" spans="1:2" x14ac:dyDescent="0.25">
      <c r="A11905" s="20" t="s">
        <v>18</v>
      </c>
      <c r="B11905" s="11">
        <v>6767.0083412281756</v>
      </c>
    </row>
    <row r="11906" spans="1:2" x14ac:dyDescent="0.25">
      <c r="A11906" s="163">
        <v>6767.0083412281756</v>
      </c>
      <c r="B11906" s="11">
        <v>6767.0083412281756</v>
      </c>
    </row>
    <row r="11907" spans="1:2" x14ac:dyDescent="0.25">
      <c r="A11907" s="9" t="s">
        <v>3512</v>
      </c>
      <c r="B11907" s="11">
        <v>48073.437298052166</v>
      </c>
    </row>
    <row r="11908" spans="1:2" x14ac:dyDescent="0.25">
      <c r="A11908" s="4" t="s">
        <v>71</v>
      </c>
      <c r="B11908" s="11">
        <v>48073.437298052166</v>
      </c>
    </row>
    <row r="11909" spans="1:2" x14ac:dyDescent="0.25">
      <c r="A11909" s="10" t="s">
        <v>356</v>
      </c>
      <c r="B11909" s="11">
        <v>48073.437298052166</v>
      </c>
    </row>
    <row r="11910" spans="1:2" x14ac:dyDescent="0.25">
      <c r="A11910" s="12" t="s">
        <v>69</v>
      </c>
      <c r="B11910" s="11">
        <v>48073.437298052166</v>
      </c>
    </row>
    <row r="11911" spans="1:2" x14ac:dyDescent="0.25">
      <c r="A11911" s="13" t="s">
        <v>4030</v>
      </c>
      <c r="B11911" s="11">
        <v>48073.437298052166</v>
      </c>
    </row>
    <row r="11912" spans="1:2" x14ac:dyDescent="0.25">
      <c r="A11912" s="14">
        <v>14</v>
      </c>
      <c r="B11912" s="11">
        <v>48073.437298052166</v>
      </c>
    </row>
    <row r="11913" spans="1:2" x14ac:dyDescent="0.25">
      <c r="A11913" s="20" t="s">
        <v>9</v>
      </c>
      <c r="B11913" s="11">
        <v>48073.437298052166</v>
      </c>
    </row>
    <row r="11914" spans="1:2" x14ac:dyDescent="0.25">
      <c r="A11914" s="163">
        <v>48073.437298052166</v>
      </c>
      <c r="B11914" s="11">
        <v>48073.437298052166</v>
      </c>
    </row>
    <row r="11915" spans="1:2" x14ac:dyDescent="0.25">
      <c r="A11915" s="9" t="s">
        <v>3513</v>
      </c>
      <c r="B11915" s="11">
        <v>76223.966339496474</v>
      </c>
    </row>
    <row r="11916" spans="1:2" x14ac:dyDescent="0.25">
      <c r="A11916" s="4" t="s">
        <v>628</v>
      </c>
      <c r="B11916" s="11">
        <v>76223.966339496474</v>
      </c>
    </row>
    <row r="11917" spans="1:2" x14ac:dyDescent="0.25">
      <c r="A11917" s="10" t="s">
        <v>52</v>
      </c>
      <c r="B11917" s="11">
        <v>76223.966339496474</v>
      </c>
    </row>
    <row r="11918" spans="1:2" x14ac:dyDescent="0.25">
      <c r="A11918" s="12" t="s">
        <v>22</v>
      </c>
      <c r="B11918" s="11">
        <v>76223.966339496474</v>
      </c>
    </row>
    <row r="11919" spans="1:2" x14ac:dyDescent="0.25">
      <c r="A11919" s="13" t="s">
        <v>4101</v>
      </c>
      <c r="B11919" s="11">
        <v>76223.966339496474</v>
      </c>
    </row>
    <row r="11920" spans="1:2" x14ac:dyDescent="0.25">
      <c r="A11920" s="14">
        <v>15</v>
      </c>
      <c r="B11920" s="11">
        <v>76223.966339496474</v>
      </c>
    </row>
    <row r="11921" spans="1:2" x14ac:dyDescent="0.25">
      <c r="A11921" s="20" t="s">
        <v>18</v>
      </c>
      <c r="B11921" s="11">
        <v>76223.966339496474</v>
      </c>
    </row>
    <row r="11922" spans="1:2" x14ac:dyDescent="0.25">
      <c r="A11922" s="163">
        <v>76223.966339496474</v>
      </c>
      <c r="B11922" s="11">
        <v>76223.966339496474</v>
      </c>
    </row>
    <row r="11923" spans="1:2" x14ac:dyDescent="0.25">
      <c r="A11923" s="9" t="s">
        <v>3514</v>
      </c>
      <c r="B11923" s="11">
        <v>85333.333333333328</v>
      </c>
    </row>
    <row r="11924" spans="1:2" x14ac:dyDescent="0.25">
      <c r="A11924" s="4" t="s">
        <v>133</v>
      </c>
      <c r="B11924" s="11">
        <v>85333.333333333328</v>
      </c>
    </row>
    <row r="11925" spans="1:2" x14ac:dyDescent="0.25">
      <c r="A11925" s="10" t="s">
        <v>52</v>
      </c>
      <c r="B11925" s="11">
        <v>85333.333333333328</v>
      </c>
    </row>
    <row r="11926" spans="1:2" x14ac:dyDescent="0.25">
      <c r="A11926" s="12" t="s">
        <v>3958</v>
      </c>
      <c r="B11926" s="11">
        <v>85333.333333333328</v>
      </c>
    </row>
    <row r="11927" spans="1:2" x14ac:dyDescent="0.25">
      <c r="A11927" s="13" t="s">
        <v>4101</v>
      </c>
      <c r="B11927" s="11">
        <v>85333.333333333328</v>
      </c>
    </row>
    <row r="11928" spans="1:2" x14ac:dyDescent="0.25">
      <c r="A11928" s="14">
        <v>15</v>
      </c>
      <c r="B11928" s="11">
        <v>85333.333333333328</v>
      </c>
    </row>
    <row r="11929" spans="1:2" x14ac:dyDescent="0.25">
      <c r="A11929" s="20" t="s">
        <v>18</v>
      </c>
      <c r="B11929" s="11">
        <v>85333.333333333328</v>
      </c>
    </row>
    <row r="11930" spans="1:2" x14ac:dyDescent="0.25">
      <c r="A11930" s="163">
        <v>85333.333333333328</v>
      </c>
      <c r="B11930" s="11">
        <v>85333.333333333328</v>
      </c>
    </row>
    <row r="11931" spans="1:2" x14ac:dyDescent="0.25">
      <c r="A11931" s="9" t="s">
        <v>3515</v>
      </c>
      <c r="B11931" s="11">
        <v>76223.981237173866</v>
      </c>
    </row>
    <row r="11932" spans="1:2" x14ac:dyDescent="0.25">
      <c r="A11932" s="4" t="s">
        <v>71</v>
      </c>
      <c r="B11932" s="11">
        <v>76223.981237173866</v>
      </c>
    </row>
    <row r="11933" spans="1:2" x14ac:dyDescent="0.25">
      <c r="A11933" s="10" t="s">
        <v>52</v>
      </c>
      <c r="B11933" s="11">
        <v>76223.981237173866</v>
      </c>
    </row>
    <row r="11934" spans="1:2" x14ac:dyDescent="0.25">
      <c r="A11934" s="12" t="s">
        <v>69</v>
      </c>
      <c r="B11934" s="11">
        <v>76223.981237173866</v>
      </c>
    </row>
    <row r="11935" spans="1:2" x14ac:dyDescent="0.25">
      <c r="A11935" s="13" t="s">
        <v>4101</v>
      </c>
      <c r="B11935" s="11">
        <v>76223.981237173866</v>
      </c>
    </row>
    <row r="11936" spans="1:2" x14ac:dyDescent="0.25">
      <c r="A11936" s="14">
        <v>8</v>
      </c>
      <c r="B11936" s="11">
        <v>76223.981237173866</v>
      </c>
    </row>
    <row r="11937" spans="1:2" x14ac:dyDescent="0.25">
      <c r="A11937" s="20" t="s">
        <v>13</v>
      </c>
      <c r="B11937" s="11">
        <v>76223.981237173866</v>
      </c>
    </row>
    <row r="11938" spans="1:2" x14ac:dyDescent="0.25">
      <c r="A11938" s="163">
        <v>76223.981237173866</v>
      </c>
      <c r="B11938" s="11">
        <v>76223.981237173866</v>
      </c>
    </row>
    <row r="11939" spans="1:2" x14ac:dyDescent="0.25">
      <c r="A11939" s="9" t="s">
        <v>3516</v>
      </c>
      <c r="B11939" s="11">
        <v>30000</v>
      </c>
    </row>
    <row r="11940" spans="1:2" x14ac:dyDescent="0.25">
      <c r="A11940" s="4" t="s">
        <v>17</v>
      </c>
      <c r="B11940" s="11">
        <v>30000</v>
      </c>
    </row>
    <row r="11941" spans="1:2" x14ac:dyDescent="0.25">
      <c r="A11941" s="10" t="s">
        <v>52</v>
      </c>
      <c r="B11941" s="11">
        <v>30000</v>
      </c>
    </row>
    <row r="11942" spans="1:2" x14ac:dyDescent="0.25">
      <c r="A11942" s="12" t="s">
        <v>6</v>
      </c>
      <c r="B11942" s="11">
        <v>30000</v>
      </c>
    </row>
    <row r="11943" spans="1:2" x14ac:dyDescent="0.25">
      <c r="A11943" s="13" t="s">
        <v>4032</v>
      </c>
      <c r="B11943" s="11">
        <v>30000</v>
      </c>
    </row>
    <row r="11944" spans="1:2" x14ac:dyDescent="0.25">
      <c r="A11944" s="14">
        <v>5</v>
      </c>
      <c r="B11944" s="11">
        <v>30000</v>
      </c>
    </row>
    <row r="11945" spans="1:2" x14ac:dyDescent="0.25">
      <c r="A11945" s="20" t="s">
        <v>9</v>
      </c>
      <c r="B11945" s="11">
        <v>30000</v>
      </c>
    </row>
    <row r="11946" spans="1:2" x14ac:dyDescent="0.25">
      <c r="A11946" s="163">
        <v>30000</v>
      </c>
      <c r="B11946" s="11">
        <v>30000</v>
      </c>
    </row>
    <row r="11947" spans="1:2" x14ac:dyDescent="0.25">
      <c r="A11947" s="9" t="s">
        <v>3517</v>
      </c>
      <c r="B11947" s="11">
        <v>34000</v>
      </c>
    </row>
    <row r="11948" spans="1:2" x14ac:dyDescent="0.25">
      <c r="A11948" s="4" t="s">
        <v>8</v>
      </c>
      <c r="B11948" s="11">
        <v>34000</v>
      </c>
    </row>
    <row r="11949" spans="1:2" x14ac:dyDescent="0.25">
      <c r="A11949" s="10" t="s">
        <v>20</v>
      </c>
      <c r="B11949" s="11">
        <v>34000</v>
      </c>
    </row>
    <row r="11950" spans="1:2" x14ac:dyDescent="0.25">
      <c r="A11950" s="12" t="s">
        <v>6</v>
      </c>
      <c r="B11950" s="11">
        <v>34000</v>
      </c>
    </row>
    <row r="11951" spans="1:2" x14ac:dyDescent="0.25">
      <c r="A11951" s="13" t="s">
        <v>4032</v>
      </c>
      <c r="B11951" s="11">
        <v>34000</v>
      </c>
    </row>
    <row r="11952" spans="1:2" x14ac:dyDescent="0.25">
      <c r="A11952" s="14">
        <v>4</v>
      </c>
      <c r="B11952" s="11">
        <v>34000</v>
      </c>
    </row>
    <row r="11953" spans="1:2" x14ac:dyDescent="0.25">
      <c r="A11953" s="20" t="s">
        <v>13</v>
      </c>
      <c r="B11953" s="11">
        <v>34000</v>
      </c>
    </row>
    <row r="11954" spans="1:2" x14ac:dyDescent="0.25">
      <c r="A11954" s="163">
        <v>34000</v>
      </c>
      <c r="B11954" s="11">
        <v>34000</v>
      </c>
    </row>
    <row r="11955" spans="1:2" x14ac:dyDescent="0.25">
      <c r="A11955" s="9" t="s">
        <v>3518</v>
      </c>
      <c r="B11955" s="11">
        <v>3205.4250037396623</v>
      </c>
    </row>
    <row r="11956" spans="1:2" x14ac:dyDescent="0.25">
      <c r="A11956" s="4" t="s">
        <v>8</v>
      </c>
      <c r="B11956" s="11">
        <v>3205.4250037396623</v>
      </c>
    </row>
    <row r="11957" spans="1:2" x14ac:dyDescent="0.25">
      <c r="A11957" s="10" t="s">
        <v>52</v>
      </c>
      <c r="B11957" s="11">
        <v>3205.4250037396623</v>
      </c>
    </row>
    <row r="11958" spans="1:2" x14ac:dyDescent="0.25">
      <c r="A11958" s="12" t="s">
        <v>40</v>
      </c>
      <c r="B11958" s="11">
        <v>3205.4250037396623</v>
      </c>
    </row>
    <row r="11959" spans="1:2" x14ac:dyDescent="0.25">
      <c r="A11959" s="13" t="s">
        <v>4053</v>
      </c>
      <c r="B11959" s="11">
        <v>3205.4250037396623</v>
      </c>
    </row>
    <row r="11960" spans="1:2" x14ac:dyDescent="0.25">
      <c r="A11960" s="14">
        <v>5</v>
      </c>
      <c r="B11960" s="11">
        <v>3205.4250037396623</v>
      </c>
    </row>
    <row r="11961" spans="1:2" x14ac:dyDescent="0.25">
      <c r="A11961" s="20" t="s">
        <v>9</v>
      </c>
      <c r="B11961" s="11">
        <v>3205.4250037396623</v>
      </c>
    </row>
    <row r="11962" spans="1:2" x14ac:dyDescent="0.25">
      <c r="A11962" s="163">
        <v>3205.4250037396623</v>
      </c>
      <c r="B11962" s="11">
        <v>3205.4250037396623</v>
      </c>
    </row>
    <row r="11963" spans="1:2" x14ac:dyDescent="0.25">
      <c r="A11963" s="9" t="s">
        <v>3519</v>
      </c>
      <c r="B11963" s="11">
        <v>45000</v>
      </c>
    </row>
    <row r="11964" spans="1:2" x14ac:dyDescent="0.25">
      <c r="A11964" s="4" t="s">
        <v>24</v>
      </c>
      <c r="B11964" s="11">
        <v>45000</v>
      </c>
    </row>
    <row r="11965" spans="1:2" x14ac:dyDescent="0.25">
      <c r="A11965" s="10" t="s">
        <v>52</v>
      </c>
      <c r="B11965" s="11">
        <v>45000</v>
      </c>
    </row>
    <row r="11966" spans="1:2" x14ac:dyDescent="0.25">
      <c r="A11966" s="12" t="s">
        <v>6</v>
      </c>
      <c r="B11966" s="11">
        <v>45000</v>
      </c>
    </row>
    <row r="11967" spans="1:2" x14ac:dyDescent="0.25">
      <c r="A11967" s="13" t="s">
        <v>4030</v>
      </c>
      <c r="B11967" s="11">
        <v>45000</v>
      </c>
    </row>
    <row r="11968" spans="1:2" x14ac:dyDescent="0.25">
      <c r="A11968" s="14">
        <v>5</v>
      </c>
      <c r="B11968" s="11">
        <v>45000</v>
      </c>
    </row>
    <row r="11969" spans="1:2" x14ac:dyDescent="0.25">
      <c r="A11969" s="20" t="s">
        <v>18</v>
      </c>
      <c r="B11969" s="11">
        <v>45000</v>
      </c>
    </row>
    <row r="11970" spans="1:2" x14ac:dyDescent="0.25">
      <c r="A11970" s="163">
        <v>45000</v>
      </c>
      <c r="B11970" s="11">
        <v>45000</v>
      </c>
    </row>
    <row r="11971" spans="1:2" x14ac:dyDescent="0.25">
      <c r="A11971" s="9" t="s">
        <v>3520</v>
      </c>
      <c r="B11971" s="11">
        <v>24864</v>
      </c>
    </row>
    <row r="11972" spans="1:2" x14ac:dyDescent="0.25">
      <c r="A11972" s="4" t="s">
        <v>1700</v>
      </c>
      <c r="B11972" s="11">
        <v>24864</v>
      </c>
    </row>
    <row r="11973" spans="1:2" x14ac:dyDescent="0.25">
      <c r="A11973" s="10" t="s">
        <v>52</v>
      </c>
      <c r="B11973" s="11">
        <v>24864</v>
      </c>
    </row>
    <row r="11974" spans="1:2" x14ac:dyDescent="0.25">
      <c r="A11974" s="12" t="s">
        <v>6</v>
      </c>
      <c r="B11974" s="11">
        <v>24864</v>
      </c>
    </row>
    <row r="11975" spans="1:2" x14ac:dyDescent="0.25">
      <c r="A11975" s="13" t="s">
        <v>4054</v>
      </c>
      <c r="B11975" s="11">
        <v>24864</v>
      </c>
    </row>
    <row r="11976" spans="1:2" x14ac:dyDescent="0.25">
      <c r="A11976" s="14">
        <v>8</v>
      </c>
      <c r="B11976" s="11">
        <v>24864</v>
      </c>
    </row>
    <row r="11977" spans="1:2" x14ac:dyDescent="0.25">
      <c r="A11977" s="20" t="s">
        <v>13</v>
      </c>
      <c r="B11977" s="11">
        <v>24864</v>
      </c>
    </row>
    <row r="11978" spans="1:2" x14ac:dyDescent="0.25">
      <c r="A11978" s="163">
        <v>24864</v>
      </c>
      <c r="B11978" s="11">
        <v>24864</v>
      </c>
    </row>
    <row r="11979" spans="1:2" x14ac:dyDescent="0.25">
      <c r="A11979" s="9" t="s">
        <v>3521</v>
      </c>
      <c r="B11979" s="11">
        <v>47285.348162018527</v>
      </c>
    </row>
    <row r="11980" spans="1:2" x14ac:dyDescent="0.25">
      <c r="A11980" s="4" t="s">
        <v>71</v>
      </c>
      <c r="B11980" s="11">
        <v>47285.348162018527</v>
      </c>
    </row>
    <row r="11981" spans="1:2" x14ac:dyDescent="0.25">
      <c r="A11981" s="10" t="s">
        <v>20</v>
      </c>
      <c r="B11981" s="11">
        <v>47285.348162018527</v>
      </c>
    </row>
    <row r="11982" spans="1:2" x14ac:dyDescent="0.25">
      <c r="A11982" s="12" t="s">
        <v>69</v>
      </c>
      <c r="B11982" s="11">
        <v>47285.348162018527</v>
      </c>
    </row>
    <row r="11983" spans="1:2" x14ac:dyDescent="0.25">
      <c r="A11983" s="13" t="s">
        <v>4030</v>
      </c>
      <c r="B11983" s="11">
        <v>47285.348162018527</v>
      </c>
    </row>
    <row r="11984" spans="1:2" x14ac:dyDescent="0.25">
      <c r="A11984" s="14">
        <v>7</v>
      </c>
      <c r="B11984" s="11">
        <v>47285.348162018527</v>
      </c>
    </row>
    <row r="11985" spans="1:2" x14ac:dyDescent="0.25">
      <c r="A11985" s="20" t="s">
        <v>9</v>
      </c>
      <c r="B11985" s="11">
        <v>47285.348162018527</v>
      </c>
    </row>
    <row r="11986" spans="1:2" x14ac:dyDescent="0.25">
      <c r="A11986" s="163">
        <v>47285.348162018527</v>
      </c>
      <c r="B11986" s="11">
        <v>47285.348162018527</v>
      </c>
    </row>
    <row r="11987" spans="1:2" x14ac:dyDescent="0.25">
      <c r="A11987" s="9" t="s">
        <v>3522</v>
      </c>
      <c r="B11987" s="11">
        <v>17807.916687442568</v>
      </c>
    </row>
    <row r="11988" spans="1:2" x14ac:dyDescent="0.25">
      <c r="A11988" s="4" t="s">
        <v>8</v>
      </c>
      <c r="B11988" s="11">
        <v>17807.916687442568</v>
      </c>
    </row>
    <row r="11989" spans="1:2" x14ac:dyDescent="0.25">
      <c r="A11989" s="10" t="s">
        <v>20</v>
      </c>
      <c r="B11989" s="11">
        <v>17807.916687442568</v>
      </c>
    </row>
    <row r="11990" spans="1:2" x14ac:dyDescent="0.25">
      <c r="A11990" s="12" t="s">
        <v>40</v>
      </c>
      <c r="B11990" s="11">
        <v>17807.916687442568</v>
      </c>
    </row>
    <row r="11991" spans="1:2" x14ac:dyDescent="0.25">
      <c r="A11991" s="13" t="s">
        <v>4054</v>
      </c>
      <c r="B11991" s="11">
        <v>17807.916687442568</v>
      </c>
    </row>
    <row r="11992" spans="1:2" x14ac:dyDescent="0.25">
      <c r="A11992" s="14">
        <v>10</v>
      </c>
      <c r="B11992" s="11">
        <v>17807.916687442568</v>
      </c>
    </row>
    <row r="11993" spans="1:2" x14ac:dyDescent="0.25">
      <c r="A11993" s="20" t="s">
        <v>13</v>
      </c>
      <c r="B11993" s="11">
        <v>17807.916687442568</v>
      </c>
    </row>
    <row r="11994" spans="1:2" x14ac:dyDescent="0.25">
      <c r="A11994" s="163">
        <v>17807.916687442568</v>
      </c>
      <c r="B11994" s="11">
        <v>17807.916687442568</v>
      </c>
    </row>
    <row r="11995" spans="1:2" x14ac:dyDescent="0.25">
      <c r="A11995" s="9" t="s">
        <v>3523</v>
      </c>
      <c r="B11995" s="11">
        <v>55166.239522354947</v>
      </c>
    </row>
    <row r="11996" spans="1:2" x14ac:dyDescent="0.25">
      <c r="A11996" s="4" t="s">
        <v>71</v>
      </c>
      <c r="B11996" s="11">
        <v>55166.239522354947</v>
      </c>
    </row>
    <row r="11997" spans="1:2" x14ac:dyDescent="0.25">
      <c r="A11997" s="10" t="s">
        <v>20</v>
      </c>
      <c r="B11997" s="11">
        <v>55166.239522354947</v>
      </c>
    </row>
    <row r="11998" spans="1:2" x14ac:dyDescent="0.25">
      <c r="A11998" s="12" t="s">
        <v>69</v>
      </c>
      <c r="B11998" s="11">
        <v>55166.239522354947</v>
      </c>
    </row>
    <row r="11999" spans="1:2" x14ac:dyDescent="0.25">
      <c r="A11999" s="13" t="s">
        <v>4029</v>
      </c>
      <c r="B11999" s="11">
        <v>55166.239522354947</v>
      </c>
    </row>
    <row r="12000" spans="1:2" x14ac:dyDescent="0.25">
      <c r="A12000" s="14">
        <v>3</v>
      </c>
      <c r="B12000" s="11">
        <v>55166.239522354947</v>
      </c>
    </row>
    <row r="12001" spans="1:2" x14ac:dyDescent="0.25">
      <c r="A12001" s="20" t="s">
        <v>9</v>
      </c>
      <c r="B12001" s="11">
        <v>55166.239522354947</v>
      </c>
    </row>
    <row r="12002" spans="1:2" x14ac:dyDescent="0.25">
      <c r="A12002" s="163">
        <v>55166.239522354947</v>
      </c>
      <c r="B12002" s="11">
        <v>55166.239522354947</v>
      </c>
    </row>
    <row r="12003" spans="1:2" x14ac:dyDescent="0.25">
      <c r="A12003" s="9" t="s">
        <v>3524</v>
      </c>
      <c r="B12003" s="11">
        <v>69871.969144538423</v>
      </c>
    </row>
    <row r="12004" spans="1:2" x14ac:dyDescent="0.25">
      <c r="A12004" s="4" t="s">
        <v>628</v>
      </c>
      <c r="B12004" s="11">
        <v>69871.969144538423</v>
      </c>
    </row>
    <row r="12005" spans="1:2" x14ac:dyDescent="0.25">
      <c r="A12005" s="10" t="s">
        <v>52</v>
      </c>
      <c r="B12005" s="11">
        <v>69871.969144538423</v>
      </c>
    </row>
    <row r="12006" spans="1:2" x14ac:dyDescent="0.25">
      <c r="A12006" s="12" t="s">
        <v>22</v>
      </c>
      <c r="B12006" s="11">
        <v>69871.969144538423</v>
      </c>
    </row>
    <row r="12007" spans="1:2" x14ac:dyDescent="0.25">
      <c r="A12007" s="13" t="s">
        <v>4100</v>
      </c>
      <c r="B12007" s="11">
        <v>69871.969144538423</v>
      </c>
    </row>
    <row r="12008" spans="1:2" x14ac:dyDescent="0.25">
      <c r="A12008" s="14">
        <v>5</v>
      </c>
      <c r="B12008" s="11">
        <v>69871.969144538423</v>
      </c>
    </row>
    <row r="12009" spans="1:2" x14ac:dyDescent="0.25">
      <c r="A12009" s="20" t="s">
        <v>25</v>
      </c>
      <c r="B12009" s="11">
        <v>69871.969144538423</v>
      </c>
    </row>
    <row r="12010" spans="1:2" x14ac:dyDescent="0.25">
      <c r="A12010" s="163">
        <v>69871.969144538423</v>
      </c>
      <c r="B12010" s="11">
        <v>69871.969144538423</v>
      </c>
    </row>
    <row r="12011" spans="1:2" x14ac:dyDescent="0.25">
      <c r="A12011" s="9" t="s">
        <v>3525</v>
      </c>
      <c r="B12011" s="11">
        <v>70970</v>
      </c>
    </row>
    <row r="12012" spans="1:2" x14ac:dyDescent="0.25">
      <c r="A12012" s="4" t="s">
        <v>15</v>
      </c>
      <c r="B12012" s="11">
        <v>70970</v>
      </c>
    </row>
    <row r="12013" spans="1:2" x14ac:dyDescent="0.25">
      <c r="A12013" s="10" t="s">
        <v>20</v>
      </c>
      <c r="B12013" s="11">
        <v>70970</v>
      </c>
    </row>
    <row r="12014" spans="1:2" x14ac:dyDescent="0.25">
      <c r="A12014" s="12" t="s">
        <v>6</v>
      </c>
      <c r="B12014" s="11">
        <v>70970</v>
      </c>
    </row>
    <row r="12015" spans="1:2" x14ac:dyDescent="0.25">
      <c r="A12015" s="13" t="s">
        <v>4100</v>
      </c>
      <c r="B12015" s="11">
        <v>70970</v>
      </c>
    </row>
    <row r="12016" spans="1:2" x14ac:dyDescent="0.25">
      <c r="A12016" s="14">
        <v>17</v>
      </c>
      <c r="B12016" s="11">
        <v>70970</v>
      </c>
    </row>
    <row r="12017" spans="1:2" x14ac:dyDescent="0.25">
      <c r="A12017" s="20" t="s">
        <v>9</v>
      </c>
      <c r="B12017" s="11">
        <v>70970</v>
      </c>
    </row>
    <row r="12018" spans="1:2" x14ac:dyDescent="0.25">
      <c r="A12018" s="163">
        <v>70970</v>
      </c>
      <c r="B12018" s="11">
        <v>70970</v>
      </c>
    </row>
    <row r="12019" spans="1:2" x14ac:dyDescent="0.25">
      <c r="A12019" s="9" t="s">
        <v>3526</v>
      </c>
      <c r="B12019" s="11">
        <v>76223.966339496474</v>
      </c>
    </row>
    <row r="12020" spans="1:2" x14ac:dyDescent="0.25">
      <c r="A12020" s="4" t="s">
        <v>628</v>
      </c>
      <c r="B12020" s="11">
        <v>76223.966339496474</v>
      </c>
    </row>
    <row r="12021" spans="1:2" x14ac:dyDescent="0.25">
      <c r="A12021" s="10" t="s">
        <v>279</v>
      </c>
      <c r="B12021" s="11">
        <v>76223.966339496474</v>
      </c>
    </row>
    <row r="12022" spans="1:2" x14ac:dyDescent="0.25">
      <c r="A12022" s="12" t="s">
        <v>22</v>
      </c>
      <c r="B12022" s="11">
        <v>76223.966339496474</v>
      </c>
    </row>
    <row r="12023" spans="1:2" x14ac:dyDescent="0.25">
      <c r="A12023" s="13" t="s">
        <v>4101</v>
      </c>
      <c r="B12023" s="11">
        <v>76223.966339496474</v>
      </c>
    </row>
    <row r="12024" spans="1:2" x14ac:dyDescent="0.25">
      <c r="A12024" s="14">
        <v>7</v>
      </c>
      <c r="B12024" s="11">
        <v>76223.966339496474</v>
      </c>
    </row>
    <row r="12025" spans="1:2" x14ac:dyDescent="0.25">
      <c r="A12025" s="20" t="s">
        <v>9</v>
      </c>
      <c r="B12025" s="11">
        <v>76223.966339496474</v>
      </c>
    </row>
    <row r="12026" spans="1:2" x14ac:dyDescent="0.25">
      <c r="A12026" s="163">
        <v>76223.966339496474</v>
      </c>
      <c r="B12026" s="11">
        <v>76223.966339496474</v>
      </c>
    </row>
    <row r="12027" spans="1:2" x14ac:dyDescent="0.25">
      <c r="A12027" s="9" t="s">
        <v>3527</v>
      </c>
      <c r="B12027" s="11">
        <v>110000</v>
      </c>
    </row>
    <row r="12028" spans="1:2" x14ac:dyDescent="0.25">
      <c r="A12028" s="4" t="s">
        <v>583</v>
      </c>
      <c r="B12028" s="11">
        <v>110000</v>
      </c>
    </row>
    <row r="12029" spans="1:2" x14ac:dyDescent="0.25">
      <c r="A12029" s="10" t="s">
        <v>488</v>
      </c>
      <c r="B12029" s="11">
        <v>110000</v>
      </c>
    </row>
    <row r="12030" spans="1:2" x14ac:dyDescent="0.25">
      <c r="A12030" s="12" t="s">
        <v>6</v>
      </c>
      <c r="B12030" s="11">
        <v>110000</v>
      </c>
    </row>
    <row r="12031" spans="1:2" x14ac:dyDescent="0.25">
      <c r="A12031" s="13" t="s">
        <v>4031</v>
      </c>
      <c r="B12031" s="11">
        <v>110000</v>
      </c>
    </row>
    <row r="12032" spans="1:2" x14ac:dyDescent="0.25">
      <c r="A12032" s="14">
        <v>5</v>
      </c>
      <c r="B12032" s="11">
        <v>110000</v>
      </c>
    </row>
    <row r="12033" spans="1:2" x14ac:dyDescent="0.25">
      <c r="A12033" s="20" t="s">
        <v>13</v>
      </c>
      <c r="B12033" s="11">
        <v>110000</v>
      </c>
    </row>
    <row r="12034" spans="1:2" x14ac:dyDescent="0.25">
      <c r="A12034" s="163">
        <v>110000</v>
      </c>
      <c r="B12034" s="11">
        <v>110000</v>
      </c>
    </row>
    <row r="12035" spans="1:2" x14ac:dyDescent="0.25">
      <c r="A12035" s="9" t="s">
        <v>3528</v>
      </c>
      <c r="B12035" s="11">
        <v>14400</v>
      </c>
    </row>
    <row r="12036" spans="1:2" x14ac:dyDescent="0.25">
      <c r="A12036" s="4" t="s">
        <v>1707</v>
      </c>
      <c r="B12036" s="11">
        <v>14400</v>
      </c>
    </row>
    <row r="12037" spans="1:2" x14ac:dyDescent="0.25">
      <c r="A12037" s="10" t="s">
        <v>20</v>
      </c>
      <c r="B12037" s="11">
        <v>14400</v>
      </c>
    </row>
    <row r="12038" spans="1:2" x14ac:dyDescent="0.25">
      <c r="A12038" s="12" t="s">
        <v>6</v>
      </c>
      <c r="B12038" s="11">
        <v>14400</v>
      </c>
    </row>
    <row r="12039" spans="1:2" x14ac:dyDescent="0.25">
      <c r="A12039" s="13" t="s">
        <v>4054</v>
      </c>
      <c r="B12039" s="11">
        <v>14400</v>
      </c>
    </row>
    <row r="12040" spans="1:2" x14ac:dyDescent="0.25">
      <c r="A12040" s="14">
        <v>15</v>
      </c>
      <c r="B12040" s="11">
        <v>14400</v>
      </c>
    </row>
    <row r="12041" spans="1:2" x14ac:dyDescent="0.25">
      <c r="A12041" s="20" t="s">
        <v>13</v>
      </c>
      <c r="B12041" s="11">
        <v>14400</v>
      </c>
    </row>
    <row r="12042" spans="1:2" x14ac:dyDescent="0.25">
      <c r="A12042" s="163">
        <v>14400</v>
      </c>
      <c r="B12042" s="11">
        <v>14400</v>
      </c>
    </row>
    <row r="12043" spans="1:2" x14ac:dyDescent="0.25">
      <c r="A12043" s="9" t="s">
        <v>3529</v>
      </c>
      <c r="B12043" s="11">
        <v>125000</v>
      </c>
    </row>
    <row r="12044" spans="1:2" x14ac:dyDescent="0.25">
      <c r="A12044" s="4" t="s">
        <v>15</v>
      </c>
      <c r="B12044" s="11">
        <v>125000</v>
      </c>
    </row>
    <row r="12045" spans="1:2" x14ac:dyDescent="0.25">
      <c r="A12045" s="10" t="s">
        <v>356</v>
      </c>
      <c r="B12045" s="11">
        <v>125000</v>
      </c>
    </row>
    <row r="12046" spans="1:2" x14ac:dyDescent="0.25">
      <c r="A12046" s="12" t="s">
        <v>6</v>
      </c>
      <c r="B12046" s="11">
        <v>125000</v>
      </c>
    </row>
    <row r="12047" spans="1:2" x14ac:dyDescent="0.25">
      <c r="A12047" s="13" t="s">
        <v>4105</v>
      </c>
      <c r="B12047" s="11">
        <v>125000</v>
      </c>
    </row>
    <row r="12048" spans="1:2" x14ac:dyDescent="0.25">
      <c r="A12048" s="14">
        <v>8</v>
      </c>
      <c r="B12048" s="11">
        <v>125000</v>
      </c>
    </row>
    <row r="12049" spans="1:2" x14ac:dyDescent="0.25">
      <c r="A12049" s="20" t="s">
        <v>13</v>
      </c>
      <c r="B12049" s="11">
        <v>125000</v>
      </c>
    </row>
    <row r="12050" spans="1:2" x14ac:dyDescent="0.25">
      <c r="A12050" s="163">
        <v>125000</v>
      </c>
      <c r="B12050" s="11">
        <v>125000</v>
      </c>
    </row>
    <row r="12051" spans="1:2" x14ac:dyDescent="0.25">
      <c r="A12051" s="9" t="s">
        <v>3530</v>
      </c>
      <c r="B12051" s="11">
        <v>72768.752704244194</v>
      </c>
    </row>
    <row r="12052" spans="1:2" x14ac:dyDescent="0.25">
      <c r="A12052" s="4" t="s">
        <v>88</v>
      </c>
      <c r="B12052" s="11">
        <v>72768.752704244194</v>
      </c>
    </row>
    <row r="12053" spans="1:2" x14ac:dyDescent="0.25">
      <c r="A12053" s="10" t="s">
        <v>20</v>
      </c>
      <c r="B12053" s="11">
        <v>72768.752704244194</v>
      </c>
    </row>
    <row r="12054" spans="1:2" x14ac:dyDescent="0.25">
      <c r="A12054" s="12" t="s">
        <v>86</v>
      </c>
      <c r="B12054" s="11">
        <v>72768.752704244194</v>
      </c>
    </row>
    <row r="12055" spans="1:2" x14ac:dyDescent="0.25">
      <c r="A12055" s="13" t="s">
        <v>4100</v>
      </c>
      <c r="B12055" s="11">
        <v>72768.752704244194</v>
      </c>
    </row>
    <row r="12056" spans="1:2" x14ac:dyDescent="0.25">
      <c r="A12056" s="14">
        <v>10</v>
      </c>
      <c r="B12056" s="11">
        <v>72768.752704244194</v>
      </c>
    </row>
    <row r="12057" spans="1:2" x14ac:dyDescent="0.25">
      <c r="A12057" s="20" t="s">
        <v>9</v>
      </c>
      <c r="B12057" s="11">
        <v>72768.752704244194</v>
      </c>
    </row>
    <row r="12058" spans="1:2" x14ac:dyDescent="0.25">
      <c r="A12058" s="163">
        <v>72768.752704244194</v>
      </c>
      <c r="B12058" s="11">
        <v>72768.752704244194</v>
      </c>
    </row>
    <row r="12059" spans="1:2" x14ac:dyDescent="0.25">
      <c r="A12059" s="9" t="s">
        <v>3531</v>
      </c>
      <c r="B12059" s="11">
        <v>59000</v>
      </c>
    </row>
    <row r="12060" spans="1:2" x14ac:dyDescent="0.25">
      <c r="A12060" s="4" t="s">
        <v>15</v>
      </c>
      <c r="B12060" s="11">
        <v>59000</v>
      </c>
    </row>
    <row r="12061" spans="1:2" x14ac:dyDescent="0.25">
      <c r="A12061" s="10" t="s">
        <v>52</v>
      </c>
      <c r="B12061" s="11">
        <v>59000</v>
      </c>
    </row>
    <row r="12062" spans="1:2" x14ac:dyDescent="0.25">
      <c r="A12062" s="12" t="s">
        <v>6</v>
      </c>
      <c r="B12062" s="11">
        <v>59000</v>
      </c>
    </row>
    <row r="12063" spans="1:2" x14ac:dyDescent="0.25">
      <c r="A12063" s="13" t="s">
        <v>4029</v>
      </c>
      <c r="B12063" s="11">
        <v>59000</v>
      </c>
    </row>
    <row r="12064" spans="1:2" x14ac:dyDescent="0.25">
      <c r="A12064" s="14">
        <v>15</v>
      </c>
      <c r="B12064" s="11">
        <v>59000</v>
      </c>
    </row>
    <row r="12065" spans="1:2" x14ac:dyDescent="0.25">
      <c r="A12065" s="20" t="s">
        <v>9</v>
      </c>
      <c r="B12065" s="11">
        <v>59000</v>
      </c>
    </row>
    <row r="12066" spans="1:2" x14ac:dyDescent="0.25">
      <c r="A12066" s="163">
        <v>59000</v>
      </c>
      <c r="B12066" s="11">
        <v>59000</v>
      </c>
    </row>
    <row r="12067" spans="1:2" x14ac:dyDescent="0.25">
      <c r="A12067" s="9" t="s">
        <v>3532</v>
      </c>
      <c r="B12067" s="11">
        <v>71500</v>
      </c>
    </row>
    <row r="12068" spans="1:2" x14ac:dyDescent="0.25">
      <c r="A12068" s="4" t="s">
        <v>15</v>
      </c>
      <c r="B12068" s="11">
        <v>71500</v>
      </c>
    </row>
    <row r="12069" spans="1:2" x14ac:dyDescent="0.25">
      <c r="A12069" s="10" t="s">
        <v>20</v>
      </c>
      <c r="B12069" s="11">
        <v>71500</v>
      </c>
    </row>
    <row r="12070" spans="1:2" x14ac:dyDescent="0.25">
      <c r="A12070" s="12" t="s">
        <v>6</v>
      </c>
      <c r="B12070" s="11">
        <v>71500</v>
      </c>
    </row>
    <row r="12071" spans="1:2" x14ac:dyDescent="0.25">
      <c r="A12071" s="13" t="s">
        <v>4100</v>
      </c>
      <c r="B12071" s="11">
        <v>71500</v>
      </c>
    </row>
    <row r="12072" spans="1:2" x14ac:dyDescent="0.25">
      <c r="A12072" s="14">
        <v>5</v>
      </c>
      <c r="B12072" s="11">
        <v>71500</v>
      </c>
    </row>
    <row r="12073" spans="1:2" x14ac:dyDescent="0.25">
      <c r="A12073" s="20" t="s">
        <v>9</v>
      </c>
      <c r="B12073" s="11">
        <v>71500</v>
      </c>
    </row>
    <row r="12074" spans="1:2" x14ac:dyDescent="0.25">
      <c r="A12074" s="163">
        <v>71500</v>
      </c>
      <c r="B12074" s="11">
        <v>71500</v>
      </c>
    </row>
    <row r="12075" spans="1:2" x14ac:dyDescent="0.25">
      <c r="A12075" s="9" t="s">
        <v>3533</v>
      </c>
      <c r="B12075" s="11">
        <v>39404.456801682099</v>
      </c>
    </row>
    <row r="12076" spans="1:2" x14ac:dyDescent="0.25">
      <c r="A12076" s="4" t="s">
        <v>71</v>
      </c>
      <c r="B12076" s="11">
        <v>39404.456801682099</v>
      </c>
    </row>
    <row r="12077" spans="1:2" x14ac:dyDescent="0.25">
      <c r="A12077" s="10" t="s">
        <v>3999</v>
      </c>
      <c r="B12077" s="11">
        <v>39404.456801682099</v>
      </c>
    </row>
    <row r="12078" spans="1:2" x14ac:dyDescent="0.25">
      <c r="A12078" s="12" t="s">
        <v>69</v>
      </c>
      <c r="B12078" s="11">
        <v>39404.456801682099</v>
      </c>
    </row>
    <row r="12079" spans="1:2" x14ac:dyDescent="0.25">
      <c r="A12079" s="13" t="s">
        <v>4030</v>
      </c>
      <c r="B12079" s="11">
        <v>39404.456801682099</v>
      </c>
    </row>
    <row r="12080" spans="1:2" x14ac:dyDescent="0.25">
      <c r="A12080" s="14">
        <v>2</v>
      </c>
      <c r="B12080" s="11">
        <v>39404.456801682099</v>
      </c>
    </row>
    <row r="12081" spans="1:2" x14ac:dyDescent="0.25">
      <c r="A12081" s="20" t="s">
        <v>9</v>
      </c>
      <c r="B12081" s="11">
        <v>39404.456801682099</v>
      </c>
    </row>
    <row r="12082" spans="1:2" x14ac:dyDescent="0.25">
      <c r="A12082" s="163">
        <v>39404.456801682099</v>
      </c>
      <c r="B12082" s="11">
        <v>39404.456801682099</v>
      </c>
    </row>
    <row r="12083" spans="1:2" x14ac:dyDescent="0.25">
      <c r="A12083" s="9" t="s">
        <v>3534</v>
      </c>
      <c r="B12083" s="11">
        <v>88927.960729412545</v>
      </c>
    </row>
    <row r="12084" spans="1:2" x14ac:dyDescent="0.25">
      <c r="A12084" s="4" t="s">
        <v>24</v>
      </c>
      <c r="B12084" s="11">
        <v>88927.960729412545</v>
      </c>
    </row>
    <row r="12085" spans="1:2" x14ac:dyDescent="0.25">
      <c r="A12085" s="10" t="s">
        <v>67</v>
      </c>
      <c r="B12085" s="11">
        <v>88927.960729412545</v>
      </c>
    </row>
    <row r="12086" spans="1:2" x14ac:dyDescent="0.25">
      <c r="A12086" s="12" t="s">
        <v>22</v>
      </c>
      <c r="B12086" s="11">
        <v>88927.960729412545</v>
      </c>
    </row>
    <row r="12087" spans="1:2" x14ac:dyDescent="0.25">
      <c r="A12087" s="13" t="s">
        <v>4102</v>
      </c>
      <c r="B12087" s="11">
        <v>88927.960729412545</v>
      </c>
    </row>
    <row r="12088" spans="1:2" x14ac:dyDescent="0.25">
      <c r="A12088" s="14">
        <v>5</v>
      </c>
      <c r="B12088" s="11">
        <v>88927.960729412545</v>
      </c>
    </row>
    <row r="12089" spans="1:2" x14ac:dyDescent="0.25">
      <c r="A12089" s="20" t="s">
        <v>25</v>
      </c>
      <c r="B12089" s="11">
        <v>88927.960729412545</v>
      </c>
    </row>
    <row r="12090" spans="1:2" x14ac:dyDescent="0.25">
      <c r="A12090" s="163">
        <v>88927.960729412545</v>
      </c>
      <c r="B12090" s="11">
        <v>88927.960729412545</v>
      </c>
    </row>
    <row r="12091" spans="1:2" x14ac:dyDescent="0.25">
      <c r="A12091" s="9" t="s">
        <v>3535</v>
      </c>
      <c r="B12091" s="11">
        <v>90000</v>
      </c>
    </row>
    <row r="12092" spans="1:2" x14ac:dyDescent="0.25">
      <c r="A12092" s="4" t="s">
        <v>15</v>
      </c>
      <c r="B12092" s="11">
        <v>90000</v>
      </c>
    </row>
    <row r="12093" spans="1:2" x14ac:dyDescent="0.25">
      <c r="A12093" s="10" t="s">
        <v>52</v>
      </c>
      <c r="B12093" s="11">
        <v>90000</v>
      </c>
    </row>
    <row r="12094" spans="1:2" x14ac:dyDescent="0.25">
      <c r="A12094" s="12" t="s">
        <v>6</v>
      </c>
      <c r="B12094" s="11">
        <v>90000</v>
      </c>
    </row>
    <row r="12095" spans="1:2" x14ac:dyDescent="0.25">
      <c r="A12095" s="13" t="s">
        <v>4102</v>
      </c>
      <c r="B12095" s="11">
        <v>90000</v>
      </c>
    </row>
    <row r="12096" spans="1:2" x14ac:dyDescent="0.25">
      <c r="A12096" s="14">
        <v>25</v>
      </c>
      <c r="B12096" s="11">
        <v>90000</v>
      </c>
    </row>
    <row r="12097" spans="1:2" x14ac:dyDescent="0.25">
      <c r="A12097" s="20" t="s">
        <v>9</v>
      </c>
      <c r="B12097" s="11">
        <v>90000</v>
      </c>
    </row>
    <row r="12098" spans="1:2" x14ac:dyDescent="0.25">
      <c r="A12098" s="163">
        <v>90000</v>
      </c>
      <c r="B12098" s="11">
        <v>90000</v>
      </c>
    </row>
    <row r="12099" spans="1:2" x14ac:dyDescent="0.25">
      <c r="A12099" s="9" t="s">
        <v>3536</v>
      </c>
      <c r="B12099" s="11">
        <v>12465.541681209797</v>
      </c>
    </row>
    <row r="12100" spans="1:2" x14ac:dyDescent="0.25">
      <c r="A12100" s="4" t="s">
        <v>8</v>
      </c>
      <c r="B12100" s="11">
        <v>12465.541681209797</v>
      </c>
    </row>
    <row r="12101" spans="1:2" x14ac:dyDescent="0.25">
      <c r="A12101" s="10" t="s">
        <v>52</v>
      </c>
      <c r="B12101" s="11">
        <v>12465.541681209797</v>
      </c>
    </row>
    <row r="12102" spans="1:2" x14ac:dyDescent="0.25">
      <c r="A12102" s="12" t="s">
        <v>40</v>
      </c>
      <c r="B12102" s="11">
        <v>12465.541681209797</v>
      </c>
    </row>
    <row r="12103" spans="1:2" x14ac:dyDescent="0.25">
      <c r="A12103" s="13" t="s">
        <v>4053</v>
      </c>
      <c r="B12103" s="11">
        <v>12465.541681209797</v>
      </c>
    </row>
    <row r="12104" spans="1:2" x14ac:dyDescent="0.25">
      <c r="A12104" s="14">
        <v>30</v>
      </c>
      <c r="B12104" s="11">
        <v>12465.541681209797</v>
      </c>
    </row>
    <row r="12105" spans="1:2" x14ac:dyDescent="0.25">
      <c r="A12105" s="20" t="s">
        <v>13</v>
      </c>
      <c r="B12105" s="11">
        <v>12465.541681209797</v>
      </c>
    </row>
    <row r="12106" spans="1:2" x14ac:dyDescent="0.25">
      <c r="A12106" s="163">
        <v>12465.541681209797</v>
      </c>
      <c r="B12106" s="11">
        <v>12465.541681209797</v>
      </c>
    </row>
    <row r="12107" spans="1:2" x14ac:dyDescent="0.25">
      <c r="A12107" s="9" t="s">
        <v>3537</v>
      </c>
      <c r="B12107" s="11">
        <v>40000</v>
      </c>
    </row>
    <row r="12108" spans="1:2" x14ac:dyDescent="0.25">
      <c r="A12108" s="4" t="s">
        <v>15</v>
      </c>
      <c r="B12108" s="11">
        <v>40000</v>
      </c>
    </row>
    <row r="12109" spans="1:2" x14ac:dyDescent="0.25">
      <c r="A12109" s="10" t="s">
        <v>20</v>
      </c>
      <c r="B12109" s="11">
        <v>40000</v>
      </c>
    </row>
    <row r="12110" spans="1:2" x14ac:dyDescent="0.25">
      <c r="A12110" s="12" t="s">
        <v>6</v>
      </c>
      <c r="B12110" s="11">
        <v>40000</v>
      </c>
    </row>
    <row r="12111" spans="1:2" x14ac:dyDescent="0.25">
      <c r="A12111" s="13" t="s">
        <v>4030</v>
      </c>
      <c r="B12111" s="11">
        <v>40000</v>
      </c>
    </row>
    <row r="12112" spans="1:2" x14ac:dyDescent="0.25">
      <c r="A12112" s="14">
        <v>8</v>
      </c>
      <c r="B12112" s="11">
        <v>40000</v>
      </c>
    </row>
    <row r="12113" spans="1:2" x14ac:dyDescent="0.25">
      <c r="A12113" s="20" t="s">
        <v>9</v>
      </c>
      <c r="B12113" s="11">
        <v>40000</v>
      </c>
    </row>
    <row r="12114" spans="1:2" x14ac:dyDescent="0.25">
      <c r="A12114" s="163">
        <v>40000</v>
      </c>
      <c r="B12114" s="11">
        <v>40000</v>
      </c>
    </row>
    <row r="12115" spans="1:2" x14ac:dyDescent="0.25">
      <c r="A12115" s="9" t="s">
        <v>3538</v>
      </c>
      <c r="B12115" s="11">
        <v>30000</v>
      </c>
    </row>
    <row r="12116" spans="1:2" x14ac:dyDescent="0.25">
      <c r="A12116" s="4" t="s">
        <v>8</v>
      </c>
      <c r="B12116" s="11">
        <v>30000</v>
      </c>
    </row>
    <row r="12117" spans="1:2" x14ac:dyDescent="0.25">
      <c r="A12117" s="10" t="s">
        <v>20</v>
      </c>
      <c r="B12117" s="11">
        <v>30000</v>
      </c>
    </row>
    <row r="12118" spans="1:2" x14ac:dyDescent="0.25">
      <c r="A12118" s="12" t="s">
        <v>6</v>
      </c>
      <c r="B12118" s="11">
        <v>30000</v>
      </c>
    </row>
    <row r="12119" spans="1:2" x14ac:dyDescent="0.25">
      <c r="A12119" s="13" t="s">
        <v>4032</v>
      </c>
      <c r="B12119" s="11">
        <v>30000</v>
      </c>
    </row>
    <row r="12120" spans="1:2" x14ac:dyDescent="0.25">
      <c r="A12120" s="14">
        <v>4</v>
      </c>
      <c r="B12120" s="11">
        <v>30000</v>
      </c>
    </row>
    <row r="12121" spans="1:2" x14ac:dyDescent="0.25">
      <c r="A12121" s="20" t="s">
        <v>13</v>
      </c>
      <c r="B12121" s="11">
        <v>30000</v>
      </c>
    </row>
    <row r="12122" spans="1:2" x14ac:dyDescent="0.25">
      <c r="A12122" s="163">
        <v>30000</v>
      </c>
      <c r="B12122" s="11">
        <v>30000</v>
      </c>
    </row>
    <row r="12123" spans="1:2" x14ac:dyDescent="0.25">
      <c r="A12123" s="9" t="s">
        <v>3539</v>
      </c>
      <c r="B12123" s="11">
        <v>46325</v>
      </c>
    </row>
    <row r="12124" spans="1:2" x14ac:dyDescent="0.25">
      <c r="A12124" s="4" t="s">
        <v>15</v>
      </c>
      <c r="B12124" s="11">
        <v>46325</v>
      </c>
    </row>
    <row r="12125" spans="1:2" x14ac:dyDescent="0.25">
      <c r="A12125" s="10" t="s">
        <v>488</v>
      </c>
      <c r="B12125" s="11">
        <v>46325</v>
      </c>
    </row>
    <row r="12126" spans="1:2" x14ac:dyDescent="0.25">
      <c r="A12126" s="12" t="s">
        <v>6</v>
      </c>
      <c r="B12126" s="11">
        <v>46325</v>
      </c>
    </row>
    <row r="12127" spans="1:2" x14ac:dyDescent="0.25">
      <c r="A12127" s="13" t="s">
        <v>4030</v>
      </c>
      <c r="B12127" s="11">
        <v>46325</v>
      </c>
    </row>
    <row r="12128" spans="1:2" x14ac:dyDescent="0.25">
      <c r="A12128" s="14">
        <v>1</v>
      </c>
      <c r="B12128" s="11">
        <v>46325</v>
      </c>
    </row>
    <row r="12129" spans="1:2" x14ac:dyDescent="0.25">
      <c r="A12129" s="20" t="s">
        <v>9</v>
      </c>
      <c r="B12129" s="11">
        <v>46325</v>
      </c>
    </row>
    <row r="12130" spans="1:2" x14ac:dyDescent="0.25">
      <c r="A12130" s="163">
        <v>46325</v>
      </c>
      <c r="B12130" s="11">
        <v>46325</v>
      </c>
    </row>
    <row r="12131" spans="1:2" x14ac:dyDescent="0.25">
      <c r="A12131" s="9" t="s">
        <v>3540</v>
      </c>
      <c r="B12131" s="11">
        <v>15000</v>
      </c>
    </row>
    <row r="12132" spans="1:2" x14ac:dyDescent="0.25">
      <c r="A12132" s="4" t="s">
        <v>15</v>
      </c>
      <c r="B12132" s="11">
        <v>15000</v>
      </c>
    </row>
    <row r="12133" spans="1:2" x14ac:dyDescent="0.25">
      <c r="A12133" s="10" t="s">
        <v>20</v>
      </c>
      <c r="B12133" s="11">
        <v>15000</v>
      </c>
    </row>
    <row r="12134" spans="1:2" x14ac:dyDescent="0.25">
      <c r="A12134" s="12" t="s">
        <v>6</v>
      </c>
      <c r="B12134" s="11">
        <v>15000</v>
      </c>
    </row>
    <row r="12135" spans="1:2" x14ac:dyDescent="0.25">
      <c r="A12135" s="13" t="s">
        <v>4054</v>
      </c>
      <c r="B12135" s="11">
        <v>15000</v>
      </c>
    </row>
    <row r="12136" spans="1:2" x14ac:dyDescent="0.25">
      <c r="A12136" s="14">
        <v>8</v>
      </c>
      <c r="B12136" s="11">
        <v>15000</v>
      </c>
    </row>
    <row r="12137" spans="1:2" x14ac:dyDescent="0.25">
      <c r="A12137" s="20" t="s">
        <v>13</v>
      </c>
      <c r="B12137" s="11">
        <v>15000</v>
      </c>
    </row>
    <row r="12138" spans="1:2" x14ac:dyDescent="0.25">
      <c r="A12138" s="163">
        <v>15000</v>
      </c>
      <c r="B12138" s="11">
        <v>15000</v>
      </c>
    </row>
    <row r="12139" spans="1:2" x14ac:dyDescent="0.25">
      <c r="A12139" s="9" t="s">
        <v>3541</v>
      </c>
      <c r="B12139" s="11">
        <v>31200</v>
      </c>
    </row>
    <row r="12140" spans="1:2" x14ac:dyDescent="0.25">
      <c r="A12140" s="4" t="s">
        <v>15</v>
      </c>
      <c r="B12140" s="11">
        <v>31200</v>
      </c>
    </row>
    <row r="12141" spans="1:2" x14ac:dyDescent="0.25">
      <c r="A12141" s="10" t="s">
        <v>20</v>
      </c>
      <c r="B12141" s="11">
        <v>31200</v>
      </c>
    </row>
    <row r="12142" spans="1:2" x14ac:dyDescent="0.25">
      <c r="A12142" s="12" t="s">
        <v>6</v>
      </c>
      <c r="B12142" s="11">
        <v>31200</v>
      </c>
    </row>
    <row r="12143" spans="1:2" x14ac:dyDescent="0.25">
      <c r="A12143" s="13" t="s">
        <v>4032</v>
      </c>
      <c r="B12143" s="11">
        <v>31200</v>
      </c>
    </row>
    <row r="12144" spans="1:2" x14ac:dyDescent="0.25">
      <c r="A12144" s="14">
        <v>15</v>
      </c>
      <c r="B12144" s="11">
        <v>31200</v>
      </c>
    </row>
    <row r="12145" spans="1:2" x14ac:dyDescent="0.25">
      <c r="A12145" s="20" t="s">
        <v>9</v>
      </c>
      <c r="B12145" s="11">
        <v>31200</v>
      </c>
    </row>
    <row r="12146" spans="1:2" x14ac:dyDescent="0.25">
      <c r="A12146" s="163">
        <v>31200</v>
      </c>
      <c r="B12146" s="11">
        <v>31200</v>
      </c>
    </row>
    <row r="12147" spans="1:2" x14ac:dyDescent="0.25">
      <c r="A12147" s="9" t="s">
        <v>3542</v>
      </c>
      <c r="B12147" s="11">
        <v>8903.9583437212841</v>
      </c>
    </row>
    <row r="12148" spans="1:2" x14ac:dyDescent="0.25">
      <c r="A12148" s="4" t="s">
        <v>8</v>
      </c>
      <c r="B12148" s="11">
        <v>8903.9583437212841</v>
      </c>
    </row>
    <row r="12149" spans="1:2" x14ac:dyDescent="0.25">
      <c r="A12149" s="10" t="s">
        <v>20</v>
      </c>
      <c r="B12149" s="11">
        <v>8903.9583437212841</v>
      </c>
    </row>
    <row r="12150" spans="1:2" x14ac:dyDescent="0.25">
      <c r="A12150" s="12" t="s">
        <v>40</v>
      </c>
      <c r="B12150" s="11">
        <v>8903.9583437212841</v>
      </c>
    </row>
    <row r="12151" spans="1:2" x14ac:dyDescent="0.25">
      <c r="A12151" s="13" t="s">
        <v>4053</v>
      </c>
      <c r="B12151" s="11">
        <v>8903.9583437212841</v>
      </c>
    </row>
    <row r="12152" spans="1:2" x14ac:dyDescent="0.25">
      <c r="A12152" s="14">
        <v>9</v>
      </c>
      <c r="B12152" s="11">
        <v>8903.9583437212841</v>
      </c>
    </row>
    <row r="12153" spans="1:2" x14ac:dyDescent="0.25">
      <c r="A12153" s="20" t="s">
        <v>9</v>
      </c>
      <c r="B12153" s="11">
        <v>8903.9583437212841</v>
      </c>
    </row>
    <row r="12154" spans="1:2" x14ac:dyDescent="0.25">
      <c r="A12154" s="163">
        <v>8903.9583437212841</v>
      </c>
      <c r="B12154" s="11">
        <v>8903.9583437212841</v>
      </c>
    </row>
    <row r="12155" spans="1:2" x14ac:dyDescent="0.25">
      <c r="A12155" s="9" t="s">
        <v>3543</v>
      </c>
      <c r="B12155" s="11">
        <v>15840</v>
      </c>
    </row>
    <row r="12156" spans="1:2" x14ac:dyDescent="0.25">
      <c r="A12156" s="4" t="s">
        <v>1722</v>
      </c>
      <c r="B12156" s="11">
        <v>15840</v>
      </c>
    </row>
    <row r="12157" spans="1:2" x14ac:dyDescent="0.25">
      <c r="A12157" s="10" t="s">
        <v>20</v>
      </c>
      <c r="B12157" s="11">
        <v>15840</v>
      </c>
    </row>
    <row r="12158" spans="1:2" x14ac:dyDescent="0.25">
      <c r="A12158" s="12" t="s">
        <v>6</v>
      </c>
      <c r="B12158" s="11">
        <v>15840</v>
      </c>
    </row>
    <row r="12159" spans="1:2" x14ac:dyDescent="0.25">
      <c r="A12159" s="13" t="s">
        <v>4054</v>
      </c>
      <c r="B12159" s="11">
        <v>15840</v>
      </c>
    </row>
    <row r="12160" spans="1:2" x14ac:dyDescent="0.25">
      <c r="A12160" s="14">
        <v>8</v>
      </c>
      <c r="B12160" s="11">
        <v>15840</v>
      </c>
    </row>
    <row r="12161" spans="1:2" x14ac:dyDescent="0.25">
      <c r="A12161" s="20" t="s">
        <v>13</v>
      </c>
      <c r="B12161" s="11">
        <v>15840</v>
      </c>
    </row>
    <row r="12162" spans="1:2" x14ac:dyDescent="0.25">
      <c r="A12162" s="163">
        <v>15840</v>
      </c>
      <c r="B12162" s="11">
        <v>15840</v>
      </c>
    </row>
    <row r="12163" spans="1:2" x14ac:dyDescent="0.25">
      <c r="A12163" s="9" t="s">
        <v>3544</v>
      </c>
      <c r="B12163" s="11">
        <v>15136.729184326183</v>
      </c>
    </row>
    <row r="12164" spans="1:2" x14ac:dyDescent="0.25">
      <c r="A12164" s="4" t="s">
        <v>8</v>
      </c>
      <c r="B12164" s="11">
        <v>15136.729184326183</v>
      </c>
    </row>
    <row r="12165" spans="1:2" x14ac:dyDescent="0.25">
      <c r="A12165" s="10" t="s">
        <v>20</v>
      </c>
      <c r="B12165" s="11">
        <v>15136.729184326183</v>
      </c>
    </row>
    <row r="12166" spans="1:2" x14ac:dyDescent="0.25">
      <c r="A12166" s="12" t="s">
        <v>40</v>
      </c>
      <c r="B12166" s="11">
        <v>15136.729184326183</v>
      </c>
    </row>
    <row r="12167" spans="1:2" x14ac:dyDescent="0.25">
      <c r="A12167" s="13" t="s">
        <v>4054</v>
      </c>
      <c r="B12167" s="11">
        <v>15136.729184326183</v>
      </c>
    </row>
    <row r="12168" spans="1:2" x14ac:dyDescent="0.25">
      <c r="A12168" s="14">
        <v>5</v>
      </c>
      <c r="B12168" s="11">
        <v>15136.729184326183</v>
      </c>
    </row>
    <row r="12169" spans="1:2" x14ac:dyDescent="0.25">
      <c r="A12169" s="20" t="s">
        <v>9</v>
      </c>
      <c r="B12169" s="11">
        <v>15136.729184326183</v>
      </c>
    </row>
    <row r="12170" spans="1:2" x14ac:dyDescent="0.25">
      <c r="A12170" s="163">
        <v>15136.729184326183</v>
      </c>
      <c r="B12170" s="11">
        <v>15136.729184326183</v>
      </c>
    </row>
    <row r="12171" spans="1:2" x14ac:dyDescent="0.25">
      <c r="A12171" s="9" t="s">
        <v>3545</v>
      </c>
      <c r="B12171" s="11">
        <v>41000</v>
      </c>
    </row>
    <row r="12172" spans="1:2" x14ac:dyDescent="0.25">
      <c r="A12172" s="4" t="s">
        <v>15</v>
      </c>
      <c r="B12172" s="11">
        <v>41000</v>
      </c>
    </row>
    <row r="12173" spans="1:2" x14ac:dyDescent="0.25">
      <c r="A12173" s="10" t="s">
        <v>356</v>
      </c>
      <c r="B12173" s="11">
        <v>41000</v>
      </c>
    </row>
    <row r="12174" spans="1:2" x14ac:dyDescent="0.25">
      <c r="A12174" s="12" t="s">
        <v>6</v>
      </c>
      <c r="B12174" s="11">
        <v>41000</v>
      </c>
    </row>
    <row r="12175" spans="1:2" x14ac:dyDescent="0.25">
      <c r="A12175" s="13" t="s">
        <v>4030</v>
      </c>
      <c r="B12175" s="11">
        <v>41000</v>
      </c>
    </row>
    <row r="12176" spans="1:2" x14ac:dyDescent="0.25">
      <c r="A12176" s="14">
        <v>10</v>
      </c>
      <c r="B12176" s="11">
        <v>41000</v>
      </c>
    </row>
    <row r="12177" spans="1:2" x14ac:dyDescent="0.25">
      <c r="A12177" s="20" t="s">
        <v>9</v>
      </c>
      <c r="B12177" s="11">
        <v>41000</v>
      </c>
    </row>
    <row r="12178" spans="1:2" x14ac:dyDescent="0.25">
      <c r="A12178" s="163">
        <v>41000</v>
      </c>
      <c r="B12178" s="11">
        <v>41000</v>
      </c>
    </row>
    <row r="12179" spans="1:2" x14ac:dyDescent="0.25">
      <c r="A12179" s="9" t="s">
        <v>3546</v>
      </c>
      <c r="B12179" s="11">
        <v>11000</v>
      </c>
    </row>
    <row r="12180" spans="1:2" x14ac:dyDescent="0.25">
      <c r="A12180" s="4" t="s">
        <v>166</v>
      </c>
      <c r="B12180" s="11">
        <v>11000</v>
      </c>
    </row>
    <row r="12181" spans="1:2" x14ac:dyDescent="0.25">
      <c r="A12181" s="10" t="s">
        <v>52</v>
      </c>
      <c r="B12181" s="11">
        <v>11000</v>
      </c>
    </row>
    <row r="12182" spans="1:2" x14ac:dyDescent="0.25">
      <c r="A12182" s="12" t="s">
        <v>6</v>
      </c>
      <c r="B12182" s="11">
        <v>11000</v>
      </c>
    </row>
    <row r="12183" spans="1:2" x14ac:dyDescent="0.25">
      <c r="A12183" s="13" t="s">
        <v>4053</v>
      </c>
      <c r="B12183" s="11">
        <v>11000</v>
      </c>
    </row>
    <row r="12184" spans="1:2" x14ac:dyDescent="0.25">
      <c r="A12184" s="14">
        <v>2</v>
      </c>
      <c r="B12184" s="11">
        <v>11000</v>
      </c>
    </row>
    <row r="12185" spans="1:2" x14ac:dyDescent="0.25">
      <c r="A12185" s="20" t="s">
        <v>9</v>
      </c>
      <c r="B12185" s="11">
        <v>11000</v>
      </c>
    </row>
    <row r="12186" spans="1:2" x14ac:dyDescent="0.25">
      <c r="A12186" s="163">
        <v>11000</v>
      </c>
      <c r="B12186" s="11">
        <v>11000</v>
      </c>
    </row>
    <row r="12187" spans="1:2" x14ac:dyDescent="0.25">
      <c r="A12187" s="9" t="s">
        <v>3547</v>
      </c>
      <c r="B12187" s="11">
        <v>55166.239522354947</v>
      </c>
    </row>
    <row r="12188" spans="1:2" x14ac:dyDescent="0.25">
      <c r="A12188" s="4" t="s">
        <v>71</v>
      </c>
      <c r="B12188" s="11">
        <v>55166.239522354947</v>
      </c>
    </row>
    <row r="12189" spans="1:2" x14ac:dyDescent="0.25">
      <c r="A12189" s="10" t="s">
        <v>4001</v>
      </c>
      <c r="B12189" s="11">
        <v>55166.239522354947</v>
      </c>
    </row>
    <row r="12190" spans="1:2" x14ac:dyDescent="0.25">
      <c r="A12190" s="12" t="s">
        <v>69</v>
      </c>
      <c r="B12190" s="11">
        <v>55166.239522354947</v>
      </c>
    </row>
    <row r="12191" spans="1:2" x14ac:dyDescent="0.25">
      <c r="A12191" s="13" t="s">
        <v>4029</v>
      </c>
      <c r="B12191" s="11">
        <v>55166.239522354947</v>
      </c>
    </row>
    <row r="12192" spans="1:2" x14ac:dyDescent="0.25">
      <c r="A12192" s="14">
        <v>30</v>
      </c>
      <c r="B12192" s="11">
        <v>55166.239522354947</v>
      </c>
    </row>
    <row r="12193" spans="1:2" x14ac:dyDescent="0.25">
      <c r="A12193" s="20" t="s">
        <v>18</v>
      </c>
      <c r="B12193" s="11">
        <v>55166.239522354947</v>
      </c>
    </row>
    <row r="12194" spans="1:2" x14ac:dyDescent="0.25">
      <c r="A12194" s="163">
        <v>55166.239522354947</v>
      </c>
      <c r="B12194" s="11">
        <v>55166.239522354947</v>
      </c>
    </row>
    <row r="12195" spans="1:2" x14ac:dyDescent="0.25">
      <c r="A12195" s="9" t="s">
        <v>3548</v>
      </c>
      <c r="B12195" s="11">
        <v>5689.2125418690484</v>
      </c>
    </row>
    <row r="12196" spans="1:2" x14ac:dyDescent="0.25">
      <c r="A12196" s="4" t="s">
        <v>347</v>
      </c>
      <c r="B12196" s="11">
        <v>5689.2125418690484</v>
      </c>
    </row>
    <row r="12197" spans="1:2" x14ac:dyDescent="0.25">
      <c r="A12197" s="10" t="s">
        <v>52</v>
      </c>
      <c r="B12197" s="11">
        <v>5689.2125418690484</v>
      </c>
    </row>
    <row r="12198" spans="1:2" x14ac:dyDescent="0.25">
      <c r="A12198" s="12" t="s">
        <v>3951</v>
      </c>
      <c r="B12198" s="11">
        <v>5689.2125418690484</v>
      </c>
    </row>
    <row r="12199" spans="1:2" x14ac:dyDescent="0.25">
      <c r="A12199" s="13" t="s">
        <v>4053</v>
      </c>
      <c r="B12199" s="11">
        <v>5689.2125418690484</v>
      </c>
    </row>
    <row r="12200" spans="1:2" x14ac:dyDescent="0.25">
      <c r="A12200" s="14">
        <v>15</v>
      </c>
      <c r="B12200" s="11">
        <v>5689.2125418690484</v>
      </c>
    </row>
    <row r="12201" spans="1:2" x14ac:dyDescent="0.25">
      <c r="A12201" s="20" t="s">
        <v>9</v>
      </c>
      <c r="B12201" s="11">
        <v>5689.2125418690484</v>
      </c>
    </row>
    <row r="12202" spans="1:2" x14ac:dyDescent="0.25">
      <c r="A12202" s="163">
        <v>5689.2125418690484</v>
      </c>
      <c r="B12202" s="11">
        <v>5689.2125418690484</v>
      </c>
    </row>
    <row r="12203" spans="1:2" x14ac:dyDescent="0.25">
      <c r="A12203" s="9" t="s">
        <v>3549</v>
      </c>
      <c r="B12203" s="11">
        <v>17728</v>
      </c>
    </row>
    <row r="12204" spans="1:2" x14ac:dyDescent="0.25">
      <c r="A12204" s="4" t="s">
        <v>166</v>
      </c>
      <c r="B12204" s="11">
        <v>17728</v>
      </c>
    </row>
    <row r="12205" spans="1:2" x14ac:dyDescent="0.25">
      <c r="A12205" s="10" t="s">
        <v>20</v>
      </c>
      <c r="B12205" s="11">
        <v>17728</v>
      </c>
    </row>
    <row r="12206" spans="1:2" x14ac:dyDescent="0.25">
      <c r="A12206" s="12" t="s">
        <v>6</v>
      </c>
      <c r="B12206" s="11">
        <v>17728</v>
      </c>
    </row>
    <row r="12207" spans="1:2" x14ac:dyDescent="0.25">
      <c r="A12207" s="13" t="s">
        <v>4054</v>
      </c>
      <c r="B12207" s="11">
        <v>17728</v>
      </c>
    </row>
    <row r="12208" spans="1:2" x14ac:dyDescent="0.25">
      <c r="A12208" s="14">
        <v>3</v>
      </c>
      <c r="B12208" s="11">
        <v>17728</v>
      </c>
    </row>
    <row r="12209" spans="1:2" x14ac:dyDescent="0.25">
      <c r="A12209" s="20" t="s">
        <v>9</v>
      </c>
      <c r="B12209" s="11">
        <v>17728</v>
      </c>
    </row>
    <row r="12210" spans="1:2" x14ac:dyDescent="0.25">
      <c r="A12210" s="163">
        <v>17728</v>
      </c>
      <c r="B12210" s="11">
        <v>17728</v>
      </c>
    </row>
    <row r="12211" spans="1:2" x14ac:dyDescent="0.25">
      <c r="A12211" s="9" t="s">
        <v>3550</v>
      </c>
      <c r="B12211" s="11">
        <v>13745.704467353951</v>
      </c>
    </row>
    <row r="12212" spans="1:2" x14ac:dyDescent="0.25">
      <c r="A12212" s="4" t="s">
        <v>1731</v>
      </c>
      <c r="B12212" s="11">
        <v>13745.704467353951</v>
      </c>
    </row>
    <row r="12213" spans="1:2" x14ac:dyDescent="0.25">
      <c r="A12213" s="10" t="s">
        <v>488</v>
      </c>
      <c r="B12213" s="11">
        <v>13745.704467353951</v>
      </c>
    </row>
    <row r="12214" spans="1:2" x14ac:dyDescent="0.25">
      <c r="A12214" s="12" t="s">
        <v>1729</v>
      </c>
      <c r="B12214" s="11">
        <v>13745.704467353951</v>
      </c>
    </row>
    <row r="12215" spans="1:2" x14ac:dyDescent="0.25">
      <c r="A12215" s="13" t="s">
        <v>4054</v>
      </c>
      <c r="B12215" s="11">
        <v>13745.704467353951</v>
      </c>
    </row>
    <row r="12216" spans="1:2" x14ac:dyDescent="0.25">
      <c r="A12216" s="14">
        <v>8</v>
      </c>
      <c r="B12216" s="11">
        <v>13745.704467353951</v>
      </c>
    </row>
    <row r="12217" spans="1:2" x14ac:dyDescent="0.25">
      <c r="A12217" s="20" t="s">
        <v>13</v>
      </c>
      <c r="B12217" s="11">
        <v>13745.704467353951</v>
      </c>
    </row>
    <row r="12218" spans="1:2" x14ac:dyDescent="0.25">
      <c r="A12218" s="163">
        <v>13745.704467353951</v>
      </c>
      <c r="B12218" s="11">
        <v>13745.704467353951</v>
      </c>
    </row>
    <row r="12219" spans="1:2" x14ac:dyDescent="0.25">
      <c r="A12219" s="9" t="s">
        <v>3551</v>
      </c>
      <c r="B12219" s="11">
        <v>50000</v>
      </c>
    </row>
    <row r="12220" spans="1:2" x14ac:dyDescent="0.25">
      <c r="A12220" s="4" t="s">
        <v>15</v>
      </c>
      <c r="B12220" s="11">
        <v>50000</v>
      </c>
    </row>
    <row r="12221" spans="1:2" x14ac:dyDescent="0.25">
      <c r="A12221" s="10" t="s">
        <v>310</v>
      </c>
      <c r="B12221" s="11">
        <v>50000</v>
      </c>
    </row>
    <row r="12222" spans="1:2" x14ac:dyDescent="0.25">
      <c r="A12222" s="12" t="s">
        <v>6</v>
      </c>
      <c r="B12222" s="11">
        <v>50000</v>
      </c>
    </row>
    <row r="12223" spans="1:2" x14ac:dyDescent="0.25">
      <c r="A12223" s="13" t="s">
        <v>4029</v>
      </c>
      <c r="B12223" s="11">
        <v>50000</v>
      </c>
    </row>
    <row r="12224" spans="1:2" x14ac:dyDescent="0.25">
      <c r="A12224" s="14">
        <v>15</v>
      </c>
      <c r="B12224" s="11">
        <v>50000</v>
      </c>
    </row>
    <row r="12225" spans="1:2" x14ac:dyDescent="0.25">
      <c r="A12225" s="20" t="s">
        <v>9</v>
      </c>
      <c r="B12225" s="11">
        <v>50000</v>
      </c>
    </row>
    <row r="12226" spans="1:2" x14ac:dyDescent="0.25">
      <c r="A12226" s="163">
        <v>50000</v>
      </c>
      <c r="B12226" s="11">
        <v>50000</v>
      </c>
    </row>
    <row r="12227" spans="1:2" x14ac:dyDescent="0.25">
      <c r="A12227" s="9" t="s">
        <v>3552</v>
      </c>
      <c r="B12227" s="11">
        <v>78668.921842426149</v>
      </c>
    </row>
    <row r="12228" spans="1:2" x14ac:dyDescent="0.25">
      <c r="A12228" s="4" t="s">
        <v>88</v>
      </c>
      <c r="B12228" s="11">
        <v>78668.921842426149</v>
      </c>
    </row>
    <row r="12229" spans="1:2" x14ac:dyDescent="0.25">
      <c r="A12229" s="10" t="s">
        <v>20</v>
      </c>
      <c r="B12229" s="11">
        <v>78668.921842426149</v>
      </c>
    </row>
    <row r="12230" spans="1:2" x14ac:dyDescent="0.25">
      <c r="A12230" s="12" t="s">
        <v>86</v>
      </c>
      <c r="B12230" s="11">
        <v>78668.921842426149</v>
      </c>
    </row>
    <row r="12231" spans="1:2" x14ac:dyDescent="0.25">
      <c r="A12231" s="13" t="s">
        <v>4101</v>
      </c>
      <c r="B12231" s="11">
        <v>78668.921842426149</v>
      </c>
    </row>
    <row r="12232" spans="1:2" x14ac:dyDescent="0.25">
      <c r="A12232" s="14">
        <v>7</v>
      </c>
      <c r="B12232" s="11">
        <v>78668.921842426149</v>
      </c>
    </row>
    <row r="12233" spans="1:2" x14ac:dyDescent="0.25">
      <c r="A12233" s="20" t="s">
        <v>9</v>
      </c>
      <c r="B12233" s="11">
        <v>78668.921842426149</v>
      </c>
    </row>
    <row r="12234" spans="1:2" x14ac:dyDescent="0.25">
      <c r="A12234" s="163">
        <v>78668.921842426149</v>
      </c>
      <c r="B12234" s="11">
        <v>78668.921842426149</v>
      </c>
    </row>
    <row r="12235" spans="1:2" x14ac:dyDescent="0.25">
      <c r="A12235" s="9" t="s">
        <v>3553</v>
      </c>
      <c r="B12235" s="11">
        <v>85000</v>
      </c>
    </row>
    <row r="12236" spans="1:2" x14ac:dyDescent="0.25">
      <c r="A12236" s="4" t="s">
        <v>15</v>
      </c>
      <c r="B12236" s="11">
        <v>85000</v>
      </c>
    </row>
    <row r="12237" spans="1:2" x14ac:dyDescent="0.25">
      <c r="A12237" s="10" t="s">
        <v>3999</v>
      </c>
      <c r="B12237" s="11">
        <v>85000</v>
      </c>
    </row>
    <row r="12238" spans="1:2" x14ac:dyDescent="0.25">
      <c r="A12238" s="12" t="s">
        <v>6</v>
      </c>
      <c r="B12238" s="11">
        <v>85000</v>
      </c>
    </row>
    <row r="12239" spans="1:2" x14ac:dyDescent="0.25">
      <c r="A12239" s="13" t="s">
        <v>4101</v>
      </c>
      <c r="B12239" s="11">
        <v>85000</v>
      </c>
    </row>
    <row r="12240" spans="1:2" x14ac:dyDescent="0.25">
      <c r="A12240" s="14">
        <v>10</v>
      </c>
      <c r="B12240" s="11">
        <v>85000</v>
      </c>
    </row>
    <row r="12241" spans="1:2" x14ac:dyDescent="0.25">
      <c r="A12241" s="20" t="s">
        <v>9</v>
      </c>
      <c r="B12241" s="11">
        <v>85000</v>
      </c>
    </row>
    <row r="12242" spans="1:2" x14ac:dyDescent="0.25">
      <c r="A12242" s="163">
        <v>85000</v>
      </c>
      <c r="B12242" s="11">
        <v>85000</v>
      </c>
    </row>
    <row r="12243" spans="1:2" x14ac:dyDescent="0.25">
      <c r="A12243" s="9" t="s">
        <v>3554</v>
      </c>
      <c r="B12243" s="11">
        <v>101990.96564026357</v>
      </c>
    </row>
    <row r="12244" spans="1:2" x14ac:dyDescent="0.25">
      <c r="A12244" s="4" t="s">
        <v>84</v>
      </c>
      <c r="B12244" s="11">
        <v>101990.96564026357</v>
      </c>
    </row>
    <row r="12245" spans="1:2" x14ac:dyDescent="0.25">
      <c r="A12245" s="10" t="s">
        <v>52</v>
      </c>
      <c r="B12245" s="11">
        <v>101990.96564026357</v>
      </c>
    </row>
    <row r="12246" spans="1:2" x14ac:dyDescent="0.25">
      <c r="A12246" s="12" t="s">
        <v>82</v>
      </c>
      <c r="B12246" s="11">
        <v>101990.96564026357</v>
      </c>
    </row>
    <row r="12247" spans="1:2" x14ac:dyDescent="0.25">
      <c r="A12247" s="13" t="s">
        <v>4031</v>
      </c>
      <c r="B12247" s="11">
        <v>101990.96564026357</v>
      </c>
    </row>
    <row r="12248" spans="1:2" x14ac:dyDescent="0.25">
      <c r="A12248" s="14">
        <v>20</v>
      </c>
      <c r="B12248" s="11">
        <v>101990.96564026357</v>
      </c>
    </row>
    <row r="12249" spans="1:2" x14ac:dyDescent="0.25">
      <c r="A12249" s="20" t="s">
        <v>9</v>
      </c>
      <c r="B12249" s="11">
        <v>101990.96564026357</v>
      </c>
    </row>
    <row r="12250" spans="1:2" x14ac:dyDescent="0.25">
      <c r="A12250" s="163">
        <v>101990.96564026357</v>
      </c>
      <c r="B12250" s="11">
        <v>101990.96564026357</v>
      </c>
    </row>
    <row r="12251" spans="1:2" x14ac:dyDescent="0.25">
      <c r="A12251" s="9" t="s">
        <v>3555</v>
      </c>
      <c r="B12251" s="11">
        <v>100614.72928405051</v>
      </c>
    </row>
    <row r="12252" spans="1:2" x14ac:dyDescent="0.25">
      <c r="A12252" s="4" t="s">
        <v>8</v>
      </c>
      <c r="B12252" s="11">
        <v>100614.72928405051</v>
      </c>
    </row>
    <row r="12253" spans="1:2" x14ac:dyDescent="0.25">
      <c r="A12253" s="10" t="s">
        <v>3999</v>
      </c>
      <c r="B12253" s="11">
        <v>100614.72928405051</v>
      </c>
    </row>
    <row r="12254" spans="1:2" x14ac:dyDescent="0.25">
      <c r="A12254" s="12" t="s">
        <v>40</v>
      </c>
      <c r="B12254" s="11">
        <v>100614.72928405051</v>
      </c>
    </row>
    <row r="12255" spans="1:2" x14ac:dyDescent="0.25">
      <c r="A12255" s="13" t="s">
        <v>4031</v>
      </c>
      <c r="B12255" s="11">
        <v>100614.72928405051</v>
      </c>
    </row>
    <row r="12256" spans="1:2" x14ac:dyDescent="0.25">
      <c r="A12256" s="14">
        <v>6</v>
      </c>
      <c r="B12256" s="11">
        <v>100614.72928405051</v>
      </c>
    </row>
    <row r="12257" spans="1:2" x14ac:dyDescent="0.25">
      <c r="A12257" s="20" t="s">
        <v>18</v>
      </c>
      <c r="B12257" s="11">
        <v>100614.72928405051</v>
      </c>
    </row>
    <row r="12258" spans="1:2" x14ac:dyDescent="0.25">
      <c r="A12258" s="163">
        <v>100614.72928405051</v>
      </c>
      <c r="B12258" s="11">
        <v>100614.72928405051</v>
      </c>
    </row>
    <row r="12259" spans="1:2" x14ac:dyDescent="0.25">
      <c r="A12259" s="9" t="s">
        <v>3556</v>
      </c>
      <c r="B12259" s="11">
        <v>86692.320794224041</v>
      </c>
    </row>
    <row r="12260" spans="1:2" x14ac:dyDescent="0.25">
      <c r="A12260" s="4" t="s">
        <v>84</v>
      </c>
      <c r="B12260" s="11">
        <v>86692.320794224041</v>
      </c>
    </row>
    <row r="12261" spans="1:2" x14ac:dyDescent="0.25">
      <c r="A12261" s="10" t="s">
        <v>20</v>
      </c>
      <c r="B12261" s="11">
        <v>86692.320794224041</v>
      </c>
    </row>
    <row r="12262" spans="1:2" x14ac:dyDescent="0.25">
      <c r="A12262" s="12" t="s">
        <v>82</v>
      </c>
      <c r="B12262" s="11">
        <v>86692.320794224041</v>
      </c>
    </row>
    <row r="12263" spans="1:2" x14ac:dyDescent="0.25">
      <c r="A12263" s="13" t="s">
        <v>4101</v>
      </c>
      <c r="B12263" s="11">
        <v>86692.320794224041</v>
      </c>
    </row>
    <row r="12264" spans="1:2" x14ac:dyDescent="0.25">
      <c r="A12264" s="14">
        <v>30</v>
      </c>
      <c r="B12264" s="11">
        <v>86692.320794224041</v>
      </c>
    </row>
    <row r="12265" spans="1:2" x14ac:dyDescent="0.25">
      <c r="A12265" s="20" t="s">
        <v>9</v>
      </c>
      <c r="B12265" s="11">
        <v>86692.320794224041</v>
      </c>
    </row>
    <row r="12266" spans="1:2" x14ac:dyDescent="0.25">
      <c r="A12266" s="163">
        <v>86692.320794224041</v>
      </c>
      <c r="B12266" s="11">
        <v>86692.320794224041</v>
      </c>
    </row>
    <row r="12267" spans="1:2" x14ac:dyDescent="0.25">
      <c r="A12267" s="9" t="s">
        <v>3557</v>
      </c>
      <c r="B12267" s="11">
        <v>122389.15876831629</v>
      </c>
    </row>
    <row r="12268" spans="1:2" x14ac:dyDescent="0.25">
      <c r="A12268" s="4" t="s">
        <v>84</v>
      </c>
      <c r="B12268" s="11">
        <v>122389.15876831629</v>
      </c>
    </row>
    <row r="12269" spans="1:2" x14ac:dyDescent="0.25">
      <c r="A12269" s="10" t="s">
        <v>20</v>
      </c>
      <c r="B12269" s="11">
        <v>122389.15876831629</v>
      </c>
    </row>
    <row r="12270" spans="1:2" x14ac:dyDescent="0.25">
      <c r="A12270" s="12" t="s">
        <v>82</v>
      </c>
      <c r="B12270" s="11">
        <v>122389.15876831629</v>
      </c>
    </row>
    <row r="12271" spans="1:2" x14ac:dyDescent="0.25">
      <c r="A12271" s="13" t="s">
        <v>4104</v>
      </c>
      <c r="B12271" s="11">
        <v>122389.15876831629</v>
      </c>
    </row>
    <row r="12272" spans="1:2" x14ac:dyDescent="0.25">
      <c r="A12272" s="14">
        <v>5</v>
      </c>
      <c r="B12272" s="11">
        <v>122389.15876831629</v>
      </c>
    </row>
    <row r="12273" spans="1:2" x14ac:dyDescent="0.25">
      <c r="A12273" s="20" t="s">
        <v>18</v>
      </c>
      <c r="B12273" s="11">
        <v>122389.15876831629</v>
      </c>
    </row>
    <row r="12274" spans="1:2" x14ac:dyDescent="0.25">
      <c r="A12274" s="163">
        <v>122389.15876831629</v>
      </c>
      <c r="B12274" s="11">
        <v>122389.15876831629</v>
      </c>
    </row>
    <row r="12275" spans="1:2" x14ac:dyDescent="0.25">
      <c r="A12275" s="9" t="s">
        <v>3558</v>
      </c>
      <c r="B12275" s="11">
        <v>6410.8500074793246</v>
      </c>
    </row>
    <row r="12276" spans="1:2" x14ac:dyDescent="0.25">
      <c r="A12276" s="4" t="s">
        <v>8</v>
      </c>
      <c r="B12276" s="11">
        <v>6410.8500074793246</v>
      </c>
    </row>
    <row r="12277" spans="1:2" x14ac:dyDescent="0.25">
      <c r="A12277" s="10" t="s">
        <v>52</v>
      </c>
      <c r="B12277" s="11">
        <v>6410.8500074793246</v>
      </c>
    </row>
    <row r="12278" spans="1:2" x14ac:dyDescent="0.25">
      <c r="A12278" s="12" t="s">
        <v>40</v>
      </c>
      <c r="B12278" s="11">
        <v>6410.8500074793246</v>
      </c>
    </row>
    <row r="12279" spans="1:2" x14ac:dyDescent="0.25">
      <c r="A12279" s="13" t="s">
        <v>4053</v>
      </c>
      <c r="B12279" s="11">
        <v>6410.8500074793246</v>
      </c>
    </row>
    <row r="12280" spans="1:2" x14ac:dyDescent="0.25">
      <c r="A12280" s="14">
        <v>8</v>
      </c>
      <c r="B12280" s="11">
        <v>6410.8500074793246</v>
      </c>
    </row>
    <row r="12281" spans="1:2" x14ac:dyDescent="0.25">
      <c r="A12281" s="20" t="s">
        <v>18</v>
      </c>
      <c r="B12281" s="11">
        <v>6410.8500074793246</v>
      </c>
    </row>
    <row r="12282" spans="1:2" x14ac:dyDescent="0.25">
      <c r="A12282" s="163">
        <v>6410.8500074793246</v>
      </c>
      <c r="B12282" s="11">
        <v>6410.8500074793246</v>
      </c>
    </row>
    <row r="12283" spans="1:2" x14ac:dyDescent="0.25">
      <c r="A12283" s="9" t="s">
        <v>3559</v>
      </c>
      <c r="B12283" s="11">
        <v>44000</v>
      </c>
    </row>
    <row r="12284" spans="1:2" x14ac:dyDescent="0.25">
      <c r="A12284" s="4" t="s">
        <v>15</v>
      </c>
      <c r="B12284" s="11">
        <v>44000</v>
      </c>
    </row>
    <row r="12285" spans="1:2" x14ac:dyDescent="0.25">
      <c r="A12285" s="10" t="s">
        <v>20</v>
      </c>
      <c r="B12285" s="11">
        <v>44000</v>
      </c>
    </row>
    <row r="12286" spans="1:2" x14ac:dyDescent="0.25">
      <c r="A12286" s="12" t="s">
        <v>6</v>
      </c>
      <c r="B12286" s="11">
        <v>44000</v>
      </c>
    </row>
    <row r="12287" spans="1:2" x14ac:dyDescent="0.25">
      <c r="A12287" s="13" t="s">
        <v>4030</v>
      </c>
      <c r="B12287" s="11">
        <v>44000</v>
      </c>
    </row>
    <row r="12288" spans="1:2" x14ac:dyDescent="0.25">
      <c r="A12288" s="14">
        <v>3.5</v>
      </c>
      <c r="B12288" s="11">
        <v>44000</v>
      </c>
    </row>
    <row r="12289" spans="1:2" x14ac:dyDescent="0.25">
      <c r="A12289" s="20" t="s">
        <v>9</v>
      </c>
      <c r="B12289" s="11">
        <v>44000</v>
      </c>
    </row>
    <row r="12290" spans="1:2" x14ac:dyDescent="0.25">
      <c r="A12290" s="163">
        <v>44000</v>
      </c>
      <c r="B12290" s="11">
        <v>44000</v>
      </c>
    </row>
    <row r="12291" spans="1:2" x14ac:dyDescent="0.25">
      <c r="A12291" s="9" t="s">
        <v>3560</v>
      </c>
      <c r="B12291" s="11">
        <v>4451.9791718606421</v>
      </c>
    </row>
    <row r="12292" spans="1:2" x14ac:dyDescent="0.25">
      <c r="A12292" s="4" t="s">
        <v>8</v>
      </c>
      <c r="B12292" s="11">
        <v>4451.9791718606421</v>
      </c>
    </row>
    <row r="12293" spans="1:2" x14ac:dyDescent="0.25">
      <c r="A12293" s="10" t="s">
        <v>279</v>
      </c>
      <c r="B12293" s="11">
        <v>4451.9791718606421</v>
      </c>
    </row>
    <row r="12294" spans="1:2" x14ac:dyDescent="0.25">
      <c r="A12294" s="12" t="s">
        <v>40</v>
      </c>
      <c r="B12294" s="11">
        <v>4451.9791718606421</v>
      </c>
    </row>
    <row r="12295" spans="1:2" x14ac:dyDescent="0.25">
      <c r="A12295" s="13" t="s">
        <v>4053</v>
      </c>
      <c r="B12295" s="11">
        <v>4451.9791718606421</v>
      </c>
    </row>
    <row r="12296" spans="1:2" x14ac:dyDescent="0.25">
      <c r="A12296" s="14">
        <v>2.5</v>
      </c>
      <c r="B12296" s="11">
        <v>4451.9791718606421</v>
      </c>
    </row>
    <row r="12297" spans="1:2" x14ac:dyDescent="0.25">
      <c r="A12297" s="20" t="s">
        <v>9</v>
      </c>
      <c r="B12297" s="11">
        <v>4451.9791718606421</v>
      </c>
    </row>
    <row r="12298" spans="1:2" x14ac:dyDescent="0.25">
      <c r="A12298" s="163">
        <v>4451.9791718606421</v>
      </c>
      <c r="B12298" s="11">
        <v>4451.9791718606421</v>
      </c>
    </row>
    <row r="12299" spans="1:2" x14ac:dyDescent="0.25">
      <c r="A12299" s="9" t="s">
        <v>3561</v>
      </c>
      <c r="B12299" s="11">
        <v>4500</v>
      </c>
    </row>
    <row r="12300" spans="1:2" x14ac:dyDescent="0.25">
      <c r="A12300" s="4" t="s">
        <v>17</v>
      </c>
      <c r="B12300" s="11">
        <v>4500</v>
      </c>
    </row>
    <row r="12301" spans="1:2" x14ac:dyDescent="0.25">
      <c r="A12301" s="10" t="s">
        <v>20</v>
      </c>
      <c r="B12301" s="11">
        <v>4500</v>
      </c>
    </row>
    <row r="12302" spans="1:2" x14ac:dyDescent="0.25">
      <c r="A12302" s="12" t="s">
        <v>6</v>
      </c>
      <c r="B12302" s="11">
        <v>4500</v>
      </c>
    </row>
    <row r="12303" spans="1:2" x14ac:dyDescent="0.25">
      <c r="A12303" s="13" t="s">
        <v>4053</v>
      </c>
      <c r="B12303" s="11">
        <v>4500</v>
      </c>
    </row>
    <row r="12304" spans="1:2" x14ac:dyDescent="0.25">
      <c r="A12304" s="14">
        <v>6</v>
      </c>
      <c r="B12304" s="11">
        <v>4500</v>
      </c>
    </row>
    <row r="12305" spans="1:2" x14ac:dyDescent="0.25">
      <c r="A12305" s="20" t="s">
        <v>9</v>
      </c>
      <c r="B12305" s="11">
        <v>4500</v>
      </c>
    </row>
    <row r="12306" spans="1:2" x14ac:dyDescent="0.25">
      <c r="A12306" s="163">
        <v>4500</v>
      </c>
      <c r="B12306" s="11">
        <v>4500</v>
      </c>
    </row>
    <row r="12307" spans="1:2" x14ac:dyDescent="0.25">
      <c r="A12307" s="9" t="s">
        <v>3562</v>
      </c>
      <c r="B12307" s="11">
        <v>30273.458368652366</v>
      </c>
    </row>
    <row r="12308" spans="1:2" x14ac:dyDescent="0.25">
      <c r="A12308" s="4" t="s">
        <v>8</v>
      </c>
      <c r="B12308" s="11">
        <v>30273.458368652366</v>
      </c>
    </row>
    <row r="12309" spans="1:2" x14ac:dyDescent="0.25">
      <c r="A12309" s="10" t="s">
        <v>4001</v>
      </c>
      <c r="B12309" s="11">
        <v>30273.458368652366</v>
      </c>
    </row>
    <row r="12310" spans="1:2" x14ac:dyDescent="0.25">
      <c r="A12310" s="12" t="s">
        <v>40</v>
      </c>
      <c r="B12310" s="11">
        <v>30273.458368652366</v>
      </c>
    </row>
    <row r="12311" spans="1:2" x14ac:dyDescent="0.25">
      <c r="A12311" s="13" t="s">
        <v>4032</v>
      </c>
      <c r="B12311" s="11">
        <v>30273.458368652366</v>
      </c>
    </row>
    <row r="12312" spans="1:2" x14ac:dyDescent="0.25">
      <c r="A12312" s="14">
        <v>6</v>
      </c>
      <c r="B12312" s="11">
        <v>30273.458368652366</v>
      </c>
    </row>
    <row r="12313" spans="1:2" x14ac:dyDescent="0.25">
      <c r="A12313" s="20" t="s">
        <v>9</v>
      </c>
      <c r="B12313" s="11">
        <v>30273.458368652366</v>
      </c>
    </row>
    <row r="12314" spans="1:2" x14ac:dyDescent="0.25">
      <c r="A12314" s="163">
        <v>30273.458368652366</v>
      </c>
      <c r="B12314" s="11">
        <v>30273.458368652366</v>
      </c>
    </row>
    <row r="12315" spans="1:2" x14ac:dyDescent="0.25">
      <c r="A12315" s="9" t="s">
        <v>3563</v>
      </c>
      <c r="B12315" s="11">
        <v>52000</v>
      </c>
    </row>
    <row r="12316" spans="1:2" x14ac:dyDescent="0.25">
      <c r="A12316" s="4" t="s">
        <v>15</v>
      </c>
      <c r="B12316" s="11">
        <v>52000</v>
      </c>
    </row>
    <row r="12317" spans="1:2" x14ac:dyDescent="0.25">
      <c r="A12317" s="10" t="s">
        <v>20</v>
      </c>
      <c r="B12317" s="11">
        <v>52000</v>
      </c>
    </row>
    <row r="12318" spans="1:2" x14ac:dyDescent="0.25">
      <c r="A12318" s="12" t="s">
        <v>6</v>
      </c>
      <c r="B12318" s="11">
        <v>52000</v>
      </c>
    </row>
    <row r="12319" spans="1:2" x14ac:dyDescent="0.25">
      <c r="A12319" s="13" t="s">
        <v>4029</v>
      </c>
      <c r="B12319" s="11">
        <v>52000</v>
      </c>
    </row>
    <row r="12320" spans="1:2" x14ac:dyDescent="0.25">
      <c r="A12320" s="14">
        <v>5</v>
      </c>
      <c r="B12320" s="11">
        <v>52000</v>
      </c>
    </row>
    <row r="12321" spans="1:2" x14ac:dyDescent="0.25">
      <c r="A12321" s="20" t="s">
        <v>13</v>
      </c>
      <c r="B12321" s="11">
        <v>52000</v>
      </c>
    </row>
    <row r="12322" spans="1:2" x14ac:dyDescent="0.25">
      <c r="A12322" s="163">
        <v>52000</v>
      </c>
      <c r="B12322" s="11">
        <v>52000</v>
      </c>
    </row>
    <row r="12323" spans="1:2" x14ac:dyDescent="0.25">
      <c r="A12323" s="9" t="s">
        <v>3564</v>
      </c>
      <c r="B12323" s="11">
        <v>75000</v>
      </c>
    </row>
    <row r="12324" spans="1:2" x14ac:dyDescent="0.25">
      <c r="A12324" s="4" t="s">
        <v>24</v>
      </c>
      <c r="B12324" s="11">
        <v>75000</v>
      </c>
    </row>
    <row r="12325" spans="1:2" x14ac:dyDescent="0.25">
      <c r="A12325" s="10" t="s">
        <v>356</v>
      </c>
      <c r="B12325" s="11">
        <v>75000</v>
      </c>
    </row>
    <row r="12326" spans="1:2" x14ac:dyDescent="0.25">
      <c r="A12326" s="12" t="s">
        <v>6</v>
      </c>
      <c r="B12326" s="11">
        <v>75000</v>
      </c>
    </row>
    <row r="12327" spans="1:2" x14ac:dyDescent="0.25">
      <c r="A12327" s="13" t="s">
        <v>4101</v>
      </c>
      <c r="B12327" s="11">
        <v>75000</v>
      </c>
    </row>
    <row r="12328" spans="1:2" x14ac:dyDescent="0.25">
      <c r="A12328" s="14">
        <v>9</v>
      </c>
      <c r="B12328" s="11">
        <v>75000</v>
      </c>
    </row>
    <row r="12329" spans="1:2" x14ac:dyDescent="0.25">
      <c r="A12329" s="20" t="s">
        <v>18</v>
      </c>
      <c r="B12329" s="11">
        <v>75000</v>
      </c>
    </row>
    <row r="12330" spans="1:2" x14ac:dyDescent="0.25">
      <c r="A12330" s="163">
        <v>75000</v>
      </c>
      <c r="B12330" s="11">
        <v>75000</v>
      </c>
    </row>
    <row r="12331" spans="1:2" x14ac:dyDescent="0.25">
      <c r="A12331" s="9" t="s">
        <v>3565</v>
      </c>
      <c r="B12331" s="11">
        <v>17807.916687442568</v>
      </c>
    </row>
    <row r="12332" spans="1:2" x14ac:dyDescent="0.25">
      <c r="A12332" s="4" t="s">
        <v>8</v>
      </c>
      <c r="B12332" s="11">
        <v>17807.916687442568</v>
      </c>
    </row>
    <row r="12333" spans="1:2" x14ac:dyDescent="0.25">
      <c r="A12333" s="10" t="s">
        <v>20</v>
      </c>
      <c r="B12333" s="11">
        <v>17807.916687442568</v>
      </c>
    </row>
    <row r="12334" spans="1:2" x14ac:dyDescent="0.25">
      <c r="A12334" s="12" t="s">
        <v>40</v>
      </c>
      <c r="B12334" s="11">
        <v>17807.916687442568</v>
      </c>
    </row>
    <row r="12335" spans="1:2" x14ac:dyDescent="0.25">
      <c r="A12335" s="13" t="s">
        <v>4054</v>
      </c>
      <c r="B12335" s="11">
        <v>17807.916687442568</v>
      </c>
    </row>
    <row r="12336" spans="1:2" x14ac:dyDescent="0.25">
      <c r="A12336" s="14">
        <v>4</v>
      </c>
      <c r="B12336" s="11">
        <v>17807.916687442568</v>
      </c>
    </row>
    <row r="12337" spans="1:2" x14ac:dyDescent="0.25">
      <c r="A12337" s="20" t="s">
        <v>13</v>
      </c>
      <c r="B12337" s="11">
        <v>17807.916687442568</v>
      </c>
    </row>
    <row r="12338" spans="1:2" x14ac:dyDescent="0.25">
      <c r="A12338" s="163">
        <v>17807.916687442568</v>
      </c>
      <c r="B12338" s="11">
        <v>17807.916687442568</v>
      </c>
    </row>
    <row r="12339" spans="1:2" x14ac:dyDescent="0.25">
      <c r="A12339" s="9" t="s">
        <v>3566</v>
      </c>
      <c r="B12339" s="11">
        <v>177600</v>
      </c>
    </row>
    <row r="12340" spans="1:2" x14ac:dyDescent="0.25">
      <c r="A12340" s="4" t="s">
        <v>1745</v>
      </c>
      <c r="B12340" s="11">
        <v>177600</v>
      </c>
    </row>
    <row r="12341" spans="1:2" x14ac:dyDescent="0.25">
      <c r="A12341" s="10" t="s">
        <v>310</v>
      </c>
      <c r="B12341" s="11">
        <v>177600</v>
      </c>
    </row>
    <row r="12342" spans="1:2" x14ac:dyDescent="0.25">
      <c r="A12342" s="12" t="s">
        <v>6</v>
      </c>
      <c r="B12342" s="11">
        <v>177600</v>
      </c>
    </row>
    <row r="12343" spans="1:2" x14ac:dyDescent="0.25">
      <c r="A12343" s="13" t="s">
        <v>4099</v>
      </c>
      <c r="B12343" s="11">
        <v>177600</v>
      </c>
    </row>
    <row r="12344" spans="1:2" x14ac:dyDescent="0.25">
      <c r="A12344" s="14">
        <v>6</v>
      </c>
      <c r="B12344" s="11">
        <v>177600</v>
      </c>
    </row>
    <row r="12345" spans="1:2" x14ac:dyDescent="0.25">
      <c r="A12345" s="20" t="s">
        <v>9</v>
      </c>
      <c r="B12345" s="11">
        <v>177600</v>
      </c>
    </row>
    <row r="12346" spans="1:2" x14ac:dyDescent="0.25">
      <c r="A12346" s="163">
        <v>177600</v>
      </c>
      <c r="B12346" s="11">
        <v>177600</v>
      </c>
    </row>
    <row r="12347" spans="1:2" x14ac:dyDescent="0.25">
      <c r="A12347" s="9" t="s">
        <v>3567</v>
      </c>
      <c r="B12347" s="11">
        <v>11575.14584683767</v>
      </c>
    </row>
    <row r="12348" spans="1:2" x14ac:dyDescent="0.25">
      <c r="A12348" s="4" t="s">
        <v>8</v>
      </c>
      <c r="B12348" s="11">
        <v>11575.14584683767</v>
      </c>
    </row>
    <row r="12349" spans="1:2" x14ac:dyDescent="0.25">
      <c r="A12349" s="10" t="s">
        <v>20</v>
      </c>
      <c r="B12349" s="11">
        <v>11575.14584683767</v>
      </c>
    </row>
    <row r="12350" spans="1:2" x14ac:dyDescent="0.25">
      <c r="A12350" s="12" t="s">
        <v>40</v>
      </c>
      <c r="B12350" s="11">
        <v>11575.14584683767</v>
      </c>
    </row>
    <row r="12351" spans="1:2" x14ac:dyDescent="0.25">
      <c r="A12351" s="13" t="s">
        <v>4053</v>
      </c>
      <c r="B12351" s="11">
        <v>11575.14584683767</v>
      </c>
    </row>
    <row r="12352" spans="1:2" x14ac:dyDescent="0.25">
      <c r="A12352" s="14">
        <v>5</v>
      </c>
      <c r="B12352" s="11">
        <v>11575.14584683767</v>
      </c>
    </row>
    <row r="12353" spans="1:2" x14ac:dyDescent="0.25">
      <c r="A12353" s="20" t="s">
        <v>9</v>
      </c>
      <c r="B12353" s="11">
        <v>11575.14584683767</v>
      </c>
    </row>
    <row r="12354" spans="1:2" x14ac:dyDescent="0.25">
      <c r="A12354" s="163">
        <v>11575.14584683767</v>
      </c>
      <c r="B12354" s="11">
        <v>11575.14584683767</v>
      </c>
    </row>
    <row r="12355" spans="1:2" x14ac:dyDescent="0.25">
      <c r="A12355" s="9" t="s">
        <v>3568</v>
      </c>
      <c r="B12355" s="11">
        <v>26678.388218823762</v>
      </c>
    </row>
    <row r="12356" spans="1:2" x14ac:dyDescent="0.25">
      <c r="A12356" s="4" t="s">
        <v>30</v>
      </c>
      <c r="B12356" s="11">
        <v>26678.388218823762</v>
      </c>
    </row>
    <row r="12357" spans="1:2" x14ac:dyDescent="0.25">
      <c r="A12357" s="10" t="s">
        <v>52</v>
      </c>
      <c r="B12357" s="11">
        <v>26678.388218823762</v>
      </c>
    </row>
    <row r="12358" spans="1:2" x14ac:dyDescent="0.25">
      <c r="A12358" s="12" t="s">
        <v>22</v>
      </c>
      <c r="B12358" s="11">
        <v>26678.388218823762</v>
      </c>
    </row>
    <row r="12359" spans="1:2" x14ac:dyDescent="0.25">
      <c r="A12359" s="13" t="s">
        <v>4032</v>
      </c>
      <c r="B12359" s="11">
        <v>26678.388218823762</v>
      </c>
    </row>
    <row r="12360" spans="1:2" x14ac:dyDescent="0.25">
      <c r="A12360" s="14">
        <v>10</v>
      </c>
      <c r="B12360" s="11">
        <v>26678.388218823762</v>
      </c>
    </row>
    <row r="12361" spans="1:2" x14ac:dyDescent="0.25">
      <c r="A12361" s="20" t="s">
        <v>9</v>
      </c>
      <c r="B12361" s="11">
        <v>26678.388218823762</v>
      </c>
    </row>
    <row r="12362" spans="1:2" x14ac:dyDescent="0.25">
      <c r="A12362" s="163">
        <v>26678.388218823762</v>
      </c>
      <c r="B12362" s="11">
        <v>26678.388218823762</v>
      </c>
    </row>
    <row r="12363" spans="1:2" x14ac:dyDescent="0.25">
      <c r="A12363" s="9" t="s">
        <v>3569</v>
      </c>
      <c r="B12363" s="11">
        <v>126094.26176538273</v>
      </c>
    </row>
    <row r="12364" spans="1:2" x14ac:dyDescent="0.25">
      <c r="A12364" s="4" t="s">
        <v>71</v>
      </c>
      <c r="B12364" s="11">
        <v>126094.26176538273</v>
      </c>
    </row>
    <row r="12365" spans="1:2" x14ac:dyDescent="0.25">
      <c r="A12365" s="10" t="s">
        <v>356</v>
      </c>
      <c r="B12365" s="11">
        <v>126094.26176538273</v>
      </c>
    </row>
    <row r="12366" spans="1:2" x14ac:dyDescent="0.25">
      <c r="A12366" s="12" t="s">
        <v>69</v>
      </c>
      <c r="B12366" s="11">
        <v>126094.26176538273</v>
      </c>
    </row>
    <row r="12367" spans="1:2" x14ac:dyDescent="0.25">
      <c r="A12367" s="13" t="s">
        <v>4105</v>
      </c>
      <c r="B12367" s="11">
        <v>126094.26176538273</v>
      </c>
    </row>
    <row r="12368" spans="1:2" x14ac:dyDescent="0.25">
      <c r="A12368" s="14">
        <v>12</v>
      </c>
      <c r="B12368" s="11">
        <v>126094.26176538273</v>
      </c>
    </row>
    <row r="12369" spans="1:2" x14ac:dyDescent="0.25">
      <c r="A12369" s="20" t="s">
        <v>9</v>
      </c>
      <c r="B12369" s="11">
        <v>126094.26176538273</v>
      </c>
    </row>
    <row r="12370" spans="1:2" x14ac:dyDescent="0.25">
      <c r="A12370" s="163">
        <v>126094.26176538273</v>
      </c>
      <c r="B12370" s="11">
        <v>126094.26176538273</v>
      </c>
    </row>
    <row r="12371" spans="1:2" x14ac:dyDescent="0.25">
      <c r="A12371" s="9" t="s">
        <v>3570</v>
      </c>
      <c r="B12371" s="11">
        <v>6000</v>
      </c>
    </row>
    <row r="12372" spans="1:2" x14ac:dyDescent="0.25">
      <c r="A12372" s="4" t="s">
        <v>8</v>
      </c>
      <c r="B12372" s="11">
        <v>6000</v>
      </c>
    </row>
    <row r="12373" spans="1:2" x14ac:dyDescent="0.25">
      <c r="A12373" s="10" t="s">
        <v>20</v>
      </c>
      <c r="B12373" s="11">
        <v>6000</v>
      </c>
    </row>
    <row r="12374" spans="1:2" x14ac:dyDescent="0.25">
      <c r="A12374" s="12" t="s">
        <v>6</v>
      </c>
      <c r="B12374" s="11">
        <v>6000</v>
      </c>
    </row>
    <row r="12375" spans="1:2" x14ac:dyDescent="0.25">
      <c r="A12375" s="13" t="s">
        <v>4053</v>
      </c>
      <c r="B12375" s="11">
        <v>6000</v>
      </c>
    </row>
    <row r="12376" spans="1:2" x14ac:dyDescent="0.25">
      <c r="A12376" s="14">
        <v>2</v>
      </c>
      <c r="B12376" s="11">
        <v>6000</v>
      </c>
    </row>
    <row r="12377" spans="1:2" x14ac:dyDescent="0.25">
      <c r="A12377" s="20" t="s">
        <v>9</v>
      </c>
      <c r="B12377" s="11">
        <v>6000</v>
      </c>
    </row>
    <row r="12378" spans="1:2" x14ac:dyDescent="0.25">
      <c r="A12378" s="163">
        <v>6000</v>
      </c>
      <c r="B12378" s="11">
        <v>6000</v>
      </c>
    </row>
    <row r="12379" spans="1:2" x14ac:dyDescent="0.25">
      <c r="A12379" s="9" t="s">
        <v>3571</v>
      </c>
      <c r="B12379" s="11">
        <v>10000</v>
      </c>
    </row>
    <row r="12380" spans="1:2" x14ac:dyDescent="0.25">
      <c r="A12380" s="4" t="s">
        <v>8</v>
      </c>
      <c r="B12380" s="11">
        <v>10000</v>
      </c>
    </row>
    <row r="12381" spans="1:2" x14ac:dyDescent="0.25">
      <c r="A12381" s="10" t="s">
        <v>3999</v>
      </c>
      <c r="B12381" s="11">
        <v>10000</v>
      </c>
    </row>
    <row r="12382" spans="1:2" x14ac:dyDescent="0.25">
      <c r="A12382" s="12" t="s">
        <v>6</v>
      </c>
      <c r="B12382" s="11">
        <v>10000</v>
      </c>
    </row>
    <row r="12383" spans="1:2" x14ac:dyDescent="0.25">
      <c r="A12383" s="13" t="s">
        <v>4053</v>
      </c>
      <c r="B12383" s="11">
        <v>10000</v>
      </c>
    </row>
    <row r="12384" spans="1:2" x14ac:dyDescent="0.25">
      <c r="A12384" s="14">
        <v>6</v>
      </c>
      <c r="B12384" s="11">
        <v>10000</v>
      </c>
    </row>
    <row r="12385" spans="1:2" x14ac:dyDescent="0.25">
      <c r="A12385" s="20" t="s">
        <v>13</v>
      </c>
      <c r="B12385" s="11">
        <v>10000</v>
      </c>
    </row>
    <row r="12386" spans="1:2" x14ac:dyDescent="0.25">
      <c r="A12386" s="163">
        <v>10000</v>
      </c>
      <c r="B12386" s="11">
        <v>10000</v>
      </c>
    </row>
    <row r="12387" spans="1:2" x14ac:dyDescent="0.25">
      <c r="A12387" s="9" t="s">
        <v>3572</v>
      </c>
      <c r="B12387" s="11">
        <v>50000</v>
      </c>
    </row>
    <row r="12388" spans="1:2" x14ac:dyDescent="0.25">
      <c r="A12388" s="4" t="s">
        <v>15</v>
      </c>
      <c r="B12388" s="11">
        <v>50000</v>
      </c>
    </row>
    <row r="12389" spans="1:2" x14ac:dyDescent="0.25">
      <c r="A12389" s="10" t="s">
        <v>20</v>
      </c>
      <c r="B12389" s="11">
        <v>50000</v>
      </c>
    </row>
    <row r="12390" spans="1:2" x14ac:dyDescent="0.25">
      <c r="A12390" s="12" t="s">
        <v>6</v>
      </c>
      <c r="B12390" s="11">
        <v>50000</v>
      </c>
    </row>
    <row r="12391" spans="1:2" x14ac:dyDescent="0.25">
      <c r="A12391" s="13" t="s">
        <v>4029</v>
      </c>
      <c r="B12391" s="11">
        <v>50000</v>
      </c>
    </row>
    <row r="12392" spans="1:2" x14ac:dyDescent="0.25">
      <c r="A12392" s="14">
        <v>2</v>
      </c>
      <c r="B12392" s="11">
        <v>50000</v>
      </c>
    </row>
    <row r="12393" spans="1:2" x14ac:dyDescent="0.25">
      <c r="A12393" s="20" t="s">
        <v>13</v>
      </c>
      <c r="B12393" s="11">
        <v>50000</v>
      </c>
    </row>
    <row r="12394" spans="1:2" x14ac:dyDescent="0.25">
      <c r="A12394" s="163">
        <v>50000</v>
      </c>
      <c r="B12394" s="11">
        <v>50000</v>
      </c>
    </row>
    <row r="12395" spans="1:2" x14ac:dyDescent="0.25">
      <c r="A12395" s="9" t="s">
        <v>3573</v>
      </c>
      <c r="B12395" s="11">
        <v>10000</v>
      </c>
    </row>
    <row r="12396" spans="1:2" x14ac:dyDescent="0.25">
      <c r="A12396" s="4" t="s">
        <v>8</v>
      </c>
      <c r="B12396" s="11">
        <v>10000</v>
      </c>
    </row>
    <row r="12397" spans="1:2" x14ac:dyDescent="0.25">
      <c r="A12397" s="10" t="s">
        <v>52</v>
      </c>
      <c r="B12397" s="11">
        <v>10000</v>
      </c>
    </row>
    <row r="12398" spans="1:2" x14ac:dyDescent="0.25">
      <c r="A12398" s="12" t="s">
        <v>6</v>
      </c>
      <c r="B12398" s="11">
        <v>10000</v>
      </c>
    </row>
    <row r="12399" spans="1:2" x14ac:dyDescent="0.25">
      <c r="A12399" s="13" t="s">
        <v>4053</v>
      </c>
      <c r="B12399" s="11">
        <v>10000</v>
      </c>
    </row>
    <row r="12400" spans="1:2" x14ac:dyDescent="0.25">
      <c r="A12400" s="14">
        <v>12</v>
      </c>
      <c r="B12400" s="11">
        <v>10000</v>
      </c>
    </row>
    <row r="12401" spans="1:2" x14ac:dyDescent="0.25">
      <c r="A12401" s="20" t="s">
        <v>13</v>
      </c>
      <c r="B12401" s="11">
        <v>10000</v>
      </c>
    </row>
    <row r="12402" spans="1:2" x14ac:dyDescent="0.25">
      <c r="A12402" s="163">
        <v>10000</v>
      </c>
      <c r="B12402" s="11">
        <v>10000</v>
      </c>
    </row>
    <row r="12403" spans="1:2" x14ac:dyDescent="0.25">
      <c r="A12403" s="9" t="s">
        <v>3574</v>
      </c>
      <c r="B12403" s="11">
        <v>50000</v>
      </c>
    </row>
    <row r="12404" spans="1:2" x14ac:dyDescent="0.25">
      <c r="A12404" s="4" t="s">
        <v>15</v>
      </c>
      <c r="B12404" s="11">
        <v>50000</v>
      </c>
    </row>
    <row r="12405" spans="1:2" x14ac:dyDescent="0.25">
      <c r="A12405" s="10" t="s">
        <v>20</v>
      </c>
      <c r="B12405" s="11">
        <v>50000</v>
      </c>
    </row>
    <row r="12406" spans="1:2" x14ac:dyDescent="0.25">
      <c r="A12406" s="12" t="s">
        <v>6</v>
      </c>
      <c r="B12406" s="11">
        <v>50000</v>
      </c>
    </row>
    <row r="12407" spans="1:2" x14ac:dyDescent="0.25">
      <c r="A12407" s="13" t="s">
        <v>4029</v>
      </c>
      <c r="B12407" s="11">
        <v>50000</v>
      </c>
    </row>
    <row r="12408" spans="1:2" x14ac:dyDescent="0.25">
      <c r="A12408" s="14">
        <v>12</v>
      </c>
      <c r="B12408" s="11">
        <v>50000</v>
      </c>
    </row>
    <row r="12409" spans="1:2" x14ac:dyDescent="0.25">
      <c r="A12409" s="20" t="s">
        <v>13</v>
      </c>
      <c r="B12409" s="11">
        <v>50000</v>
      </c>
    </row>
    <row r="12410" spans="1:2" x14ac:dyDescent="0.25">
      <c r="A12410" s="163">
        <v>50000</v>
      </c>
      <c r="B12410" s="11">
        <v>50000</v>
      </c>
    </row>
    <row r="12411" spans="1:2" x14ac:dyDescent="0.25">
      <c r="A12411" s="9" t="s">
        <v>3575</v>
      </c>
      <c r="B12411" s="11">
        <v>20000</v>
      </c>
    </row>
    <row r="12412" spans="1:2" x14ac:dyDescent="0.25">
      <c r="A12412" s="4" t="s">
        <v>8</v>
      </c>
      <c r="B12412" s="11">
        <v>20000</v>
      </c>
    </row>
    <row r="12413" spans="1:2" x14ac:dyDescent="0.25">
      <c r="A12413" s="10" t="s">
        <v>52</v>
      </c>
      <c r="B12413" s="11">
        <v>20000</v>
      </c>
    </row>
    <row r="12414" spans="1:2" x14ac:dyDescent="0.25">
      <c r="A12414" s="12" t="s">
        <v>6</v>
      </c>
      <c r="B12414" s="11">
        <v>20000</v>
      </c>
    </row>
    <row r="12415" spans="1:2" x14ac:dyDescent="0.25">
      <c r="A12415" s="13" t="s">
        <v>4054</v>
      </c>
      <c r="B12415" s="11">
        <v>20000</v>
      </c>
    </row>
    <row r="12416" spans="1:2" x14ac:dyDescent="0.25">
      <c r="A12416" s="14">
        <v>1</v>
      </c>
      <c r="B12416" s="11">
        <v>20000</v>
      </c>
    </row>
    <row r="12417" spans="1:2" x14ac:dyDescent="0.25">
      <c r="A12417" s="20" t="s">
        <v>9</v>
      </c>
      <c r="B12417" s="11">
        <v>20000</v>
      </c>
    </row>
    <row r="12418" spans="1:2" x14ac:dyDescent="0.25">
      <c r="A12418" s="163">
        <v>20000</v>
      </c>
      <c r="B12418" s="11">
        <v>20000</v>
      </c>
    </row>
    <row r="12419" spans="1:2" x14ac:dyDescent="0.25">
      <c r="A12419" s="9" t="s">
        <v>3576</v>
      </c>
      <c r="B12419" s="11">
        <v>31523.565441345683</v>
      </c>
    </row>
    <row r="12420" spans="1:2" x14ac:dyDescent="0.25">
      <c r="A12420" s="4" t="s">
        <v>71</v>
      </c>
      <c r="B12420" s="11">
        <v>31523.565441345683</v>
      </c>
    </row>
    <row r="12421" spans="1:2" x14ac:dyDescent="0.25">
      <c r="A12421" s="10" t="s">
        <v>20</v>
      </c>
      <c r="B12421" s="11">
        <v>31523.565441345683</v>
      </c>
    </row>
    <row r="12422" spans="1:2" x14ac:dyDescent="0.25">
      <c r="A12422" s="12" t="s">
        <v>69</v>
      </c>
      <c r="B12422" s="11">
        <v>31523.565441345683</v>
      </c>
    </row>
    <row r="12423" spans="1:2" x14ac:dyDescent="0.25">
      <c r="A12423" s="13" t="s">
        <v>4032</v>
      </c>
      <c r="B12423" s="11">
        <v>31523.565441345683</v>
      </c>
    </row>
    <row r="12424" spans="1:2" x14ac:dyDescent="0.25">
      <c r="A12424" s="14">
        <v>3</v>
      </c>
      <c r="B12424" s="11">
        <v>31523.565441345683</v>
      </c>
    </row>
    <row r="12425" spans="1:2" x14ac:dyDescent="0.25">
      <c r="A12425" s="20" t="s">
        <v>13</v>
      </c>
      <c r="B12425" s="11">
        <v>31523.565441345683</v>
      </c>
    </row>
    <row r="12426" spans="1:2" x14ac:dyDescent="0.25">
      <c r="A12426" s="163">
        <v>31523.565441345683</v>
      </c>
      <c r="B12426" s="11">
        <v>31523.565441345683</v>
      </c>
    </row>
    <row r="12427" spans="1:2" x14ac:dyDescent="0.25">
      <c r="A12427" s="9" t="s">
        <v>3577</v>
      </c>
      <c r="B12427" s="11">
        <v>63519.971949580387</v>
      </c>
    </row>
    <row r="12428" spans="1:2" x14ac:dyDescent="0.25">
      <c r="A12428" s="4" t="s">
        <v>628</v>
      </c>
      <c r="B12428" s="11">
        <v>63519.971949580387</v>
      </c>
    </row>
    <row r="12429" spans="1:2" x14ac:dyDescent="0.25">
      <c r="A12429" s="10" t="s">
        <v>488</v>
      </c>
      <c r="B12429" s="11">
        <v>63519.971949580387</v>
      </c>
    </row>
    <row r="12430" spans="1:2" x14ac:dyDescent="0.25">
      <c r="A12430" s="12" t="s">
        <v>22</v>
      </c>
      <c r="B12430" s="11">
        <v>63519.971949580387</v>
      </c>
    </row>
    <row r="12431" spans="1:2" x14ac:dyDescent="0.25">
      <c r="A12431" s="13" t="s">
        <v>4100</v>
      </c>
      <c r="B12431" s="11">
        <v>63519.971949580387</v>
      </c>
    </row>
    <row r="12432" spans="1:2" x14ac:dyDescent="0.25">
      <c r="A12432" s="14">
        <v>10</v>
      </c>
      <c r="B12432" s="11">
        <v>63519.971949580387</v>
      </c>
    </row>
    <row r="12433" spans="1:2" x14ac:dyDescent="0.25">
      <c r="A12433" s="20" t="s">
        <v>9</v>
      </c>
      <c r="B12433" s="11">
        <v>63519.971949580387</v>
      </c>
    </row>
    <row r="12434" spans="1:2" x14ac:dyDescent="0.25">
      <c r="A12434" s="163">
        <v>63519.971949580387</v>
      </c>
      <c r="B12434" s="11">
        <v>63519.971949580387</v>
      </c>
    </row>
    <row r="12435" spans="1:2" x14ac:dyDescent="0.25">
      <c r="A12435" s="9" t="s">
        <v>3578</v>
      </c>
      <c r="B12435" s="11">
        <v>35063.024516168378</v>
      </c>
    </row>
    <row r="12436" spans="1:2" x14ac:dyDescent="0.25">
      <c r="A12436" s="4" t="s">
        <v>38</v>
      </c>
      <c r="B12436" s="11">
        <v>35063.024516168378</v>
      </c>
    </row>
    <row r="12437" spans="1:2" x14ac:dyDescent="0.25">
      <c r="A12437" s="10" t="s">
        <v>488</v>
      </c>
      <c r="B12437" s="11">
        <v>35063.024516168378</v>
      </c>
    </row>
    <row r="12438" spans="1:2" x14ac:dyDescent="0.25">
      <c r="A12438" s="12" t="s">
        <v>22</v>
      </c>
      <c r="B12438" s="11">
        <v>35063.024516168378</v>
      </c>
    </row>
    <row r="12439" spans="1:2" x14ac:dyDescent="0.25">
      <c r="A12439" s="13" t="s">
        <v>4032</v>
      </c>
      <c r="B12439" s="11">
        <v>35063.024516168378</v>
      </c>
    </row>
    <row r="12440" spans="1:2" x14ac:dyDescent="0.25">
      <c r="A12440" s="14">
        <v>15</v>
      </c>
      <c r="B12440" s="11">
        <v>35063.024516168378</v>
      </c>
    </row>
    <row r="12441" spans="1:2" x14ac:dyDescent="0.25">
      <c r="A12441" s="20" t="s">
        <v>13</v>
      </c>
      <c r="B12441" s="11">
        <v>35063.024516168378</v>
      </c>
    </row>
    <row r="12442" spans="1:2" x14ac:dyDescent="0.25">
      <c r="A12442" s="163">
        <v>35063.024516168378</v>
      </c>
      <c r="B12442" s="11">
        <v>35063.024516168378</v>
      </c>
    </row>
    <row r="12443" spans="1:2" x14ac:dyDescent="0.25">
      <c r="A12443" s="9" t="s">
        <v>3579</v>
      </c>
      <c r="B12443" s="11">
        <v>55000</v>
      </c>
    </row>
    <row r="12444" spans="1:2" x14ac:dyDescent="0.25">
      <c r="A12444" s="4" t="s">
        <v>15</v>
      </c>
      <c r="B12444" s="11">
        <v>55000</v>
      </c>
    </row>
    <row r="12445" spans="1:2" x14ac:dyDescent="0.25">
      <c r="A12445" s="10" t="s">
        <v>20</v>
      </c>
      <c r="B12445" s="11">
        <v>55000</v>
      </c>
    </row>
    <row r="12446" spans="1:2" x14ac:dyDescent="0.25">
      <c r="A12446" s="12" t="s">
        <v>6</v>
      </c>
      <c r="B12446" s="11">
        <v>55000</v>
      </c>
    </row>
    <row r="12447" spans="1:2" x14ac:dyDescent="0.25">
      <c r="A12447" s="13" t="s">
        <v>4029</v>
      </c>
      <c r="B12447" s="11">
        <v>55000</v>
      </c>
    </row>
    <row r="12448" spans="1:2" x14ac:dyDescent="0.25">
      <c r="A12448" s="14">
        <v>2</v>
      </c>
      <c r="B12448" s="11">
        <v>55000</v>
      </c>
    </row>
    <row r="12449" spans="1:2" x14ac:dyDescent="0.25">
      <c r="A12449" s="20" t="s">
        <v>9</v>
      </c>
      <c r="B12449" s="11">
        <v>55000</v>
      </c>
    </row>
    <row r="12450" spans="1:2" x14ac:dyDescent="0.25">
      <c r="A12450" s="163">
        <v>55000</v>
      </c>
      <c r="B12450" s="11">
        <v>55000</v>
      </c>
    </row>
    <row r="12451" spans="1:2" x14ac:dyDescent="0.25">
      <c r="A12451" s="9" t="s">
        <v>3580</v>
      </c>
      <c r="B12451" s="11">
        <v>38000</v>
      </c>
    </row>
    <row r="12452" spans="1:2" x14ac:dyDescent="0.25">
      <c r="A12452" s="4" t="s">
        <v>15</v>
      </c>
      <c r="B12452" s="11">
        <v>38000</v>
      </c>
    </row>
    <row r="12453" spans="1:2" x14ac:dyDescent="0.25">
      <c r="A12453" s="10" t="s">
        <v>20</v>
      </c>
      <c r="B12453" s="11">
        <v>38000</v>
      </c>
    </row>
    <row r="12454" spans="1:2" x14ac:dyDescent="0.25">
      <c r="A12454" s="12" t="s">
        <v>6</v>
      </c>
      <c r="B12454" s="11">
        <v>38000</v>
      </c>
    </row>
    <row r="12455" spans="1:2" x14ac:dyDescent="0.25">
      <c r="A12455" s="13" t="s">
        <v>4030</v>
      </c>
      <c r="B12455" s="11">
        <v>38000</v>
      </c>
    </row>
    <row r="12456" spans="1:2" x14ac:dyDescent="0.25">
      <c r="A12456" s="14">
        <v>1</v>
      </c>
      <c r="B12456" s="11">
        <v>38000</v>
      </c>
    </row>
    <row r="12457" spans="1:2" x14ac:dyDescent="0.25">
      <c r="A12457" s="20" t="s">
        <v>13</v>
      </c>
      <c r="B12457" s="11">
        <v>38000</v>
      </c>
    </row>
    <row r="12458" spans="1:2" x14ac:dyDescent="0.25">
      <c r="A12458" s="163">
        <v>38000</v>
      </c>
      <c r="B12458" s="11">
        <v>38000</v>
      </c>
    </row>
    <row r="12459" spans="1:2" x14ac:dyDescent="0.25">
      <c r="A12459" s="9" t="s">
        <v>3581</v>
      </c>
      <c r="B12459" s="11">
        <v>32054.250037396621</v>
      </c>
    </row>
    <row r="12460" spans="1:2" x14ac:dyDescent="0.25">
      <c r="A12460" s="4" t="s">
        <v>8</v>
      </c>
      <c r="B12460" s="11">
        <v>32054.250037396621</v>
      </c>
    </row>
    <row r="12461" spans="1:2" x14ac:dyDescent="0.25">
      <c r="A12461" s="10" t="s">
        <v>20</v>
      </c>
      <c r="B12461" s="11">
        <v>32054.250037396621</v>
      </c>
    </row>
    <row r="12462" spans="1:2" x14ac:dyDescent="0.25">
      <c r="A12462" s="12" t="s">
        <v>40</v>
      </c>
      <c r="B12462" s="11">
        <v>32054.250037396621</v>
      </c>
    </row>
    <row r="12463" spans="1:2" x14ac:dyDescent="0.25">
      <c r="A12463" s="13" t="s">
        <v>4032</v>
      </c>
      <c r="B12463" s="11">
        <v>32054.250037396621</v>
      </c>
    </row>
    <row r="12464" spans="1:2" x14ac:dyDescent="0.25">
      <c r="A12464" s="14">
        <v>1</v>
      </c>
      <c r="B12464" s="11">
        <v>32054.250037396621</v>
      </c>
    </row>
    <row r="12465" spans="1:2" x14ac:dyDescent="0.25">
      <c r="A12465" s="20" t="s">
        <v>13</v>
      </c>
      <c r="B12465" s="11">
        <v>32054.250037396621</v>
      </c>
    </row>
    <row r="12466" spans="1:2" x14ac:dyDescent="0.25">
      <c r="A12466" s="163">
        <v>32054.250037396621</v>
      </c>
      <c r="B12466" s="11">
        <v>32054.250037396621</v>
      </c>
    </row>
    <row r="12467" spans="1:2" x14ac:dyDescent="0.25">
      <c r="A12467" s="9" t="s">
        <v>3582</v>
      </c>
      <c r="B12467" s="11">
        <v>35500</v>
      </c>
    </row>
    <row r="12468" spans="1:2" x14ac:dyDescent="0.25">
      <c r="A12468" s="4" t="s">
        <v>15</v>
      </c>
      <c r="B12468" s="11">
        <v>35500</v>
      </c>
    </row>
    <row r="12469" spans="1:2" x14ac:dyDescent="0.25">
      <c r="A12469" s="10" t="s">
        <v>20</v>
      </c>
      <c r="B12469" s="11">
        <v>35500</v>
      </c>
    </row>
    <row r="12470" spans="1:2" x14ac:dyDescent="0.25">
      <c r="A12470" s="12" t="s">
        <v>6</v>
      </c>
      <c r="B12470" s="11">
        <v>35500</v>
      </c>
    </row>
    <row r="12471" spans="1:2" x14ac:dyDescent="0.25">
      <c r="A12471" s="13" t="s">
        <v>4032</v>
      </c>
      <c r="B12471" s="11">
        <v>35500</v>
      </c>
    </row>
    <row r="12472" spans="1:2" x14ac:dyDescent="0.25">
      <c r="A12472" s="14">
        <v>20</v>
      </c>
      <c r="B12472" s="11">
        <v>35500</v>
      </c>
    </row>
    <row r="12473" spans="1:2" x14ac:dyDescent="0.25">
      <c r="A12473" s="20" t="s">
        <v>9</v>
      </c>
      <c r="B12473" s="11">
        <v>35500</v>
      </c>
    </row>
    <row r="12474" spans="1:2" x14ac:dyDescent="0.25">
      <c r="A12474" s="163">
        <v>35500</v>
      </c>
      <c r="B12474" s="11">
        <v>35500</v>
      </c>
    </row>
    <row r="12475" spans="1:2" x14ac:dyDescent="0.25">
      <c r="A12475" s="9" t="s">
        <v>3583</v>
      </c>
      <c r="B12475" s="11">
        <v>62000</v>
      </c>
    </row>
    <row r="12476" spans="1:2" x14ac:dyDescent="0.25">
      <c r="A12476" s="4" t="s">
        <v>15</v>
      </c>
      <c r="B12476" s="11">
        <v>62000</v>
      </c>
    </row>
    <row r="12477" spans="1:2" x14ac:dyDescent="0.25">
      <c r="A12477" s="10" t="s">
        <v>20</v>
      </c>
      <c r="B12477" s="11">
        <v>62000</v>
      </c>
    </row>
    <row r="12478" spans="1:2" x14ac:dyDescent="0.25">
      <c r="A12478" s="12" t="s">
        <v>6</v>
      </c>
      <c r="B12478" s="11">
        <v>62000</v>
      </c>
    </row>
    <row r="12479" spans="1:2" x14ac:dyDescent="0.25">
      <c r="A12479" s="13" t="s">
        <v>4029</v>
      </c>
      <c r="B12479" s="11">
        <v>62000</v>
      </c>
    </row>
    <row r="12480" spans="1:2" x14ac:dyDescent="0.25">
      <c r="A12480" s="14">
        <v>5</v>
      </c>
      <c r="B12480" s="11">
        <v>62000</v>
      </c>
    </row>
    <row r="12481" spans="1:2" x14ac:dyDescent="0.25">
      <c r="A12481" s="20" t="s">
        <v>18</v>
      </c>
      <c r="B12481" s="11">
        <v>62000</v>
      </c>
    </row>
    <row r="12482" spans="1:2" x14ac:dyDescent="0.25">
      <c r="A12482" s="163">
        <v>62000</v>
      </c>
      <c r="B12482" s="11">
        <v>62000</v>
      </c>
    </row>
    <row r="12483" spans="1:2" x14ac:dyDescent="0.25">
      <c r="A12483" s="9" t="s">
        <v>3584</v>
      </c>
      <c r="B12483" s="11">
        <v>33887.832849446611</v>
      </c>
    </row>
    <row r="12484" spans="1:2" x14ac:dyDescent="0.25">
      <c r="A12484" s="4" t="s">
        <v>71</v>
      </c>
      <c r="B12484" s="11">
        <v>33887.832849446611</v>
      </c>
    </row>
    <row r="12485" spans="1:2" x14ac:dyDescent="0.25">
      <c r="A12485" s="10" t="s">
        <v>20</v>
      </c>
      <c r="B12485" s="11">
        <v>33887.832849446611</v>
      </c>
    </row>
    <row r="12486" spans="1:2" x14ac:dyDescent="0.25">
      <c r="A12486" s="12" t="s">
        <v>69</v>
      </c>
      <c r="B12486" s="11">
        <v>33887.832849446611</v>
      </c>
    </row>
    <row r="12487" spans="1:2" x14ac:dyDescent="0.25">
      <c r="A12487" s="13" t="s">
        <v>4032</v>
      </c>
      <c r="B12487" s="11">
        <v>33887.832849446611</v>
      </c>
    </row>
    <row r="12488" spans="1:2" x14ac:dyDescent="0.25">
      <c r="A12488" s="14">
        <v>1</v>
      </c>
      <c r="B12488" s="11">
        <v>33887.832849446611</v>
      </c>
    </row>
    <row r="12489" spans="1:2" x14ac:dyDescent="0.25">
      <c r="A12489" s="20" t="s">
        <v>13</v>
      </c>
      <c r="B12489" s="11">
        <v>33887.832849446611</v>
      </c>
    </row>
    <row r="12490" spans="1:2" x14ac:dyDescent="0.25">
      <c r="A12490" s="163">
        <v>33887.832849446611</v>
      </c>
      <c r="B12490" s="11">
        <v>33887.832849446611</v>
      </c>
    </row>
    <row r="12491" spans="1:2" x14ac:dyDescent="0.25">
      <c r="A12491" s="9" t="s">
        <v>3585</v>
      </c>
      <c r="B12491" s="11">
        <v>60000</v>
      </c>
    </row>
    <row r="12492" spans="1:2" x14ac:dyDescent="0.25">
      <c r="A12492" s="4" t="s">
        <v>15</v>
      </c>
      <c r="B12492" s="11">
        <v>60000</v>
      </c>
    </row>
    <row r="12493" spans="1:2" x14ac:dyDescent="0.25">
      <c r="A12493" s="10" t="s">
        <v>20</v>
      </c>
      <c r="B12493" s="11">
        <v>60000</v>
      </c>
    </row>
    <row r="12494" spans="1:2" x14ac:dyDescent="0.25">
      <c r="A12494" s="12" t="s">
        <v>6</v>
      </c>
      <c r="B12494" s="11">
        <v>60000</v>
      </c>
    </row>
    <row r="12495" spans="1:2" x14ac:dyDescent="0.25">
      <c r="A12495" s="13" t="s">
        <v>4029</v>
      </c>
      <c r="B12495" s="11">
        <v>60000</v>
      </c>
    </row>
    <row r="12496" spans="1:2" x14ac:dyDescent="0.25">
      <c r="A12496" s="14">
        <v>1</v>
      </c>
      <c r="B12496" s="11">
        <v>60000</v>
      </c>
    </row>
    <row r="12497" spans="1:2" x14ac:dyDescent="0.25">
      <c r="A12497" s="20" t="s">
        <v>18</v>
      </c>
      <c r="B12497" s="11">
        <v>60000</v>
      </c>
    </row>
    <row r="12498" spans="1:2" x14ac:dyDescent="0.25">
      <c r="A12498" s="163">
        <v>60000</v>
      </c>
      <c r="B12498" s="11">
        <v>60000</v>
      </c>
    </row>
    <row r="12499" spans="1:2" x14ac:dyDescent="0.25">
      <c r="A12499" s="9" t="s">
        <v>3586</v>
      </c>
      <c r="B12499" s="11">
        <v>32884</v>
      </c>
    </row>
    <row r="12500" spans="1:2" x14ac:dyDescent="0.25">
      <c r="A12500" s="4" t="s">
        <v>15</v>
      </c>
      <c r="B12500" s="11">
        <v>32884</v>
      </c>
    </row>
    <row r="12501" spans="1:2" x14ac:dyDescent="0.25">
      <c r="A12501" s="10" t="s">
        <v>20</v>
      </c>
      <c r="B12501" s="11">
        <v>32884</v>
      </c>
    </row>
    <row r="12502" spans="1:2" x14ac:dyDescent="0.25">
      <c r="A12502" s="12" t="s">
        <v>6</v>
      </c>
      <c r="B12502" s="11">
        <v>32884</v>
      </c>
    </row>
    <row r="12503" spans="1:2" x14ac:dyDescent="0.25">
      <c r="A12503" s="13" t="s">
        <v>4032</v>
      </c>
      <c r="B12503" s="11">
        <v>32884</v>
      </c>
    </row>
    <row r="12504" spans="1:2" x14ac:dyDescent="0.25">
      <c r="A12504" s="14">
        <v>10</v>
      </c>
      <c r="B12504" s="11">
        <v>32884</v>
      </c>
    </row>
    <row r="12505" spans="1:2" x14ac:dyDescent="0.25">
      <c r="A12505" s="20" t="s">
        <v>13</v>
      </c>
      <c r="B12505" s="11">
        <v>32884</v>
      </c>
    </row>
    <row r="12506" spans="1:2" x14ac:dyDescent="0.25">
      <c r="A12506" s="163">
        <v>32884</v>
      </c>
      <c r="B12506" s="11">
        <v>32884</v>
      </c>
    </row>
    <row r="12507" spans="1:2" x14ac:dyDescent="0.25">
      <c r="A12507" s="9" t="s">
        <v>3587</v>
      </c>
      <c r="B12507" s="11">
        <v>42000</v>
      </c>
    </row>
    <row r="12508" spans="1:2" x14ac:dyDescent="0.25">
      <c r="A12508" s="4" t="s">
        <v>15</v>
      </c>
      <c r="B12508" s="11">
        <v>42000</v>
      </c>
    </row>
    <row r="12509" spans="1:2" x14ac:dyDescent="0.25">
      <c r="A12509" s="10" t="s">
        <v>20</v>
      </c>
      <c r="B12509" s="11">
        <v>42000</v>
      </c>
    </row>
    <row r="12510" spans="1:2" x14ac:dyDescent="0.25">
      <c r="A12510" s="12" t="s">
        <v>6</v>
      </c>
      <c r="B12510" s="11">
        <v>42000</v>
      </c>
    </row>
    <row r="12511" spans="1:2" x14ac:dyDescent="0.25">
      <c r="A12511" s="13" t="s">
        <v>4030</v>
      </c>
      <c r="B12511" s="11">
        <v>42000</v>
      </c>
    </row>
    <row r="12512" spans="1:2" x14ac:dyDescent="0.25">
      <c r="A12512" s="14">
        <v>2</v>
      </c>
      <c r="B12512" s="11">
        <v>42000</v>
      </c>
    </row>
    <row r="12513" spans="1:2" x14ac:dyDescent="0.25">
      <c r="A12513" s="20" t="s">
        <v>9</v>
      </c>
      <c r="B12513" s="11">
        <v>42000</v>
      </c>
    </row>
    <row r="12514" spans="1:2" x14ac:dyDescent="0.25">
      <c r="A12514" s="163">
        <v>42000</v>
      </c>
      <c r="B12514" s="11">
        <v>42000</v>
      </c>
    </row>
    <row r="12515" spans="1:2" x14ac:dyDescent="0.25">
      <c r="A12515" s="9" t="s">
        <v>3588</v>
      </c>
      <c r="B12515" s="11">
        <v>68000</v>
      </c>
    </row>
    <row r="12516" spans="1:2" x14ac:dyDescent="0.25">
      <c r="A12516" s="4" t="s">
        <v>15</v>
      </c>
      <c r="B12516" s="11">
        <v>68000</v>
      </c>
    </row>
    <row r="12517" spans="1:2" x14ac:dyDescent="0.25">
      <c r="A12517" s="10" t="s">
        <v>20</v>
      </c>
      <c r="B12517" s="11">
        <v>68000</v>
      </c>
    </row>
    <row r="12518" spans="1:2" x14ac:dyDescent="0.25">
      <c r="A12518" s="12" t="s">
        <v>6</v>
      </c>
      <c r="B12518" s="11">
        <v>68000</v>
      </c>
    </row>
    <row r="12519" spans="1:2" x14ac:dyDescent="0.25">
      <c r="A12519" s="13" t="s">
        <v>4100</v>
      </c>
      <c r="B12519" s="11">
        <v>68000</v>
      </c>
    </row>
    <row r="12520" spans="1:2" x14ac:dyDescent="0.25">
      <c r="A12520" s="14">
        <v>12</v>
      </c>
      <c r="B12520" s="11">
        <v>68000</v>
      </c>
    </row>
    <row r="12521" spans="1:2" x14ac:dyDescent="0.25">
      <c r="A12521" s="20" t="s">
        <v>9</v>
      </c>
      <c r="B12521" s="11">
        <v>68000</v>
      </c>
    </row>
    <row r="12522" spans="1:2" x14ac:dyDescent="0.25">
      <c r="A12522" s="163">
        <v>68000</v>
      </c>
      <c r="B12522" s="11">
        <v>68000</v>
      </c>
    </row>
    <row r="12523" spans="1:2" x14ac:dyDescent="0.25">
      <c r="A12523" s="9" t="s">
        <v>3589</v>
      </c>
      <c r="B12523" s="11">
        <v>85000</v>
      </c>
    </row>
    <row r="12524" spans="1:2" x14ac:dyDescent="0.25">
      <c r="A12524" s="4" t="s">
        <v>15</v>
      </c>
      <c r="B12524" s="11">
        <v>85000</v>
      </c>
    </row>
    <row r="12525" spans="1:2" x14ac:dyDescent="0.25">
      <c r="A12525" s="10" t="s">
        <v>310</v>
      </c>
      <c r="B12525" s="11">
        <v>85000</v>
      </c>
    </row>
    <row r="12526" spans="1:2" x14ac:dyDescent="0.25">
      <c r="A12526" s="12" t="s">
        <v>6</v>
      </c>
      <c r="B12526" s="11">
        <v>85000</v>
      </c>
    </row>
    <row r="12527" spans="1:2" x14ac:dyDescent="0.25">
      <c r="A12527" s="13" t="s">
        <v>4101</v>
      </c>
      <c r="B12527" s="11">
        <v>85000</v>
      </c>
    </row>
    <row r="12528" spans="1:2" x14ac:dyDescent="0.25">
      <c r="A12528" s="14">
        <v>8</v>
      </c>
      <c r="B12528" s="11">
        <v>85000</v>
      </c>
    </row>
    <row r="12529" spans="1:2" x14ac:dyDescent="0.25">
      <c r="A12529" s="20" t="s">
        <v>18</v>
      </c>
      <c r="B12529" s="11">
        <v>85000</v>
      </c>
    </row>
    <row r="12530" spans="1:2" x14ac:dyDescent="0.25">
      <c r="A12530" s="163">
        <v>85000</v>
      </c>
      <c r="B12530" s="11">
        <v>85000</v>
      </c>
    </row>
    <row r="12531" spans="1:2" x14ac:dyDescent="0.25">
      <c r="A12531" s="9" t="s">
        <v>3590</v>
      </c>
      <c r="B12531" s="11">
        <v>13000</v>
      </c>
    </row>
    <row r="12532" spans="1:2" x14ac:dyDescent="0.25">
      <c r="A12532" s="4" t="s">
        <v>143</v>
      </c>
      <c r="B12532" s="11">
        <v>13000</v>
      </c>
    </row>
    <row r="12533" spans="1:2" x14ac:dyDescent="0.25">
      <c r="A12533" s="10" t="s">
        <v>20</v>
      </c>
      <c r="B12533" s="11">
        <v>13000</v>
      </c>
    </row>
    <row r="12534" spans="1:2" x14ac:dyDescent="0.25">
      <c r="A12534" s="12" t="s">
        <v>6</v>
      </c>
      <c r="B12534" s="11">
        <v>13000</v>
      </c>
    </row>
    <row r="12535" spans="1:2" x14ac:dyDescent="0.25">
      <c r="A12535" s="13" t="s">
        <v>4054</v>
      </c>
      <c r="B12535" s="11">
        <v>13000</v>
      </c>
    </row>
    <row r="12536" spans="1:2" x14ac:dyDescent="0.25">
      <c r="A12536" s="14">
        <v>4</v>
      </c>
      <c r="B12536" s="11">
        <v>13000</v>
      </c>
    </row>
    <row r="12537" spans="1:2" x14ac:dyDescent="0.25">
      <c r="A12537" s="20" t="s">
        <v>13</v>
      </c>
      <c r="B12537" s="11">
        <v>13000</v>
      </c>
    </row>
    <row r="12538" spans="1:2" x14ac:dyDescent="0.25">
      <c r="A12538" s="163">
        <v>13000</v>
      </c>
      <c r="B12538" s="11">
        <v>13000</v>
      </c>
    </row>
    <row r="12539" spans="1:2" x14ac:dyDescent="0.25">
      <c r="A12539" s="9" t="s">
        <v>3591</v>
      </c>
      <c r="B12539" s="11">
        <v>15000</v>
      </c>
    </row>
    <row r="12540" spans="1:2" x14ac:dyDescent="0.25">
      <c r="A12540" s="4" t="s">
        <v>8</v>
      </c>
      <c r="B12540" s="11">
        <v>15000</v>
      </c>
    </row>
    <row r="12541" spans="1:2" x14ac:dyDescent="0.25">
      <c r="A12541" s="10" t="s">
        <v>20</v>
      </c>
      <c r="B12541" s="11">
        <v>15000</v>
      </c>
    </row>
    <row r="12542" spans="1:2" x14ac:dyDescent="0.25">
      <c r="A12542" s="12" t="s">
        <v>6</v>
      </c>
      <c r="B12542" s="11">
        <v>15000</v>
      </c>
    </row>
    <row r="12543" spans="1:2" x14ac:dyDescent="0.25">
      <c r="A12543" s="13" t="s">
        <v>4054</v>
      </c>
      <c r="B12543" s="11">
        <v>15000</v>
      </c>
    </row>
    <row r="12544" spans="1:2" x14ac:dyDescent="0.25">
      <c r="A12544" s="14">
        <v>5</v>
      </c>
      <c r="B12544" s="11">
        <v>15000</v>
      </c>
    </row>
    <row r="12545" spans="1:2" x14ac:dyDescent="0.25">
      <c r="A12545" s="20" t="s">
        <v>9</v>
      </c>
      <c r="B12545" s="11">
        <v>15000</v>
      </c>
    </row>
    <row r="12546" spans="1:2" x14ac:dyDescent="0.25">
      <c r="A12546" s="163">
        <v>15000</v>
      </c>
      <c r="B12546" s="11">
        <v>15000</v>
      </c>
    </row>
    <row r="12547" spans="1:2" x14ac:dyDescent="0.25">
      <c r="A12547" s="9" t="s">
        <v>3592</v>
      </c>
      <c r="B12547" s="11">
        <v>50000</v>
      </c>
    </row>
    <row r="12548" spans="1:2" x14ac:dyDescent="0.25">
      <c r="A12548" s="4" t="s">
        <v>8</v>
      </c>
      <c r="B12548" s="11">
        <v>50000</v>
      </c>
    </row>
    <row r="12549" spans="1:2" x14ac:dyDescent="0.25">
      <c r="A12549" s="10" t="s">
        <v>4001</v>
      </c>
      <c r="B12549" s="11">
        <v>50000</v>
      </c>
    </row>
    <row r="12550" spans="1:2" x14ac:dyDescent="0.25">
      <c r="A12550" s="12" t="s">
        <v>6</v>
      </c>
      <c r="B12550" s="11">
        <v>50000</v>
      </c>
    </row>
    <row r="12551" spans="1:2" x14ac:dyDescent="0.25">
      <c r="A12551" s="13" t="s">
        <v>4029</v>
      </c>
      <c r="B12551" s="11">
        <v>50000</v>
      </c>
    </row>
    <row r="12552" spans="1:2" x14ac:dyDescent="0.25">
      <c r="A12552" s="14">
        <v>8</v>
      </c>
      <c r="B12552" s="11">
        <v>50000</v>
      </c>
    </row>
    <row r="12553" spans="1:2" x14ac:dyDescent="0.25">
      <c r="A12553" s="20" t="s">
        <v>25</v>
      </c>
      <c r="B12553" s="11">
        <v>50000</v>
      </c>
    </row>
    <row r="12554" spans="1:2" x14ac:dyDescent="0.25">
      <c r="A12554" s="163">
        <v>50000</v>
      </c>
      <c r="B12554" s="11">
        <v>50000</v>
      </c>
    </row>
    <row r="12555" spans="1:2" x14ac:dyDescent="0.25">
      <c r="A12555" s="9" t="s">
        <v>3593</v>
      </c>
      <c r="B12555" s="11">
        <v>7000</v>
      </c>
    </row>
    <row r="12556" spans="1:2" x14ac:dyDescent="0.25">
      <c r="A12556" s="4" t="s">
        <v>8</v>
      </c>
      <c r="B12556" s="11">
        <v>7000</v>
      </c>
    </row>
    <row r="12557" spans="1:2" x14ac:dyDescent="0.25">
      <c r="A12557" s="10" t="s">
        <v>3999</v>
      </c>
      <c r="B12557" s="11">
        <v>7000</v>
      </c>
    </row>
    <row r="12558" spans="1:2" x14ac:dyDescent="0.25">
      <c r="A12558" s="12" t="s">
        <v>6</v>
      </c>
      <c r="B12558" s="11">
        <v>7000</v>
      </c>
    </row>
    <row r="12559" spans="1:2" x14ac:dyDescent="0.25">
      <c r="A12559" s="13" t="s">
        <v>4053</v>
      </c>
      <c r="B12559" s="11">
        <v>7000</v>
      </c>
    </row>
    <row r="12560" spans="1:2" x14ac:dyDescent="0.25">
      <c r="A12560" s="14">
        <v>1</v>
      </c>
      <c r="B12560" s="11">
        <v>7000</v>
      </c>
    </row>
    <row r="12561" spans="1:2" x14ac:dyDescent="0.25">
      <c r="A12561" s="20" t="s">
        <v>9</v>
      </c>
      <c r="B12561" s="11">
        <v>7000</v>
      </c>
    </row>
    <row r="12562" spans="1:2" x14ac:dyDescent="0.25">
      <c r="A12562" s="163">
        <v>7000</v>
      </c>
      <c r="B12562" s="11">
        <v>7000</v>
      </c>
    </row>
    <row r="12563" spans="1:2" x14ac:dyDescent="0.25">
      <c r="A12563" s="9" t="s">
        <v>3594</v>
      </c>
      <c r="B12563" s="11">
        <v>140000</v>
      </c>
    </row>
    <row r="12564" spans="1:2" x14ac:dyDescent="0.25">
      <c r="A12564" s="4" t="s">
        <v>15</v>
      </c>
      <c r="B12564" s="11">
        <v>140000</v>
      </c>
    </row>
    <row r="12565" spans="1:2" x14ac:dyDescent="0.25">
      <c r="A12565" s="10" t="s">
        <v>52</v>
      </c>
      <c r="B12565" s="11">
        <v>140000</v>
      </c>
    </row>
    <row r="12566" spans="1:2" x14ac:dyDescent="0.25">
      <c r="A12566" s="12" t="s">
        <v>6</v>
      </c>
      <c r="B12566" s="11">
        <v>140000</v>
      </c>
    </row>
    <row r="12567" spans="1:2" x14ac:dyDescent="0.25">
      <c r="A12567" s="13" t="s">
        <v>4106</v>
      </c>
      <c r="B12567" s="11">
        <v>140000</v>
      </c>
    </row>
    <row r="12568" spans="1:2" x14ac:dyDescent="0.25">
      <c r="A12568" s="14">
        <v>12</v>
      </c>
      <c r="B12568" s="11">
        <v>140000</v>
      </c>
    </row>
    <row r="12569" spans="1:2" x14ac:dyDescent="0.25">
      <c r="A12569" s="20" t="s">
        <v>9</v>
      </c>
      <c r="B12569" s="11">
        <v>140000</v>
      </c>
    </row>
    <row r="12570" spans="1:2" x14ac:dyDescent="0.25">
      <c r="A12570" s="163">
        <v>140000</v>
      </c>
      <c r="B12570" s="11">
        <v>140000</v>
      </c>
    </row>
    <row r="12571" spans="1:2" x14ac:dyDescent="0.25">
      <c r="A12571" s="9" t="s">
        <v>3595</v>
      </c>
      <c r="B12571" s="11">
        <v>7123.1666749770275</v>
      </c>
    </row>
    <row r="12572" spans="1:2" x14ac:dyDescent="0.25">
      <c r="A12572" s="4" t="s">
        <v>8</v>
      </c>
      <c r="B12572" s="11">
        <v>7123.1666749770275</v>
      </c>
    </row>
    <row r="12573" spans="1:2" x14ac:dyDescent="0.25">
      <c r="A12573" s="10" t="s">
        <v>20</v>
      </c>
      <c r="B12573" s="11">
        <v>7123.1666749770275</v>
      </c>
    </row>
    <row r="12574" spans="1:2" x14ac:dyDescent="0.25">
      <c r="A12574" s="12" t="s">
        <v>40</v>
      </c>
      <c r="B12574" s="11">
        <v>7123.1666749770275</v>
      </c>
    </row>
    <row r="12575" spans="1:2" x14ac:dyDescent="0.25">
      <c r="A12575" s="13" t="s">
        <v>4053</v>
      </c>
      <c r="B12575" s="11">
        <v>7123.1666749770275</v>
      </c>
    </row>
    <row r="12576" spans="1:2" x14ac:dyDescent="0.25">
      <c r="A12576" s="14">
        <v>2.5</v>
      </c>
      <c r="B12576" s="11">
        <v>7123.1666749770275</v>
      </c>
    </row>
    <row r="12577" spans="1:2" x14ac:dyDescent="0.25">
      <c r="A12577" s="20" t="s">
        <v>25</v>
      </c>
      <c r="B12577" s="11">
        <v>7123.1666749770275</v>
      </c>
    </row>
    <row r="12578" spans="1:2" x14ac:dyDescent="0.25">
      <c r="A12578" s="163">
        <v>7123.1666749770275</v>
      </c>
      <c r="B12578" s="11">
        <v>7123.1666749770275</v>
      </c>
    </row>
    <row r="12579" spans="1:2" x14ac:dyDescent="0.25">
      <c r="A12579" s="9" t="s">
        <v>3596</v>
      </c>
      <c r="B12579" s="11">
        <v>58318.59606648951</v>
      </c>
    </row>
    <row r="12580" spans="1:2" x14ac:dyDescent="0.25">
      <c r="A12580" s="4" t="s">
        <v>71</v>
      </c>
      <c r="B12580" s="11">
        <v>58318.59606648951</v>
      </c>
    </row>
    <row r="12581" spans="1:2" x14ac:dyDescent="0.25">
      <c r="A12581" s="10" t="s">
        <v>20</v>
      </c>
      <c r="B12581" s="11">
        <v>58318.59606648951</v>
      </c>
    </row>
    <row r="12582" spans="1:2" x14ac:dyDescent="0.25">
      <c r="A12582" s="12" t="s">
        <v>69</v>
      </c>
      <c r="B12582" s="11">
        <v>58318.59606648951</v>
      </c>
    </row>
    <row r="12583" spans="1:2" x14ac:dyDescent="0.25">
      <c r="A12583" s="13" t="s">
        <v>4029</v>
      </c>
      <c r="B12583" s="11">
        <v>58318.59606648951</v>
      </c>
    </row>
    <row r="12584" spans="1:2" x14ac:dyDescent="0.25">
      <c r="A12584" s="14">
        <v>9</v>
      </c>
      <c r="B12584" s="11">
        <v>58318.59606648951</v>
      </c>
    </row>
    <row r="12585" spans="1:2" x14ac:dyDescent="0.25">
      <c r="A12585" s="20" t="s">
        <v>9</v>
      </c>
      <c r="B12585" s="11">
        <v>58318.59606648951</v>
      </c>
    </row>
    <row r="12586" spans="1:2" x14ac:dyDescent="0.25">
      <c r="A12586" s="163">
        <v>58318.59606648951</v>
      </c>
      <c r="B12586" s="11">
        <v>58318.59606648951</v>
      </c>
    </row>
    <row r="12587" spans="1:2" x14ac:dyDescent="0.25">
      <c r="A12587" s="9" t="s">
        <v>3597</v>
      </c>
      <c r="B12587" s="11">
        <v>12109.383347460946</v>
      </c>
    </row>
    <row r="12588" spans="1:2" x14ac:dyDescent="0.25">
      <c r="A12588" s="4" t="s">
        <v>8</v>
      </c>
      <c r="B12588" s="11">
        <v>12109.383347460946</v>
      </c>
    </row>
    <row r="12589" spans="1:2" x14ac:dyDescent="0.25">
      <c r="A12589" s="10" t="s">
        <v>52</v>
      </c>
      <c r="B12589" s="11">
        <v>12109.383347460946</v>
      </c>
    </row>
    <row r="12590" spans="1:2" x14ac:dyDescent="0.25">
      <c r="A12590" s="12" t="s">
        <v>40</v>
      </c>
      <c r="B12590" s="11">
        <v>12109.383347460946</v>
      </c>
    </row>
    <row r="12591" spans="1:2" x14ac:dyDescent="0.25">
      <c r="A12591" s="13" t="s">
        <v>4053</v>
      </c>
      <c r="B12591" s="11">
        <v>12109.383347460946</v>
      </c>
    </row>
    <row r="12592" spans="1:2" x14ac:dyDescent="0.25">
      <c r="A12592" s="14">
        <v>2</v>
      </c>
      <c r="B12592" s="11">
        <v>12109.383347460946</v>
      </c>
    </row>
    <row r="12593" spans="1:2" x14ac:dyDescent="0.25">
      <c r="A12593" s="20" t="s">
        <v>25</v>
      </c>
      <c r="B12593" s="11">
        <v>12109.383347460946</v>
      </c>
    </row>
    <row r="12594" spans="1:2" x14ac:dyDescent="0.25">
      <c r="A12594" s="163">
        <v>12109.383347460946</v>
      </c>
      <c r="B12594" s="11">
        <v>12109.383347460946</v>
      </c>
    </row>
    <row r="12595" spans="1:2" x14ac:dyDescent="0.25">
      <c r="A12595" s="9" t="s">
        <v>3598</v>
      </c>
      <c r="B12595" s="11">
        <v>55000</v>
      </c>
    </row>
    <row r="12596" spans="1:2" x14ac:dyDescent="0.25">
      <c r="A12596" s="4" t="s">
        <v>15</v>
      </c>
      <c r="B12596" s="11">
        <v>55000</v>
      </c>
    </row>
    <row r="12597" spans="1:2" x14ac:dyDescent="0.25">
      <c r="A12597" s="10" t="s">
        <v>20</v>
      </c>
      <c r="B12597" s="11">
        <v>55000</v>
      </c>
    </row>
    <row r="12598" spans="1:2" x14ac:dyDescent="0.25">
      <c r="A12598" s="12" t="s">
        <v>6</v>
      </c>
      <c r="B12598" s="11">
        <v>55000</v>
      </c>
    </row>
    <row r="12599" spans="1:2" x14ac:dyDescent="0.25">
      <c r="A12599" s="13" t="s">
        <v>4029</v>
      </c>
      <c r="B12599" s="11">
        <v>55000</v>
      </c>
    </row>
    <row r="12600" spans="1:2" x14ac:dyDescent="0.25">
      <c r="A12600" s="14">
        <v>1</v>
      </c>
      <c r="B12600" s="11">
        <v>55000</v>
      </c>
    </row>
    <row r="12601" spans="1:2" x14ac:dyDescent="0.25">
      <c r="A12601" s="20" t="s">
        <v>9</v>
      </c>
      <c r="B12601" s="11">
        <v>55000</v>
      </c>
    </row>
    <row r="12602" spans="1:2" x14ac:dyDescent="0.25">
      <c r="A12602" s="163">
        <v>55000</v>
      </c>
      <c r="B12602" s="11">
        <v>55000</v>
      </c>
    </row>
    <row r="12603" spans="1:2" x14ac:dyDescent="0.25">
      <c r="A12603" s="9" t="s">
        <v>3599</v>
      </c>
      <c r="B12603" s="11">
        <v>60000</v>
      </c>
    </row>
    <row r="12604" spans="1:2" x14ac:dyDescent="0.25">
      <c r="A12604" s="4" t="s">
        <v>726</v>
      </c>
      <c r="B12604" s="11">
        <v>60000</v>
      </c>
    </row>
    <row r="12605" spans="1:2" x14ac:dyDescent="0.25">
      <c r="A12605" s="10" t="s">
        <v>52</v>
      </c>
      <c r="B12605" s="11">
        <v>60000</v>
      </c>
    </row>
    <row r="12606" spans="1:2" x14ac:dyDescent="0.25">
      <c r="A12606" s="12" t="s">
        <v>6</v>
      </c>
      <c r="B12606" s="11">
        <v>60000</v>
      </c>
    </row>
    <row r="12607" spans="1:2" x14ac:dyDescent="0.25">
      <c r="A12607" s="13" t="s">
        <v>4029</v>
      </c>
      <c r="B12607" s="11">
        <v>60000</v>
      </c>
    </row>
    <row r="12608" spans="1:2" x14ac:dyDescent="0.25">
      <c r="A12608" s="14">
        <v>16</v>
      </c>
      <c r="B12608" s="11">
        <v>60000</v>
      </c>
    </row>
    <row r="12609" spans="1:2" x14ac:dyDescent="0.25">
      <c r="A12609" s="20" t="s">
        <v>18</v>
      </c>
      <c r="B12609" s="11">
        <v>60000</v>
      </c>
    </row>
    <row r="12610" spans="1:2" x14ac:dyDescent="0.25">
      <c r="A12610" s="163">
        <v>60000</v>
      </c>
      <c r="B12610" s="11">
        <v>60000</v>
      </c>
    </row>
    <row r="12611" spans="1:2" x14ac:dyDescent="0.25">
      <c r="A12611" s="9" t="s">
        <v>3600</v>
      </c>
      <c r="B12611" s="11">
        <v>5698.5333399816218</v>
      </c>
    </row>
    <row r="12612" spans="1:2" x14ac:dyDescent="0.25">
      <c r="A12612" s="4" t="s">
        <v>8</v>
      </c>
      <c r="B12612" s="11">
        <v>5698.5333399816218</v>
      </c>
    </row>
    <row r="12613" spans="1:2" x14ac:dyDescent="0.25">
      <c r="A12613" s="10" t="s">
        <v>52</v>
      </c>
      <c r="B12613" s="11">
        <v>5698.5333399816218</v>
      </c>
    </row>
    <row r="12614" spans="1:2" x14ac:dyDescent="0.25">
      <c r="A12614" s="12" t="s">
        <v>40</v>
      </c>
      <c r="B12614" s="11">
        <v>5698.5333399816218</v>
      </c>
    </row>
    <row r="12615" spans="1:2" x14ac:dyDescent="0.25">
      <c r="A12615" s="13" t="s">
        <v>4053</v>
      </c>
      <c r="B12615" s="11">
        <v>5698.5333399816218</v>
      </c>
    </row>
    <row r="12616" spans="1:2" x14ac:dyDescent="0.25">
      <c r="A12616" s="14">
        <v>5</v>
      </c>
      <c r="B12616" s="11">
        <v>5698.5333399816218</v>
      </c>
    </row>
    <row r="12617" spans="1:2" x14ac:dyDescent="0.25">
      <c r="A12617" s="20" t="s">
        <v>9</v>
      </c>
      <c r="B12617" s="11">
        <v>5698.5333399816218</v>
      </c>
    </row>
    <row r="12618" spans="1:2" x14ac:dyDescent="0.25">
      <c r="A12618" s="163">
        <v>5698.5333399816218</v>
      </c>
      <c r="B12618" s="11">
        <v>5698.5333399816218</v>
      </c>
    </row>
    <row r="12619" spans="1:2" x14ac:dyDescent="0.25">
      <c r="A12619" s="9" t="s">
        <v>3601</v>
      </c>
      <c r="B12619" s="11">
        <v>9376.2513877177607</v>
      </c>
    </row>
    <row r="12620" spans="1:2" x14ac:dyDescent="0.25">
      <c r="A12620" s="4" t="s">
        <v>1771</v>
      </c>
      <c r="B12620" s="11">
        <v>9376.2513877177607</v>
      </c>
    </row>
    <row r="12621" spans="1:2" x14ac:dyDescent="0.25">
      <c r="A12621" s="10" t="s">
        <v>279</v>
      </c>
      <c r="B12621" s="11">
        <v>9376.2513877177607</v>
      </c>
    </row>
    <row r="12622" spans="1:2" x14ac:dyDescent="0.25">
      <c r="A12622" s="12" t="s">
        <v>3941</v>
      </c>
      <c r="B12622" s="11">
        <v>9376.2513877177607</v>
      </c>
    </row>
    <row r="12623" spans="1:2" x14ac:dyDescent="0.25">
      <c r="A12623" s="13" t="s">
        <v>4053</v>
      </c>
      <c r="B12623" s="11">
        <v>9376.2513877177607</v>
      </c>
    </row>
    <row r="12624" spans="1:2" x14ac:dyDescent="0.25">
      <c r="A12624" s="14">
        <v>7</v>
      </c>
      <c r="B12624" s="11">
        <v>9376.2513877177607</v>
      </c>
    </row>
    <row r="12625" spans="1:2" x14ac:dyDescent="0.25">
      <c r="A12625" s="20" t="s">
        <v>9</v>
      </c>
      <c r="B12625" s="11">
        <v>9376.2513877177607</v>
      </c>
    </row>
    <row r="12626" spans="1:2" x14ac:dyDescent="0.25">
      <c r="A12626" s="163">
        <v>9376.2513877177607</v>
      </c>
      <c r="B12626" s="11">
        <v>9376.2513877177607</v>
      </c>
    </row>
    <row r="12627" spans="1:2" x14ac:dyDescent="0.25">
      <c r="A12627" s="9" t="s">
        <v>3602</v>
      </c>
      <c r="B12627" s="11">
        <v>94570.696324037053</v>
      </c>
    </row>
    <row r="12628" spans="1:2" x14ac:dyDescent="0.25">
      <c r="A12628" s="4" t="s">
        <v>71</v>
      </c>
      <c r="B12628" s="11">
        <v>94570.696324037053</v>
      </c>
    </row>
    <row r="12629" spans="1:2" x14ac:dyDescent="0.25">
      <c r="A12629" s="10" t="s">
        <v>20</v>
      </c>
      <c r="B12629" s="11">
        <v>94570.696324037053</v>
      </c>
    </row>
    <row r="12630" spans="1:2" x14ac:dyDescent="0.25">
      <c r="A12630" s="12" t="s">
        <v>69</v>
      </c>
      <c r="B12630" s="11">
        <v>94570.696324037053</v>
      </c>
    </row>
    <row r="12631" spans="1:2" x14ac:dyDescent="0.25">
      <c r="A12631" s="13" t="s">
        <v>4102</v>
      </c>
      <c r="B12631" s="11">
        <v>94570.696324037053</v>
      </c>
    </row>
    <row r="12632" spans="1:2" x14ac:dyDescent="0.25">
      <c r="A12632" s="14">
        <v>5</v>
      </c>
      <c r="B12632" s="11">
        <v>94570.696324037053</v>
      </c>
    </row>
    <row r="12633" spans="1:2" x14ac:dyDescent="0.25">
      <c r="A12633" s="20" t="s">
        <v>9</v>
      </c>
      <c r="B12633" s="11">
        <v>94570.696324037053</v>
      </c>
    </row>
    <row r="12634" spans="1:2" x14ac:dyDescent="0.25">
      <c r="A12634" s="163">
        <v>94570.696324037053</v>
      </c>
      <c r="B12634" s="11">
        <v>94570.696324037053</v>
      </c>
    </row>
    <row r="12635" spans="1:2" x14ac:dyDescent="0.25">
      <c r="A12635" s="9" t="s">
        <v>3603</v>
      </c>
      <c r="B12635" s="11">
        <v>36000</v>
      </c>
    </row>
    <row r="12636" spans="1:2" x14ac:dyDescent="0.25">
      <c r="A12636" s="4" t="s">
        <v>1773</v>
      </c>
      <c r="B12636" s="11">
        <v>36000</v>
      </c>
    </row>
    <row r="12637" spans="1:2" x14ac:dyDescent="0.25">
      <c r="A12637" s="10" t="s">
        <v>356</v>
      </c>
      <c r="B12637" s="11">
        <v>36000</v>
      </c>
    </row>
    <row r="12638" spans="1:2" x14ac:dyDescent="0.25">
      <c r="A12638" s="12" t="s">
        <v>6</v>
      </c>
      <c r="B12638" s="11">
        <v>36000</v>
      </c>
    </row>
    <row r="12639" spans="1:2" x14ac:dyDescent="0.25">
      <c r="A12639" s="13" t="s">
        <v>4032</v>
      </c>
      <c r="B12639" s="11">
        <v>36000</v>
      </c>
    </row>
    <row r="12640" spans="1:2" x14ac:dyDescent="0.25">
      <c r="A12640" s="14">
        <v>5</v>
      </c>
      <c r="B12640" s="11">
        <v>36000</v>
      </c>
    </row>
    <row r="12641" spans="1:2" x14ac:dyDescent="0.25">
      <c r="A12641" s="20" t="s">
        <v>9</v>
      </c>
      <c r="B12641" s="11">
        <v>36000</v>
      </c>
    </row>
    <row r="12642" spans="1:2" x14ac:dyDescent="0.25">
      <c r="A12642" s="163">
        <v>36000</v>
      </c>
      <c r="B12642" s="11">
        <v>36000</v>
      </c>
    </row>
    <row r="12643" spans="1:2" x14ac:dyDescent="0.25">
      <c r="A12643" s="9" t="s">
        <v>3604</v>
      </c>
      <c r="B12643" s="11">
        <v>65889.291743537498</v>
      </c>
    </row>
    <row r="12644" spans="1:2" x14ac:dyDescent="0.25">
      <c r="A12644" s="4" t="s">
        <v>8</v>
      </c>
      <c r="B12644" s="11">
        <v>65889.291743537498</v>
      </c>
    </row>
    <row r="12645" spans="1:2" x14ac:dyDescent="0.25">
      <c r="A12645" s="10" t="s">
        <v>52</v>
      </c>
      <c r="B12645" s="11">
        <v>65889.291743537498</v>
      </c>
    </row>
    <row r="12646" spans="1:2" x14ac:dyDescent="0.25">
      <c r="A12646" s="12" t="s">
        <v>40</v>
      </c>
      <c r="B12646" s="11">
        <v>65889.291743537498</v>
      </c>
    </row>
    <row r="12647" spans="1:2" x14ac:dyDescent="0.25">
      <c r="A12647" s="13" t="s">
        <v>4100</v>
      </c>
      <c r="B12647" s="11">
        <v>65889.291743537498</v>
      </c>
    </row>
    <row r="12648" spans="1:2" x14ac:dyDescent="0.25">
      <c r="A12648" s="14">
        <v>4</v>
      </c>
      <c r="B12648" s="11">
        <v>65889.291743537498</v>
      </c>
    </row>
    <row r="12649" spans="1:2" x14ac:dyDescent="0.25">
      <c r="A12649" s="20" t="s">
        <v>13</v>
      </c>
      <c r="B12649" s="11">
        <v>65889.291743537498</v>
      </c>
    </row>
    <row r="12650" spans="1:2" x14ac:dyDescent="0.25">
      <c r="A12650" s="163">
        <v>65889.291743537498</v>
      </c>
      <c r="B12650" s="11">
        <v>65889.291743537498</v>
      </c>
    </row>
    <row r="12651" spans="1:2" x14ac:dyDescent="0.25">
      <c r="A12651" s="9" t="s">
        <v>3605</v>
      </c>
      <c r="B12651" s="11">
        <v>106000</v>
      </c>
    </row>
    <row r="12652" spans="1:2" x14ac:dyDescent="0.25">
      <c r="A12652" s="4" t="s">
        <v>877</v>
      </c>
      <c r="B12652" s="11">
        <v>106000</v>
      </c>
    </row>
    <row r="12653" spans="1:2" x14ac:dyDescent="0.25">
      <c r="A12653" s="10" t="s">
        <v>20</v>
      </c>
      <c r="B12653" s="11">
        <v>106000</v>
      </c>
    </row>
    <row r="12654" spans="1:2" x14ac:dyDescent="0.25">
      <c r="A12654" s="12" t="s">
        <v>6</v>
      </c>
      <c r="B12654" s="11">
        <v>106000</v>
      </c>
    </row>
    <row r="12655" spans="1:2" x14ac:dyDescent="0.25">
      <c r="A12655" s="13" t="s">
        <v>4031</v>
      </c>
      <c r="B12655" s="11">
        <v>106000</v>
      </c>
    </row>
    <row r="12656" spans="1:2" x14ac:dyDescent="0.25">
      <c r="A12656" s="14">
        <v>7</v>
      </c>
      <c r="B12656" s="11">
        <v>106000</v>
      </c>
    </row>
    <row r="12657" spans="1:2" x14ac:dyDescent="0.25">
      <c r="A12657" s="20" t="s">
        <v>25</v>
      </c>
      <c r="B12657" s="11">
        <v>106000</v>
      </c>
    </row>
    <row r="12658" spans="1:2" x14ac:dyDescent="0.25">
      <c r="A12658" s="163">
        <v>106000</v>
      </c>
      <c r="B12658" s="11">
        <v>106000</v>
      </c>
    </row>
    <row r="12659" spans="1:2" x14ac:dyDescent="0.25">
      <c r="A12659" s="9" t="s">
        <v>3606</v>
      </c>
      <c r="B12659" s="11">
        <v>82888.5550559455</v>
      </c>
    </row>
    <row r="12660" spans="1:2" x14ac:dyDescent="0.25">
      <c r="A12660" s="4" t="s">
        <v>877</v>
      </c>
      <c r="B12660" s="11">
        <v>82888.5550559455</v>
      </c>
    </row>
    <row r="12661" spans="1:2" x14ac:dyDescent="0.25">
      <c r="A12661" s="10" t="s">
        <v>488</v>
      </c>
      <c r="B12661" s="11">
        <v>82888.5550559455</v>
      </c>
    </row>
    <row r="12662" spans="1:2" x14ac:dyDescent="0.25">
      <c r="A12662" s="12" t="s">
        <v>1362</v>
      </c>
      <c r="B12662" s="11">
        <v>82888.5550559455</v>
      </c>
    </row>
    <row r="12663" spans="1:2" x14ac:dyDescent="0.25">
      <c r="A12663" s="13" t="s">
        <v>4101</v>
      </c>
      <c r="B12663" s="11">
        <v>82888.5550559455</v>
      </c>
    </row>
    <row r="12664" spans="1:2" x14ac:dyDescent="0.25">
      <c r="A12664" s="14">
        <v>18</v>
      </c>
      <c r="B12664" s="11">
        <v>82888.5550559455</v>
      </c>
    </row>
    <row r="12665" spans="1:2" x14ac:dyDescent="0.25">
      <c r="A12665" s="20" t="s">
        <v>9</v>
      </c>
      <c r="B12665" s="11">
        <v>82888.5550559455</v>
      </c>
    </row>
    <row r="12666" spans="1:2" x14ac:dyDescent="0.25">
      <c r="A12666" s="163">
        <v>82888.5550559455</v>
      </c>
      <c r="B12666" s="11">
        <v>82888.5550559455</v>
      </c>
    </row>
    <row r="12667" spans="1:2" x14ac:dyDescent="0.25">
      <c r="A12667" s="9" t="s">
        <v>3607</v>
      </c>
      <c r="B12667" s="11">
        <v>59819.107020370408</v>
      </c>
    </row>
    <row r="12668" spans="1:2" x14ac:dyDescent="0.25">
      <c r="A12668" s="4" t="s">
        <v>672</v>
      </c>
      <c r="B12668" s="11">
        <v>59819.107020370408</v>
      </c>
    </row>
    <row r="12669" spans="1:2" x14ac:dyDescent="0.25">
      <c r="A12669" s="10" t="s">
        <v>20</v>
      </c>
      <c r="B12669" s="11">
        <v>59819.107020370408</v>
      </c>
    </row>
    <row r="12670" spans="1:2" x14ac:dyDescent="0.25">
      <c r="A12670" s="12" t="s">
        <v>670</v>
      </c>
      <c r="B12670" s="11">
        <v>59819.107020370408</v>
      </c>
    </row>
    <row r="12671" spans="1:2" x14ac:dyDescent="0.25">
      <c r="A12671" s="13" t="s">
        <v>4029</v>
      </c>
      <c r="B12671" s="11">
        <v>59819.107020370408</v>
      </c>
    </row>
    <row r="12672" spans="1:2" x14ac:dyDescent="0.25">
      <c r="A12672" s="14">
        <v>10</v>
      </c>
      <c r="B12672" s="11">
        <v>59819.107020370408</v>
      </c>
    </row>
    <row r="12673" spans="1:2" x14ac:dyDescent="0.25">
      <c r="A12673" s="20" t="s">
        <v>18</v>
      </c>
      <c r="B12673" s="11">
        <v>59819.107020370408</v>
      </c>
    </row>
    <row r="12674" spans="1:2" x14ac:dyDescent="0.25">
      <c r="A12674" s="163">
        <v>59819.107020370408</v>
      </c>
      <c r="B12674" s="11">
        <v>59819.107020370408</v>
      </c>
    </row>
    <row r="12675" spans="1:2" x14ac:dyDescent="0.25">
      <c r="A12675" s="9" t="s">
        <v>3608</v>
      </c>
      <c r="B12675" s="11">
        <v>6545</v>
      </c>
    </row>
    <row r="12676" spans="1:2" x14ac:dyDescent="0.25">
      <c r="A12676" s="4" t="s">
        <v>8</v>
      </c>
      <c r="B12676" s="11">
        <v>6545</v>
      </c>
    </row>
    <row r="12677" spans="1:2" x14ac:dyDescent="0.25">
      <c r="A12677" s="10" t="s">
        <v>52</v>
      </c>
      <c r="B12677" s="11">
        <v>6545</v>
      </c>
    </row>
    <row r="12678" spans="1:2" x14ac:dyDescent="0.25">
      <c r="A12678" s="12" t="s">
        <v>6</v>
      </c>
      <c r="B12678" s="11">
        <v>6545</v>
      </c>
    </row>
    <row r="12679" spans="1:2" x14ac:dyDescent="0.25">
      <c r="A12679" s="13" t="s">
        <v>4053</v>
      </c>
      <c r="B12679" s="11">
        <v>6545</v>
      </c>
    </row>
    <row r="12680" spans="1:2" x14ac:dyDescent="0.25">
      <c r="A12680" s="14">
        <v>9</v>
      </c>
      <c r="B12680" s="11">
        <v>6545</v>
      </c>
    </row>
    <row r="12681" spans="1:2" x14ac:dyDescent="0.25">
      <c r="A12681" s="20" t="s">
        <v>13</v>
      </c>
      <c r="B12681" s="11">
        <v>6545</v>
      </c>
    </row>
    <row r="12682" spans="1:2" x14ac:dyDescent="0.25">
      <c r="A12682" s="163">
        <v>6545</v>
      </c>
      <c r="B12682" s="11">
        <v>6545</v>
      </c>
    </row>
    <row r="12683" spans="1:2" x14ac:dyDescent="0.25">
      <c r="A12683" s="9" t="s">
        <v>3609</v>
      </c>
      <c r="B12683" s="11">
        <v>17807.916687442568</v>
      </c>
    </row>
    <row r="12684" spans="1:2" x14ac:dyDescent="0.25">
      <c r="A12684" s="4" t="s">
        <v>8</v>
      </c>
      <c r="B12684" s="11">
        <v>17807.916687442568</v>
      </c>
    </row>
    <row r="12685" spans="1:2" x14ac:dyDescent="0.25">
      <c r="A12685" s="10" t="s">
        <v>52</v>
      </c>
      <c r="B12685" s="11">
        <v>17807.916687442568</v>
      </c>
    </row>
    <row r="12686" spans="1:2" x14ac:dyDescent="0.25">
      <c r="A12686" s="12" t="s">
        <v>40</v>
      </c>
      <c r="B12686" s="11">
        <v>17807.916687442568</v>
      </c>
    </row>
    <row r="12687" spans="1:2" x14ac:dyDescent="0.25">
      <c r="A12687" s="13" t="s">
        <v>4054</v>
      </c>
      <c r="B12687" s="11">
        <v>17807.916687442568</v>
      </c>
    </row>
    <row r="12688" spans="1:2" x14ac:dyDescent="0.25">
      <c r="A12688" s="14">
        <v>13</v>
      </c>
      <c r="B12688" s="11">
        <v>17807.916687442568</v>
      </c>
    </row>
    <row r="12689" spans="1:2" x14ac:dyDescent="0.25">
      <c r="A12689" s="20" t="s">
        <v>18</v>
      </c>
      <c r="B12689" s="11">
        <v>17807.916687442568</v>
      </c>
    </row>
    <row r="12690" spans="1:2" x14ac:dyDescent="0.25">
      <c r="A12690" s="163">
        <v>17807.916687442568</v>
      </c>
      <c r="B12690" s="11">
        <v>17807.916687442568</v>
      </c>
    </row>
    <row r="12691" spans="1:2" x14ac:dyDescent="0.25">
      <c r="A12691" s="9" t="s">
        <v>3610</v>
      </c>
      <c r="B12691" s="11">
        <v>54000</v>
      </c>
    </row>
    <row r="12692" spans="1:2" x14ac:dyDescent="0.25">
      <c r="A12692" s="4" t="s">
        <v>15</v>
      </c>
      <c r="B12692" s="11">
        <v>54000</v>
      </c>
    </row>
    <row r="12693" spans="1:2" x14ac:dyDescent="0.25">
      <c r="A12693" s="10" t="s">
        <v>4001</v>
      </c>
      <c r="B12693" s="11">
        <v>54000</v>
      </c>
    </row>
    <row r="12694" spans="1:2" x14ac:dyDescent="0.25">
      <c r="A12694" s="12" t="s">
        <v>6</v>
      </c>
      <c r="B12694" s="11">
        <v>54000</v>
      </c>
    </row>
    <row r="12695" spans="1:2" x14ac:dyDescent="0.25">
      <c r="A12695" s="13" t="s">
        <v>4029</v>
      </c>
      <c r="B12695" s="11">
        <v>54000</v>
      </c>
    </row>
    <row r="12696" spans="1:2" x14ac:dyDescent="0.25">
      <c r="A12696" s="14">
        <v>10</v>
      </c>
      <c r="B12696" s="11">
        <v>54000</v>
      </c>
    </row>
    <row r="12697" spans="1:2" x14ac:dyDescent="0.25">
      <c r="A12697" s="20" t="s">
        <v>9</v>
      </c>
      <c r="B12697" s="11">
        <v>54000</v>
      </c>
    </row>
    <row r="12698" spans="1:2" x14ac:dyDescent="0.25">
      <c r="A12698" s="163">
        <v>54000</v>
      </c>
      <c r="B12698" s="11">
        <v>54000</v>
      </c>
    </row>
    <row r="12699" spans="1:2" x14ac:dyDescent="0.25">
      <c r="A12699" s="9" t="s">
        <v>3611</v>
      </c>
      <c r="B12699" s="11">
        <v>100000</v>
      </c>
    </row>
    <row r="12700" spans="1:2" x14ac:dyDescent="0.25">
      <c r="A12700" s="4" t="s">
        <v>15</v>
      </c>
      <c r="B12700" s="11">
        <v>100000</v>
      </c>
    </row>
    <row r="12701" spans="1:2" x14ac:dyDescent="0.25">
      <c r="A12701" s="10" t="s">
        <v>356</v>
      </c>
      <c r="B12701" s="11">
        <v>100000</v>
      </c>
    </row>
    <row r="12702" spans="1:2" x14ac:dyDescent="0.25">
      <c r="A12702" s="12" t="s">
        <v>6</v>
      </c>
      <c r="B12702" s="11">
        <v>100000</v>
      </c>
    </row>
    <row r="12703" spans="1:2" x14ac:dyDescent="0.25">
      <c r="A12703" s="13" t="s">
        <v>4031</v>
      </c>
      <c r="B12703" s="11">
        <v>100000</v>
      </c>
    </row>
    <row r="12704" spans="1:2" x14ac:dyDescent="0.25">
      <c r="A12704" s="14">
        <v>4</v>
      </c>
      <c r="B12704" s="11">
        <v>100000</v>
      </c>
    </row>
    <row r="12705" spans="1:2" x14ac:dyDescent="0.25">
      <c r="A12705" s="20" t="s">
        <v>18</v>
      </c>
      <c r="B12705" s="11">
        <v>100000</v>
      </c>
    </row>
    <row r="12706" spans="1:2" x14ac:dyDescent="0.25">
      <c r="A12706" s="163">
        <v>100000</v>
      </c>
      <c r="B12706" s="11">
        <v>100000</v>
      </c>
    </row>
    <row r="12707" spans="1:2" x14ac:dyDescent="0.25">
      <c r="A12707" s="9" t="s">
        <v>3612</v>
      </c>
      <c r="B12707" s="11">
        <v>49168.076151516347</v>
      </c>
    </row>
    <row r="12708" spans="1:2" x14ac:dyDescent="0.25">
      <c r="A12708" s="4" t="s">
        <v>88</v>
      </c>
      <c r="B12708" s="11">
        <v>49168.076151516347</v>
      </c>
    </row>
    <row r="12709" spans="1:2" x14ac:dyDescent="0.25">
      <c r="A12709" s="10" t="s">
        <v>20</v>
      </c>
      <c r="B12709" s="11">
        <v>49168.076151516347</v>
      </c>
    </row>
    <row r="12710" spans="1:2" x14ac:dyDescent="0.25">
      <c r="A12710" s="12" t="s">
        <v>86</v>
      </c>
      <c r="B12710" s="11">
        <v>49168.076151516347</v>
      </c>
    </row>
    <row r="12711" spans="1:2" x14ac:dyDescent="0.25">
      <c r="A12711" s="13" t="s">
        <v>4030</v>
      </c>
      <c r="B12711" s="11">
        <v>49168.076151516347</v>
      </c>
    </row>
    <row r="12712" spans="1:2" x14ac:dyDescent="0.25">
      <c r="A12712" s="14">
        <v>5</v>
      </c>
      <c r="B12712" s="11">
        <v>49168.076151516347</v>
      </c>
    </row>
    <row r="12713" spans="1:2" x14ac:dyDescent="0.25">
      <c r="A12713" s="20" t="s">
        <v>9</v>
      </c>
      <c r="B12713" s="11">
        <v>49168.076151516347</v>
      </c>
    </row>
    <row r="12714" spans="1:2" x14ac:dyDescent="0.25">
      <c r="A12714" s="163">
        <v>49168.076151516347</v>
      </c>
      <c r="B12714" s="11">
        <v>49168.076151516347</v>
      </c>
    </row>
    <row r="12715" spans="1:2" x14ac:dyDescent="0.25">
      <c r="A12715" s="9" t="s">
        <v>3613</v>
      </c>
      <c r="B12715" s="11">
        <v>4019</v>
      </c>
    </row>
    <row r="12716" spans="1:2" x14ac:dyDescent="0.25">
      <c r="A12716" s="4" t="s">
        <v>347</v>
      </c>
      <c r="B12716" s="11">
        <v>4019</v>
      </c>
    </row>
    <row r="12717" spans="1:2" x14ac:dyDescent="0.25">
      <c r="A12717" s="10" t="s">
        <v>67</v>
      </c>
      <c r="B12717" s="11">
        <v>4019</v>
      </c>
    </row>
    <row r="12718" spans="1:2" x14ac:dyDescent="0.25">
      <c r="A12718" s="12" t="s">
        <v>6</v>
      </c>
      <c r="B12718" s="11">
        <v>4019</v>
      </c>
    </row>
    <row r="12719" spans="1:2" x14ac:dyDescent="0.25">
      <c r="A12719" s="13" t="s">
        <v>4053</v>
      </c>
      <c r="B12719" s="11">
        <v>4019</v>
      </c>
    </row>
    <row r="12720" spans="1:2" x14ac:dyDescent="0.25">
      <c r="A12720" s="14">
        <v>3</v>
      </c>
      <c r="B12720" s="11">
        <v>4019</v>
      </c>
    </row>
    <row r="12721" spans="1:2" x14ac:dyDescent="0.25">
      <c r="A12721" s="20" t="s">
        <v>18</v>
      </c>
      <c r="B12721" s="11">
        <v>4019</v>
      </c>
    </row>
    <row r="12722" spans="1:2" x14ac:dyDescent="0.25">
      <c r="A12722" s="163">
        <v>4019</v>
      </c>
      <c r="B12722" s="11">
        <v>4019</v>
      </c>
    </row>
    <row r="12723" spans="1:2" x14ac:dyDescent="0.25">
      <c r="A12723" s="9" t="s">
        <v>3614</v>
      </c>
      <c r="B12723" s="11">
        <v>15000</v>
      </c>
    </row>
    <row r="12724" spans="1:2" x14ac:dyDescent="0.25">
      <c r="A12724" s="4" t="s">
        <v>17</v>
      </c>
      <c r="B12724" s="11">
        <v>15000</v>
      </c>
    </row>
    <row r="12725" spans="1:2" x14ac:dyDescent="0.25">
      <c r="A12725" s="10" t="s">
        <v>20</v>
      </c>
      <c r="B12725" s="11">
        <v>15000</v>
      </c>
    </row>
    <row r="12726" spans="1:2" x14ac:dyDescent="0.25">
      <c r="A12726" s="12" t="s">
        <v>6</v>
      </c>
      <c r="B12726" s="11">
        <v>15000</v>
      </c>
    </row>
    <row r="12727" spans="1:2" x14ac:dyDescent="0.25">
      <c r="A12727" s="13" t="s">
        <v>4054</v>
      </c>
      <c r="B12727" s="11">
        <v>15000</v>
      </c>
    </row>
    <row r="12728" spans="1:2" x14ac:dyDescent="0.25">
      <c r="A12728" s="14">
        <v>5</v>
      </c>
      <c r="B12728" s="11">
        <v>15000</v>
      </c>
    </row>
    <row r="12729" spans="1:2" x14ac:dyDescent="0.25">
      <c r="A12729" s="20" t="s">
        <v>9</v>
      </c>
      <c r="B12729" s="11">
        <v>15000</v>
      </c>
    </row>
    <row r="12730" spans="1:2" x14ac:dyDescent="0.25">
      <c r="A12730" s="163">
        <v>15000</v>
      </c>
      <c r="B12730" s="11">
        <v>15000</v>
      </c>
    </row>
    <row r="12731" spans="1:2" x14ac:dyDescent="0.25">
      <c r="A12731" s="9" t="s">
        <v>3615</v>
      </c>
      <c r="B12731" s="11">
        <v>17807.916687442568</v>
      </c>
    </row>
    <row r="12732" spans="1:2" x14ac:dyDescent="0.25">
      <c r="A12732" s="4" t="s">
        <v>8</v>
      </c>
      <c r="B12732" s="11">
        <v>17807.916687442568</v>
      </c>
    </row>
    <row r="12733" spans="1:2" x14ac:dyDescent="0.25">
      <c r="A12733" s="10" t="s">
        <v>20</v>
      </c>
      <c r="B12733" s="11">
        <v>17807.916687442568</v>
      </c>
    </row>
    <row r="12734" spans="1:2" x14ac:dyDescent="0.25">
      <c r="A12734" s="12" t="s">
        <v>40</v>
      </c>
      <c r="B12734" s="11">
        <v>17807.916687442568</v>
      </c>
    </row>
    <row r="12735" spans="1:2" x14ac:dyDescent="0.25">
      <c r="A12735" s="13" t="s">
        <v>4054</v>
      </c>
      <c r="B12735" s="11">
        <v>17807.916687442568</v>
      </c>
    </row>
    <row r="12736" spans="1:2" x14ac:dyDescent="0.25">
      <c r="A12736" s="14">
        <v>4</v>
      </c>
      <c r="B12736" s="11">
        <v>17807.916687442568</v>
      </c>
    </row>
    <row r="12737" spans="1:2" x14ac:dyDescent="0.25">
      <c r="A12737" s="20" t="s">
        <v>13</v>
      </c>
      <c r="B12737" s="11">
        <v>17807.916687442568</v>
      </c>
    </row>
    <row r="12738" spans="1:2" x14ac:dyDescent="0.25">
      <c r="A12738" s="163">
        <v>17807.916687442568</v>
      </c>
      <c r="B12738" s="11">
        <v>17807.916687442568</v>
      </c>
    </row>
    <row r="12739" spans="1:2" x14ac:dyDescent="0.25">
      <c r="A12739" s="9" t="s">
        <v>3616</v>
      </c>
      <c r="B12739" s="11">
        <v>12000</v>
      </c>
    </row>
    <row r="12740" spans="1:2" x14ac:dyDescent="0.25">
      <c r="A12740" s="4" t="s">
        <v>8</v>
      </c>
      <c r="B12740" s="11">
        <v>12000</v>
      </c>
    </row>
    <row r="12741" spans="1:2" x14ac:dyDescent="0.25">
      <c r="A12741" s="10" t="s">
        <v>3999</v>
      </c>
      <c r="B12741" s="11">
        <v>12000</v>
      </c>
    </row>
    <row r="12742" spans="1:2" x14ac:dyDescent="0.25">
      <c r="A12742" s="12" t="s">
        <v>6</v>
      </c>
      <c r="B12742" s="11">
        <v>12000</v>
      </c>
    </row>
    <row r="12743" spans="1:2" x14ac:dyDescent="0.25">
      <c r="A12743" s="13" t="s">
        <v>4053</v>
      </c>
      <c r="B12743" s="11">
        <v>12000</v>
      </c>
    </row>
    <row r="12744" spans="1:2" x14ac:dyDescent="0.25">
      <c r="A12744" s="14">
        <v>3</v>
      </c>
      <c r="B12744" s="11">
        <v>12000</v>
      </c>
    </row>
    <row r="12745" spans="1:2" x14ac:dyDescent="0.25">
      <c r="A12745" s="20" t="s">
        <v>13</v>
      </c>
      <c r="B12745" s="11">
        <v>12000</v>
      </c>
    </row>
    <row r="12746" spans="1:2" x14ac:dyDescent="0.25">
      <c r="A12746" s="163">
        <v>12000</v>
      </c>
      <c r="B12746" s="11">
        <v>12000</v>
      </c>
    </row>
    <row r="12747" spans="1:2" x14ac:dyDescent="0.25">
      <c r="A12747" s="9" t="s">
        <v>3617</v>
      </c>
      <c r="B12747" s="11">
        <v>2225.989585930321</v>
      </c>
    </row>
    <row r="12748" spans="1:2" x14ac:dyDescent="0.25">
      <c r="A12748" s="4" t="s">
        <v>8</v>
      </c>
      <c r="B12748" s="11">
        <v>2225.989585930321</v>
      </c>
    </row>
    <row r="12749" spans="1:2" x14ac:dyDescent="0.25">
      <c r="A12749" s="10" t="s">
        <v>20</v>
      </c>
      <c r="B12749" s="11">
        <v>2225.989585930321</v>
      </c>
    </row>
    <row r="12750" spans="1:2" x14ac:dyDescent="0.25">
      <c r="A12750" s="12" t="s">
        <v>40</v>
      </c>
      <c r="B12750" s="11">
        <v>2225.989585930321</v>
      </c>
    </row>
    <row r="12751" spans="1:2" x14ac:dyDescent="0.25">
      <c r="A12751" s="13" t="s">
        <v>4053</v>
      </c>
      <c r="B12751" s="11">
        <v>2225.989585930321</v>
      </c>
    </row>
    <row r="12752" spans="1:2" x14ac:dyDescent="0.25">
      <c r="A12752" s="14">
        <v>4</v>
      </c>
      <c r="B12752" s="11">
        <v>2225.989585930321</v>
      </c>
    </row>
    <row r="12753" spans="1:2" x14ac:dyDescent="0.25">
      <c r="A12753" s="20" t="s">
        <v>18</v>
      </c>
      <c r="B12753" s="11">
        <v>2225.989585930321</v>
      </c>
    </row>
    <row r="12754" spans="1:2" x14ac:dyDescent="0.25">
      <c r="A12754" s="163">
        <v>2225.989585930321</v>
      </c>
      <c r="B12754" s="11">
        <v>2225.989585930321</v>
      </c>
    </row>
    <row r="12755" spans="1:2" x14ac:dyDescent="0.25">
      <c r="A12755" s="9" t="s">
        <v>3618</v>
      </c>
      <c r="B12755" s="11">
        <v>86000</v>
      </c>
    </row>
    <row r="12756" spans="1:2" x14ac:dyDescent="0.25">
      <c r="A12756" s="4" t="s">
        <v>347</v>
      </c>
      <c r="B12756" s="11">
        <v>86000</v>
      </c>
    </row>
    <row r="12757" spans="1:2" x14ac:dyDescent="0.25">
      <c r="A12757" s="10" t="s">
        <v>20</v>
      </c>
      <c r="B12757" s="11">
        <v>86000</v>
      </c>
    </row>
    <row r="12758" spans="1:2" x14ac:dyDescent="0.25">
      <c r="A12758" s="12" t="s">
        <v>6</v>
      </c>
      <c r="B12758" s="11">
        <v>86000</v>
      </c>
    </row>
    <row r="12759" spans="1:2" x14ac:dyDescent="0.25">
      <c r="A12759" s="13" t="s">
        <v>4101</v>
      </c>
      <c r="B12759" s="11">
        <v>86000</v>
      </c>
    </row>
    <row r="12760" spans="1:2" x14ac:dyDescent="0.25">
      <c r="A12760" s="14">
        <v>3</v>
      </c>
      <c r="B12760" s="11">
        <v>86000</v>
      </c>
    </row>
    <row r="12761" spans="1:2" x14ac:dyDescent="0.25">
      <c r="A12761" s="20" t="s">
        <v>13</v>
      </c>
      <c r="B12761" s="11">
        <v>86000</v>
      </c>
    </row>
    <row r="12762" spans="1:2" x14ac:dyDescent="0.25">
      <c r="A12762" s="163">
        <v>86000</v>
      </c>
      <c r="B12762" s="11">
        <v>86000</v>
      </c>
    </row>
    <row r="12763" spans="1:2" x14ac:dyDescent="0.25">
      <c r="A12763" s="9" t="s">
        <v>3619</v>
      </c>
      <c r="B12763" s="11">
        <v>6054.6916737304728</v>
      </c>
    </row>
    <row r="12764" spans="1:2" x14ac:dyDescent="0.25">
      <c r="A12764" s="4" t="s">
        <v>8</v>
      </c>
      <c r="B12764" s="11">
        <v>6054.6916737304728</v>
      </c>
    </row>
    <row r="12765" spans="1:2" x14ac:dyDescent="0.25">
      <c r="A12765" s="10" t="s">
        <v>52</v>
      </c>
      <c r="B12765" s="11">
        <v>6054.6916737304728</v>
      </c>
    </row>
    <row r="12766" spans="1:2" x14ac:dyDescent="0.25">
      <c r="A12766" s="12" t="s">
        <v>40</v>
      </c>
      <c r="B12766" s="11">
        <v>6054.6916737304728</v>
      </c>
    </row>
    <row r="12767" spans="1:2" x14ac:dyDescent="0.25">
      <c r="A12767" s="13" t="s">
        <v>4053</v>
      </c>
      <c r="B12767" s="11">
        <v>6054.6916737304728</v>
      </c>
    </row>
    <row r="12768" spans="1:2" x14ac:dyDescent="0.25">
      <c r="A12768" s="14">
        <v>5</v>
      </c>
      <c r="B12768" s="11">
        <v>6054.6916737304728</v>
      </c>
    </row>
    <row r="12769" spans="1:2" x14ac:dyDescent="0.25">
      <c r="A12769" s="20" t="s">
        <v>9</v>
      </c>
      <c r="B12769" s="11">
        <v>6054.6916737304728</v>
      </c>
    </row>
    <row r="12770" spans="1:2" x14ac:dyDescent="0.25">
      <c r="A12770" s="163">
        <v>6054.6916737304728</v>
      </c>
      <c r="B12770" s="11">
        <v>6054.6916737304728</v>
      </c>
    </row>
    <row r="12771" spans="1:2" x14ac:dyDescent="0.25">
      <c r="A12771" s="9" t="s">
        <v>3620</v>
      </c>
      <c r="B12771" s="11">
        <v>3360</v>
      </c>
    </row>
    <row r="12772" spans="1:2" x14ac:dyDescent="0.25">
      <c r="A12772" s="4" t="s">
        <v>8</v>
      </c>
      <c r="B12772" s="11">
        <v>3360</v>
      </c>
    </row>
    <row r="12773" spans="1:2" x14ac:dyDescent="0.25">
      <c r="A12773" s="10" t="s">
        <v>20</v>
      </c>
      <c r="B12773" s="11">
        <v>3360</v>
      </c>
    </row>
    <row r="12774" spans="1:2" x14ac:dyDescent="0.25">
      <c r="A12774" s="12" t="s">
        <v>6</v>
      </c>
      <c r="B12774" s="11">
        <v>3360</v>
      </c>
    </row>
    <row r="12775" spans="1:2" x14ac:dyDescent="0.25">
      <c r="A12775" s="13" t="s">
        <v>4053</v>
      </c>
      <c r="B12775" s="11">
        <v>3360</v>
      </c>
    </row>
    <row r="12776" spans="1:2" x14ac:dyDescent="0.25">
      <c r="A12776" s="14">
        <v>3</v>
      </c>
      <c r="B12776" s="11">
        <v>3360</v>
      </c>
    </row>
    <row r="12777" spans="1:2" x14ac:dyDescent="0.25">
      <c r="A12777" s="20" t="s">
        <v>25</v>
      </c>
      <c r="B12777" s="11">
        <v>3360</v>
      </c>
    </row>
    <row r="12778" spans="1:2" x14ac:dyDescent="0.25">
      <c r="A12778" s="163">
        <v>3360</v>
      </c>
      <c r="B12778" s="11">
        <v>3360</v>
      </c>
    </row>
    <row r="12779" spans="1:2" x14ac:dyDescent="0.25">
      <c r="A12779" s="9" t="s">
        <v>3621</v>
      </c>
      <c r="B12779" s="11">
        <v>10000</v>
      </c>
    </row>
    <row r="12780" spans="1:2" x14ac:dyDescent="0.25">
      <c r="A12780" s="4" t="s">
        <v>8</v>
      </c>
      <c r="B12780" s="11">
        <v>10000</v>
      </c>
    </row>
    <row r="12781" spans="1:2" x14ac:dyDescent="0.25">
      <c r="A12781" s="10" t="s">
        <v>4001</v>
      </c>
      <c r="B12781" s="11">
        <v>10000</v>
      </c>
    </row>
    <row r="12782" spans="1:2" x14ac:dyDescent="0.25">
      <c r="A12782" s="12" t="s">
        <v>6</v>
      </c>
      <c r="B12782" s="11">
        <v>10000</v>
      </c>
    </row>
    <row r="12783" spans="1:2" x14ac:dyDescent="0.25">
      <c r="A12783" s="13" t="s">
        <v>4053</v>
      </c>
      <c r="B12783" s="11">
        <v>10000</v>
      </c>
    </row>
    <row r="12784" spans="1:2" x14ac:dyDescent="0.25">
      <c r="A12784" s="14">
        <v>1</v>
      </c>
      <c r="B12784" s="11">
        <v>10000</v>
      </c>
    </row>
    <row r="12785" spans="1:2" x14ac:dyDescent="0.25">
      <c r="A12785" s="20" t="s">
        <v>13</v>
      </c>
      <c r="B12785" s="11">
        <v>10000</v>
      </c>
    </row>
    <row r="12786" spans="1:2" x14ac:dyDescent="0.25">
      <c r="A12786" s="163">
        <v>10000</v>
      </c>
      <c r="B12786" s="11">
        <v>10000</v>
      </c>
    </row>
    <row r="12787" spans="1:2" x14ac:dyDescent="0.25">
      <c r="A12787" s="9" t="s">
        <v>3622</v>
      </c>
      <c r="B12787" s="11">
        <v>70000</v>
      </c>
    </row>
    <row r="12788" spans="1:2" x14ac:dyDescent="0.25">
      <c r="A12788" s="4" t="s">
        <v>15</v>
      </c>
      <c r="B12788" s="11">
        <v>70000</v>
      </c>
    </row>
    <row r="12789" spans="1:2" x14ac:dyDescent="0.25">
      <c r="A12789" s="10" t="s">
        <v>20</v>
      </c>
      <c r="B12789" s="11">
        <v>70000</v>
      </c>
    </row>
    <row r="12790" spans="1:2" x14ac:dyDescent="0.25">
      <c r="A12790" s="12" t="s">
        <v>6</v>
      </c>
      <c r="B12790" s="11">
        <v>70000</v>
      </c>
    </row>
    <row r="12791" spans="1:2" x14ac:dyDescent="0.25">
      <c r="A12791" s="13" t="s">
        <v>4100</v>
      </c>
      <c r="B12791" s="11">
        <v>70000</v>
      </c>
    </row>
    <row r="12792" spans="1:2" x14ac:dyDescent="0.25">
      <c r="A12792" s="14">
        <v>9</v>
      </c>
      <c r="B12792" s="11">
        <v>70000</v>
      </c>
    </row>
    <row r="12793" spans="1:2" x14ac:dyDescent="0.25">
      <c r="A12793" s="20" t="s">
        <v>9</v>
      </c>
      <c r="B12793" s="11">
        <v>70000</v>
      </c>
    </row>
    <row r="12794" spans="1:2" x14ac:dyDescent="0.25">
      <c r="A12794" s="163">
        <v>70000</v>
      </c>
      <c r="B12794" s="11">
        <v>70000</v>
      </c>
    </row>
    <row r="12795" spans="1:2" x14ac:dyDescent="0.25">
      <c r="A12795" s="9" t="s">
        <v>3623</v>
      </c>
      <c r="B12795" s="11">
        <v>155000</v>
      </c>
    </row>
    <row r="12796" spans="1:2" x14ac:dyDescent="0.25">
      <c r="A12796" s="4" t="s">
        <v>15</v>
      </c>
      <c r="B12796" s="11">
        <v>155000</v>
      </c>
    </row>
    <row r="12797" spans="1:2" x14ac:dyDescent="0.25">
      <c r="A12797" s="10" t="s">
        <v>52</v>
      </c>
      <c r="B12797" s="11">
        <v>155000</v>
      </c>
    </row>
    <row r="12798" spans="1:2" x14ac:dyDescent="0.25">
      <c r="A12798" s="12" t="s">
        <v>6</v>
      </c>
      <c r="B12798" s="11">
        <v>155000</v>
      </c>
    </row>
    <row r="12799" spans="1:2" x14ac:dyDescent="0.25">
      <c r="A12799" s="13" t="s">
        <v>4103</v>
      </c>
      <c r="B12799" s="11">
        <v>155000</v>
      </c>
    </row>
    <row r="12800" spans="1:2" x14ac:dyDescent="0.25">
      <c r="A12800" s="14">
        <v>14</v>
      </c>
      <c r="B12800" s="11">
        <v>155000</v>
      </c>
    </row>
    <row r="12801" spans="1:2" x14ac:dyDescent="0.25">
      <c r="A12801" s="20" t="s">
        <v>25</v>
      </c>
      <c r="B12801" s="11">
        <v>155000</v>
      </c>
    </row>
    <row r="12802" spans="1:2" x14ac:dyDescent="0.25">
      <c r="A12802" s="163">
        <v>155000</v>
      </c>
      <c r="B12802" s="11">
        <v>155000</v>
      </c>
    </row>
    <row r="12803" spans="1:2" x14ac:dyDescent="0.25">
      <c r="A12803" s="9" t="s">
        <v>3625</v>
      </c>
      <c r="B12803" s="11">
        <v>10000</v>
      </c>
    </row>
    <row r="12804" spans="1:2" x14ac:dyDescent="0.25">
      <c r="A12804" s="4" t="s">
        <v>8</v>
      </c>
      <c r="B12804" s="11">
        <v>10000</v>
      </c>
    </row>
    <row r="12805" spans="1:2" x14ac:dyDescent="0.25">
      <c r="A12805" s="10" t="s">
        <v>3999</v>
      </c>
      <c r="B12805" s="11">
        <v>10000</v>
      </c>
    </row>
    <row r="12806" spans="1:2" x14ac:dyDescent="0.25">
      <c r="A12806" s="12" t="s">
        <v>6</v>
      </c>
      <c r="B12806" s="11">
        <v>10000</v>
      </c>
    </row>
    <row r="12807" spans="1:2" x14ac:dyDescent="0.25">
      <c r="A12807" s="13" t="s">
        <v>4053</v>
      </c>
      <c r="B12807" s="11">
        <v>10000</v>
      </c>
    </row>
    <row r="12808" spans="1:2" x14ac:dyDescent="0.25">
      <c r="A12808" s="14">
        <v>2</v>
      </c>
      <c r="B12808" s="11">
        <v>10000</v>
      </c>
    </row>
    <row r="12809" spans="1:2" x14ac:dyDescent="0.25">
      <c r="A12809" s="20" t="s">
        <v>13</v>
      </c>
      <c r="B12809" s="11">
        <v>10000</v>
      </c>
    </row>
    <row r="12810" spans="1:2" x14ac:dyDescent="0.25">
      <c r="A12810" s="163">
        <v>10000</v>
      </c>
      <c r="B12810" s="11">
        <v>10000</v>
      </c>
    </row>
    <row r="12811" spans="1:2" x14ac:dyDescent="0.25">
      <c r="A12811" s="9" t="s">
        <v>3626</v>
      </c>
      <c r="B12811" s="11">
        <v>5342.3750062327708</v>
      </c>
    </row>
    <row r="12812" spans="1:2" x14ac:dyDescent="0.25">
      <c r="A12812" s="4" t="s">
        <v>8</v>
      </c>
      <c r="B12812" s="11">
        <v>5342.3750062327708</v>
      </c>
    </row>
    <row r="12813" spans="1:2" x14ac:dyDescent="0.25">
      <c r="A12813" s="10" t="s">
        <v>20</v>
      </c>
      <c r="B12813" s="11">
        <v>5342.3750062327708</v>
      </c>
    </row>
    <row r="12814" spans="1:2" x14ac:dyDescent="0.25">
      <c r="A12814" s="12" t="s">
        <v>40</v>
      </c>
      <c r="B12814" s="11">
        <v>5342.3750062327708</v>
      </c>
    </row>
    <row r="12815" spans="1:2" x14ac:dyDescent="0.25">
      <c r="A12815" s="13" t="s">
        <v>4053</v>
      </c>
      <c r="B12815" s="11">
        <v>5342.3750062327708</v>
      </c>
    </row>
    <row r="12816" spans="1:2" x14ac:dyDescent="0.25">
      <c r="A12816" s="14">
        <v>8</v>
      </c>
      <c r="B12816" s="11">
        <v>5342.3750062327708</v>
      </c>
    </row>
    <row r="12817" spans="1:2" x14ac:dyDescent="0.25">
      <c r="A12817" s="20" t="s">
        <v>9</v>
      </c>
      <c r="B12817" s="11">
        <v>5342.3750062327708</v>
      </c>
    </row>
    <row r="12818" spans="1:2" x14ac:dyDescent="0.25">
      <c r="A12818" s="163">
        <v>5342.3750062327708</v>
      </c>
      <c r="B12818" s="11">
        <v>5342.3750062327708</v>
      </c>
    </row>
    <row r="12819" spans="1:2" x14ac:dyDescent="0.25">
      <c r="A12819" s="9" t="s">
        <v>3627</v>
      </c>
      <c r="B12819" s="11">
        <v>85672.4111378214</v>
      </c>
    </row>
    <row r="12820" spans="1:2" x14ac:dyDescent="0.25">
      <c r="A12820" s="4" t="s">
        <v>84</v>
      </c>
      <c r="B12820" s="11">
        <v>85672.4111378214</v>
      </c>
    </row>
    <row r="12821" spans="1:2" x14ac:dyDescent="0.25">
      <c r="A12821" s="10" t="s">
        <v>356</v>
      </c>
      <c r="B12821" s="11">
        <v>85672.4111378214</v>
      </c>
    </row>
    <row r="12822" spans="1:2" x14ac:dyDescent="0.25">
      <c r="A12822" s="12" t="s">
        <v>82</v>
      </c>
      <c r="B12822" s="11">
        <v>85672.4111378214</v>
      </c>
    </row>
    <row r="12823" spans="1:2" x14ac:dyDescent="0.25">
      <c r="A12823" s="13" t="s">
        <v>4101</v>
      </c>
      <c r="B12823" s="11">
        <v>85672.4111378214</v>
      </c>
    </row>
    <row r="12824" spans="1:2" x14ac:dyDescent="0.25">
      <c r="A12824" s="14">
        <v>6</v>
      </c>
      <c r="B12824" s="11">
        <v>85672.4111378214</v>
      </c>
    </row>
    <row r="12825" spans="1:2" x14ac:dyDescent="0.25">
      <c r="A12825" s="20" t="s">
        <v>9</v>
      </c>
      <c r="B12825" s="11">
        <v>85672.4111378214</v>
      </c>
    </row>
    <row r="12826" spans="1:2" x14ac:dyDescent="0.25">
      <c r="A12826" s="163">
        <v>85672.4111378214</v>
      </c>
      <c r="B12826" s="11">
        <v>85672.4111378214</v>
      </c>
    </row>
    <row r="12827" spans="1:2" x14ac:dyDescent="0.25">
      <c r="A12827" s="9" t="s">
        <v>3628</v>
      </c>
      <c r="B12827" s="11">
        <v>4273.9000049862161</v>
      </c>
    </row>
    <row r="12828" spans="1:2" x14ac:dyDescent="0.25">
      <c r="A12828" s="4" t="s">
        <v>8</v>
      </c>
      <c r="B12828" s="11">
        <v>4273.9000049862161</v>
      </c>
    </row>
    <row r="12829" spans="1:2" x14ac:dyDescent="0.25">
      <c r="A12829" s="10" t="s">
        <v>488</v>
      </c>
      <c r="B12829" s="11">
        <v>4273.9000049862161</v>
      </c>
    </row>
    <row r="12830" spans="1:2" x14ac:dyDescent="0.25">
      <c r="A12830" s="12" t="s">
        <v>40</v>
      </c>
      <c r="B12830" s="11">
        <v>4273.9000049862161</v>
      </c>
    </row>
    <row r="12831" spans="1:2" x14ac:dyDescent="0.25">
      <c r="A12831" s="13" t="s">
        <v>4053</v>
      </c>
      <c r="B12831" s="11">
        <v>4273.9000049862161</v>
      </c>
    </row>
    <row r="12832" spans="1:2" x14ac:dyDescent="0.25">
      <c r="A12832" s="14">
        <v>15</v>
      </c>
      <c r="B12832" s="11">
        <v>4273.9000049862161</v>
      </c>
    </row>
    <row r="12833" spans="1:2" x14ac:dyDescent="0.25">
      <c r="A12833" s="20" t="s">
        <v>18</v>
      </c>
      <c r="B12833" s="11">
        <v>4273.9000049862161</v>
      </c>
    </row>
    <row r="12834" spans="1:2" x14ac:dyDescent="0.25">
      <c r="A12834" s="163">
        <v>4273.9000049862161</v>
      </c>
      <c r="B12834" s="11">
        <v>4273.9000049862161</v>
      </c>
    </row>
    <row r="12835" spans="1:2" x14ac:dyDescent="0.25">
      <c r="A12835" s="9" t="s">
        <v>3629</v>
      </c>
      <c r="B12835" s="11">
        <v>8903.9583437212841</v>
      </c>
    </row>
    <row r="12836" spans="1:2" x14ac:dyDescent="0.25">
      <c r="A12836" s="4" t="s">
        <v>8</v>
      </c>
      <c r="B12836" s="11">
        <v>8903.9583437212841</v>
      </c>
    </row>
    <row r="12837" spans="1:2" x14ac:dyDescent="0.25">
      <c r="A12837" s="10" t="s">
        <v>52</v>
      </c>
      <c r="B12837" s="11">
        <v>8903.9583437212841</v>
      </c>
    </row>
    <row r="12838" spans="1:2" x14ac:dyDescent="0.25">
      <c r="A12838" s="12" t="s">
        <v>40</v>
      </c>
      <c r="B12838" s="11">
        <v>8903.9583437212841</v>
      </c>
    </row>
    <row r="12839" spans="1:2" x14ac:dyDescent="0.25">
      <c r="A12839" s="13" t="s">
        <v>4053</v>
      </c>
      <c r="B12839" s="11">
        <v>8903.9583437212841</v>
      </c>
    </row>
    <row r="12840" spans="1:2" x14ac:dyDescent="0.25">
      <c r="A12840" s="14">
        <v>20</v>
      </c>
      <c r="B12840" s="11">
        <v>8903.9583437212841</v>
      </c>
    </row>
    <row r="12841" spans="1:2" x14ac:dyDescent="0.25">
      <c r="A12841" s="20" t="s">
        <v>13</v>
      </c>
      <c r="B12841" s="11">
        <v>8903.9583437212841</v>
      </c>
    </row>
    <row r="12842" spans="1:2" x14ac:dyDescent="0.25">
      <c r="A12842" s="163">
        <v>8903.9583437212841</v>
      </c>
      <c r="B12842" s="11">
        <v>8903.9583437212841</v>
      </c>
    </row>
    <row r="12843" spans="1:2" x14ac:dyDescent="0.25">
      <c r="A12843" s="9" t="s">
        <v>3630</v>
      </c>
      <c r="B12843" s="11">
        <v>66199.48742682593</v>
      </c>
    </row>
    <row r="12844" spans="1:2" x14ac:dyDescent="0.25">
      <c r="A12844" s="4" t="s">
        <v>71</v>
      </c>
      <c r="B12844" s="11">
        <v>66199.48742682593</v>
      </c>
    </row>
    <row r="12845" spans="1:2" x14ac:dyDescent="0.25">
      <c r="A12845" s="10" t="s">
        <v>52</v>
      </c>
      <c r="B12845" s="11">
        <v>66199.48742682593</v>
      </c>
    </row>
    <row r="12846" spans="1:2" x14ac:dyDescent="0.25">
      <c r="A12846" s="12" t="s">
        <v>69</v>
      </c>
      <c r="B12846" s="11">
        <v>66199.48742682593</v>
      </c>
    </row>
    <row r="12847" spans="1:2" x14ac:dyDescent="0.25">
      <c r="A12847" s="13" t="s">
        <v>4100</v>
      </c>
      <c r="B12847" s="11">
        <v>66199.48742682593</v>
      </c>
    </row>
    <row r="12848" spans="1:2" x14ac:dyDescent="0.25">
      <c r="A12848" s="14">
        <v>23</v>
      </c>
      <c r="B12848" s="11">
        <v>66199.48742682593</v>
      </c>
    </row>
    <row r="12849" spans="1:2" x14ac:dyDescent="0.25">
      <c r="A12849" s="20" t="s">
        <v>9</v>
      </c>
      <c r="B12849" s="11">
        <v>66199.48742682593</v>
      </c>
    </row>
    <row r="12850" spans="1:2" x14ac:dyDescent="0.25">
      <c r="A12850" s="163">
        <v>66199.48742682593</v>
      </c>
      <c r="B12850" s="11">
        <v>66199.48742682593</v>
      </c>
    </row>
    <row r="12851" spans="1:2" x14ac:dyDescent="0.25">
      <c r="A12851" s="9" t="s">
        <v>3631</v>
      </c>
      <c r="B12851" s="11">
        <v>5698.5333399816218</v>
      </c>
    </row>
    <row r="12852" spans="1:2" x14ac:dyDescent="0.25">
      <c r="A12852" s="4" t="s">
        <v>8</v>
      </c>
      <c r="B12852" s="11">
        <v>5698.5333399816218</v>
      </c>
    </row>
    <row r="12853" spans="1:2" x14ac:dyDescent="0.25">
      <c r="A12853" s="10" t="s">
        <v>20</v>
      </c>
      <c r="B12853" s="11">
        <v>5698.5333399816218</v>
      </c>
    </row>
    <row r="12854" spans="1:2" x14ac:dyDescent="0.25">
      <c r="A12854" s="12" t="s">
        <v>40</v>
      </c>
      <c r="B12854" s="11">
        <v>5698.5333399816218</v>
      </c>
    </row>
    <row r="12855" spans="1:2" x14ac:dyDescent="0.25">
      <c r="A12855" s="13" t="s">
        <v>4053</v>
      </c>
      <c r="B12855" s="11">
        <v>5698.5333399816218</v>
      </c>
    </row>
    <row r="12856" spans="1:2" x14ac:dyDescent="0.25">
      <c r="A12856" s="14">
        <v>2.5</v>
      </c>
      <c r="B12856" s="11">
        <v>5698.5333399816218</v>
      </c>
    </row>
    <row r="12857" spans="1:2" x14ac:dyDescent="0.25">
      <c r="A12857" s="20" t="s">
        <v>9</v>
      </c>
      <c r="B12857" s="11">
        <v>5698.5333399816218</v>
      </c>
    </row>
    <row r="12858" spans="1:2" x14ac:dyDescent="0.25">
      <c r="A12858" s="163">
        <v>5698.5333399816218</v>
      </c>
      <c r="B12858" s="11">
        <v>5698.5333399816218</v>
      </c>
    </row>
    <row r="12859" spans="1:2" x14ac:dyDescent="0.25">
      <c r="A12859" s="9" t="s">
        <v>3632</v>
      </c>
      <c r="B12859" s="11">
        <v>34675.92198548025</v>
      </c>
    </row>
    <row r="12860" spans="1:2" x14ac:dyDescent="0.25">
      <c r="A12860" s="4" t="s">
        <v>71</v>
      </c>
      <c r="B12860" s="11">
        <v>34675.92198548025</v>
      </c>
    </row>
    <row r="12861" spans="1:2" x14ac:dyDescent="0.25">
      <c r="A12861" s="10" t="s">
        <v>52</v>
      </c>
      <c r="B12861" s="11">
        <v>34675.92198548025</v>
      </c>
    </row>
    <row r="12862" spans="1:2" x14ac:dyDescent="0.25">
      <c r="A12862" s="12" t="s">
        <v>69</v>
      </c>
      <c r="B12862" s="11">
        <v>34675.92198548025</v>
      </c>
    </row>
    <row r="12863" spans="1:2" x14ac:dyDescent="0.25">
      <c r="A12863" s="13" t="s">
        <v>4032</v>
      </c>
      <c r="B12863" s="11">
        <v>34675.92198548025</v>
      </c>
    </row>
    <row r="12864" spans="1:2" x14ac:dyDescent="0.25">
      <c r="A12864" s="14">
        <v>17</v>
      </c>
      <c r="B12864" s="11">
        <v>34675.92198548025</v>
      </c>
    </row>
    <row r="12865" spans="1:2" x14ac:dyDescent="0.25">
      <c r="A12865" s="20" t="s">
        <v>9</v>
      </c>
      <c r="B12865" s="11">
        <v>34675.92198548025</v>
      </c>
    </row>
    <row r="12866" spans="1:2" x14ac:dyDescent="0.25">
      <c r="A12866" s="163">
        <v>34675.92198548025</v>
      </c>
      <c r="B12866" s="11">
        <v>34675.92198548025</v>
      </c>
    </row>
    <row r="12867" spans="1:2" x14ac:dyDescent="0.25">
      <c r="A12867" s="9" t="s">
        <v>3633</v>
      </c>
      <c r="B12867" s="11">
        <v>31200</v>
      </c>
    </row>
    <row r="12868" spans="1:2" x14ac:dyDescent="0.25">
      <c r="A12868" s="4" t="s">
        <v>416</v>
      </c>
      <c r="B12868" s="11">
        <v>31200</v>
      </c>
    </row>
    <row r="12869" spans="1:2" x14ac:dyDescent="0.25">
      <c r="A12869" s="10" t="s">
        <v>3999</v>
      </c>
      <c r="B12869" s="11">
        <v>31200</v>
      </c>
    </row>
    <row r="12870" spans="1:2" x14ac:dyDescent="0.25">
      <c r="A12870" s="12" t="s">
        <v>6</v>
      </c>
      <c r="B12870" s="11">
        <v>31200</v>
      </c>
    </row>
    <row r="12871" spans="1:2" x14ac:dyDescent="0.25">
      <c r="A12871" s="13" t="s">
        <v>4032</v>
      </c>
      <c r="B12871" s="11">
        <v>31200</v>
      </c>
    </row>
    <row r="12872" spans="1:2" x14ac:dyDescent="0.25">
      <c r="A12872" s="14">
        <v>11</v>
      </c>
      <c r="B12872" s="11">
        <v>31200</v>
      </c>
    </row>
    <row r="12873" spans="1:2" x14ac:dyDescent="0.25">
      <c r="A12873" s="20" t="s">
        <v>13</v>
      </c>
      <c r="B12873" s="11">
        <v>31200</v>
      </c>
    </row>
    <row r="12874" spans="1:2" x14ac:dyDescent="0.25">
      <c r="A12874" s="163">
        <v>31200</v>
      </c>
      <c r="B12874" s="11">
        <v>31200</v>
      </c>
    </row>
    <row r="12875" spans="1:2" x14ac:dyDescent="0.25">
      <c r="A12875" s="9" t="s">
        <v>3634</v>
      </c>
      <c r="B12875" s="11">
        <v>55068.245289698301</v>
      </c>
    </row>
    <row r="12876" spans="1:2" x14ac:dyDescent="0.25">
      <c r="A12876" s="4" t="s">
        <v>88</v>
      </c>
      <c r="B12876" s="11">
        <v>55068.245289698301</v>
      </c>
    </row>
    <row r="12877" spans="1:2" x14ac:dyDescent="0.25">
      <c r="A12877" s="10" t="s">
        <v>356</v>
      </c>
      <c r="B12877" s="11">
        <v>55068.245289698301</v>
      </c>
    </row>
    <row r="12878" spans="1:2" x14ac:dyDescent="0.25">
      <c r="A12878" s="12" t="s">
        <v>86</v>
      </c>
      <c r="B12878" s="11">
        <v>55068.245289698301</v>
      </c>
    </row>
    <row r="12879" spans="1:2" x14ac:dyDescent="0.25">
      <c r="A12879" s="13" t="s">
        <v>4029</v>
      </c>
      <c r="B12879" s="11">
        <v>55068.245289698301</v>
      </c>
    </row>
    <row r="12880" spans="1:2" x14ac:dyDescent="0.25">
      <c r="A12880" s="14">
        <v>1</v>
      </c>
      <c r="B12880" s="11">
        <v>55068.245289698301</v>
      </c>
    </row>
    <row r="12881" spans="1:2" x14ac:dyDescent="0.25">
      <c r="A12881" s="20" t="s">
        <v>13</v>
      </c>
      <c r="B12881" s="11">
        <v>55068.245289698301</v>
      </c>
    </row>
    <row r="12882" spans="1:2" x14ac:dyDescent="0.25">
      <c r="A12882" s="163">
        <v>55068.245289698301</v>
      </c>
      <c r="B12882" s="11">
        <v>55068.245289698301</v>
      </c>
    </row>
    <row r="12883" spans="1:2" x14ac:dyDescent="0.25">
      <c r="A12883" s="9" t="s">
        <v>3635</v>
      </c>
      <c r="B12883" s="11">
        <v>13000</v>
      </c>
    </row>
    <row r="12884" spans="1:2" x14ac:dyDescent="0.25">
      <c r="A12884" s="4" t="s">
        <v>1804</v>
      </c>
      <c r="B12884" s="11">
        <v>13000</v>
      </c>
    </row>
    <row r="12885" spans="1:2" x14ac:dyDescent="0.25">
      <c r="A12885" s="10" t="s">
        <v>20</v>
      </c>
      <c r="B12885" s="11">
        <v>13000</v>
      </c>
    </row>
    <row r="12886" spans="1:2" x14ac:dyDescent="0.25">
      <c r="A12886" s="12" t="s">
        <v>6</v>
      </c>
      <c r="B12886" s="11">
        <v>13000</v>
      </c>
    </row>
    <row r="12887" spans="1:2" x14ac:dyDescent="0.25">
      <c r="A12887" s="13" t="s">
        <v>4054</v>
      </c>
      <c r="B12887" s="11">
        <v>13000</v>
      </c>
    </row>
    <row r="12888" spans="1:2" x14ac:dyDescent="0.25">
      <c r="A12888" s="14">
        <v>6</v>
      </c>
      <c r="B12888" s="11">
        <v>13000</v>
      </c>
    </row>
    <row r="12889" spans="1:2" x14ac:dyDescent="0.25">
      <c r="A12889" s="20" t="s">
        <v>13</v>
      </c>
      <c r="B12889" s="11">
        <v>13000</v>
      </c>
    </row>
    <row r="12890" spans="1:2" x14ac:dyDescent="0.25">
      <c r="A12890" s="163">
        <v>13000</v>
      </c>
      <c r="B12890" s="11">
        <v>13000</v>
      </c>
    </row>
    <row r="12891" spans="1:2" x14ac:dyDescent="0.25">
      <c r="A12891" s="9" t="s">
        <v>3636</v>
      </c>
      <c r="B12891" s="11">
        <v>92000</v>
      </c>
    </row>
    <row r="12892" spans="1:2" x14ac:dyDescent="0.25">
      <c r="A12892" s="4" t="s">
        <v>15</v>
      </c>
      <c r="B12892" s="11">
        <v>92000</v>
      </c>
    </row>
    <row r="12893" spans="1:2" x14ac:dyDescent="0.25">
      <c r="A12893" s="10" t="s">
        <v>3999</v>
      </c>
      <c r="B12893" s="11">
        <v>92000</v>
      </c>
    </row>
    <row r="12894" spans="1:2" x14ac:dyDescent="0.25">
      <c r="A12894" s="12" t="s">
        <v>6</v>
      </c>
      <c r="B12894" s="11">
        <v>92000</v>
      </c>
    </row>
    <row r="12895" spans="1:2" x14ac:dyDescent="0.25">
      <c r="A12895" s="13" t="s">
        <v>4102</v>
      </c>
      <c r="B12895" s="11">
        <v>92000</v>
      </c>
    </row>
    <row r="12896" spans="1:2" x14ac:dyDescent="0.25">
      <c r="A12896" s="14">
        <v>12</v>
      </c>
      <c r="B12896" s="11">
        <v>92000</v>
      </c>
    </row>
    <row r="12897" spans="1:2" x14ac:dyDescent="0.25">
      <c r="A12897" s="20" t="s">
        <v>18</v>
      </c>
      <c r="B12897" s="11">
        <v>92000</v>
      </c>
    </row>
    <row r="12898" spans="1:2" x14ac:dyDescent="0.25">
      <c r="A12898" s="163">
        <v>92000</v>
      </c>
      <c r="B12898" s="11">
        <v>92000</v>
      </c>
    </row>
    <row r="12899" spans="1:2" x14ac:dyDescent="0.25">
      <c r="A12899" s="9" t="s">
        <v>3637</v>
      </c>
      <c r="B12899" s="11">
        <v>85000</v>
      </c>
    </row>
    <row r="12900" spans="1:2" x14ac:dyDescent="0.25">
      <c r="A12900" s="4" t="s">
        <v>15</v>
      </c>
      <c r="B12900" s="11">
        <v>85000</v>
      </c>
    </row>
    <row r="12901" spans="1:2" x14ac:dyDescent="0.25">
      <c r="A12901" s="10" t="s">
        <v>52</v>
      </c>
      <c r="B12901" s="11">
        <v>85000</v>
      </c>
    </row>
    <row r="12902" spans="1:2" x14ac:dyDescent="0.25">
      <c r="A12902" s="12" t="s">
        <v>6</v>
      </c>
      <c r="B12902" s="11">
        <v>85000</v>
      </c>
    </row>
    <row r="12903" spans="1:2" x14ac:dyDescent="0.25">
      <c r="A12903" s="13" t="s">
        <v>4101</v>
      </c>
      <c r="B12903" s="11">
        <v>85000</v>
      </c>
    </row>
    <row r="12904" spans="1:2" x14ac:dyDescent="0.25">
      <c r="A12904" s="14">
        <v>10</v>
      </c>
      <c r="B12904" s="11">
        <v>85000</v>
      </c>
    </row>
    <row r="12905" spans="1:2" x14ac:dyDescent="0.25">
      <c r="A12905" s="20" t="s">
        <v>13</v>
      </c>
      <c r="B12905" s="11">
        <v>85000</v>
      </c>
    </row>
    <row r="12906" spans="1:2" x14ac:dyDescent="0.25">
      <c r="A12906" s="163">
        <v>85000</v>
      </c>
      <c r="B12906" s="11">
        <v>85000</v>
      </c>
    </row>
    <row r="12907" spans="1:2" x14ac:dyDescent="0.25">
      <c r="A12907" s="9" t="s">
        <v>3638</v>
      </c>
      <c r="B12907" s="11">
        <v>11000</v>
      </c>
    </row>
    <row r="12908" spans="1:2" x14ac:dyDescent="0.25">
      <c r="A12908" s="4" t="s">
        <v>1809</v>
      </c>
      <c r="B12908" s="11">
        <v>11000</v>
      </c>
    </row>
    <row r="12909" spans="1:2" x14ac:dyDescent="0.25">
      <c r="A12909" s="10" t="s">
        <v>20</v>
      </c>
      <c r="B12909" s="11">
        <v>11000</v>
      </c>
    </row>
    <row r="12910" spans="1:2" x14ac:dyDescent="0.25">
      <c r="A12910" s="12" t="s">
        <v>6</v>
      </c>
      <c r="B12910" s="11">
        <v>11000</v>
      </c>
    </row>
    <row r="12911" spans="1:2" x14ac:dyDescent="0.25">
      <c r="A12911" s="13" t="s">
        <v>4053</v>
      </c>
      <c r="B12911" s="11">
        <v>11000</v>
      </c>
    </row>
    <row r="12912" spans="1:2" x14ac:dyDescent="0.25">
      <c r="A12912" s="14">
        <v>8</v>
      </c>
      <c r="B12912" s="11">
        <v>11000</v>
      </c>
    </row>
    <row r="12913" spans="1:2" x14ac:dyDescent="0.25">
      <c r="A12913" s="20" t="s">
        <v>9</v>
      </c>
      <c r="B12913" s="11">
        <v>11000</v>
      </c>
    </row>
    <row r="12914" spans="1:2" x14ac:dyDescent="0.25">
      <c r="A12914" s="163">
        <v>11000</v>
      </c>
      <c r="B12914" s="11">
        <v>11000</v>
      </c>
    </row>
    <row r="12915" spans="1:2" x14ac:dyDescent="0.25">
      <c r="A12915" s="9" t="s">
        <v>3639</v>
      </c>
      <c r="B12915" s="11">
        <v>38111.983169748237</v>
      </c>
    </row>
    <row r="12916" spans="1:2" x14ac:dyDescent="0.25">
      <c r="A12916" s="4" t="s">
        <v>608</v>
      </c>
      <c r="B12916" s="11">
        <v>38111.983169748237</v>
      </c>
    </row>
    <row r="12917" spans="1:2" x14ac:dyDescent="0.25">
      <c r="A12917" s="10" t="s">
        <v>20</v>
      </c>
      <c r="B12917" s="11">
        <v>38111.983169748237</v>
      </c>
    </row>
    <row r="12918" spans="1:2" x14ac:dyDescent="0.25">
      <c r="A12918" s="12" t="s">
        <v>22</v>
      </c>
      <c r="B12918" s="11">
        <v>38111.983169748237</v>
      </c>
    </row>
    <row r="12919" spans="1:2" x14ac:dyDescent="0.25">
      <c r="A12919" s="13" t="s">
        <v>4030</v>
      </c>
      <c r="B12919" s="11">
        <v>38111.983169748237</v>
      </c>
    </row>
    <row r="12920" spans="1:2" x14ac:dyDescent="0.25">
      <c r="A12920" s="14">
        <v>12</v>
      </c>
      <c r="B12920" s="11">
        <v>38111.983169748237</v>
      </c>
    </row>
    <row r="12921" spans="1:2" x14ac:dyDescent="0.25">
      <c r="A12921" s="20" t="s">
        <v>25</v>
      </c>
      <c r="B12921" s="11">
        <v>38111.983169748237</v>
      </c>
    </row>
    <row r="12922" spans="1:2" x14ac:dyDescent="0.25">
      <c r="A12922" s="163">
        <v>38111.983169748237</v>
      </c>
      <c r="B12922" s="11">
        <v>38111.983169748237</v>
      </c>
    </row>
    <row r="12923" spans="1:2" x14ac:dyDescent="0.25">
      <c r="A12923" s="9" t="s">
        <v>3640</v>
      </c>
      <c r="B12923" s="11">
        <v>49000</v>
      </c>
    </row>
    <row r="12924" spans="1:2" x14ac:dyDescent="0.25">
      <c r="A12924" s="4" t="s">
        <v>15</v>
      </c>
      <c r="B12924" s="11">
        <v>49000</v>
      </c>
    </row>
    <row r="12925" spans="1:2" x14ac:dyDescent="0.25">
      <c r="A12925" s="10" t="s">
        <v>20</v>
      </c>
      <c r="B12925" s="11">
        <v>49000</v>
      </c>
    </row>
    <row r="12926" spans="1:2" x14ac:dyDescent="0.25">
      <c r="A12926" s="12" t="s">
        <v>6</v>
      </c>
      <c r="B12926" s="11">
        <v>49000</v>
      </c>
    </row>
    <row r="12927" spans="1:2" x14ac:dyDescent="0.25">
      <c r="A12927" s="13" t="s">
        <v>4030</v>
      </c>
      <c r="B12927" s="11">
        <v>49000</v>
      </c>
    </row>
    <row r="12928" spans="1:2" x14ac:dyDescent="0.25">
      <c r="A12928" s="14">
        <v>3</v>
      </c>
      <c r="B12928" s="11">
        <v>49000</v>
      </c>
    </row>
    <row r="12929" spans="1:2" x14ac:dyDescent="0.25">
      <c r="A12929" s="20" t="s">
        <v>18</v>
      </c>
      <c r="B12929" s="11">
        <v>49000</v>
      </c>
    </row>
    <row r="12930" spans="1:2" x14ac:dyDescent="0.25">
      <c r="A12930" s="163">
        <v>49000</v>
      </c>
      <c r="B12930" s="11">
        <v>49000</v>
      </c>
    </row>
    <row r="12931" spans="1:2" x14ac:dyDescent="0.25">
      <c r="A12931" s="9" t="s">
        <v>3641</v>
      </c>
      <c r="B12931" s="11">
        <v>59000</v>
      </c>
    </row>
    <row r="12932" spans="1:2" x14ac:dyDescent="0.25">
      <c r="A12932" s="4" t="s">
        <v>15</v>
      </c>
      <c r="B12932" s="11">
        <v>59000</v>
      </c>
    </row>
    <row r="12933" spans="1:2" x14ac:dyDescent="0.25">
      <c r="A12933" s="10" t="s">
        <v>52</v>
      </c>
      <c r="B12933" s="11">
        <v>59000</v>
      </c>
    </row>
    <row r="12934" spans="1:2" x14ac:dyDescent="0.25">
      <c r="A12934" s="12" t="s">
        <v>6</v>
      </c>
      <c r="B12934" s="11">
        <v>59000</v>
      </c>
    </row>
    <row r="12935" spans="1:2" x14ac:dyDescent="0.25">
      <c r="A12935" s="13" t="s">
        <v>4029</v>
      </c>
      <c r="B12935" s="11">
        <v>59000</v>
      </c>
    </row>
    <row r="12936" spans="1:2" x14ac:dyDescent="0.25">
      <c r="A12936" s="14">
        <v>3</v>
      </c>
      <c r="B12936" s="11">
        <v>59000</v>
      </c>
    </row>
    <row r="12937" spans="1:2" x14ac:dyDescent="0.25">
      <c r="A12937" s="20" t="s">
        <v>25</v>
      </c>
      <c r="B12937" s="11">
        <v>59000</v>
      </c>
    </row>
    <row r="12938" spans="1:2" x14ac:dyDescent="0.25">
      <c r="A12938" s="163">
        <v>59000</v>
      </c>
      <c r="B12938" s="11">
        <v>59000</v>
      </c>
    </row>
    <row r="12939" spans="1:2" x14ac:dyDescent="0.25">
      <c r="A12939" s="9" t="s">
        <v>3642</v>
      </c>
      <c r="B12939" s="11">
        <v>55000</v>
      </c>
    </row>
    <row r="12940" spans="1:2" x14ac:dyDescent="0.25">
      <c r="A12940" s="4" t="s">
        <v>15</v>
      </c>
      <c r="B12940" s="11">
        <v>55000</v>
      </c>
    </row>
    <row r="12941" spans="1:2" x14ac:dyDescent="0.25">
      <c r="A12941" s="10" t="s">
        <v>20</v>
      </c>
      <c r="B12941" s="11">
        <v>55000</v>
      </c>
    </row>
    <row r="12942" spans="1:2" x14ac:dyDescent="0.25">
      <c r="A12942" s="12" t="s">
        <v>6</v>
      </c>
      <c r="B12942" s="11">
        <v>55000</v>
      </c>
    </row>
    <row r="12943" spans="1:2" x14ac:dyDescent="0.25">
      <c r="A12943" s="13" t="s">
        <v>4029</v>
      </c>
      <c r="B12943" s="11">
        <v>55000</v>
      </c>
    </row>
    <row r="12944" spans="1:2" x14ac:dyDescent="0.25">
      <c r="A12944" s="14">
        <v>15</v>
      </c>
      <c r="B12944" s="11">
        <v>55000</v>
      </c>
    </row>
    <row r="12945" spans="1:2" x14ac:dyDescent="0.25">
      <c r="A12945" s="20" t="s">
        <v>9</v>
      </c>
      <c r="B12945" s="11">
        <v>55000</v>
      </c>
    </row>
    <row r="12946" spans="1:2" x14ac:dyDescent="0.25">
      <c r="A12946" s="163">
        <v>55000</v>
      </c>
      <c r="B12946" s="11">
        <v>55000</v>
      </c>
    </row>
    <row r="12947" spans="1:2" x14ac:dyDescent="0.25">
      <c r="A12947" s="9" t="s">
        <v>3643</v>
      </c>
      <c r="B12947" s="11">
        <v>75000</v>
      </c>
    </row>
    <row r="12948" spans="1:2" x14ac:dyDescent="0.25">
      <c r="A12948" s="4" t="s">
        <v>15</v>
      </c>
      <c r="B12948" s="11">
        <v>75000</v>
      </c>
    </row>
    <row r="12949" spans="1:2" x14ac:dyDescent="0.25">
      <c r="A12949" s="10" t="s">
        <v>310</v>
      </c>
      <c r="B12949" s="11">
        <v>75000</v>
      </c>
    </row>
    <row r="12950" spans="1:2" x14ac:dyDescent="0.25">
      <c r="A12950" s="12" t="s">
        <v>6</v>
      </c>
      <c r="B12950" s="11">
        <v>75000</v>
      </c>
    </row>
    <row r="12951" spans="1:2" x14ac:dyDescent="0.25">
      <c r="A12951" s="13" t="s">
        <v>4101</v>
      </c>
      <c r="B12951" s="11">
        <v>75000</v>
      </c>
    </row>
    <row r="12952" spans="1:2" x14ac:dyDescent="0.25">
      <c r="A12952" s="14">
        <v>10</v>
      </c>
      <c r="B12952" s="11">
        <v>75000</v>
      </c>
    </row>
    <row r="12953" spans="1:2" x14ac:dyDescent="0.25">
      <c r="A12953" s="20" t="s">
        <v>9</v>
      </c>
      <c r="B12953" s="11">
        <v>75000</v>
      </c>
    </row>
    <row r="12954" spans="1:2" x14ac:dyDescent="0.25">
      <c r="A12954" s="163">
        <v>75000</v>
      </c>
      <c r="B12954" s="11">
        <v>75000</v>
      </c>
    </row>
    <row r="12955" spans="1:2" x14ac:dyDescent="0.25">
      <c r="A12955" s="9" t="s">
        <v>3644</v>
      </c>
      <c r="B12955" s="11">
        <v>50307.817784067665</v>
      </c>
    </row>
    <row r="12956" spans="1:2" x14ac:dyDescent="0.25">
      <c r="A12956" s="4" t="s">
        <v>983</v>
      </c>
      <c r="B12956" s="11">
        <v>50307.817784067665</v>
      </c>
    </row>
    <row r="12957" spans="1:2" x14ac:dyDescent="0.25">
      <c r="A12957" s="10" t="s">
        <v>52</v>
      </c>
      <c r="B12957" s="11">
        <v>50307.817784067665</v>
      </c>
    </row>
    <row r="12958" spans="1:2" x14ac:dyDescent="0.25">
      <c r="A12958" s="12" t="s">
        <v>22</v>
      </c>
      <c r="B12958" s="11">
        <v>50307.817784067665</v>
      </c>
    </row>
    <row r="12959" spans="1:2" x14ac:dyDescent="0.25">
      <c r="A12959" s="13" t="s">
        <v>4029</v>
      </c>
      <c r="B12959" s="11">
        <v>50307.817784067665</v>
      </c>
    </row>
    <row r="12960" spans="1:2" x14ac:dyDescent="0.25">
      <c r="A12960" s="14">
        <v>5</v>
      </c>
      <c r="B12960" s="11">
        <v>50307.817784067665</v>
      </c>
    </row>
    <row r="12961" spans="1:2" x14ac:dyDescent="0.25">
      <c r="A12961" s="20" t="s">
        <v>25</v>
      </c>
      <c r="B12961" s="11">
        <v>50307.817784067665</v>
      </c>
    </row>
    <row r="12962" spans="1:2" x14ac:dyDescent="0.25">
      <c r="A12962" s="163">
        <v>50307.817784067665</v>
      </c>
      <c r="B12962" s="11">
        <v>50307.817784067665</v>
      </c>
    </row>
    <row r="12963" spans="1:2" x14ac:dyDescent="0.25">
      <c r="A12963" s="9" t="s">
        <v>3645</v>
      </c>
      <c r="B12963" s="11">
        <v>30500</v>
      </c>
    </row>
    <row r="12964" spans="1:2" x14ac:dyDescent="0.25">
      <c r="A12964" s="4" t="s">
        <v>143</v>
      </c>
      <c r="B12964" s="11">
        <v>30500</v>
      </c>
    </row>
    <row r="12965" spans="1:2" x14ac:dyDescent="0.25">
      <c r="A12965" s="10" t="s">
        <v>20</v>
      </c>
      <c r="B12965" s="11">
        <v>30500</v>
      </c>
    </row>
    <row r="12966" spans="1:2" x14ac:dyDescent="0.25">
      <c r="A12966" s="12" t="s">
        <v>6</v>
      </c>
      <c r="B12966" s="11">
        <v>30500</v>
      </c>
    </row>
    <row r="12967" spans="1:2" x14ac:dyDescent="0.25">
      <c r="A12967" s="13" t="s">
        <v>4032</v>
      </c>
      <c r="B12967" s="11">
        <v>30500</v>
      </c>
    </row>
    <row r="12968" spans="1:2" x14ac:dyDescent="0.25">
      <c r="A12968" s="14">
        <v>8</v>
      </c>
      <c r="B12968" s="11">
        <v>30500</v>
      </c>
    </row>
    <row r="12969" spans="1:2" x14ac:dyDescent="0.25">
      <c r="A12969" s="20" t="s">
        <v>13</v>
      </c>
      <c r="B12969" s="11">
        <v>30500</v>
      </c>
    </row>
    <row r="12970" spans="1:2" x14ac:dyDescent="0.25">
      <c r="A12970" s="163">
        <v>30500</v>
      </c>
      <c r="B12970" s="11">
        <v>30500</v>
      </c>
    </row>
    <row r="12971" spans="1:2" x14ac:dyDescent="0.25">
      <c r="A12971" s="9" t="s">
        <v>3646</v>
      </c>
      <c r="B12971" s="11">
        <v>80000</v>
      </c>
    </row>
    <row r="12972" spans="1:2" x14ac:dyDescent="0.25">
      <c r="A12972" s="4" t="s">
        <v>15</v>
      </c>
      <c r="B12972" s="11">
        <v>80000</v>
      </c>
    </row>
    <row r="12973" spans="1:2" x14ac:dyDescent="0.25">
      <c r="A12973" s="10" t="s">
        <v>67</v>
      </c>
      <c r="B12973" s="11">
        <v>80000</v>
      </c>
    </row>
    <row r="12974" spans="1:2" x14ac:dyDescent="0.25">
      <c r="A12974" s="12" t="s">
        <v>6</v>
      </c>
      <c r="B12974" s="11">
        <v>80000</v>
      </c>
    </row>
    <row r="12975" spans="1:2" x14ac:dyDescent="0.25">
      <c r="A12975" s="13" t="s">
        <v>4101</v>
      </c>
      <c r="B12975" s="11">
        <v>80000</v>
      </c>
    </row>
    <row r="12976" spans="1:2" x14ac:dyDescent="0.25">
      <c r="A12976" s="14">
        <v>2</v>
      </c>
      <c r="B12976" s="11">
        <v>80000</v>
      </c>
    </row>
    <row r="12977" spans="1:2" x14ac:dyDescent="0.25">
      <c r="A12977" s="20" t="s">
        <v>18</v>
      </c>
      <c r="B12977" s="11">
        <v>80000</v>
      </c>
    </row>
    <row r="12978" spans="1:2" x14ac:dyDescent="0.25">
      <c r="A12978" s="163">
        <v>80000</v>
      </c>
      <c r="B12978" s="11">
        <v>80000</v>
      </c>
    </row>
    <row r="12979" spans="1:2" x14ac:dyDescent="0.25">
      <c r="A12979" s="9" t="s">
        <v>3647</v>
      </c>
      <c r="B12979" s="11">
        <v>12000</v>
      </c>
    </row>
    <row r="12980" spans="1:2" x14ac:dyDescent="0.25">
      <c r="A12980" s="4" t="s">
        <v>15</v>
      </c>
      <c r="B12980" s="11">
        <v>12000</v>
      </c>
    </row>
    <row r="12981" spans="1:2" x14ac:dyDescent="0.25">
      <c r="A12981" s="10" t="s">
        <v>20</v>
      </c>
      <c r="B12981" s="11">
        <v>12000</v>
      </c>
    </row>
    <row r="12982" spans="1:2" x14ac:dyDescent="0.25">
      <c r="A12982" s="12" t="s">
        <v>6</v>
      </c>
      <c r="B12982" s="11">
        <v>12000</v>
      </c>
    </row>
    <row r="12983" spans="1:2" x14ac:dyDescent="0.25">
      <c r="A12983" s="13" t="s">
        <v>4053</v>
      </c>
      <c r="B12983" s="11">
        <v>12000</v>
      </c>
    </row>
    <row r="12984" spans="1:2" x14ac:dyDescent="0.25">
      <c r="A12984" s="14">
        <v>1</v>
      </c>
      <c r="B12984" s="11">
        <v>12000</v>
      </c>
    </row>
    <row r="12985" spans="1:2" x14ac:dyDescent="0.25">
      <c r="A12985" s="20" t="s">
        <v>18</v>
      </c>
      <c r="B12985" s="11">
        <v>12000</v>
      </c>
    </row>
    <row r="12986" spans="1:2" x14ac:dyDescent="0.25">
      <c r="A12986" s="163">
        <v>12000</v>
      </c>
      <c r="B12986" s="11">
        <v>12000</v>
      </c>
    </row>
    <row r="12987" spans="1:2" x14ac:dyDescent="0.25">
      <c r="A12987" s="9" t="s">
        <v>3648</v>
      </c>
      <c r="B12987" s="11">
        <v>48500</v>
      </c>
    </row>
    <row r="12988" spans="1:2" x14ac:dyDescent="0.25">
      <c r="A12988" s="4" t="s">
        <v>15</v>
      </c>
      <c r="B12988" s="11">
        <v>48500</v>
      </c>
    </row>
    <row r="12989" spans="1:2" x14ac:dyDescent="0.25">
      <c r="A12989" s="10" t="s">
        <v>20</v>
      </c>
      <c r="B12989" s="11">
        <v>48500</v>
      </c>
    </row>
    <row r="12990" spans="1:2" x14ac:dyDescent="0.25">
      <c r="A12990" s="12" t="s">
        <v>6</v>
      </c>
      <c r="B12990" s="11">
        <v>48500</v>
      </c>
    </row>
    <row r="12991" spans="1:2" x14ac:dyDescent="0.25">
      <c r="A12991" s="13" t="s">
        <v>4030</v>
      </c>
      <c r="B12991" s="11">
        <v>48500</v>
      </c>
    </row>
    <row r="12992" spans="1:2" x14ac:dyDescent="0.25">
      <c r="A12992" s="14">
        <v>6</v>
      </c>
      <c r="B12992" s="11">
        <v>48500</v>
      </c>
    </row>
    <row r="12993" spans="1:2" x14ac:dyDescent="0.25">
      <c r="A12993" s="20" t="s">
        <v>9</v>
      </c>
      <c r="B12993" s="11">
        <v>48500</v>
      </c>
    </row>
    <row r="12994" spans="1:2" x14ac:dyDescent="0.25">
      <c r="A12994" s="163">
        <v>48500</v>
      </c>
      <c r="B12994" s="11">
        <v>48500</v>
      </c>
    </row>
    <row r="12995" spans="1:2" x14ac:dyDescent="0.25">
      <c r="A12995" s="9" t="s">
        <v>3649</v>
      </c>
      <c r="B12995" s="11">
        <v>63047.130882691366</v>
      </c>
    </row>
    <row r="12996" spans="1:2" x14ac:dyDescent="0.25">
      <c r="A12996" s="4" t="s">
        <v>71</v>
      </c>
      <c r="B12996" s="11">
        <v>63047.130882691366</v>
      </c>
    </row>
    <row r="12997" spans="1:2" x14ac:dyDescent="0.25">
      <c r="A12997" s="10" t="s">
        <v>67</v>
      </c>
      <c r="B12997" s="11">
        <v>63047.130882691366</v>
      </c>
    </row>
    <row r="12998" spans="1:2" x14ac:dyDescent="0.25">
      <c r="A12998" s="12" t="s">
        <v>69</v>
      </c>
      <c r="B12998" s="11">
        <v>63047.130882691366</v>
      </c>
    </row>
    <row r="12999" spans="1:2" x14ac:dyDescent="0.25">
      <c r="A12999" s="13" t="s">
        <v>4100</v>
      </c>
      <c r="B12999" s="11">
        <v>63047.130882691366</v>
      </c>
    </row>
    <row r="13000" spans="1:2" x14ac:dyDescent="0.25">
      <c r="A13000" s="14">
        <v>25</v>
      </c>
      <c r="B13000" s="11">
        <v>63047.130882691366</v>
      </c>
    </row>
    <row r="13001" spans="1:2" x14ac:dyDescent="0.25">
      <c r="A13001" s="20" t="s">
        <v>18</v>
      </c>
      <c r="B13001" s="11">
        <v>63047.130882691366</v>
      </c>
    </row>
    <row r="13002" spans="1:2" x14ac:dyDescent="0.25">
      <c r="A13002" s="163">
        <v>63047.130882691366</v>
      </c>
      <c r="B13002" s="11">
        <v>63047.130882691366</v>
      </c>
    </row>
    <row r="13003" spans="1:2" x14ac:dyDescent="0.25">
      <c r="A13003" s="9" t="s">
        <v>3650</v>
      </c>
      <c r="B13003" s="11">
        <v>3419.1200039889732</v>
      </c>
    </row>
    <row r="13004" spans="1:2" x14ac:dyDescent="0.25">
      <c r="A13004" s="4" t="s">
        <v>8</v>
      </c>
      <c r="B13004" s="11">
        <v>3419.1200039889732</v>
      </c>
    </row>
    <row r="13005" spans="1:2" x14ac:dyDescent="0.25">
      <c r="A13005" s="10" t="s">
        <v>20</v>
      </c>
      <c r="B13005" s="11">
        <v>3419.1200039889732</v>
      </c>
    </row>
    <row r="13006" spans="1:2" x14ac:dyDescent="0.25">
      <c r="A13006" s="12" t="s">
        <v>40</v>
      </c>
      <c r="B13006" s="11">
        <v>3419.1200039889732</v>
      </c>
    </row>
    <row r="13007" spans="1:2" x14ac:dyDescent="0.25">
      <c r="A13007" s="13" t="s">
        <v>4053</v>
      </c>
      <c r="B13007" s="11">
        <v>3419.1200039889732</v>
      </c>
    </row>
    <row r="13008" spans="1:2" x14ac:dyDescent="0.25">
      <c r="A13008" s="14">
        <v>5</v>
      </c>
      <c r="B13008" s="11">
        <v>3419.1200039889732</v>
      </c>
    </row>
    <row r="13009" spans="1:2" x14ac:dyDescent="0.25">
      <c r="A13009" s="20" t="s">
        <v>9</v>
      </c>
      <c r="B13009" s="11">
        <v>3419.1200039889732</v>
      </c>
    </row>
    <row r="13010" spans="1:2" x14ac:dyDescent="0.25">
      <c r="A13010" s="163">
        <v>3419.1200039889732</v>
      </c>
      <c r="B13010" s="11">
        <v>3419.1200039889732</v>
      </c>
    </row>
    <row r="13011" spans="1:2" x14ac:dyDescent="0.25">
      <c r="A13011" s="9" t="s">
        <v>3651</v>
      </c>
      <c r="B13011" s="11">
        <v>87734.690296543267</v>
      </c>
    </row>
    <row r="13012" spans="1:2" x14ac:dyDescent="0.25">
      <c r="A13012" s="4" t="s">
        <v>672</v>
      </c>
      <c r="B13012" s="11">
        <v>87734.690296543267</v>
      </c>
    </row>
    <row r="13013" spans="1:2" x14ac:dyDescent="0.25">
      <c r="A13013" s="10" t="s">
        <v>52</v>
      </c>
      <c r="B13013" s="11">
        <v>87734.690296543267</v>
      </c>
    </row>
    <row r="13014" spans="1:2" x14ac:dyDescent="0.25">
      <c r="A13014" s="12" t="s">
        <v>670</v>
      </c>
      <c r="B13014" s="11">
        <v>87734.690296543267</v>
      </c>
    </row>
    <row r="13015" spans="1:2" x14ac:dyDescent="0.25">
      <c r="A13015" s="13" t="s">
        <v>4102</v>
      </c>
      <c r="B13015" s="11">
        <v>87734.690296543267</v>
      </c>
    </row>
    <row r="13016" spans="1:2" x14ac:dyDescent="0.25">
      <c r="A13016" s="14">
        <v>6</v>
      </c>
      <c r="B13016" s="11">
        <v>87734.690296543267</v>
      </c>
    </row>
    <row r="13017" spans="1:2" x14ac:dyDescent="0.25">
      <c r="A13017" s="20" t="s">
        <v>9</v>
      </c>
      <c r="B13017" s="11">
        <v>87734.690296543267</v>
      </c>
    </row>
    <row r="13018" spans="1:2" x14ac:dyDescent="0.25">
      <c r="A13018" s="163">
        <v>87734.690296543267</v>
      </c>
      <c r="B13018" s="11">
        <v>87734.690296543267</v>
      </c>
    </row>
    <row r="13019" spans="1:2" x14ac:dyDescent="0.25">
      <c r="A13019" s="9" t="s">
        <v>3652</v>
      </c>
      <c r="B13019" s="11">
        <v>56628.754645950656</v>
      </c>
    </row>
    <row r="13020" spans="1:2" x14ac:dyDescent="0.25">
      <c r="A13020" s="4" t="s">
        <v>672</v>
      </c>
      <c r="B13020" s="11">
        <v>56628.754645950656</v>
      </c>
    </row>
    <row r="13021" spans="1:2" x14ac:dyDescent="0.25">
      <c r="A13021" s="10" t="s">
        <v>20</v>
      </c>
      <c r="B13021" s="11">
        <v>56628.754645950656</v>
      </c>
    </row>
    <row r="13022" spans="1:2" x14ac:dyDescent="0.25">
      <c r="A13022" s="12" t="s">
        <v>670</v>
      </c>
      <c r="B13022" s="11">
        <v>56628.754645950656</v>
      </c>
    </row>
    <row r="13023" spans="1:2" x14ac:dyDescent="0.25">
      <c r="A13023" s="13" t="s">
        <v>4029</v>
      </c>
      <c r="B13023" s="11">
        <v>56628.754645950656</v>
      </c>
    </row>
    <row r="13024" spans="1:2" x14ac:dyDescent="0.25">
      <c r="A13024" s="14">
        <v>6</v>
      </c>
      <c r="B13024" s="11">
        <v>56628.754645950656</v>
      </c>
    </row>
    <row r="13025" spans="1:2" x14ac:dyDescent="0.25">
      <c r="A13025" s="20" t="s">
        <v>13</v>
      </c>
      <c r="B13025" s="11">
        <v>56628.754645950656</v>
      </c>
    </row>
    <row r="13026" spans="1:2" x14ac:dyDescent="0.25">
      <c r="A13026" s="163">
        <v>56628.754645950656</v>
      </c>
      <c r="B13026" s="11">
        <v>56628.754645950656</v>
      </c>
    </row>
    <row r="13027" spans="1:2" x14ac:dyDescent="0.25">
      <c r="A13027" s="9" t="s">
        <v>3653</v>
      </c>
      <c r="B13027" s="11">
        <v>8013.5625093491553</v>
      </c>
    </row>
    <row r="13028" spans="1:2" x14ac:dyDescent="0.25">
      <c r="A13028" s="4" t="s">
        <v>8</v>
      </c>
      <c r="B13028" s="11">
        <v>8013.5625093491553</v>
      </c>
    </row>
    <row r="13029" spans="1:2" x14ac:dyDescent="0.25">
      <c r="A13029" s="10" t="s">
        <v>3999</v>
      </c>
      <c r="B13029" s="11">
        <v>8013.5625093491553</v>
      </c>
    </row>
    <row r="13030" spans="1:2" x14ac:dyDescent="0.25">
      <c r="A13030" s="12" t="s">
        <v>40</v>
      </c>
      <c r="B13030" s="11">
        <v>8013.5625093491553</v>
      </c>
    </row>
    <row r="13031" spans="1:2" x14ac:dyDescent="0.25">
      <c r="A13031" s="13" t="s">
        <v>4053</v>
      </c>
      <c r="B13031" s="11">
        <v>8013.5625093491553</v>
      </c>
    </row>
    <row r="13032" spans="1:2" x14ac:dyDescent="0.25">
      <c r="A13032" s="14">
        <v>4</v>
      </c>
      <c r="B13032" s="11">
        <v>8013.5625093491553</v>
      </c>
    </row>
    <row r="13033" spans="1:2" x14ac:dyDescent="0.25">
      <c r="A13033" s="20" t="s">
        <v>13</v>
      </c>
      <c r="B13033" s="11">
        <v>8013.5625093491553</v>
      </c>
    </row>
    <row r="13034" spans="1:2" x14ac:dyDescent="0.25">
      <c r="A13034" s="163">
        <v>8013.5625093491553</v>
      </c>
      <c r="B13034" s="11">
        <v>8013.5625093491553</v>
      </c>
    </row>
    <row r="13035" spans="1:2" x14ac:dyDescent="0.25">
      <c r="A13035" s="9" t="s">
        <v>3654</v>
      </c>
      <c r="B13035" s="11">
        <v>3561.5833374885137</v>
      </c>
    </row>
    <row r="13036" spans="1:2" x14ac:dyDescent="0.25">
      <c r="A13036" s="4" t="s">
        <v>8</v>
      </c>
      <c r="B13036" s="11">
        <v>3561.5833374885137</v>
      </c>
    </row>
    <row r="13037" spans="1:2" x14ac:dyDescent="0.25">
      <c r="A13037" s="10" t="s">
        <v>20</v>
      </c>
      <c r="B13037" s="11">
        <v>3561.5833374885137</v>
      </c>
    </row>
    <row r="13038" spans="1:2" x14ac:dyDescent="0.25">
      <c r="A13038" s="12" t="s">
        <v>40</v>
      </c>
      <c r="B13038" s="11">
        <v>3561.5833374885137</v>
      </c>
    </row>
    <row r="13039" spans="1:2" x14ac:dyDescent="0.25">
      <c r="A13039" s="13" t="s">
        <v>4053</v>
      </c>
      <c r="B13039" s="11">
        <v>3561.5833374885137</v>
      </c>
    </row>
    <row r="13040" spans="1:2" x14ac:dyDescent="0.25">
      <c r="A13040" s="14">
        <v>16</v>
      </c>
      <c r="B13040" s="11">
        <v>3561.5833374885137</v>
      </c>
    </row>
    <row r="13041" spans="1:2" x14ac:dyDescent="0.25">
      <c r="A13041" s="20" t="s">
        <v>25</v>
      </c>
      <c r="B13041" s="11">
        <v>3561.5833374885137</v>
      </c>
    </row>
    <row r="13042" spans="1:2" x14ac:dyDescent="0.25">
      <c r="A13042" s="163">
        <v>3561.5833374885137</v>
      </c>
      <c r="B13042" s="11">
        <v>3561.5833374885137</v>
      </c>
    </row>
    <row r="13043" spans="1:2" x14ac:dyDescent="0.25">
      <c r="A13043" s="9" t="s">
        <v>3655</v>
      </c>
      <c r="B13043" s="11">
        <v>62000</v>
      </c>
    </row>
    <row r="13044" spans="1:2" x14ac:dyDescent="0.25">
      <c r="A13044" s="4" t="s">
        <v>15</v>
      </c>
      <c r="B13044" s="11">
        <v>62000</v>
      </c>
    </row>
    <row r="13045" spans="1:2" x14ac:dyDescent="0.25">
      <c r="A13045" s="10" t="s">
        <v>279</v>
      </c>
      <c r="B13045" s="11">
        <v>62000</v>
      </c>
    </row>
    <row r="13046" spans="1:2" x14ac:dyDescent="0.25">
      <c r="A13046" s="12" t="s">
        <v>6</v>
      </c>
      <c r="B13046" s="11">
        <v>62000</v>
      </c>
    </row>
    <row r="13047" spans="1:2" x14ac:dyDescent="0.25">
      <c r="A13047" s="13" t="s">
        <v>4029</v>
      </c>
      <c r="B13047" s="11">
        <v>62000</v>
      </c>
    </row>
    <row r="13048" spans="1:2" x14ac:dyDescent="0.25">
      <c r="A13048" s="14">
        <v>12</v>
      </c>
      <c r="B13048" s="11">
        <v>62000</v>
      </c>
    </row>
    <row r="13049" spans="1:2" x14ac:dyDescent="0.25">
      <c r="A13049" s="20" t="s">
        <v>18</v>
      </c>
      <c r="B13049" s="11">
        <v>62000</v>
      </c>
    </row>
    <row r="13050" spans="1:2" x14ac:dyDescent="0.25">
      <c r="A13050" s="163">
        <v>62000</v>
      </c>
      <c r="B13050" s="11">
        <v>62000</v>
      </c>
    </row>
    <row r="13051" spans="1:2" x14ac:dyDescent="0.25">
      <c r="A13051" s="9" t="s">
        <v>3656</v>
      </c>
      <c r="B13051" s="11">
        <v>26678.388218823762</v>
      </c>
    </row>
    <row r="13052" spans="1:2" x14ac:dyDescent="0.25">
      <c r="A13052" s="4" t="s">
        <v>30</v>
      </c>
      <c r="B13052" s="11">
        <v>26678.388218823762</v>
      </c>
    </row>
    <row r="13053" spans="1:2" x14ac:dyDescent="0.25">
      <c r="A13053" s="10" t="s">
        <v>20</v>
      </c>
      <c r="B13053" s="11">
        <v>26678.388218823762</v>
      </c>
    </row>
    <row r="13054" spans="1:2" x14ac:dyDescent="0.25">
      <c r="A13054" s="12" t="s">
        <v>22</v>
      </c>
      <c r="B13054" s="11">
        <v>26678.388218823762</v>
      </c>
    </row>
    <row r="13055" spans="1:2" x14ac:dyDescent="0.25">
      <c r="A13055" s="13" t="s">
        <v>4032</v>
      </c>
      <c r="B13055" s="11">
        <v>26678.388218823762</v>
      </c>
    </row>
    <row r="13056" spans="1:2" x14ac:dyDescent="0.25">
      <c r="A13056" s="14">
        <v>5</v>
      </c>
      <c r="B13056" s="11">
        <v>26678.388218823762</v>
      </c>
    </row>
    <row r="13057" spans="1:2" x14ac:dyDescent="0.25">
      <c r="A13057" s="20" t="s">
        <v>9</v>
      </c>
      <c r="B13057" s="11">
        <v>26678.388218823762</v>
      </c>
    </row>
    <row r="13058" spans="1:2" x14ac:dyDescent="0.25">
      <c r="A13058" s="163">
        <v>26678.388218823762</v>
      </c>
      <c r="B13058" s="11">
        <v>26678.388218823762</v>
      </c>
    </row>
    <row r="13059" spans="1:2" x14ac:dyDescent="0.25">
      <c r="A13059" s="9" t="s">
        <v>3657</v>
      </c>
      <c r="B13059" s="11">
        <v>70928.022243027779</v>
      </c>
    </row>
    <row r="13060" spans="1:2" x14ac:dyDescent="0.25">
      <c r="A13060" s="4" t="s">
        <v>71</v>
      </c>
      <c r="B13060" s="11">
        <v>70928.022243027779</v>
      </c>
    </row>
    <row r="13061" spans="1:2" x14ac:dyDescent="0.25">
      <c r="A13061" s="10" t="s">
        <v>20</v>
      </c>
      <c r="B13061" s="11">
        <v>70928.022243027779</v>
      </c>
    </row>
    <row r="13062" spans="1:2" x14ac:dyDescent="0.25">
      <c r="A13062" s="12" t="s">
        <v>69</v>
      </c>
      <c r="B13062" s="11">
        <v>70928.022243027779</v>
      </c>
    </row>
    <row r="13063" spans="1:2" x14ac:dyDescent="0.25">
      <c r="A13063" s="13" t="s">
        <v>4100</v>
      </c>
      <c r="B13063" s="11">
        <v>70928.022243027779</v>
      </c>
    </row>
    <row r="13064" spans="1:2" x14ac:dyDescent="0.25">
      <c r="A13064" s="14">
        <v>5</v>
      </c>
      <c r="B13064" s="11">
        <v>70928.022243027779</v>
      </c>
    </row>
    <row r="13065" spans="1:2" x14ac:dyDescent="0.25">
      <c r="A13065" s="20" t="s">
        <v>13</v>
      </c>
      <c r="B13065" s="11">
        <v>70928.022243027779</v>
      </c>
    </row>
    <row r="13066" spans="1:2" x14ac:dyDescent="0.25">
      <c r="A13066" s="163">
        <v>70928.022243027779</v>
      </c>
      <c r="B13066" s="11">
        <v>70928.022243027779</v>
      </c>
    </row>
    <row r="13067" spans="1:2" x14ac:dyDescent="0.25">
      <c r="A13067" s="9" t="s">
        <v>3658</v>
      </c>
      <c r="B13067" s="11">
        <v>41923.181486723057</v>
      </c>
    </row>
    <row r="13068" spans="1:2" x14ac:dyDescent="0.25">
      <c r="A13068" s="4" t="s">
        <v>106</v>
      </c>
      <c r="B13068" s="11">
        <v>41923.181486723057</v>
      </c>
    </row>
    <row r="13069" spans="1:2" x14ac:dyDescent="0.25">
      <c r="A13069" s="10" t="s">
        <v>20</v>
      </c>
      <c r="B13069" s="11">
        <v>41923.181486723057</v>
      </c>
    </row>
    <row r="13070" spans="1:2" x14ac:dyDescent="0.25">
      <c r="A13070" s="12" t="s">
        <v>22</v>
      </c>
      <c r="B13070" s="11">
        <v>41923.181486723057</v>
      </c>
    </row>
    <row r="13071" spans="1:2" x14ac:dyDescent="0.25">
      <c r="A13071" s="13" t="s">
        <v>4030</v>
      </c>
      <c r="B13071" s="11">
        <v>41923.181486723057</v>
      </c>
    </row>
    <row r="13072" spans="1:2" x14ac:dyDescent="0.25">
      <c r="A13072" s="14">
        <v>6</v>
      </c>
      <c r="B13072" s="11">
        <v>41923.181486723057</v>
      </c>
    </row>
    <row r="13073" spans="1:2" x14ac:dyDescent="0.25">
      <c r="A13073" s="20" t="s">
        <v>9</v>
      </c>
      <c r="B13073" s="11">
        <v>41923.181486723057</v>
      </c>
    </row>
    <row r="13074" spans="1:2" x14ac:dyDescent="0.25">
      <c r="A13074" s="163">
        <v>41923.181486723057</v>
      </c>
      <c r="B13074" s="11">
        <v>41923.181486723057</v>
      </c>
    </row>
    <row r="13075" spans="1:2" x14ac:dyDescent="0.25">
      <c r="A13075" s="9" t="s">
        <v>3659</v>
      </c>
      <c r="B13075" s="11">
        <v>90000</v>
      </c>
    </row>
    <row r="13076" spans="1:2" x14ac:dyDescent="0.25">
      <c r="A13076" s="4" t="s">
        <v>15</v>
      </c>
      <c r="B13076" s="11">
        <v>90000</v>
      </c>
    </row>
    <row r="13077" spans="1:2" x14ac:dyDescent="0.25">
      <c r="A13077" s="10" t="s">
        <v>20</v>
      </c>
      <c r="B13077" s="11">
        <v>90000</v>
      </c>
    </row>
    <row r="13078" spans="1:2" x14ac:dyDescent="0.25">
      <c r="A13078" s="12" t="s">
        <v>6</v>
      </c>
      <c r="B13078" s="11">
        <v>90000</v>
      </c>
    </row>
    <row r="13079" spans="1:2" x14ac:dyDescent="0.25">
      <c r="A13079" s="13" t="s">
        <v>4102</v>
      </c>
      <c r="B13079" s="11">
        <v>90000</v>
      </c>
    </row>
    <row r="13080" spans="1:2" x14ac:dyDescent="0.25">
      <c r="A13080" s="14">
        <v>8</v>
      </c>
      <c r="B13080" s="11">
        <v>90000</v>
      </c>
    </row>
    <row r="13081" spans="1:2" x14ac:dyDescent="0.25">
      <c r="A13081" s="20" t="s">
        <v>18</v>
      </c>
      <c r="B13081" s="11">
        <v>90000</v>
      </c>
    </row>
    <row r="13082" spans="1:2" x14ac:dyDescent="0.25">
      <c r="A13082" s="163">
        <v>90000</v>
      </c>
      <c r="B13082" s="11">
        <v>90000</v>
      </c>
    </row>
    <row r="13083" spans="1:2" x14ac:dyDescent="0.25">
      <c r="A13083" s="9" t="s">
        <v>3660</v>
      </c>
      <c r="B13083" s="11">
        <v>67700.452577525488</v>
      </c>
    </row>
    <row r="13084" spans="1:2" x14ac:dyDescent="0.25">
      <c r="A13084" s="4" t="s">
        <v>583</v>
      </c>
      <c r="B13084" s="11">
        <v>67700.452577525488</v>
      </c>
    </row>
    <row r="13085" spans="1:2" x14ac:dyDescent="0.25">
      <c r="A13085" s="10" t="s">
        <v>20</v>
      </c>
      <c r="B13085" s="11">
        <v>67700.452577525488</v>
      </c>
    </row>
    <row r="13086" spans="1:2" x14ac:dyDescent="0.25">
      <c r="A13086" s="12" t="s">
        <v>1829</v>
      </c>
      <c r="B13086" s="11">
        <v>67700.452577525488</v>
      </c>
    </row>
    <row r="13087" spans="1:2" x14ac:dyDescent="0.25">
      <c r="A13087" s="13" t="s">
        <v>4100</v>
      </c>
      <c r="B13087" s="11">
        <v>67700.452577525488</v>
      </c>
    </row>
    <row r="13088" spans="1:2" x14ac:dyDescent="0.25">
      <c r="A13088" s="14">
        <v>5</v>
      </c>
      <c r="B13088" s="11">
        <v>67700.452577525488</v>
      </c>
    </row>
    <row r="13089" spans="1:2" x14ac:dyDescent="0.25">
      <c r="A13089" s="20" t="s">
        <v>13</v>
      </c>
      <c r="B13089" s="11">
        <v>67700.452577525488</v>
      </c>
    </row>
    <row r="13090" spans="1:2" x14ac:dyDescent="0.25">
      <c r="A13090" s="163">
        <v>67700.452577525488</v>
      </c>
      <c r="B13090" s="11">
        <v>67700.452577525488</v>
      </c>
    </row>
    <row r="13091" spans="1:2" x14ac:dyDescent="0.25">
      <c r="A13091" s="9" t="s">
        <v>3661</v>
      </c>
      <c r="B13091" s="11">
        <v>85000</v>
      </c>
    </row>
    <row r="13092" spans="1:2" x14ac:dyDescent="0.25">
      <c r="A13092" s="4" t="s">
        <v>15</v>
      </c>
      <c r="B13092" s="11">
        <v>85000</v>
      </c>
    </row>
    <row r="13093" spans="1:2" x14ac:dyDescent="0.25">
      <c r="A13093" s="10" t="s">
        <v>20</v>
      </c>
      <c r="B13093" s="11">
        <v>85000</v>
      </c>
    </row>
    <row r="13094" spans="1:2" x14ac:dyDescent="0.25">
      <c r="A13094" s="12" t="s">
        <v>6</v>
      </c>
      <c r="B13094" s="11">
        <v>85000</v>
      </c>
    </row>
    <row r="13095" spans="1:2" x14ac:dyDescent="0.25">
      <c r="A13095" s="13" t="s">
        <v>4101</v>
      </c>
      <c r="B13095" s="11">
        <v>85000</v>
      </c>
    </row>
    <row r="13096" spans="1:2" x14ac:dyDescent="0.25">
      <c r="A13096" s="14">
        <v>12</v>
      </c>
      <c r="B13096" s="11">
        <v>85000</v>
      </c>
    </row>
    <row r="13097" spans="1:2" x14ac:dyDescent="0.25">
      <c r="A13097" s="20" t="s">
        <v>9</v>
      </c>
      <c r="B13097" s="11">
        <v>85000</v>
      </c>
    </row>
    <row r="13098" spans="1:2" x14ac:dyDescent="0.25">
      <c r="A13098" s="163">
        <v>85000</v>
      </c>
      <c r="B13098" s="11">
        <v>85000</v>
      </c>
    </row>
    <row r="13099" spans="1:2" x14ac:dyDescent="0.25">
      <c r="A13099" s="9" t="s">
        <v>3662</v>
      </c>
      <c r="B13099" s="11">
        <v>78808.913603364199</v>
      </c>
    </row>
    <row r="13100" spans="1:2" x14ac:dyDescent="0.25">
      <c r="A13100" s="4" t="s">
        <v>71</v>
      </c>
      <c r="B13100" s="11">
        <v>78808.913603364199</v>
      </c>
    </row>
    <row r="13101" spans="1:2" x14ac:dyDescent="0.25">
      <c r="A13101" s="10" t="s">
        <v>4001</v>
      </c>
      <c r="B13101" s="11">
        <v>78808.913603364199</v>
      </c>
    </row>
    <row r="13102" spans="1:2" x14ac:dyDescent="0.25">
      <c r="A13102" s="12" t="s">
        <v>69</v>
      </c>
      <c r="B13102" s="11">
        <v>78808.913603364199</v>
      </c>
    </row>
    <row r="13103" spans="1:2" x14ac:dyDescent="0.25">
      <c r="A13103" s="13" t="s">
        <v>4101</v>
      </c>
      <c r="B13103" s="11">
        <v>78808.913603364199</v>
      </c>
    </row>
    <row r="13104" spans="1:2" x14ac:dyDescent="0.25">
      <c r="A13104" s="14">
        <v>10</v>
      </c>
      <c r="B13104" s="11">
        <v>78808.913603364199</v>
      </c>
    </row>
    <row r="13105" spans="1:2" x14ac:dyDescent="0.25">
      <c r="A13105" s="20" t="s">
        <v>9</v>
      </c>
      <c r="B13105" s="11">
        <v>78808.913603364199</v>
      </c>
    </row>
    <row r="13106" spans="1:2" x14ac:dyDescent="0.25">
      <c r="A13106" s="163">
        <v>78808.913603364199</v>
      </c>
      <c r="B13106" s="11">
        <v>78808.913603364199</v>
      </c>
    </row>
    <row r="13107" spans="1:2" x14ac:dyDescent="0.25">
      <c r="A13107" s="9" t="s">
        <v>3663</v>
      </c>
      <c r="B13107" s="11">
        <v>65000</v>
      </c>
    </row>
    <row r="13108" spans="1:2" x14ac:dyDescent="0.25">
      <c r="A13108" s="4" t="s">
        <v>15</v>
      </c>
      <c r="B13108" s="11">
        <v>65000</v>
      </c>
    </row>
    <row r="13109" spans="1:2" x14ac:dyDescent="0.25">
      <c r="A13109" s="10" t="s">
        <v>20</v>
      </c>
      <c r="B13109" s="11">
        <v>65000</v>
      </c>
    </row>
    <row r="13110" spans="1:2" x14ac:dyDescent="0.25">
      <c r="A13110" s="12" t="s">
        <v>6</v>
      </c>
      <c r="B13110" s="11">
        <v>65000</v>
      </c>
    </row>
    <row r="13111" spans="1:2" x14ac:dyDescent="0.25">
      <c r="A13111" s="13" t="s">
        <v>4100</v>
      </c>
      <c r="B13111" s="11">
        <v>65000</v>
      </c>
    </row>
    <row r="13112" spans="1:2" x14ac:dyDescent="0.25">
      <c r="A13112" s="14">
        <v>8</v>
      </c>
      <c r="B13112" s="11">
        <v>65000</v>
      </c>
    </row>
    <row r="13113" spans="1:2" x14ac:dyDescent="0.25">
      <c r="A13113" s="20" t="s">
        <v>9</v>
      </c>
      <c r="B13113" s="11">
        <v>65000</v>
      </c>
    </row>
    <row r="13114" spans="1:2" x14ac:dyDescent="0.25">
      <c r="A13114" s="163">
        <v>65000</v>
      </c>
      <c r="B13114" s="11">
        <v>65000</v>
      </c>
    </row>
    <row r="13115" spans="1:2" x14ac:dyDescent="0.25">
      <c r="A13115" s="9" t="s">
        <v>3664</v>
      </c>
      <c r="B13115" s="11">
        <v>75000</v>
      </c>
    </row>
    <row r="13116" spans="1:2" x14ac:dyDescent="0.25">
      <c r="A13116" s="4" t="s">
        <v>15</v>
      </c>
      <c r="B13116" s="11">
        <v>75000</v>
      </c>
    </row>
    <row r="13117" spans="1:2" x14ac:dyDescent="0.25">
      <c r="A13117" s="10" t="s">
        <v>4001</v>
      </c>
      <c r="B13117" s="11">
        <v>75000</v>
      </c>
    </row>
    <row r="13118" spans="1:2" x14ac:dyDescent="0.25">
      <c r="A13118" s="12" t="s">
        <v>6</v>
      </c>
      <c r="B13118" s="11">
        <v>75000</v>
      </c>
    </row>
    <row r="13119" spans="1:2" x14ac:dyDescent="0.25">
      <c r="A13119" s="13" t="s">
        <v>4101</v>
      </c>
      <c r="B13119" s="11">
        <v>75000</v>
      </c>
    </row>
    <row r="13120" spans="1:2" x14ac:dyDescent="0.25">
      <c r="A13120" s="14">
        <v>3</v>
      </c>
      <c r="B13120" s="11">
        <v>75000</v>
      </c>
    </row>
    <row r="13121" spans="1:2" x14ac:dyDescent="0.25">
      <c r="A13121" s="20" t="s">
        <v>18</v>
      </c>
      <c r="B13121" s="11">
        <v>75000</v>
      </c>
    </row>
    <row r="13122" spans="1:2" x14ac:dyDescent="0.25">
      <c r="A13122" s="163">
        <v>75000</v>
      </c>
      <c r="B13122" s="11">
        <v>75000</v>
      </c>
    </row>
    <row r="13123" spans="1:2" x14ac:dyDescent="0.25">
      <c r="A13123" s="9" t="s">
        <v>3665</v>
      </c>
      <c r="B13123" s="11">
        <v>92000</v>
      </c>
    </row>
    <row r="13124" spans="1:2" x14ac:dyDescent="0.25">
      <c r="A13124" s="4" t="s">
        <v>15</v>
      </c>
      <c r="B13124" s="11">
        <v>92000</v>
      </c>
    </row>
    <row r="13125" spans="1:2" x14ac:dyDescent="0.25">
      <c r="A13125" s="10" t="s">
        <v>20</v>
      </c>
      <c r="B13125" s="11">
        <v>92000</v>
      </c>
    </row>
    <row r="13126" spans="1:2" x14ac:dyDescent="0.25">
      <c r="A13126" s="12" t="s">
        <v>6</v>
      </c>
      <c r="B13126" s="11">
        <v>92000</v>
      </c>
    </row>
    <row r="13127" spans="1:2" x14ac:dyDescent="0.25">
      <c r="A13127" s="13" t="s">
        <v>4102</v>
      </c>
      <c r="B13127" s="11">
        <v>92000</v>
      </c>
    </row>
    <row r="13128" spans="1:2" x14ac:dyDescent="0.25">
      <c r="A13128" s="14">
        <v>9</v>
      </c>
      <c r="B13128" s="11">
        <v>92000</v>
      </c>
    </row>
    <row r="13129" spans="1:2" x14ac:dyDescent="0.25">
      <c r="A13129" s="20" t="s">
        <v>9</v>
      </c>
      <c r="B13129" s="11">
        <v>92000</v>
      </c>
    </row>
    <row r="13130" spans="1:2" x14ac:dyDescent="0.25">
      <c r="A13130" s="163">
        <v>92000</v>
      </c>
      <c r="B13130" s="11">
        <v>92000</v>
      </c>
    </row>
    <row r="13131" spans="1:2" x14ac:dyDescent="0.25">
      <c r="A13131" s="9" t="s">
        <v>3666</v>
      </c>
      <c r="B13131" s="11">
        <v>50815.977559664309</v>
      </c>
    </row>
    <row r="13132" spans="1:2" x14ac:dyDescent="0.25">
      <c r="A13132" s="4" t="s">
        <v>24</v>
      </c>
      <c r="B13132" s="11">
        <v>50815.977559664309</v>
      </c>
    </row>
    <row r="13133" spans="1:2" x14ac:dyDescent="0.25">
      <c r="A13133" s="10" t="s">
        <v>20</v>
      </c>
      <c r="B13133" s="11">
        <v>50815.977559664309</v>
      </c>
    </row>
    <row r="13134" spans="1:2" x14ac:dyDescent="0.25">
      <c r="A13134" s="12" t="s">
        <v>22</v>
      </c>
      <c r="B13134" s="11">
        <v>50815.977559664309</v>
      </c>
    </row>
    <row r="13135" spans="1:2" x14ac:dyDescent="0.25">
      <c r="A13135" s="13" t="s">
        <v>4029</v>
      </c>
      <c r="B13135" s="11">
        <v>50815.977559664309</v>
      </c>
    </row>
    <row r="13136" spans="1:2" x14ac:dyDescent="0.25">
      <c r="A13136" s="14">
        <v>3</v>
      </c>
      <c r="B13136" s="11">
        <v>50815.977559664309</v>
      </c>
    </row>
    <row r="13137" spans="1:2" x14ac:dyDescent="0.25">
      <c r="A13137" s="20" t="s">
        <v>18</v>
      </c>
      <c r="B13137" s="11">
        <v>50815.977559664309</v>
      </c>
    </row>
    <row r="13138" spans="1:2" x14ac:dyDescent="0.25">
      <c r="A13138" s="163">
        <v>50815.977559664309</v>
      </c>
      <c r="B13138" s="11">
        <v>50815.977559664309</v>
      </c>
    </row>
    <row r="13139" spans="1:2" x14ac:dyDescent="0.25">
      <c r="A13139" s="9" t="s">
        <v>3667</v>
      </c>
      <c r="B13139" s="11">
        <v>55954.328658388586</v>
      </c>
    </row>
    <row r="13140" spans="1:2" x14ac:dyDescent="0.25">
      <c r="A13140" s="4" t="s">
        <v>71</v>
      </c>
      <c r="B13140" s="11">
        <v>55954.328658388586</v>
      </c>
    </row>
    <row r="13141" spans="1:2" x14ac:dyDescent="0.25">
      <c r="A13141" s="10" t="s">
        <v>310</v>
      </c>
      <c r="B13141" s="11">
        <v>55954.328658388586</v>
      </c>
    </row>
    <row r="13142" spans="1:2" x14ac:dyDescent="0.25">
      <c r="A13142" s="12" t="s">
        <v>69</v>
      </c>
      <c r="B13142" s="11">
        <v>55954.328658388586</v>
      </c>
    </row>
    <row r="13143" spans="1:2" x14ac:dyDescent="0.25">
      <c r="A13143" s="13" t="s">
        <v>4029</v>
      </c>
      <c r="B13143" s="11">
        <v>55954.328658388586</v>
      </c>
    </row>
    <row r="13144" spans="1:2" x14ac:dyDescent="0.25">
      <c r="A13144" s="14">
        <v>8</v>
      </c>
      <c r="B13144" s="11">
        <v>55954.328658388586</v>
      </c>
    </row>
    <row r="13145" spans="1:2" x14ac:dyDescent="0.25">
      <c r="A13145" s="20" t="s">
        <v>9</v>
      </c>
      <c r="B13145" s="11">
        <v>55954.328658388586</v>
      </c>
    </row>
    <row r="13146" spans="1:2" x14ac:dyDescent="0.25">
      <c r="A13146" s="163">
        <v>55954.328658388586</v>
      </c>
      <c r="B13146" s="11">
        <v>55954.328658388586</v>
      </c>
    </row>
    <row r="13147" spans="1:2" x14ac:dyDescent="0.25">
      <c r="A13147" s="9" t="s">
        <v>3668</v>
      </c>
      <c r="B13147" s="11">
        <v>45000</v>
      </c>
    </row>
    <row r="13148" spans="1:2" x14ac:dyDescent="0.25">
      <c r="A13148" s="4" t="s">
        <v>15</v>
      </c>
      <c r="B13148" s="11">
        <v>45000</v>
      </c>
    </row>
    <row r="13149" spans="1:2" x14ac:dyDescent="0.25">
      <c r="A13149" s="10" t="s">
        <v>20</v>
      </c>
      <c r="B13149" s="11">
        <v>45000</v>
      </c>
    </row>
    <row r="13150" spans="1:2" x14ac:dyDescent="0.25">
      <c r="A13150" s="12" t="s">
        <v>6</v>
      </c>
      <c r="B13150" s="11">
        <v>45000</v>
      </c>
    </row>
    <row r="13151" spans="1:2" x14ac:dyDescent="0.25">
      <c r="A13151" s="13" t="s">
        <v>4030</v>
      </c>
      <c r="B13151" s="11">
        <v>45000</v>
      </c>
    </row>
    <row r="13152" spans="1:2" x14ac:dyDescent="0.25">
      <c r="A13152" s="14">
        <v>4</v>
      </c>
      <c r="B13152" s="11">
        <v>45000</v>
      </c>
    </row>
    <row r="13153" spans="1:2" x14ac:dyDescent="0.25">
      <c r="A13153" s="20" t="s">
        <v>18</v>
      </c>
      <c r="B13153" s="11">
        <v>45000</v>
      </c>
    </row>
    <row r="13154" spans="1:2" x14ac:dyDescent="0.25">
      <c r="A13154" s="163">
        <v>45000</v>
      </c>
      <c r="B13154" s="11">
        <v>45000</v>
      </c>
    </row>
    <row r="13155" spans="1:2" x14ac:dyDescent="0.25">
      <c r="A13155" s="9" t="s">
        <v>3669</v>
      </c>
      <c r="B13155" s="11">
        <v>7123.1666749770275</v>
      </c>
    </row>
    <row r="13156" spans="1:2" x14ac:dyDescent="0.25">
      <c r="A13156" s="4" t="s">
        <v>8</v>
      </c>
      <c r="B13156" s="11">
        <v>7123.1666749770275</v>
      </c>
    </row>
    <row r="13157" spans="1:2" x14ac:dyDescent="0.25">
      <c r="A13157" s="10" t="s">
        <v>20</v>
      </c>
      <c r="B13157" s="11">
        <v>7123.1666749770275</v>
      </c>
    </row>
    <row r="13158" spans="1:2" x14ac:dyDescent="0.25">
      <c r="A13158" s="12" t="s">
        <v>40</v>
      </c>
      <c r="B13158" s="11">
        <v>7123.1666749770275</v>
      </c>
    </row>
    <row r="13159" spans="1:2" x14ac:dyDescent="0.25">
      <c r="A13159" s="13" t="s">
        <v>4053</v>
      </c>
      <c r="B13159" s="11">
        <v>7123.1666749770275</v>
      </c>
    </row>
    <row r="13160" spans="1:2" x14ac:dyDescent="0.25">
      <c r="A13160" s="14">
        <v>4</v>
      </c>
      <c r="B13160" s="11">
        <v>7123.1666749770275</v>
      </c>
    </row>
    <row r="13161" spans="1:2" x14ac:dyDescent="0.25">
      <c r="A13161" s="20" t="s">
        <v>9</v>
      </c>
      <c r="B13161" s="11">
        <v>7123.1666749770275</v>
      </c>
    </row>
    <row r="13162" spans="1:2" x14ac:dyDescent="0.25">
      <c r="A13162" s="163">
        <v>7123.1666749770275</v>
      </c>
      <c r="B13162" s="11">
        <v>7123.1666749770275</v>
      </c>
    </row>
    <row r="13163" spans="1:2" x14ac:dyDescent="0.25">
      <c r="A13163" s="9" t="s">
        <v>3670</v>
      </c>
      <c r="B13163" s="11">
        <v>49443.946165553374</v>
      </c>
    </row>
    <row r="13164" spans="1:2" x14ac:dyDescent="0.25">
      <c r="A13164" s="4" t="s">
        <v>59</v>
      </c>
      <c r="B13164" s="11">
        <v>49443.946165553374</v>
      </c>
    </row>
    <row r="13165" spans="1:2" x14ac:dyDescent="0.25">
      <c r="A13165" s="10" t="s">
        <v>20</v>
      </c>
      <c r="B13165" s="11">
        <v>49443.946165553374</v>
      </c>
    </row>
    <row r="13166" spans="1:2" x14ac:dyDescent="0.25">
      <c r="A13166" s="12" t="s">
        <v>22</v>
      </c>
      <c r="B13166" s="11">
        <v>49443.946165553374</v>
      </c>
    </row>
    <row r="13167" spans="1:2" x14ac:dyDescent="0.25">
      <c r="A13167" s="13" t="s">
        <v>4030</v>
      </c>
      <c r="B13167" s="11">
        <v>49443.946165553374</v>
      </c>
    </row>
    <row r="13168" spans="1:2" x14ac:dyDescent="0.25">
      <c r="A13168" s="14">
        <v>1.5</v>
      </c>
      <c r="B13168" s="11">
        <v>49443.946165553374</v>
      </c>
    </row>
    <row r="13169" spans="1:2" x14ac:dyDescent="0.25">
      <c r="A13169" s="20" t="s">
        <v>9</v>
      </c>
      <c r="B13169" s="11">
        <v>49443.946165553374</v>
      </c>
    </row>
    <row r="13170" spans="1:2" x14ac:dyDescent="0.25">
      <c r="A13170" s="163">
        <v>49443.946165553374</v>
      </c>
      <c r="B13170" s="11">
        <v>49443.946165553374</v>
      </c>
    </row>
    <row r="13171" spans="1:2" x14ac:dyDescent="0.25">
      <c r="A13171" s="9" t="s">
        <v>3671</v>
      </c>
      <c r="B13171" s="11">
        <v>45000</v>
      </c>
    </row>
    <row r="13172" spans="1:2" x14ac:dyDescent="0.25">
      <c r="A13172" s="4" t="s">
        <v>166</v>
      </c>
      <c r="B13172" s="11">
        <v>45000</v>
      </c>
    </row>
    <row r="13173" spans="1:2" x14ac:dyDescent="0.25">
      <c r="A13173" s="10" t="s">
        <v>4001</v>
      </c>
      <c r="B13173" s="11">
        <v>45000</v>
      </c>
    </row>
    <row r="13174" spans="1:2" x14ac:dyDescent="0.25">
      <c r="A13174" s="12" t="s">
        <v>6</v>
      </c>
      <c r="B13174" s="11">
        <v>45000</v>
      </c>
    </row>
    <row r="13175" spans="1:2" x14ac:dyDescent="0.25">
      <c r="A13175" s="13" t="s">
        <v>4030</v>
      </c>
      <c r="B13175" s="11">
        <v>45000</v>
      </c>
    </row>
    <row r="13176" spans="1:2" x14ac:dyDescent="0.25">
      <c r="A13176" s="14">
        <v>5</v>
      </c>
      <c r="B13176" s="11">
        <v>45000</v>
      </c>
    </row>
    <row r="13177" spans="1:2" x14ac:dyDescent="0.25">
      <c r="A13177" s="20" t="s">
        <v>9</v>
      </c>
      <c r="B13177" s="11">
        <v>45000</v>
      </c>
    </row>
    <row r="13178" spans="1:2" x14ac:dyDescent="0.25">
      <c r="A13178" s="163">
        <v>45000</v>
      </c>
      <c r="B13178" s="11">
        <v>45000</v>
      </c>
    </row>
    <row r="13179" spans="1:2" x14ac:dyDescent="0.25">
      <c r="A13179" s="9" t="s">
        <v>3672</v>
      </c>
      <c r="B13179" s="11">
        <v>60000</v>
      </c>
    </row>
    <row r="13180" spans="1:2" x14ac:dyDescent="0.25">
      <c r="A13180" s="4" t="s">
        <v>15</v>
      </c>
      <c r="B13180" s="11">
        <v>60000</v>
      </c>
    </row>
    <row r="13181" spans="1:2" x14ac:dyDescent="0.25">
      <c r="A13181" s="10" t="s">
        <v>20</v>
      </c>
      <c r="B13181" s="11">
        <v>60000</v>
      </c>
    </row>
    <row r="13182" spans="1:2" x14ac:dyDescent="0.25">
      <c r="A13182" s="12" t="s">
        <v>6</v>
      </c>
      <c r="B13182" s="11">
        <v>60000</v>
      </c>
    </row>
    <row r="13183" spans="1:2" x14ac:dyDescent="0.25">
      <c r="A13183" s="13" t="s">
        <v>4029</v>
      </c>
      <c r="B13183" s="11">
        <v>60000</v>
      </c>
    </row>
    <row r="13184" spans="1:2" x14ac:dyDescent="0.25">
      <c r="A13184" s="14">
        <v>1</v>
      </c>
      <c r="B13184" s="11">
        <v>60000</v>
      </c>
    </row>
    <row r="13185" spans="1:2" x14ac:dyDescent="0.25">
      <c r="A13185" s="20" t="s">
        <v>13</v>
      </c>
      <c r="B13185" s="11">
        <v>60000</v>
      </c>
    </row>
    <row r="13186" spans="1:2" x14ac:dyDescent="0.25">
      <c r="A13186" s="163">
        <v>60000</v>
      </c>
      <c r="B13186" s="11">
        <v>60000</v>
      </c>
    </row>
    <row r="13187" spans="1:2" x14ac:dyDescent="0.25">
      <c r="A13187" s="9" t="s">
        <v>3673</v>
      </c>
      <c r="B13187" s="11">
        <v>65000</v>
      </c>
    </row>
    <row r="13188" spans="1:2" x14ac:dyDescent="0.25">
      <c r="A13188" s="4" t="s">
        <v>15</v>
      </c>
      <c r="B13188" s="11">
        <v>65000</v>
      </c>
    </row>
    <row r="13189" spans="1:2" x14ac:dyDescent="0.25">
      <c r="A13189" s="10" t="s">
        <v>20</v>
      </c>
      <c r="B13189" s="11">
        <v>65000</v>
      </c>
    </row>
    <row r="13190" spans="1:2" x14ac:dyDescent="0.25">
      <c r="A13190" s="12" t="s">
        <v>6</v>
      </c>
      <c r="B13190" s="11">
        <v>65000</v>
      </c>
    </row>
    <row r="13191" spans="1:2" x14ac:dyDescent="0.25">
      <c r="A13191" s="13" t="s">
        <v>4100</v>
      </c>
      <c r="B13191" s="11">
        <v>65000</v>
      </c>
    </row>
    <row r="13192" spans="1:2" x14ac:dyDescent="0.25">
      <c r="A13192" s="14">
        <v>4</v>
      </c>
      <c r="B13192" s="11">
        <v>65000</v>
      </c>
    </row>
    <row r="13193" spans="1:2" x14ac:dyDescent="0.25">
      <c r="A13193" s="20" t="s">
        <v>13</v>
      </c>
      <c r="B13193" s="11">
        <v>65000</v>
      </c>
    </row>
    <row r="13194" spans="1:2" x14ac:dyDescent="0.25">
      <c r="A13194" s="163">
        <v>65000</v>
      </c>
      <c r="B13194" s="11">
        <v>65000</v>
      </c>
    </row>
    <row r="13195" spans="1:2" x14ac:dyDescent="0.25">
      <c r="A13195" s="9" t="s">
        <v>3674</v>
      </c>
      <c r="B13195" s="11">
        <v>73000</v>
      </c>
    </row>
    <row r="13196" spans="1:2" x14ac:dyDescent="0.25">
      <c r="A13196" s="4" t="s">
        <v>15</v>
      </c>
      <c r="B13196" s="11">
        <v>73000</v>
      </c>
    </row>
    <row r="13197" spans="1:2" x14ac:dyDescent="0.25">
      <c r="A13197" s="10" t="s">
        <v>52</v>
      </c>
      <c r="B13197" s="11">
        <v>73000</v>
      </c>
    </row>
    <row r="13198" spans="1:2" x14ac:dyDescent="0.25">
      <c r="A13198" s="12" t="s">
        <v>6</v>
      </c>
      <c r="B13198" s="11">
        <v>73000</v>
      </c>
    </row>
    <row r="13199" spans="1:2" x14ac:dyDescent="0.25">
      <c r="A13199" s="13" t="s">
        <v>4100</v>
      </c>
      <c r="B13199" s="11">
        <v>73000</v>
      </c>
    </row>
    <row r="13200" spans="1:2" x14ac:dyDescent="0.25">
      <c r="A13200" s="14">
        <v>6</v>
      </c>
      <c r="B13200" s="11">
        <v>73000</v>
      </c>
    </row>
    <row r="13201" spans="1:2" x14ac:dyDescent="0.25">
      <c r="A13201" s="20" t="s">
        <v>18</v>
      </c>
      <c r="B13201" s="11">
        <v>73000</v>
      </c>
    </row>
    <row r="13202" spans="1:2" x14ac:dyDescent="0.25">
      <c r="A13202" s="163">
        <v>73000</v>
      </c>
      <c r="B13202" s="11">
        <v>73000</v>
      </c>
    </row>
    <row r="13203" spans="1:2" x14ac:dyDescent="0.25">
      <c r="A13203" s="9" t="s">
        <v>3675</v>
      </c>
      <c r="B13203" s="11">
        <v>54000</v>
      </c>
    </row>
    <row r="13204" spans="1:2" x14ac:dyDescent="0.25">
      <c r="A13204" s="4" t="s">
        <v>15</v>
      </c>
      <c r="B13204" s="11">
        <v>54000</v>
      </c>
    </row>
    <row r="13205" spans="1:2" x14ac:dyDescent="0.25">
      <c r="A13205" s="10" t="s">
        <v>20</v>
      </c>
      <c r="B13205" s="11">
        <v>54000</v>
      </c>
    </row>
    <row r="13206" spans="1:2" x14ac:dyDescent="0.25">
      <c r="A13206" s="12" t="s">
        <v>6</v>
      </c>
      <c r="B13206" s="11">
        <v>54000</v>
      </c>
    </row>
    <row r="13207" spans="1:2" x14ac:dyDescent="0.25">
      <c r="A13207" s="13" t="s">
        <v>4029</v>
      </c>
      <c r="B13207" s="11">
        <v>54000</v>
      </c>
    </row>
    <row r="13208" spans="1:2" x14ac:dyDescent="0.25">
      <c r="A13208" s="14">
        <v>6</v>
      </c>
      <c r="B13208" s="11">
        <v>54000</v>
      </c>
    </row>
    <row r="13209" spans="1:2" x14ac:dyDescent="0.25">
      <c r="A13209" s="20" t="s">
        <v>13</v>
      </c>
      <c r="B13209" s="11">
        <v>54000</v>
      </c>
    </row>
    <row r="13210" spans="1:2" x14ac:dyDescent="0.25">
      <c r="A13210" s="163">
        <v>54000</v>
      </c>
      <c r="B13210" s="11">
        <v>54000</v>
      </c>
    </row>
    <row r="13211" spans="1:2" x14ac:dyDescent="0.25">
      <c r="A13211" s="9" t="s">
        <v>3676</v>
      </c>
      <c r="B13211" s="11">
        <v>81000</v>
      </c>
    </row>
    <row r="13212" spans="1:2" x14ac:dyDescent="0.25">
      <c r="A13212" s="4" t="s">
        <v>15</v>
      </c>
      <c r="B13212" s="11">
        <v>81000</v>
      </c>
    </row>
    <row r="13213" spans="1:2" x14ac:dyDescent="0.25">
      <c r="A13213" s="10" t="s">
        <v>20</v>
      </c>
      <c r="B13213" s="11">
        <v>81000</v>
      </c>
    </row>
    <row r="13214" spans="1:2" x14ac:dyDescent="0.25">
      <c r="A13214" s="12" t="s">
        <v>6</v>
      </c>
      <c r="B13214" s="11">
        <v>81000</v>
      </c>
    </row>
    <row r="13215" spans="1:2" x14ac:dyDescent="0.25">
      <c r="A13215" s="13" t="s">
        <v>4101</v>
      </c>
      <c r="B13215" s="11">
        <v>81000</v>
      </c>
    </row>
    <row r="13216" spans="1:2" x14ac:dyDescent="0.25">
      <c r="A13216" s="14">
        <v>6</v>
      </c>
      <c r="B13216" s="11">
        <v>81000</v>
      </c>
    </row>
    <row r="13217" spans="1:2" x14ac:dyDescent="0.25">
      <c r="A13217" s="20" t="s">
        <v>9</v>
      </c>
      <c r="B13217" s="11">
        <v>81000</v>
      </c>
    </row>
    <row r="13218" spans="1:2" x14ac:dyDescent="0.25">
      <c r="A13218" s="163">
        <v>81000</v>
      </c>
      <c r="B13218" s="11">
        <v>81000</v>
      </c>
    </row>
    <row r="13219" spans="1:2" x14ac:dyDescent="0.25">
      <c r="A13219" s="9" t="s">
        <v>3677</v>
      </c>
      <c r="B13219" s="11">
        <v>10000</v>
      </c>
    </row>
    <row r="13220" spans="1:2" x14ac:dyDescent="0.25">
      <c r="A13220" s="4" t="s">
        <v>15</v>
      </c>
      <c r="B13220" s="11">
        <v>10000</v>
      </c>
    </row>
    <row r="13221" spans="1:2" x14ac:dyDescent="0.25">
      <c r="A13221" s="10" t="s">
        <v>20</v>
      </c>
      <c r="B13221" s="11">
        <v>10000</v>
      </c>
    </row>
    <row r="13222" spans="1:2" x14ac:dyDescent="0.25">
      <c r="A13222" s="12" t="s">
        <v>6</v>
      </c>
      <c r="B13222" s="11">
        <v>10000</v>
      </c>
    </row>
    <row r="13223" spans="1:2" x14ac:dyDescent="0.25">
      <c r="A13223" s="13" t="s">
        <v>4053</v>
      </c>
      <c r="B13223" s="11">
        <v>10000</v>
      </c>
    </row>
    <row r="13224" spans="1:2" x14ac:dyDescent="0.25">
      <c r="A13224" s="14">
        <v>2</v>
      </c>
      <c r="B13224" s="11">
        <v>10000</v>
      </c>
    </row>
    <row r="13225" spans="1:2" x14ac:dyDescent="0.25">
      <c r="A13225" s="20" t="s">
        <v>9</v>
      </c>
      <c r="B13225" s="11">
        <v>10000</v>
      </c>
    </row>
    <row r="13226" spans="1:2" x14ac:dyDescent="0.25">
      <c r="A13226" s="163">
        <v>10000</v>
      </c>
      <c r="B13226" s="11">
        <v>10000</v>
      </c>
    </row>
    <row r="13227" spans="1:2" x14ac:dyDescent="0.25">
      <c r="A13227" s="9" t="s">
        <v>3678</v>
      </c>
      <c r="B13227" s="11">
        <v>42000</v>
      </c>
    </row>
    <row r="13228" spans="1:2" x14ac:dyDescent="0.25">
      <c r="A13228" s="4" t="s">
        <v>15</v>
      </c>
      <c r="B13228" s="11">
        <v>42000</v>
      </c>
    </row>
    <row r="13229" spans="1:2" x14ac:dyDescent="0.25">
      <c r="A13229" s="10" t="s">
        <v>310</v>
      </c>
      <c r="B13229" s="11">
        <v>42000</v>
      </c>
    </row>
    <row r="13230" spans="1:2" x14ac:dyDescent="0.25">
      <c r="A13230" s="12" t="s">
        <v>6</v>
      </c>
      <c r="B13230" s="11">
        <v>42000</v>
      </c>
    </row>
    <row r="13231" spans="1:2" x14ac:dyDescent="0.25">
      <c r="A13231" s="13" t="s">
        <v>4030</v>
      </c>
      <c r="B13231" s="11">
        <v>42000</v>
      </c>
    </row>
    <row r="13232" spans="1:2" x14ac:dyDescent="0.25">
      <c r="A13232" s="14">
        <v>1</v>
      </c>
      <c r="B13232" s="11">
        <v>42000</v>
      </c>
    </row>
    <row r="13233" spans="1:2" x14ac:dyDescent="0.25">
      <c r="A13233" s="20" t="s">
        <v>9</v>
      </c>
      <c r="B13233" s="11">
        <v>42000</v>
      </c>
    </row>
    <row r="13234" spans="1:2" x14ac:dyDescent="0.25">
      <c r="A13234" s="163">
        <v>42000</v>
      </c>
      <c r="B13234" s="11">
        <v>42000</v>
      </c>
    </row>
    <row r="13235" spans="1:2" x14ac:dyDescent="0.25">
      <c r="A13235" s="9" t="s">
        <v>3679</v>
      </c>
      <c r="B13235" s="11">
        <v>81592.772512210868</v>
      </c>
    </row>
    <row r="13236" spans="1:2" x14ac:dyDescent="0.25">
      <c r="A13236" s="4" t="s">
        <v>84</v>
      </c>
      <c r="B13236" s="11">
        <v>81592.772512210868</v>
      </c>
    </row>
    <row r="13237" spans="1:2" x14ac:dyDescent="0.25">
      <c r="A13237" s="10" t="s">
        <v>67</v>
      </c>
      <c r="B13237" s="11">
        <v>81592.772512210868</v>
      </c>
    </row>
    <row r="13238" spans="1:2" x14ac:dyDescent="0.25">
      <c r="A13238" s="12" t="s">
        <v>82</v>
      </c>
      <c r="B13238" s="11">
        <v>81592.772512210868</v>
      </c>
    </row>
    <row r="13239" spans="1:2" x14ac:dyDescent="0.25">
      <c r="A13239" s="13" t="s">
        <v>4101</v>
      </c>
      <c r="B13239" s="11">
        <v>81592.772512210868</v>
      </c>
    </row>
    <row r="13240" spans="1:2" x14ac:dyDescent="0.25">
      <c r="A13240" s="14">
        <v>5</v>
      </c>
      <c r="B13240" s="11">
        <v>81592.772512210868</v>
      </c>
    </row>
    <row r="13241" spans="1:2" x14ac:dyDescent="0.25">
      <c r="A13241" s="20" t="s">
        <v>9</v>
      </c>
      <c r="B13241" s="11">
        <v>81592.772512210868</v>
      </c>
    </row>
    <row r="13242" spans="1:2" x14ac:dyDescent="0.25">
      <c r="A13242" s="163">
        <v>81592.772512210868</v>
      </c>
      <c r="B13242" s="11">
        <v>81592.772512210868</v>
      </c>
    </row>
    <row r="13243" spans="1:2" x14ac:dyDescent="0.25">
      <c r="A13243" s="9" t="s">
        <v>3680</v>
      </c>
      <c r="B13243" s="11">
        <v>35401.014829091764</v>
      </c>
    </row>
    <row r="13244" spans="1:2" x14ac:dyDescent="0.25">
      <c r="A13244" s="4" t="s">
        <v>88</v>
      </c>
      <c r="B13244" s="11">
        <v>35401.014829091764</v>
      </c>
    </row>
    <row r="13245" spans="1:2" x14ac:dyDescent="0.25">
      <c r="A13245" s="10" t="s">
        <v>20</v>
      </c>
      <c r="B13245" s="11">
        <v>35401.014829091764</v>
      </c>
    </row>
    <row r="13246" spans="1:2" x14ac:dyDescent="0.25">
      <c r="A13246" s="12" t="s">
        <v>86</v>
      </c>
      <c r="B13246" s="11">
        <v>35401.014829091764</v>
      </c>
    </row>
    <row r="13247" spans="1:2" x14ac:dyDescent="0.25">
      <c r="A13247" s="13" t="s">
        <v>4032</v>
      </c>
      <c r="B13247" s="11">
        <v>35401.014829091764</v>
      </c>
    </row>
    <row r="13248" spans="1:2" x14ac:dyDescent="0.25">
      <c r="A13248" s="14">
        <v>2</v>
      </c>
      <c r="B13248" s="11">
        <v>35401.014829091764</v>
      </c>
    </row>
    <row r="13249" spans="1:2" x14ac:dyDescent="0.25">
      <c r="A13249" s="20" t="s">
        <v>13</v>
      </c>
      <c r="B13249" s="11">
        <v>35401.014829091764</v>
      </c>
    </row>
    <row r="13250" spans="1:2" x14ac:dyDescent="0.25">
      <c r="A13250" s="163">
        <v>35401.014829091764</v>
      </c>
      <c r="B13250" s="11">
        <v>35401.014829091764</v>
      </c>
    </row>
    <row r="13251" spans="1:2" x14ac:dyDescent="0.25">
      <c r="A13251" s="9" t="s">
        <v>3681</v>
      </c>
      <c r="B13251" s="11">
        <v>8903.9583437212841</v>
      </c>
    </row>
    <row r="13252" spans="1:2" x14ac:dyDescent="0.25">
      <c r="A13252" s="4" t="s">
        <v>8</v>
      </c>
      <c r="B13252" s="11">
        <v>8903.9583437212841</v>
      </c>
    </row>
    <row r="13253" spans="1:2" x14ac:dyDescent="0.25">
      <c r="A13253" s="10" t="s">
        <v>20</v>
      </c>
      <c r="B13253" s="11">
        <v>8903.9583437212841</v>
      </c>
    </row>
    <row r="13254" spans="1:2" x14ac:dyDescent="0.25">
      <c r="A13254" s="12" t="s">
        <v>40</v>
      </c>
      <c r="B13254" s="11">
        <v>8903.9583437212841</v>
      </c>
    </row>
    <row r="13255" spans="1:2" x14ac:dyDescent="0.25">
      <c r="A13255" s="13" t="s">
        <v>4053</v>
      </c>
      <c r="B13255" s="11">
        <v>8903.9583437212841</v>
      </c>
    </row>
    <row r="13256" spans="1:2" x14ac:dyDescent="0.25">
      <c r="A13256" s="14">
        <v>4</v>
      </c>
      <c r="B13256" s="11">
        <v>8903.9583437212841</v>
      </c>
    </row>
    <row r="13257" spans="1:2" x14ac:dyDescent="0.25">
      <c r="A13257" s="20" t="s">
        <v>9</v>
      </c>
      <c r="B13257" s="11">
        <v>8903.9583437212841</v>
      </c>
    </row>
    <row r="13258" spans="1:2" x14ac:dyDescent="0.25">
      <c r="A13258" s="163">
        <v>8903.9583437212841</v>
      </c>
      <c r="B13258" s="11">
        <v>8903.9583437212841</v>
      </c>
    </row>
    <row r="13259" spans="1:2" x14ac:dyDescent="0.25">
      <c r="A13259" s="9" t="s">
        <v>3682</v>
      </c>
      <c r="B13259" s="11">
        <v>10684.750012465542</v>
      </c>
    </row>
    <row r="13260" spans="1:2" x14ac:dyDescent="0.25">
      <c r="A13260" s="4" t="s">
        <v>8</v>
      </c>
      <c r="B13260" s="11">
        <v>10684.750012465542</v>
      </c>
    </row>
    <row r="13261" spans="1:2" x14ac:dyDescent="0.25">
      <c r="A13261" s="10" t="s">
        <v>20</v>
      </c>
      <c r="B13261" s="11">
        <v>10684.750012465542</v>
      </c>
    </row>
    <row r="13262" spans="1:2" x14ac:dyDescent="0.25">
      <c r="A13262" s="12" t="s">
        <v>40</v>
      </c>
      <c r="B13262" s="11">
        <v>10684.750012465542</v>
      </c>
    </row>
    <row r="13263" spans="1:2" x14ac:dyDescent="0.25">
      <c r="A13263" s="13" t="s">
        <v>4053</v>
      </c>
      <c r="B13263" s="11">
        <v>10684.750012465542</v>
      </c>
    </row>
    <row r="13264" spans="1:2" x14ac:dyDescent="0.25">
      <c r="A13264" s="14">
        <v>5</v>
      </c>
      <c r="B13264" s="11">
        <v>10684.750012465542</v>
      </c>
    </row>
    <row r="13265" spans="1:2" x14ac:dyDescent="0.25">
      <c r="A13265" s="20" t="s">
        <v>13</v>
      </c>
      <c r="B13265" s="11">
        <v>10684.750012465542</v>
      </c>
    </row>
    <row r="13266" spans="1:2" x14ac:dyDescent="0.25">
      <c r="A13266" s="163">
        <v>10684.750012465542</v>
      </c>
      <c r="B13266" s="11">
        <v>10684.750012465542</v>
      </c>
    </row>
    <row r="13267" spans="1:2" x14ac:dyDescent="0.25">
      <c r="A13267" s="9" t="s">
        <v>3683</v>
      </c>
      <c r="B13267" s="11">
        <v>8400</v>
      </c>
    </row>
    <row r="13268" spans="1:2" x14ac:dyDescent="0.25">
      <c r="A13268" s="4" t="s">
        <v>726</v>
      </c>
      <c r="B13268" s="11">
        <v>8400</v>
      </c>
    </row>
    <row r="13269" spans="1:2" x14ac:dyDescent="0.25">
      <c r="A13269" s="10" t="s">
        <v>20</v>
      </c>
      <c r="B13269" s="11">
        <v>8400</v>
      </c>
    </row>
    <row r="13270" spans="1:2" x14ac:dyDescent="0.25">
      <c r="A13270" s="12" t="s">
        <v>6</v>
      </c>
      <c r="B13270" s="11">
        <v>8400</v>
      </c>
    </row>
    <row r="13271" spans="1:2" x14ac:dyDescent="0.25">
      <c r="A13271" s="13" t="s">
        <v>4053</v>
      </c>
      <c r="B13271" s="11">
        <v>8400</v>
      </c>
    </row>
    <row r="13272" spans="1:2" x14ac:dyDescent="0.25">
      <c r="A13272" s="14">
        <v>14</v>
      </c>
      <c r="B13272" s="11">
        <v>8400</v>
      </c>
    </row>
    <row r="13273" spans="1:2" x14ac:dyDescent="0.25">
      <c r="A13273" s="20" t="s">
        <v>9</v>
      </c>
      <c r="B13273" s="11">
        <v>8400</v>
      </c>
    </row>
    <row r="13274" spans="1:2" x14ac:dyDescent="0.25">
      <c r="A13274" s="163">
        <v>8400</v>
      </c>
      <c r="B13274" s="11">
        <v>8400</v>
      </c>
    </row>
    <row r="13275" spans="1:2" x14ac:dyDescent="0.25">
      <c r="A13275" s="9" t="s">
        <v>3684</v>
      </c>
      <c r="B13275" s="11">
        <v>9794.354178093412</v>
      </c>
    </row>
    <row r="13276" spans="1:2" x14ac:dyDescent="0.25">
      <c r="A13276" s="4" t="s">
        <v>8</v>
      </c>
      <c r="B13276" s="11">
        <v>9794.354178093412</v>
      </c>
    </row>
    <row r="13277" spans="1:2" x14ac:dyDescent="0.25">
      <c r="A13277" s="10" t="s">
        <v>52</v>
      </c>
      <c r="B13277" s="11">
        <v>9794.354178093412</v>
      </c>
    </row>
    <row r="13278" spans="1:2" x14ac:dyDescent="0.25">
      <c r="A13278" s="12" t="s">
        <v>40</v>
      </c>
      <c r="B13278" s="11">
        <v>9794.354178093412</v>
      </c>
    </row>
    <row r="13279" spans="1:2" x14ac:dyDescent="0.25">
      <c r="A13279" s="13" t="s">
        <v>4053</v>
      </c>
      <c r="B13279" s="11">
        <v>9794.354178093412</v>
      </c>
    </row>
    <row r="13280" spans="1:2" x14ac:dyDescent="0.25">
      <c r="A13280" s="14">
        <v>13</v>
      </c>
      <c r="B13280" s="11">
        <v>9794.354178093412</v>
      </c>
    </row>
    <row r="13281" spans="1:2" x14ac:dyDescent="0.25">
      <c r="A13281" s="20" t="s">
        <v>9</v>
      </c>
      <c r="B13281" s="11">
        <v>9794.354178093412</v>
      </c>
    </row>
    <row r="13282" spans="1:2" x14ac:dyDescent="0.25">
      <c r="A13282" s="163">
        <v>9794.354178093412</v>
      </c>
      <c r="B13282" s="11">
        <v>9794.354178093412</v>
      </c>
    </row>
    <row r="13283" spans="1:2" x14ac:dyDescent="0.25">
      <c r="A13283" s="9" t="s">
        <v>3685</v>
      </c>
      <c r="B13283" s="11">
        <v>14400</v>
      </c>
    </row>
    <row r="13284" spans="1:2" x14ac:dyDescent="0.25">
      <c r="A13284" s="4" t="s">
        <v>8</v>
      </c>
      <c r="B13284" s="11">
        <v>14400</v>
      </c>
    </row>
    <row r="13285" spans="1:2" x14ac:dyDescent="0.25">
      <c r="A13285" s="10" t="s">
        <v>279</v>
      </c>
      <c r="B13285" s="11">
        <v>14400</v>
      </c>
    </row>
    <row r="13286" spans="1:2" x14ac:dyDescent="0.25">
      <c r="A13286" s="12" t="s">
        <v>6</v>
      </c>
      <c r="B13286" s="11">
        <v>14400</v>
      </c>
    </row>
    <row r="13287" spans="1:2" x14ac:dyDescent="0.25">
      <c r="A13287" s="13" t="s">
        <v>4054</v>
      </c>
      <c r="B13287" s="11">
        <v>14400</v>
      </c>
    </row>
    <row r="13288" spans="1:2" x14ac:dyDescent="0.25">
      <c r="A13288" s="14">
        <v>8</v>
      </c>
      <c r="B13288" s="11">
        <v>14400</v>
      </c>
    </row>
    <row r="13289" spans="1:2" x14ac:dyDescent="0.25">
      <c r="A13289" s="20" t="s">
        <v>25</v>
      </c>
      <c r="B13289" s="11">
        <v>14400</v>
      </c>
    </row>
    <row r="13290" spans="1:2" x14ac:dyDescent="0.25">
      <c r="A13290" s="163">
        <v>14400</v>
      </c>
      <c r="B13290" s="11">
        <v>14400</v>
      </c>
    </row>
    <row r="13291" spans="1:2" x14ac:dyDescent="0.25">
      <c r="A13291" s="9" t="s">
        <v>3686</v>
      </c>
      <c r="B13291" s="11">
        <v>2671.1875031163854</v>
      </c>
    </row>
    <row r="13292" spans="1:2" x14ac:dyDescent="0.25">
      <c r="A13292" s="4" t="s">
        <v>8</v>
      </c>
      <c r="B13292" s="11">
        <v>2671.1875031163854</v>
      </c>
    </row>
    <row r="13293" spans="1:2" x14ac:dyDescent="0.25">
      <c r="A13293" s="10" t="s">
        <v>3999</v>
      </c>
      <c r="B13293" s="11">
        <v>2671.1875031163854</v>
      </c>
    </row>
    <row r="13294" spans="1:2" x14ac:dyDescent="0.25">
      <c r="A13294" s="12" t="s">
        <v>40</v>
      </c>
      <c r="B13294" s="11">
        <v>2671.1875031163854</v>
      </c>
    </row>
    <row r="13295" spans="1:2" x14ac:dyDescent="0.25">
      <c r="A13295" s="13" t="s">
        <v>4053</v>
      </c>
      <c r="B13295" s="11">
        <v>2671.1875031163854</v>
      </c>
    </row>
    <row r="13296" spans="1:2" x14ac:dyDescent="0.25">
      <c r="A13296" s="14">
        <v>3</v>
      </c>
      <c r="B13296" s="11">
        <v>2671.1875031163854</v>
      </c>
    </row>
    <row r="13297" spans="1:2" x14ac:dyDescent="0.25">
      <c r="A13297" s="20" t="s">
        <v>13</v>
      </c>
      <c r="B13297" s="11">
        <v>2671.1875031163854</v>
      </c>
    </row>
    <row r="13298" spans="1:2" x14ac:dyDescent="0.25">
      <c r="A13298" s="163">
        <v>2671.1875031163854</v>
      </c>
      <c r="B13298" s="11">
        <v>2671.1875031163854</v>
      </c>
    </row>
    <row r="13299" spans="1:2" x14ac:dyDescent="0.25">
      <c r="A13299" s="9" t="s">
        <v>3687</v>
      </c>
      <c r="B13299" s="11">
        <v>22000</v>
      </c>
    </row>
    <row r="13300" spans="1:2" x14ac:dyDescent="0.25">
      <c r="A13300" s="4" t="s">
        <v>8</v>
      </c>
      <c r="B13300" s="11">
        <v>22000</v>
      </c>
    </row>
    <row r="13301" spans="1:2" x14ac:dyDescent="0.25">
      <c r="A13301" s="10" t="s">
        <v>52</v>
      </c>
      <c r="B13301" s="11">
        <v>22000</v>
      </c>
    </row>
    <row r="13302" spans="1:2" x14ac:dyDescent="0.25">
      <c r="A13302" s="12" t="s">
        <v>6</v>
      </c>
      <c r="B13302" s="11">
        <v>22000</v>
      </c>
    </row>
    <row r="13303" spans="1:2" x14ac:dyDescent="0.25">
      <c r="A13303" s="13" t="s">
        <v>4054</v>
      </c>
      <c r="B13303" s="11">
        <v>22000</v>
      </c>
    </row>
    <row r="13304" spans="1:2" x14ac:dyDescent="0.25">
      <c r="A13304" s="14">
        <v>6</v>
      </c>
      <c r="B13304" s="11">
        <v>22000</v>
      </c>
    </row>
    <row r="13305" spans="1:2" x14ac:dyDescent="0.25">
      <c r="A13305" s="20" t="s">
        <v>13</v>
      </c>
      <c r="B13305" s="11">
        <v>22000</v>
      </c>
    </row>
    <row r="13306" spans="1:2" x14ac:dyDescent="0.25">
      <c r="A13306" s="163">
        <v>22000</v>
      </c>
      <c r="B13306" s="11">
        <v>22000</v>
      </c>
    </row>
    <row r="13307" spans="1:2" x14ac:dyDescent="0.25">
      <c r="A13307" s="9" t="s">
        <v>3688</v>
      </c>
      <c r="B13307" s="11">
        <v>100000</v>
      </c>
    </row>
    <row r="13308" spans="1:2" x14ac:dyDescent="0.25">
      <c r="A13308" s="4" t="s">
        <v>65</v>
      </c>
      <c r="B13308" s="11">
        <v>100000</v>
      </c>
    </row>
    <row r="13309" spans="1:2" x14ac:dyDescent="0.25">
      <c r="A13309" s="10" t="s">
        <v>20</v>
      </c>
      <c r="B13309" s="11">
        <v>100000</v>
      </c>
    </row>
    <row r="13310" spans="1:2" x14ac:dyDescent="0.25">
      <c r="A13310" s="12" t="s">
        <v>6</v>
      </c>
      <c r="B13310" s="11">
        <v>100000</v>
      </c>
    </row>
    <row r="13311" spans="1:2" x14ac:dyDescent="0.25">
      <c r="A13311" s="13" t="s">
        <v>4031</v>
      </c>
      <c r="B13311" s="11">
        <v>100000</v>
      </c>
    </row>
    <row r="13312" spans="1:2" x14ac:dyDescent="0.25">
      <c r="A13312" s="14">
        <v>6</v>
      </c>
      <c r="B13312" s="11">
        <v>100000</v>
      </c>
    </row>
    <row r="13313" spans="1:2" x14ac:dyDescent="0.25">
      <c r="A13313" s="20" t="s">
        <v>13</v>
      </c>
      <c r="B13313" s="11">
        <v>100000</v>
      </c>
    </row>
    <row r="13314" spans="1:2" x14ac:dyDescent="0.25">
      <c r="A13314" s="163">
        <v>100000</v>
      </c>
      <c r="B13314" s="11">
        <v>100000</v>
      </c>
    </row>
    <row r="13315" spans="1:2" x14ac:dyDescent="0.25">
      <c r="A13315" s="9" t="s">
        <v>3689</v>
      </c>
      <c r="B13315" s="11">
        <v>63047.130882691366</v>
      </c>
    </row>
    <row r="13316" spans="1:2" x14ac:dyDescent="0.25">
      <c r="A13316" s="4" t="s">
        <v>71</v>
      </c>
      <c r="B13316" s="11">
        <v>63047.130882691366</v>
      </c>
    </row>
    <row r="13317" spans="1:2" x14ac:dyDescent="0.25">
      <c r="A13317" s="10" t="s">
        <v>52</v>
      </c>
      <c r="B13317" s="11">
        <v>63047.130882691366</v>
      </c>
    </row>
    <row r="13318" spans="1:2" x14ac:dyDescent="0.25">
      <c r="A13318" s="12" t="s">
        <v>69</v>
      </c>
      <c r="B13318" s="11">
        <v>63047.130882691366</v>
      </c>
    </row>
    <row r="13319" spans="1:2" x14ac:dyDescent="0.25">
      <c r="A13319" s="13" t="s">
        <v>4100</v>
      </c>
      <c r="B13319" s="11">
        <v>63047.130882691366</v>
      </c>
    </row>
    <row r="13320" spans="1:2" x14ac:dyDescent="0.25">
      <c r="A13320" s="14">
        <v>15</v>
      </c>
      <c r="B13320" s="11">
        <v>63047.130882691366</v>
      </c>
    </row>
    <row r="13321" spans="1:2" x14ac:dyDescent="0.25">
      <c r="A13321" s="20" t="s">
        <v>9</v>
      </c>
      <c r="B13321" s="11">
        <v>63047.130882691366</v>
      </c>
    </row>
    <row r="13322" spans="1:2" x14ac:dyDescent="0.25">
      <c r="A13322" s="163">
        <v>63047.130882691366</v>
      </c>
      <c r="B13322" s="11">
        <v>63047.130882691366</v>
      </c>
    </row>
    <row r="13323" spans="1:2" x14ac:dyDescent="0.25">
      <c r="A13323" s="9" t="s">
        <v>3690</v>
      </c>
      <c r="B13323" s="11">
        <v>56742.417794422225</v>
      </c>
    </row>
    <row r="13324" spans="1:2" x14ac:dyDescent="0.25">
      <c r="A13324" s="4" t="s">
        <v>71</v>
      </c>
      <c r="B13324" s="11">
        <v>56742.417794422225</v>
      </c>
    </row>
    <row r="13325" spans="1:2" x14ac:dyDescent="0.25">
      <c r="A13325" s="10" t="s">
        <v>52</v>
      </c>
      <c r="B13325" s="11">
        <v>56742.417794422225</v>
      </c>
    </row>
    <row r="13326" spans="1:2" x14ac:dyDescent="0.25">
      <c r="A13326" s="12" t="s">
        <v>69</v>
      </c>
      <c r="B13326" s="11">
        <v>56742.417794422225</v>
      </c>
    </row>
    <row r="13327" spans="1:2" x14ac:dyDescent="0.25">
      <c r="A13327" s="13" t="s">
        <v>4029</v>
      </c>
      <c r="B13327" s="11">
        <v>56742.417794422225</v>
      </c>
    </row>
    <row r="13328" spans="1:2" x14ac:dyDescent="0.25">
      <c r="A13328" s="14">
        <v>25</v>
      </c>
      <c r="B13328" s="11">
        <v>56742.417794422225</v>
      </c>
    </row>
    <row r="13329" spans="1:2" x14ac:dyDescent="0.25">
      <c r="A13329" s="20" t="s">
        <v>25</v>
      </c>
      <c r="B13329" s="11">
        <v>56742.417794422225</v>
      </c>
    </row>
    <row r="13330" spans="1:2" x14ac:dyDescent="0.25">
      <c r="A13330" s="163">
        <v>56742.417794422225</v>
      </c>
      <c r="B13330" s="11">
        <v>56742.417794422225</v>
      </c>
    </row>
    <row r="13331" spans="1:2" x14ac:dyDescent="0.25">
      <c r="A13331" s="9" t="s">
        <v>3691</v>
      </c>
      <c r="B13331" s="11">
        <v>25000</v>
      </c>
    </row>
    <row r="13332" spans="1:2" x14ac:dyDescent="0.25">
      <c r="A13332" s="4" t="s">
        <v>8</v>
      </c>
      <c r="B13332" s="11">
        <v>25000</v>
      </c>
    </row>
    <row r="13333" spans="1:2" x14ac:dyDescent="0.25">
      <c r="A13333" s="10" t="s">
        <v>20</v>
      </c>
      <c r="B13333" s="11">
        <v>25000</v>
      </c>
    </row>
    <row r="13334" spans="1:2" x14ac:dyDescent="0.25">
      <c r="A13334" s="12" t="s">
        <v>6</v>
      </c>
      <c r="B13334" s="11">
        <v>25000</v>
      </c>
    </row>
    <row r="13335" spans="1:2" x14ac:dyDescent="0.25">
      <c r="A13335" s="13" t="s">
        <v>4032</v>
      </c>
      <c r="B13335" s="11">
        <v>25000</v>
      </c>
    </row>
    <row r="13336" spans="1:2" x14ac:dyDescent="0.25">
      <c r="A13336" s="14">
        <v>8</v>
      </c>
      <c r="B13336" s="11">
        <v>25000</v>
      </c>
    </row>
    <row r="13337" spans="1:2" x14ac:dyDescent="0.25">
      <c r="A13337" s="20" t="s">
        <v>13</v>
      </c>
      <c r="B13337" s="11">
        <v>25000</v>
      </c>
    </row>
    <row r="13338" spans="1:2" x14ac:dyDescent="0.25">
      <c r="A13338" s="163">
        <v>25000</v>
      </c>
      <c r="B13338" s="11">
        <v>25000</v>
      </c>
    </row>
    <row r="13339" spans="1:2" x14ac:dyDescent="0.25">
      <c r="A13339" s="9" t="s">
        <v>3692</v>
      </c>
      <c r="B13339" s="11">
        <v>8903.9583437212841</v>
      </c>
    </row>
    <row r="13340" spans="1:2" x14ac:dyDescent="0.25">
      <c r="A13340" s="4" t="s">
        <v>8</v>
      </c>
      <c r="B13340" s="11">
        <v>8903.9583437212841</v>
      </c>
    </row>
    <row r="13341" spans="1:2" x14ac:dyDescent="0.25">
      <c r="A13341" s="10" t="s">
        <v>20</v>
      </c>
      <c r="B13341" s="11">
        <v>8903.9583437212841</v>
      </c>
    </row>
    <row r="13342" spans="1:2" x14ac:dyDescent="0.25">
      <c r="A13342" s="12" t="s">
        <v>40</v>
      </c>
      <c r="B13342" s="11">
        <v>8903.9583437212841</v>
      </c>
    </row>
    <row r="13343" spans="1:2" x14ac:dyDescent="0.25">
      <c r="A13343" s="13" t="s">
        <v>4053</v>
      </c>
      <c r="B13343" s="11">
        <v>8903.9583437212841</v>
      </c>
    </row>
    <row r="13344" spans="1:2" x14ac:dyDescent="0.25">
      <c r="A13344" s="14">
        <v>2</v>
      </c>
      <c r="B13344" s="11">
        <v>8903.9583437212841</v>
      </c>
    </row>
    <row r="13345" spans="1:2" x14ac:dyDescent="0.25">
      <c r="A13345" s="20" t="s">
        <v>9</v>
      </c>
      <c r="B13345" s="11">
        <v>8903.9583437212841</v>
      </c>
    </row>
    <row r="13346" spans="1:2" x14ac:dyDescent="0.25">
      <c r="A13346" s="163">
        <v>8903.9583437212841</v>
      </c>
      <c r="B13346" s="11">
        <v>8903.9583437212841</v>
      </c>
    </row>
    <row r="13347" spans="1:2" x14ac:dyDescent="0.25">
      <c r="A13347" s="9" t="s">
        <v>3693</v>
      </c>
      <c r="B13347" s="11">
        <v>42556.81334581667</v>
      </c>
    </row>
    <row r="13348" spans="1:2" x14ac:dyDescent="0.25">
      <c r="A13348" s="4" t="s">
        <v>71</v>
      </c>
      <c r="B13348" s="11">
        <v>42556.81334581667</v>
      </c>
    </row>
    <row r="13349" spans="1:2" x14ac:dyDescent="0.25">
      <c r="A13349" s="10" t="s">
        <v>20</v>
      </c>
      <c r="B13349" s="11">
        <v>42556.81334581667</v>
      </c>
    </row>
    <row r="13350" spans="1:2" x14ac:dyDescent="0.25">
      <c r="A13350" s="12" t="s">
        <v>69</v>
      </c>
      <c r="B13350" s="11">
        <v>42556.81334581667</v>
      </c>
    </row>
    <row r="13351" spans="1:2" x14ac:dyDescent="0.25">
      <c r="A13351" s="13" t="s">
        <v>4030</v>
      </c>
      <c r="B13351" s="11">
        <v>42556.81334581667</v>
      </c>
    </row>
    <row r="13352" spans="1:2" x14ac:dyDescent="0.25">
      <c r="A13352" s="14">
        <v>2</v>
      </c>
      <c r="B13352" s="11">
        <v>42556.81334581667</v>
      </c>
    </row>
    <row r="13353" spans="1:2" x14ac:dyDescent="0.25">
      <c r="A13353" s="20" t="s">
        <v>9</v>
      </c>
      <c r="B13353" s="11">
        <v>42556.81334581667</v>
      </c>
    </row>
    <row r="13354" spans="1:2" x14ac:dyDescent="0.25">
      <c r="A13354" s="163">
        <v>42556.81334581667</v>
      </c>
      <c r="B13354" s="11">
        <v>42556.81334581667</v>
      </c>
    </row>
    <row r="13355" spans="1:2" x14ac:dyDescent="0.25">
      <c r="A13355" s="9" t="s">
        <v>3694</v>
      </c>
      <c r="B13355" s="11">
        <v>131770.4440860638</v>
      </c>
    </row>
    <row r="13356" spans="1:2" x14ac:dyDescent="0.25">
      <c r="A13356" s="4" t="s">
        <v>88</v>
      </c>
      <c r="B13356" s="11">
        <v>131770.4440860638</v>
      </c>
    </row>
    <row r="13357" spans="1:2" x14ac:dyDescent="0.25">
      <c r="A13357" s="10" t="s">
        <v>310</v>
      </c>
      <c r="B13357" s="11">
        <v>131770.4440860638</v>
      </c>
    </row>
    <row r="13358" spans="1:2" x14ac:dyDescent="0.25">
      <c r="A13358" s="12" t="s">
        <v>86</v>
      </c>
      <c r="B13358" s="11">
        <v>131770.4440860638</v>
      </c>
    </row>
    <row r="13359" spans="1:2" x14ac:dyDescent="0.25">
      <c r="A13359" s="13" t="s">
        <v>4105</v>
      </c>
      <c r="B13359" s="11">
        <v>131770.4440860638</v>
      </c>
    </row>
    <row r="13360" spans="1:2" x14ac:dyDescent="0.25">
      <c r="A13360" s="14">
        <v>20</v>
      </c>
      <c r="B13360" s="11">
        <v>131770.4440860638</v>
      </c>
    </row>
    <row r="13361" spans="1:2" x14ac:dyDescent="0.25">
      <c r="A13361" s="20" t="s">
        <v>13</v>
      </c>
      <c r="B13361" s="11">
        <v>131770.4440860638</v>
      </c>
    </row>
    <row r="13362" spans="1:2" x14ac:dyDescent="0.25">
      <c r="A13362" s="163">
        <v>131770.4440860638</v>
      </c>
      <c r="B13362" s="11">
        <v>131770.4440860638</v>
      </c>
    </row>
    <row r="13363" spans="1:2" x14ac:dyDescent="0.25">
      <c r="A13363" s="9" t="s">
        <v>3695</v>
      </c>
      <c r="B13363" s="11">
        <v>68835.306612122877</v>
      </c>
    </row>
    <row r="13364" spans="1:2" x14ac:dyDescent="0.25">
      <c r="A13364" s="4" t="s">
        <v>88</v>
      </c>
      <c r="B13364" s="11">
        <v>68835.306612122877</v>
      </c>
    </row>
    <row r="13365" spans="1:2" x14ac:dyDescent="0.25">
      <c r="A13365" s="10" t="s">
        <v>20</v>
      </c>
      <c r="B13365" s="11">
        <v>68835.306612122877</v>
      </c>
    </row>
    <row r="13366" spans="1:2" x14ac:dyDescent="0.25">
      <c r="A13366" s="12" t="s">
        <v>86</v>
      </c>
      <c r="B13366" s="11">
        <v>68835.306612122877</v>
      </c>
    </row>
    <row r="13367" spans="1:2" x14ac:dyDescent="0.25">
      <c r="A13367" s="13" t="s">
        <v>4100</v>
      </c>
      <c r="B13367" s="11">
        <v>68835.306612122877</v>
      </c>
    </row>
    <row r="13368" spans="1:2" x14ac:dyDescent="0.25">
      <c r="A13368" s="14">
        <v>2</v>
      </c>
      <c r="B13368" s="11">
        <v>68835.306612122877</v>
      </c>
    </row>
    <row r="13369" spans="1:2" x14ac:dyDescent="0.25">
      <c r="A13369" s="20" t="s">
        <v>13</v>
      </c>
      <c r="B13369" s="11">
        <v>68835.306612122877</v>
      </c>
    </row>
    <row r="13370" spans="1:2" x14ac:dyDescent="0.25">
      <c r="A13370" s="163">
        <v>68835.306612122877</v>
      </c>
      <c r="B13370" s="11">
        <v>68835.306612122877</v>
      </c>
    </row>
    <row r="13371" spans="1:2" x14ac:dyDescent="0.25">
      <c r="A13371" s="9" t="s">
        <v>3696</v>
      </c>
      <c r="B13371" s="11">
        <v>6000</v>
      </c>
    </row>
    <row r="13372" spans="1:2" x14ac:dyDescent="0.25">
      <c r="A13372" s="4" t="s">
        <v>1860</v>
      </c>
      <c r="B13372" s="11">
        <v>6000</v>
      </c>
    </row>
    <row r="13373" spans="1:2" x14ac:dyDescent="0.25">
      <c r="A13373" s="10" t="s">
        <v>3999</v>
      </c>
      <c r="B13373" s="11">
        <v>6000</v>
      </c>
    </row>
    <row r="13374" spans="1:2" x14ac:dyDescent="0.25">
      <c r="A13374" s="12" t="s">
        <v>6</v>
      </c>
      <c r="B13374" s="11">
        <v>6000</v>
      </c>
    </row>
    <row r="13375" spans="1:2" x14ac:dyDescent="0.25">
      <c r="A13375" s="13" t="s">
        <v>4053</v>
      </c>
      <c r="B13375" s="11">
        <v>6000</v>
      </c>
    </row>
    <row r="13376" spans="1:2" x14ac:dyDescent="0.25">
      <c r="A13376" s="14">
        <v>5</v>
      </c>
      <c r="B13376" s="11">
        <v>6000</v>
      </c>
    </row>
    <row r="13377" spans="1:2" x14ac:dyDescent="0.25">
      <c r="A13377" s="20" t="s">
        <v>13</v>
      </c>
      <c r="B13377" s="11">
        <v>6000</v>
      </c>
    </row>
    <row r="13378" spans="1:2" x14ac:dyDescent="0.25">
      <c r="A13378" s="163">
        <v>6000</v>
      </c>
      <c r="B13378" s="11">
        <v>6000</v>
      </c>
    </row>
    <row r="13379" spans="1:2" x14ac:dyDescent="0.25">
      <c r="A13379" s="9" t="s">
        <v>3697</v>
      </c>
      <c r="B13379" s="11">
        <v>78808.913603364199</v>
      </c>
    </row>
    <row r="13380" spans="1:2" x14ac:dyDescent="0.25">
      <c r="A13380" s="4" t="s">
        <v>71</v>
      </c>
      <c r="B13380" s="11">
        <v>78808.913603364199</v>
      </c>
    </row>
    <row r="13381" spans="1:2" x14ac:dyDescent="0.25">
      <c r="A13381" s="10" t="s">
        <v>20</v>
      </c>
      <c r="B13381" s="11">
        <v>78808.913603364199</v>
      </c>
    </row>
    <row r="13382" spans="1:2" x14ac:dyDescent="0.25">
      <c r="A13382" s="12" t="s">
        <v>69</v>
      </c>
      <c r="B13382" s="11">
        <v>78808.913603364199</v>
      </c>
    </row>
    <row r="13383" spans="1:2" x14ac:dyDescent="0.25">
      <c r="A13383" s="13" t="s">
        <v>4101</v>
      </c>
      <c r="B13383" s="11">
        <v>78808.913603364199</v>
      </c>
    </row>
    <row r="13384" spans="1:2" x14ac:dyDescent="0.25">
      <c r="A13384" s="14">
        <v>2</v>
      </c>
      <c r="B13384" s="11">
        <v>78808.913603364199</v>
      </c>
    </row>
    <row r="13385" spans="1:2" x14ac:dyDescent="0.25">
      <c r="A13385" s="20" t="s">
        <v>18</v>
      </c>
      <c r="B13385" s="11">
        <v>78808.913603364199</v>
      </c>
    </row>
    <row r="13386" spans="1:2" x14ac:dyDescent="0.25">
      <c r="A13386" s="163">
        <v>78808.913603364199</v>
      </c>
      <c r="B13386" s="11">
        <v>78808.913603364199</v>
      </c>
    </row>
    <row r="13387" spans="1:2" x14ac:dyDescent="0.25">
      <c r="A13387" s="9" t="s">
        <v>3698</v>
      </c>
      <c r="B13387" s="11">
        <v>7497.1329254133216</v>
      </c>
    </row>
    <row r="13388" spans="1:2" x14ac:dyDescent="0.25">
      <c r="A13388" s="4" t="s">
        <v>8</v>
      </c>
      <c r="B13388" s="11">
        <v>7497.1329254133216</v>
      </c>
    </row>
    <row r="13389" spans="1:2" x14ac:dyDescent="0.25">
      <c r="A13389" s="10" t="s">
        <v>20</v>
      </c>
      <c r="B13389" s="11">
        <v>7497.1329254133216</v>
      </c>
    </row>
    <row r="13390" spans="1:2" x14ac:dyDescent="0.25">
      <c r="A13390" s="12" t="s">
        <v>40</v>
      </c>
      <c r="B13390" s="11">
        <v>7497.1329254133216</v>
      </c>
    </row>
    <row r="13391" spans="1:2" x14ac:dyDescent="0.25">
      <c r="A13391" s="13" t="s">
        <v>4053</v>
      </c>
      <c r="B13391" s="11">
        <v>7497.1329254133216</v>
      </c>
    </row>
    <row r="13392" spans="1:2" x14ac:dyDescent="0.25">
      <c r="A13392" s="14">
        <v>4</v>
      </c>
      <c r="B13392" s="11">
        <v>7497.1329254133216</v>
      </c>
    </row>
    <row r="13393" spans="1:2" x14ac:dyDescent="0.25">
      <c r="A13393" s="20" t="s">
        <v>9</v>
      </c>
      <c r="B13393" s="11">
        <v>7497.1329254133216</v>
      </c>
    </row>
    <row r="13394" spans="1:2" x14ac:dyDescent="0.25">
      <c r="A13394" s="163">
        <v>7497.1329254133216</v>
      </c>
      <c r="B13394" s="11">
        <v>7497.1329254133216</v>
      </c>
    </row>
    <row r="13395" spans="1:2" x14ac:dyDescent="0.25">
      <c r="A13395" s="9" t="s">
        <v>3699</v>
      </c>
      <c r="B13395" s="11">
        <v>10000</v>
      </c>
    </row>
    <row r="13396" spans="1:2" x14ac:dyDescent="0.25">
      <c r="A13396" s="4" t="s">
        <v>8</v>
      </c>
      <c r="B13396" s="11">
        <v>10000</v>
      </c>
    </row>
    <row r="13397" spans="1:2" x14ac:dyDescent="0.25">
      <c r="A13397" s="10" t="s">
        <v>52</v>
      </c>
      <c r="B13397" s="11">
        <v>10000</v>
      </c>
    </row>
    <row r="13398" spans="1:2" x14ac:dyDescent="0.25">
      <c r="A13398" s="12" t="s">
        <v>6</v>
      </c>
      <c r="B13398" s="11">
        <v>10000</v>
      </c>
    </row>
    <row r="13399" spans="1:2" x14ac:dyDescent="0.25">
      <c r="A13399" s="13" t="s">
        <v>4053</v>
      </c>
      <c r="B13399" s="11">
        <v>10000</v>
      </c>
    </row>
    <row r="13400" spans="1:2" x14ac:dyDescent="0.25">
      <c r="A13400" s="14">
        <v>11</v>
      </c>
      <c r="B13400" s="11">
        <v>10000</v>
      </c>
    </row>
    <row r="13401" spans="1:2" x14ac:dyDescent="0.25">
      <c r="A13401" s="20" t="s">
        <v>9</v>
      </c>
      <c r="B13401" s="11">
        <v>10000</v>
      </c>
    </row>
    <row r="13402" spans="1:2" x14ac:dyDescent="0.25">
      <c r="A13402" s="163">
        <v>10000</v>
      </c>
      <c r="B13402" s="11">
        <v>10000</v>
      </c>
    </row>
    <row r="13403" spans="1:2" x14ac:dyDescent="0.25">
      <c r="A13403" s="9" t="s">
        <v>3700</v>
      </c>
      <c r="B13403" s="11">
        <v>6410.8500074793246</v>
      </c>
    </row>
    <row r="13404" spans="1:2" x14ac:dyDescent="0.25">
      <c r="A13404" s="4" t="s">
        <v>8</v>
      </c>
      <c r="B13404" s="11">
        <v>6410.8500074793246</v>
      </c>
    </row>
    <row r="13405" spans="1:2" x14ac:dyDescent="0.25">
      <c r="A13405" s="10" t="s">
        <v>356</v>
      </c>
      <c r="B13405" s="11">
        <v>6410.8500074793246</v>
      </c>
    </row>
    <row r="13406" spans="1:2" x14ac:dyDescent="0.25">
      <c r="A13406" s="12" t="s">
        <v>40</v>
      </c>
      <c r="B13406" s="11">
        <v>6410.8500074793246</v>
      </c>
    </row>
    <row r="13407" spans="1:2" x14ac:dyDescent="0.25">
      <c r="A13407" s="13" t="s">
        <v>4053</v>
      </c>
      <c r="B13407" s="11">
        <v>6410.8500074793246</v>
      </c>
    </row>
    <row r="13408" spans="1:2" x14ac:dyDescent="0.25">
      <c r="A13408" s="14">
        <v>2</v>
      </c>
      <c r="B13408" s="11">
        <v>6410.8500074793246</v>
      </c>
    </row>
    <row r="13409" spans="1:2" x14ac:dyDescent="0.25">
      <c r="A13409" s="20" t="s">
        <v>25</v>
      </c>
      <c r="B13409" s="11">
        <v>6410.8500074793246</v>
      </c>
    </row>
    <row r="13410" spans="1:2" x14ac:dyDescent="0.25">
      <c r="A13410" s="163">
        <v>6410.8500074793246</v>
      </c>
      <c r="B13410" s="11">
        <v>6410.8500074793246</v>
      </c>
    </row>
    <row r="13411" spans="1:2" x14ac:dyDescent="0.25">
      <c r="A13411" s="9" t="s">
        <v>3701</v>
      </c>
      <c r="B13411" s="11">
        <v>63047.130882691366</v>
      </c>
    </row>
    <row r="13412" spans="1:2" x14ac:dyDescent="0.25">
      <c r="A13412" s="4" t="s">
        <v>71</v>
      </c>
      <c r="B13412" s="11">
        <v>63047.130882691366</v>
      </c>
    </row>
    <row r="13413" spans="1:2" x14ac:dyDescent="0.25">
      <c r="A13413" s="10" t="s">
        <v>20</v>
      </c>
      <c r="B13413" s="11">
        <v>63047.130882691366</v>
      </c>
    </row>
    <row r="13414" spans="1:2" x14ac:dyDescent="0.25">
      <c r="A13414" s="12" t="s">
        <v>69</v>
      </c>
      <c r="B13414" s="11">
        <v>63047.130882691366</v>
      </c>
    </row>
    <row r="13415" spans="1:2" x14ac:dyDescent="0.25">
      <c r="A13415" s="13" t="s">
        <v>4100</v>
      </c>
      <c r="B13415" s="11">
        <v>63047.130882691366</v>
      </c>
    </row>
    <row r="13416" spans="1:2" x14ac:dyDescent="0.25">
      <c r="A13416" s="14">
        <v>5</v>
      </c>
      <c r="B13416" s="11">
        <v>63047.130882691366</v>
      </c>
    </row>
    <row r="13417" spans="1:2" x14ac:dyDescent="0.25">
      <c r="A13417" s="20" t="s">
        <v>9</v>
      </c>
      <c r="B13417" s="11">
        <v>63047.130882691366</v>
      </c>
    </row>
    <row r="13418" spans="1:2" x14ac:dyDescent="0.25">
      <c r="A13418" s="163">
        <v>63047.130882691366</v>
      </c>
      <c r="B13418" s="11">
        <v>63047.130882691366</v>
      </c>
    </row>
    <row r="13419" spans="1:2" x14ac:dyDescent="0.25">
      <c r="A13419" s="9" t="s">
        <v>3702</v>
      </c>
      <c r="B13419" s="11">
        <v>61194.579384158147</v>
      </c>
    </row>
    <row r="13420" spans="1:2" x14ac:dyDescent="0.25">
      <c r="A13420" s="4" t="s">
        <v>84</v>
      </c>
      <c r="B13420" s="11">
        <v>61194.579384158147</v>
      </c>
    </row>
    <row r="13421" spans="1:2" x14ac:dyDescent="0.25">
      <c r="A13421" s="10" t="s">
        <v>20</v>
      </c>
      <c r="B13421" s="11">
        <v>61194.579384158147</v>
      </c>
    </row>
    <row r="13422" spans="1:2" x14ac:dyDescent="0.25">
      <c r="A13422" s="12" t="s">
        <v>82</v>
      </c>
      <c r="B13422" s="11">
        <v>61194.579384158147</v>
      </c>
    </row>
    <row r="13423" spans="1:2" x14ac:dyDescent="0.25">
      <c r="A13423" s="13" t="s">
        <v>4029</v>
      </c>
      <c r="B13423" s="11">
        <v>61194.579384158147</v>
      </c>
    </row>
    <row r="13424" spans="1:2" x14ac:dyDescent="0.25">
      <c r="A13424" s="14">
        <v>3</v>
      </c>
      <c r="B13424" s="11">
        <v>61194.579384158147</v>
      </c>
    </row>
    <row r="13425" spans="1:2" x14ac:dyDescent="0.25">
      <c r="A13425" s="20" t="s">
        <v>18</v>
      </c>
      <c r="B13425" s="11">
        <v>61194.579384158147</v>
      </c>
    </row>
    <row r="13426" spans="1:2" x14ac:dyDescent="0.25">
      <c r="A13426" s="163">
        <v>61194.579384158147</v>
      </c>
      <c r="B13426" s="11">
        <v>61194.579384158147</v>
      </c>
    </row>
    <row r="13427" spans="1:2" x14ac:dyDescent="0.25">
      <c r="A13427" s="9" t="s">
        <v>3703</v>
      </c>
      <c r="B13427" s="11">
        <v>115061.01386091174</v>
      </c>
    </row>
    <row r="13428" spans="1:2" x14ac:dyDescent="0.25">
      <c r="A13428" s="4" t="s">
        <v>71</v>
      </c>
      <c r="B13428" s="11">
        <v>115061.01386091174</v>
      </c>
    </row>
    <row r="13429" spans="1:2" x14ac:dyDescent="0.25">
      <c r="A13429" s="10" t="s">
        <v>488</v>
      </c>
      <c r="B13429" s="11">
        <v>115061.01386091174</v>
      </c>
    </row>
    <row r="13430" spans="1:2" x14ac:dyDescent="0.25">
      <c r="A13430" s="12" t="s">
        <v>69</v>
      </c>
      <c r="B13430" s="11">
        <v>115061.01386091174</v>
      </c>
    </row>
    <row r="13431" spans="1:2" x14ac:dyDescent="0.25">
      <c r="A13431" s="13" t="s">
        <v>4104</v>
      </c>
      <c r="B13431" s="11">
        <v>115061.01386091174</v>
      </c>
    </row>
    <row r="13432" spans="1:2" x14ac:dyDescent="0.25">
      <c r="A13432" s="14">
        <v>8</v>
      </c>
      <c r="B13432" s="11">
        <v>115061.01386091174</v>
      </c>
    </row>
    <row r="13433" spans="1:2" x14ac:dyDescent="0.25">
      <c r="A13433" s="20" t="s">
        <v>9</v>
      </c>
      <c r="B13433" s="11">
        <v>115061.01386091174</v>
      </c>
    </row>
    <row r="13434" spans="1:2" x14ac:dyDescent="0.25">
      <c r="A13434" s="163">
        <v>115061.01386091174</v>
      </c>
      <c r="B13434" s="11">
        <v>115061.01386091174</v>
      </c>
    </row>
    <row r="13435" spans="1:2" x14ac:dyDescent="0.25">
      <c r="A13435" s="9" t="s">
        <v>3704</v>
      </c>
      <c r="B13435" s="11">
        <v>45000</v>
      </c>
    </row>
    <row r="13436" spans="1:2" x14ac:dyDescent="0.25">
      <c r="A13436" s="4" t="s">
        <v>15</v>
      </c>
      <c r="B13436" s="11">
        <v>45000</v>
      </c>
    </row>
    <row r="13437" spans="1:2" x14ac:dyDescent="0.25">
      <c r="A13437" s="10" t="s">
        <v>20</v>
      </c>
      <c r="B13437" s="11">
        <v>45000</v>
      </c>
    </row>
    <row r="13438" spans="1:2" x14ac:dyDescent="0.25">
      <c r="A13438" s="12" t="s">
        <v>6</v>
      </c>
      <c r="B13438" s="11">
        <v>45000</v>
      </c>
    </row>
    <row r="13439" spans="1:2" x14ac:dyDescent="0.25">
      <c r="A13439" s="13" t="s">
        <v>4030</v>
      </c>
      <c r="B13439" s="11">
        <v>45000</v>
      </c>
    </row>
    <row r="13440" spans="1:2" x14ac:dyDescent="0.25">
      <c r="A13440" s="14">
        <v>2</v>
      </c>
      <c r="B13440" s="11">
        <v>45000</v>
      </c>
    </row>
    <row r="13441" spans="1:2" x14ac:dyDescent="0.25">
      <c r="A13441" s="20" t="s">
        <v>13</v>
      </c>
      <c r="B13441" s="11">
        <v>45000</v>
      </c>
    </row>
    <row r="13442" spans="1:2" x14ac:dyDescent="0.25">
      <c r="A13442" s="163">
        <v>45000</v>
      </c>
      <c r="B13442" s="11">
        <v>45000</v>
      </c>
    </row>
    <row r="13443" spans="1:2" x14ac:dyDescent="0.25">
      <c r="A13443" s="9" t="s">
        <v>3705</v>
      </c>
      <c r="B13443" s="11">
        <v>36000</v>
      </c>
    </row>
    <row r="13444" spans="1:2" x14ac:dyDescent="0.25">
      <c r="A13444" s="4" t="s">
        <v>15</v>
      </c>
      <c r="B13444" s="11">
        <v>36000</v>
      </c>
    </row>
    <row r="13445" spans="1:2" x14ac:dyDescent="0.25">
      <c r="A13445" s="10" t="s">
        <v>20</v>
      </c>
      <c r="B13445" s="11">
        <v>36000</v>
      </c>
    </row>
    <row r="13446" spans="1:2" x14ac:dyDescent="0.25">
      <c r="A13446" s="12" t="s">
        <v>6</v>
      </c>
      <c r="B13446" s="11">
        <v>36000</v>
      </c>
    </row>
    <row r="13447" spans="1:2" x14ac:dyDescent="0.25">
      <c r="A13447" s="13" t="s">
        <v>4032</v>
      </c>
      <c r="B13447" s="11">
        <v>36000</v>
      </c>
    </row>
    <row r="13448" spans="1:2" x14ac:dyDescent="0.25">
      <c r="A13448" s="14">
        <v>4</v>
      </c>
      <c r="B13448" s="11">
        <v>36000</v>
      </c>
    </row>
    <row r="13449" spans="1:2" x14ac:dyDescent="0.25">
      <c r="A13449" s="20" t="s">
        <v>9</v>
      </c>
      <c r="B13449" s="11">
        <v>36000</v>
      </c>
    </row>
    <row r="13450" spans="1:2" x14ac:dyDescent="0.25">
      <c r="A13450" s="163">
        <v>36000</v>
      </c>
      <c r="B13450" s="11">
        <v>36000</v>
      </c>
    </row>
    <row r="13451" spans="1:2" x14ac:dyDescent="0.25">
      <c r="A13451" s="9" t="s">
        <v>3706</v>
      </c>
      <c r="B13451" s="11">
        <v>68000</v>
      </c>
    </row>
    <row r="13452" spans="1:2" x14ac:dyDescent="0.25">
      <c r="A13452" s="4" t="s">
        <v>15</v>
      </c>
      <c r="B13452" s="11">
        <v>68000</v>
      </c>
    </row>
    <row r="13453" spans="1:2" x14ac:dyDescent="0.25">
      <c r="A13453" s="10" t="s">
        <v>20</v>
      </c>
      <c r="B13453" s="11">
        <v>68000</v>
      </c>
    </row>
    <row r="13454" spans="1:2" x14ac:dyDescent="0.25">
      <c r="A13454" s="12" t="s">
        <v>6</v>
      </c>
      <c r="B13454" s="11">
        <v>68000</v>
      </c>
    </row>
    <row r="13455" spans="1:2" x14ac:dyDescent="0.25">
      <c r="A13455" s="13" t="s">
        <v>4100</v>
      </c>
      <c r="B13455" s="11">
        <v>68000</v>
      </c>
    </row>
    <row r="13456" spans="1:2" x14ac:dyDescent="0.25">
      <c r="A13456" s="14">
        <v>2.5</v>
      </c>
      <c r="B13456" s="11">
        <v>68000</v>
      </c>
    </row>
    <row r="13457" spans="1:2" x14ac:dyDescent="0.25">
      <c r="A13457" s="20" t="s">
        <v>9</v>
      </c>
      <c r="B13457" s="11">
        <v>68000</v>
      </c>
    </row>
    <row r="13458" spans="1:2" x14ac:dyDescent="0.25">
      <c r="A13458" s="163">
        <v>68000</v>
      </c>
      <c r="B13458" s="11">
        <v>68000</v>
      </c>
    </row>
    <row r="13459" spans="1:2" x14ac:dyDescent="0.25">
      <c r="A13459" s="9" t="s">
        <v>3707</v>
      </c>
      <c r="B13459" s="11">
        <v>75000</v>
      </c>
    </row>
    <row r="13460" spans="1:2" x14ac:dyDescent="0.25">
      <c r="A13460" s="4" t="s">
        <v>15</v>
      </c>
      <c r="B13460" s="11">
        <v>75000</v>
      </c>
    </row>
    <row r="13461" spans="1:2" x14ac:dyDescent="0.25">
      <c r="A13461" s="10" t="s">
        <v>20</v>
      </c>
      <c r="B13461" s="11">
        <v>75000</v>
      </c>
    </row>
    <row r="13462" spans="1:2" x14ac:dyDescent="0.25">
      <c r="A13462" s="12" t="s">
        <v>6</v>
      </c>
      <c r="B13462" s="11">
        <v>75000</v>
      </c>
    </row>
    <row r="13463" spans="1:2" x14ac:dyDescent="0.25">
      <c r="A13463" s="13" t="s">
        <v>4101</v>
      </c>
      <c r="B13463" s="11">
        <v>75000</v>
      </c>
    </row>
    <row r="13464" spans="1:2" x14ac:dyDescent="0.25">
      <c r="A13464" s="14">
        <v>5</v>
      </c>
      <c r="B13464" s="11">
        <v>75000</v>
      </c>
    </row>
    <row r="13465" spans="1:2" x14ac:dyDescent="0.25">
      <c r="A13465" s="20" t="s">
        <v>13</v>
      </c>
      <c r="B13465" s="11">
        <v>75000</v>
      </c>
    </row>
    <row r="13466" spans="1:2" x14ac:dyDescent="0.25">
      <c r="A13466" s="163">
        <v>75000</v>
      </c>
      <c r="B13466" s="11">
        <v>75000</v>
      </c>
    </row>
    <row r="13467" spans="1:2" x14ac:dyDescent="0.25">
      <c r="A13467" s="9" t="s">
        <v>3708</v>
      </c>
      <c r="B13467" s="11">
        <v>88000</v>
      </c>
    </row>
    <row r="13468" spans="1:2" x14ac:dyDescent="0.25">
      <c r="A13468" s="4" t="s">
        <v>15</v>
      </c>
      <c r="B13468" s="11">
        <v>88000</v>
      </c>
    </row>
    <row r="13469" spans="1:2" x14ac:dyDescent="0.25">
      <c r="A13469" s="10" t="s">
        <v>20</v>
      </c>
      <c r="B13469" s="11">
        <v>88000</v>
      </c>
    </row>
    <row r="13470" spans="1:2" x14ac:dyDescent="0.25">
      <c r="A13470" s="12" t="s">
        <v>6</v>
      </c>
      <c r="B13470" s="11">
        <v>88000</v>
      </c>
    </row>
    <row r="13471" spans="1:2" x14ac:dyDescent="0.25">
      <c r="A13471" s="13" t="s">
        <v>4102</v>
      </c>
      <c r="B13471" s="11">
        <v>88000</v>
      </c>
    </row>
    <row r="13472" spans="1:2" x14ac:dyDescent="0.25">
      <c r="A13472" s="14">
        <v>10</v>
      </c>
      <c r="B13472" s="11">
        <v>88000</v>
      </c>
    </row>
    <row r="13473" spans="1:2" x14ac:dyDescent="0.25">
      <c r="A13473" s="20" t="s">
        <v>13</v>
      </c>
      <c r="B13473" s="11">
        <v>88000</v>
      </c>
    </row>
    <row r="13474" spans="1:2" x14ac:dyDescent="0.25">
      <c r="A13474" s="163">
        <v>88000</v>
      </c>
      <c r="B13474" s="11">
        <v>88000</v>
      </c>
    </row>
    <row r="13475" spans="1:2" x14ac:dyDescent="0.25">
      <c r="A13475" s="9" t="s">
        <v>3709</v>
      </c>
      <c r="B13475" s="11">
        <v>4594.4425053601826</v>
      </c>
    </row>
    <row r="13476" spans="1:2" x14ac:dyDescent="0.25">
      <c r="A13476" s="4" t="s">
        <v>8</v>
      </c>
      <c r="B13476" s="11">
        <v>4594.4425053601826</v>
      </c>
    </row>
    <row r="13477" spans="1:2" x14ac:dyDescent="0.25">
      <c r="A13477" s="10" t="s">
        <v>20</v>
      </c>
      <c r="B13477" s="11">
        <v>4594.4425053601826</v>
      </c>
    </row>
    <row r="13478" spans="1:2" x14ac:dyDescent="0.25">
      <c r="A13478" s="12" t="s">
        <v>40</v>
      </c>
      <c r="B13478" s="11">
        <v>4594.4425053601826</v>
      </c>
    </row>
    <row r="13479" spans="1:2" x14ac:dyDescent="0.25">
      <c r="A13479" s="13" t="s">
        <v>4053</v>
      </c>
      <c r="B13479" s="11">
        <v>4594.4425053601826</v>
      </c>
    </row>
    <row r="13480" spans="1:2" x14ac:dyDescent="0.25">
      <c r="A13480" s="14">
        <v>4</v>
      </c>
      <c r="B13480" s="11">
        <v>4594.4425053601826</v>
      </c>
    </row>
    <row r="13481" spans="1:2" x14ac:dyDescent="0.25">
      <c r="A13481" s="20" t="s">
        <v>9</v>
      </c>
      <c r="B13481" s="11">
        <v>4594.4425053601826</v>
      </c>
    </row>
    <row r="13482" spans="1:2" x14ac:dyDescent="0.25">
      <c r="A13482" s="163">
        <v>4594.4425053601826</v>
      </c>
      <c r="B13482" s="11">
        <v>4594.4425053601826</v>
      </c>
    </row>
    <row r="13483" spans="1:2" x14ac:dyDescent="0.25">
      <c r="A13483" s="9" t="s">
        <v>3710</v>
      </c>
      <c r="B13483" s="11">
        <v>69000</v>
      </c>
    </row>
    <row r="13484" spans="1:2" x14ac:dyDescent="0.25">
      <c r="A13484" s="4" t="s">
        <v>15</v>
      </c>
      <c r="B13484" s="11">
        <v>69000</v>
      </c>
    </row>
    <row r="13485" spans="1:2" x14ac:dyDescent="0.25">
      <c r="A13485" s="10" t="s">
        <v>20</v>
      </c>
      <c r="B13485" s="11">
        <v>69000</v>
      </c>
    </row>
    <row r="13486" spans="1:2" x14ac:dyDescent="0.25">
      <c r="A13486" s="12" t="s">
        <v>6</v>
      </c>
      <c r="B13486" s="11">
        <v>69000</v>
      </c>
    </row>
    <row r="13487" spans="1:2" x14ac:dyDescent="0.25">
      <c r="A13487" s="13" t="s">
        <v>4100</v>
      </c>
      <c r="B13487" s="11">
        <v>69000</v>
      </c>
    </row>
    <row r="13488" spans="1:2" x14ac:dyDescent="0.25">
      <c r="A13488" s="14">
        <v>15</v>
      </c>
      <c r="B13488" s="11">
        <v>69000</v>
      </c>
    </row>
    <row r="13489" spans="1:2" x14ac:dyDescent="0.25">
      <c r="A13489" s="20" t="s">
        <v>13</v>
      </c>
      <c r="B13489" s="11">
        <v>69000</v>
      </c>
    </row>
    <row r="13490" spans="1:2" x14ac:dyDescent="0.25">
      <c r="A13490" s="163">
        <v>69000</v>
      </c>
      <c r="B13490" s="11">
        <v>69000</v>
      </c>
    </row>
    <row r="13491" spans="1:2" x14ac:dyDescent="0.25">
      <c r="A13491" s="9" t="s">
        <v>3711</v>
      </c>
      <c r="B13491" s="11">
        <v>30000</v>
      </c>
    </row>
    <row r="13492" spans="1:2" x14ac:dyDescent="0.25">
      <c r="A13492" s="4" t="s">
        <v>15</v>
      </c>
      <c r="B13492" s="11">
        <v>30000</v>
      </c>
    </row>
    <row r="13493" spans="1:2" x14ac:dyDescent="0.25">
      <c r="A13493" s="10" t="s">
        <v>52</v>
      </c>
      <c r="B13493" s="11">
        <v>30000</v>
      </c>
    </row>
    <row r="13494" spans="1:2" x14ac:dyDescent="0.25">
      <c r="A13494" s="12" t="s">
        <v>6</v>
      </c>
      <c r="B13494" s="11">
        <v>30000</v>
      </c>
    </row>
    <row r="13495" spans="1:2" x14ac:dyDescent="0.25">
      <c r="A13495" s="13" t="s">
        <v>4032</v>
      </c>
      <c r="B13495" s="11">
        <v>30000</v>
      </c>
    </row>
    <row r="13496" spans="1:2" x14ac:dyDescent="0.25">
      <c r="A13496" s="14">
        <v>1</v>
      </c>
      <c r="B13496" s="11">
        <v>30000</v>
      </c>
    </row>
    <row r="13497" spans="1:2" x14ac:dyDescent="0.25">
      <c r="A13497" s="20" t="s">
        <v>9</v>
      </c>
      <c r="B13497" s="11">
        <v>30000</v>
      </c>
    </row>
    <row r="13498" spans="1:2" x14ac:dyDescent="0.25">
      <c r="A13498" s="163">
        <v>30000</v>
      </c>
      <c r="B13498" s="11">
        <v>30000</v>
      </c>
    </row>
    <row r="13499" spans="1:2" x14ac:dyDescent="0.25">
      <c r="A13499" s="9" t="s">
        <v>3712</v>
      </c>
      <c r="B13499" s="11">
        <v>80000</v>
      </c>
    </row>
    <row r="13500" spans="1:2" x14ac:dyDescent="0.25">
      <c r="A13500" s="4" t="s">
        <v>15</v>
      </c>
      <c r="B13500" s="11">
        <v>80000</v>
      </c>
    </row>
    <row r="13501" spans="1:2" x14ac:dyDescent="0.25">
      <c r="A13501" s="10" t="s">
        <v>52</v>
      </c>
      <c r="B13501" s="11">
        <v>80000</v>
      </c>
    </row>
    <row r="13502" spans="1:2" x14ac:dyDescent="0.25">
      <c r="A13502" s="12" t="s">
        <v>6</v>
      </c>
      <c r="B13502" s="11">
        <v>80000</v>
      </c>
    </row>
    <row r="13503" spans="1:2" x14ac:dyDescent="0.25">
      <c r="A13503" s="13" t="s">
        <v>4101</v>
      </c>
      <c r="B13503" s="11">
        <v>80000</v>
      </c>
    </row>
    <row r="13504" spans="1:2" x14ac:dyDescent="0.25">
      <c r="A13504" s="14">
        <v>7</v>
      </c>
      <c r="B13504" s="11">
        <v>80000</v>
      </c>
    </row>
    <row r="13505" spans="1:2" x14ac:dyDescent="0.25">
      <c r="A13505" s="20" t="s">
        <v>9</v>
      </c>
      <c r="B13505" s="11">
        <v>80000</v>
      </c>
    </row>
    <row r="13506" spans="1:2" x14ac:dyDescent="0.25">
      <c r="A13506" s="163">
        <v>80000</v>
      </c>
      <c r="B13506" s="11">
        <v>80000</v>
      </c>
    </row>
    <row r="13507" spans="1:2" x14ac:dyDescent="0.25">
      <c r="A13507" s="9" t="s">
        <v>3713</v>
      </c>
      <c r="B13507" s="11">
        <v>75000</v>
      </c>
    </row>
    <row r="13508" spans="1:2" x14ac:dyDescent="0.25">
      <c r="A13508" s="4" t="s">
        <v>15</v>
      </c>
      <c r="B13508" s="11">
        <v>75000</v>
      </c>
    </row>
    <row r="13509" spans="1:2" x14ac:dyDescent="0.25">
      <c r="A13509" s="10" t="s">
        <v>310</v>
      </c>
      <c r="B13509" s="11">
        <v>75000</v>
      </c>
    </row>
    <row r="13510" spans="1:2" x14ac:dyDescent="0.25">
      <c r="A13510" s="12" t="s">
        <v>6</v>
      </c>
      <c r="B13510" s="11">
        <v>75000</v>
      </c>
    </row>
    <row r="13511" spans="1:2" x14ac:dyDescent="0.25">
      <c r="A13511" s="13" t="s">
        <v>4101</v>
      </c>
      <c r="B13511" s="11">
        <v>75000</v>
      </c>
    </row>
    <row r="13512" spans="1:2" x14ac:dyDescent="0.25">
      <c r="A13512" s="14">
        <v>1</v>
      </c>
      <c r="B13512" s="11">
        <v>75000</v>
      </c>
    </row>
    <row r="13513" spans="1:2" x14ac:dyDescent="0.25">
      <c r="A13513" s="20" t="s">
        <v>13</v>
      </c>
      <c r="B13513" s="11">
        <v>75000</v>
      </c>
    </row>
    <row r="13514" spans="1:2" x14ac:dyDescent="0.25">
      <c r="A13514" s="163">
        <v>75000</v>
      </c>
      <c r="B13514" s="11">
        <v>75000</v>
      </c>
    </row>
    <row r="13515" spans="1:2" x14ac:dyDescent="0.25">
      <c r="A13515" s="9" t="s">
        <v>3714</v>
      </c>
      <c r="B13515" s="11">
        <v>31200</v>
      </c>
    </row>
    <row r="13516" spans="1:2" x14ac:dyDescent="0.25">
      <c r="A13516" s="4" t="s">
        <v>143</v>
      </c>
      <c r="B13516" s="11">
        <v>31200</v>
      </c>
    </row>
    <row r="13517" spans="1:2" x14ac:dyDescent="0.25">
      <c r="A13517" s="10" t="s">
        <v>20</v>
      </c>
      <c r="B13517" s="11">
        <v>31200</v>
      </c>
    </row>
    <row r="13518" spans="1:2" x14ac:dyDescent="0.25">
      <c r="A13518" s="12" t="s">
        <v>6</v>
      </c>
      <c r="B13518" s="11">
        <v>31200</v>
      </c>
    </row>
    <row r="13519" spans="1:2" x14ac:dyDescent="0.25">
      <c r="A13519" s="13" t="s">
        <v>4032</v>
      </c>
      <c r="B13519" s="11">
        <v>31200</v>
      </c>
    </row>
    <row r="13520" spans="1:2" x14ac:dyDescent="0.25">
      <c r="A13520" s="14">
        <v>4</v>
      </c>
      <c r="B13520" s="11">
        <v>31200</v>
      </c>
    </row>
    <row r="13521" spans="1:2" x14ac:dyDescent="0.25">
      <c r="A13521" s="20" t="s">
        <v>9</v>
      </c>
      <c r="B13521" s="11">
        <v>31200</v>
      </c>
    </row>
    <row r="13522" spans="1:2" x14ac:dyDescent="0.25">
      <c r="A13522" s="163">
        <v>31200</v>
      </c>
      <c r="B13522" s="11">
        <v>31200</v>
      </c>
    </row>
    <row r="13523" spans="1:2" x14ac:dyDescent="0.25">
      <c r="A13523" s="9" t="s">
        <v>3715</v>
      </c>
      <c r="B13523" s="11">
        <v>85000</v>
      </c>
    </row>
    <row r="13524" spans="1:2" x14ac:dyDescent="0.25">
      <c r="A13524" s="4" t="s">
        <v>15</v>
      </c>
      <c r="B13524" s="11">
        <v>85000</v>
      </c>
    </row>
    <row r="13525" spans="1:2" x14ac:dyDescent="0.25">
      <c r="A13525" s="10" t="s">
        <v>310</v>
      </c>
      <c r="B13525" s="11">
        <v>85000</v>
      </c>
    </row>
    <row r="13526" spans="1:2" x14ac:dyDescent="0.25">
      <c r="A13526" s="12" t="s">
        <v>6</v>
      </c>
      <c r="B13526" s="11">
        <v>85000</v>
      </c>
    </row>
    <row r="13527" spans="1:2" x14ac:dyDescent="0.25">
      <c r="A13527" s="13" t="s">
        <v>4101</v>
      </c>
      <c r="B13527" s="11">
        <v>85000</v>
      </c>
    </row>
    <row r="13528" spans="1:2" x14ac:dyDescent="0.25">
      <c r="A13528" s="14">
        <v>20</v>
      </c>
      <c r="B13528" s="11">
        <v>85000</v>
      </c>
    </row>
    <row r="13529" spans="1:2" x14ac:dyDescent="0.25">
      <c r="A13529" s="20" t="s">
        <v>9</v>
      </c>
      <c r="B13529" s="11">
        <v>85000</v>
      </c>
    </row>
    <row r="13530" spans="1:2" x14ac:dyDescent="0.25">
      <c r="A13530" s="163">
        <v>85000</v>
      </c>
      <c r="B13530" s="11">
        <v>85000</v>
      </c>
    </row>
    <row r="13531" spans="1:2" x14ac:dyDescent="0.25">
      <c r="A13531" s="9" t="s">
        <v>3716</v>
      </c>
      <c r="B13531" s="11">
        <v>16917.52085307044</v>
      </c>
    </row>
    <row r="13532" spans="1:2" x14ac:dyDescent="0.25">
      <c r="A13532" s="4" t="s">
        <v>8</v>
      </c>
      <c r="B13532" s="11">
        <v>16917.52085307044</v>
      </c>
    </row>
    <row r="13533" spans="1:2" x14ac:dyDescent="0.25">
      <c r="A13533" s="10" t="s">
        <v>52</v>
      </c>
      <c r="B13533" s="11">
        <v>16917.52085307044</v>
      </c>
    </row>
    <row r="13534" spans="1:2" x14ac:dyDescent="0.25">
      <c r="A13534" s="12" t="s">
        <v>40</v>
      </c>
      <c r="B13534" s="11">
        <v>16917.52085307044</v>
      </c>
    </row>
    <row r="13535" spans="1:2" x14ac:dyDescent="0.25">
      <c r="A13535" s="13" t="s">
        <v>4054</v>
      </c>
      <c r="B13535" s="11">
        <v>16917.52085307044</v>
      </c>
    </row>
    <row r="13536" spans="1:2" x14ac:dyDescent="0.25">
      <c r="A13536" s="14">
        <v>9</v>
      </c>
      <c r="B13536" s="11">
        <v>16917.52085307044</v>
      </c>
    </row>
    <row r="13537" spans="1:2" x14ac:dyDescent="0.25">
      <c r="A13537" s="20" t="s">
        <v>18</v>
      </c>
      <c r="B13537" s="11">
        <v>16917.52085307044</v>
      </c>
    </row>
    <row r="13538" spans="1:2" x14ac:dyDescent="0.25">
      <c r="A13538" s="163">
        <v>16917.52085307044</v>
      </c>
      <c r="B13538" s="11">
        <v>16917.52085307044</v>
      </c>
    </row>
    <row r="13539" spans="1:2" x14ac:dyDescent="0.25">
      <c r="A13539" s="9" t="s">
        <v>3717</v>
      </c>
      <c r="B13539" s="11">
        <v>3205.4250037396623</v>
      </c>
    </row>
    <row r="13540" spans="1:2" x14ac:dyDescent="0.25">
      <c r="A13540" s="4" t="s">
        <v>8</v>
      </c>
      <c r="B13540" s="11">
        <v>3205.4250037396623</v>
      </c>
    </row>
    <row r="13541" spans="1:2" x14ac:dyDescent="0.25">
      <c r="A13541" s="10" t="s">
        <v>3999</v>
      </c>
      <c r="B13541" s="11">
        <v>3205.4250037396623</v>
      </c>
    </row>
    <row r="13542" spans="1:2" x14ac:dyDescent="0.25">
      <c r="A13542" s="12" t="s">
        <v>40</v>
      </c>
      <c r="B13542" s="11">
        <v>3205.4250037396623</v>
      </c>
    </row>
    <row r="13543" spans="1:2" x14ac:dyDescent="0.25">
      <c r="A13543" s="13" t="s">
        <v>4053</v>
      </c>
      <c r="B13543" s="11">
        <v>3205.4250037396623</v>
      </c>
    </row>
    <row r="13544" spans="1:2" x14ac:dyDescent="0.25">
      <c r="A13544" s="14">
        <v>2</v>
      </c>
      <c r="B13544" s="11">
        <v>3205.4250037396623</v>
      </c>
    </row>
    <row r="13545" spans="1:2" x14ac:dyDescent="0.25">
      <c r="A13545" s="20" t="s">
        <v>9</v>
      </c>
      <c r="B13545" s="11">
        <v>3205.4250037396623</v>
      </c>
    </row>
    <row r="13546" spans="1:2" x14ac:dyDescent="0.25">
      <c r="A13546" s="163">
        <v>3205.4250037396623</v>
      </c>
      <c r="B13546" s="11">
        <v>3205.4250037396623</v>
      </c>
    </row>
    <row r="13547" spans="1:2" x14ac:dyDescent="0.25">
      <c r="A13547" s="9" t="s">
        <v>3718</v>
      </c>
      <c r="B13547" s="11">
        <v>60000</v>
      </c>
    </row>
    <row r="13548" spans="1:2" x14ac:dyDescent="0.25">
      <c r="A13548" s="4" t="s">
        <v>15</v>
      </c>
      <c r="B13548" s="11">
        <v>60000</v>
      </c>
    </row>
    <row r="13549" spans="1:2" x14ac:dyDescent="0.25">
      <c r="A13549" s="10" t="s">
        <v>52</v>
      </c>
      <c r="B13549" s="11">
        <v>60000</v>
      </c>
    </row>
    <row r="13550" spans="1:2" x14ac:dyDescent="0.25">
      <c r="A13550" s="12" t="s">
        <v>6</v>
      </c>
      <c r="B13550" s="11">
        <v>60000</v>
      </c>
    </row>
    <row r="13551" spans="1:2" x14ac:dyDescent="0.25">
      <c r="A13551" s="13" t="s">
        <v>4029</v>
      </c>
      <c r="B13551" s="11">
        <v>60000</v>
      </c>
    </row>
    <row r="13552" spans="1:2" x14ac:dyDescent="0.25">
      <c r="A13552" s="14">
        <v>2</v>
      </c>
      <c r="B13552" s="11">
        <v>60000</v>
      </c>
    </row>
    <row r="13553" spans="1:2" x14ac:dyDescent="0.25">
      <c r="A13553" s="20" t="s">
        <v>13</v>
      </c>
      <c r="B13553" s="11">
        <v>60000</v>
      </c>
    </row>
    <row r="13554" spans="1:2" x14ac:dyDescent="0.25">
      <c r="A13554" s="163">
        <v>60000</v>
      </c>
      <c r="B13554" s="11">
        <v>60000</v>
      </c>
    </row>
    <row r="13555" spans="1:2" x14ac:dyDescent="0.25">
      <c r="A13555" s="9" t="s">
        <v>3719</v>
      </c>
      <c r="B13555" s="11">
        <v>60000</v>
      </c>
    </row>
    <row r="13556" spans="1:2" x14ac:dyDescent="0.25">
      <c r="A13556" s="4" t="s">
        <v>15</v>
      </c>
      <c r="B13556" s="11">
        <v>60000</v>
      </c>
    </row>
    <row r="13557" spans="1:2" x14ac:dyDescent="0.25">
      <c r="A13557" s="10" t="s">
        <v>52</v>
      </c>
      <c r="B13557" s="11">
        <v>60000</v>
      </c>
    </row>
    <row r="13558" spans="1:2" x14ac:dyDescent="0.25">
      <c r="A13558" s="12" t="s">
        <v>6</v>
      </c>
      <c r="B13558" s="11">
        <v>60000</v>
      </c>
    </row>
    <row r="13559" spans="1:2" x14ac:dyDescent="0.25">
      <c r="A13559" s="13" t="s">
        <v>4029</v>
      </c>
      <c r="B13559" s="11">
        <v>60000</v>
      </c>
    </row>
    <row r="13560" spans="1:2" x14ac:dyDescent="0.25">
      <c r="A13560" s="14">
        <v>2</v>
      </c>
      <c r="B13560" s="11">
        <v>60000</v>
      </c>
    </row>
    <row r="13561" spans="1:2" x14ac:dyDescent="0.25">
      <c r="A13561" s="20" t="s">
        <v>13</v>
      </c>
      <c r="B13561" s="11">
        <v>60000</v>
      </c>
    </row>
    <row r="13562" spans="1:2" x14ac:dyDescent="0.25">
      <c r="A13562" s="163">
        <v>60000</v>
      </c>
      <c r="B13562" s="11">
        <v>60000</v>
      </c>
    </row>
    <row r="13563" spans="1:2" x14ac:dyDescent="0.25">
      <c r="A13563" s="9" t="s">
        <v>3720</v>
      </c>
      <c r="B13563" s="11">
        <v>14246.333349954055</v>
      </c>
    </row>
    <row r="13564" spans="1:2" x14ac:dyDescent="0.25">
      <c r="A13564" s="4" t="s">
        <v>8</v>
      </c>
      <c r="B13564" s="11">
        <v>14246.333349954055</v>
      </c>
    </row>
    <row r="13565" spans="1:2" x14ac:dyDescent="0.25">
      <c r="A13565" s="10" t="s">
        <v>52</v>
      </c>
      <c r="B13565" s="11">
        <v>14246.333349954055</v>
      </c>
    </row>
    <row r="13566" spans="1:2" x14ac:dyDescent="0.25">
      <c r="A13566" s="12" t="s">
        <v>40</v>
      </c>
      <c r="B13566" s="11">
        <v>14246.333349954055</v>
      </c>
    </row>
    <row r="13567" spans="1:2" x14ac:dyDescent="0.25">
      <c r="A13567" s="13" t="s">
        <v>4054</v>
      </c>
      <c r="B13567" s="11">
        <v>14246.333349954055</v>
      </c>
    </row>
    <row r="13568" spans="1:2" x14ac:dyDescent="0.25">
      <c r="A13568" s="14">
        <v>0</v>
      </c>
      <c r="B13568" s="11">
        <v>14246.333349954055</v>
      </c>
    </row>
    <row r="13569" spans="1:2" x14ac:dyDescent="0.25">
      <c r="A13569" s="20" t="s">
        <v>18</v>
      </c>
      <c r="B13569" s="11">
        <v>14246.333349954055</v>
      </c>
    </row>
    <row r="13570" spans="1:2" x14ac:dyDescent="0.25">
      <c r="A13570" s="163">
        <v>14246.333349954055</v>
      </c>
      <c r="B13570" s="11">
        <v>14246.333349954055</v>
      </c>
    </row>
    <row r="13571" spans="1:2" x14ac:dyDescent="0.25">
      <c r="A13571" s="9" t="s">
        <v>3721</v>
      </c>
      <c r="B13571" s="11">
        <v>14246.333349954055</v>
      </c>
    </row>
    <row r="13572" spans="1:2" x14ac:dyDescent="0.25">
      <c r="A13572" s="4" t="s">
        <v>8</v>
      </c>
      <c r="B13572" s="11">
        <v>14246.333349954055</v>
      </c>
    </row>
    <row r="13573" spans="1:2" x14ac:dyDescent="0.25">
      <c r="A13573" s="10" t="s">
        <v>52</v>
      </c>
      <c r="B13573" s="11">
        <v>14246.333349954055</v>
      </c>
    </row>
    <row r="13574" spans="1:2" x14ac:dyDescent="0.25">
      <c r="A13574" s="12" t="s">
        <v>40</v>
      </c>
      <c r="B13574" s="11">
        <v>14246.333349954055</v>
      </c>
    </row>
    <row r="13575" spans="1:2" x14ac:dyDescent="0.25">
      <c r="A13575" s="13" t="s">
        <v>4054</v>
      </c>
      <c r="B13575" s="11">
        <v>14246.333349954055</v>
      </c>
    </row>
    <row r="13576" spans="1:2" x14ac:dyDescent="0.25">
      <c r="A13576" s="14">
        <v>0</v>
      </c>
      <c r="B13576" s="11">
        <v>14246.333349954055</v>
      </c>
    </row>
    <row r="13577" spans="1:2" x14ac:dyDescent="0.25">
      <c r="A13577" s="20" t="s">
        <v>18</v>
      </c>
      <c r="B13577" s="11">
        <v>14246.333349954055</v>
      </c>
    </row>
    <row r="13578" spans="1:2" x14ac:dyDescent="0.25">
      <c r="A13578" s="163">
        <v>14246.333349954055</v>
      </c>
      <c r="B13578" s="11">
        <v>14246.333349954055</v>
      </c>
    </row>
    <row r="13579" spans="1:2" x14ac:dyDescent="0.25">
      <c r="A13579" s="9" t="s">
        <v>3722</v>
      </c>
      <c r="B13579" s="11">
        <v>28995</v>
      </c>
    </row>
    <row r="13580" spans="1:2" x14ac:dyDescent="0.25">
      <c r="A13580" s="4" t="s">
        <v>8</v>
      </c>
      <c r="B13580" s="11">
        <v>28995</v>
      </c>
    </row>
    <row r="13581" spans="1:2" x14ac:dyDescent="0.25">
      <c r="A13581" s="10" t="s">
        <v>52</v>
      </c>
      <c r="B13581" s="11">
        <v>28995</v>
      </c>
    </row>
    <row r="13582" spans="1:2" x14ac:dyDescent="0.25">
      <c r="A13582" s="12" t="s">
        <v>6</v>
      </c>
      <c r="B13582" s="11">
        <v>28995</v>
      </c>
    </row>
    <row r="13583" spans="1:2" x14ac:dyDescent="0.25">
      <c r="A13583" s="13" t="s">
        <v>4032</v>
      </c>
      <c r="B13583" s="11">
        <v>28995</v>
      </c>
    </row>
    <row r="13584" spans="1:2" x14ac:dyDescent="0.25">
      <c r="A13584" s="14">
        <v>6</v>
      </c>
      <c r="B13584" s="11">
        <v>28995</v>
      </c>
    </row>
    <row r="13585" spans="1:2" x14ac:dyDescent="0.25">
      <c r="A13585" s="20" t="s">
        <v>9</v>
      </c>
      <c r="B13585" s="11">
        <v>28995</v>
      </c>
    </row>
    <row r="13586" spans="1:2" x14ac:dyDescent="0.25">
      <c r="A13586" s="163">
        <v>28995</v>
      </c>
      <c r="B13586" s="11">
        <v>28995</v>
      </c>
    </row>
    <row r="13587" spans="1:2" x14ac:dyDescent="0.25">
      <c r="A13587" s="9" t="s">
        <v>3723</v>
      </c>
      <c r="B13587" s="11">
        <v>21903.737525554359</v>
      </c>
    </row>
    <row r="13588" spans="1:2" x14ac:dyDescent="0.25">
      <c r="A13588" s="4" t="s">
        <v>8</v>
      </c>
      <c r="B13588" s="11">
        <v>21903.737525554359</v>
      </c>
    </row>
    <row r="13589" spans="1:2" x14ac:dyDescent="0.25">
      <c r="A13589" s="10" t="s">
        <v>20</v>
      </c>
      <c r="B13589" s="11">
        <v>21903.737525554359</v>
      </c>
    </row>
    <row r="13590" spans="1:2" x14ac:dyDescent="0.25">
      <c r="A13590" s="12" t="s">
        <v>40</v>
      </c>
      <c r="B13590" s="11">
        <v>21903.737525554359</v>
      </c>
    </row>
    <row r="13591" spans="1:2" x14ac:dyDescent="0.25">
      <c r="A13591" s="13" t="s">
        <v>4054</v>
      </c>
      <c r="B13591" s="11">
        <v>21903.737525554359</v>
      </c>
    </row>
    <row r="13592" spans="1:2" x14ac:dyDescent="0.25">
      <c r="A13592" s="14">
        <v>3</v>
      </c>
      <c r="B13592" s="11">
        <v>21903.737525554359</v>
      </c>
    </row>
    <row r="13593" spans="1:2" x14ac:dyDescent="0.25">
      <c r="A13593" s="20" t="s">
        <v>13</v>
      </c>
      <c r="B13593" s="11">
        <v>21903.737525554359</v>
      </c>
    </row>
    <row r="13594" spans="1:2" x14ac:dyDescent="0.25">
      <c r="A13594" s="163">
        <v>21903.737525554359</v>
      </c>
      <c r="B13594" s="11">
        <v>21903.737525554359</v>
      </c>
    </row>
    <row r="13595" spans="1:2" x14ac:dyDescent="0.25">
      <c r="A13595" s="9" t="s">
        <v>3724</v>
      </c>
      <c r="B13595" s="11">
        <v>20122.945856810104</v>
      </c>
    </row>
    <row r="13596" spans="1:2" x14ac:dyDescent="0.25">
      <c r="A13596" s="4" t="s">
        <v>8</v>
      </c>
      <c r="B13596" s="11">
        <v>20122.945856810104</v>
      </c>
    </row>
    <row r="13597" spans="1:2" x14ac:dyDescent="0.25">
      <c r="A13597" s="10" t="s">
        <v>20</v>
      </c>
      <c r="B13597" s="11">
        <v>20122.945856810104</v>
      </c>
    </row>
    <row r="13598" spans="1:2" x14ac:dyDescent="0.25">
      <c r="A13598" s="12" t="s">
        <v>40</v>
      </c>
      <c r="B13598" s="11">
        <v>20122.945856810104</v>
      </c>
    </row>
    <row r="13599" spans="1:2" x14ac:dyDescent="0.25">
      <c r="A13599" s="13" t="s">
        <v>4054</v>
      </c>
      <c r="B13599" s="11">
        <v>20122.945856810104</v>
      </c>
    </row>
    <row r="13600" spans="1:2" x14ac:dyDescent="0.25">
      <c r="A13600" s="14">
        <v>3</v>
      </c>
      <c r="B13600" s="11">
        <v>20122.945856810104</v>
      </c>
    </row>
    <row r="13601" spans="1:2" x14ac:dyDescent="0.25">
      <c r="A13601" s="20" t="s">
        <v>13</v>
      </c>
      <c r="B13601" s="11">
        <v>20122.945856810104</v>
      </c>
    </row>
    <row r="13602" spans="1:2" x14ac:dyDescent="0.25">
      <c r="A13602" s="163">
        <v>20122.945856810104</v>
      </c>
      <c r="B13602" s="11">
        <v>20122.945856810104</v>
      </c>
    </row>
    <row r="13603" spans="1:2" x14ac:dyDescent="0.25">
      <c r="A13603" s="9" t="s">
        <v>3725</v>
      </c>
      <c r="B13603" s="11">
        <v>70928.022243027779</v>
      </c>
    </row>
    <row r="13604" spans="1:2" x14ac:dyDescent="0.25">
      <c r="A13604" s="4" t="s">
        <v>71</v>
      </c>
      <c r="B13604" s="11">
        <v>70928.022243027779</v>
      </c>
    </row>
    <row r="13605" spans="1:2" x14ac:dyDescent="0.25">
      <c r="A13605" s="10" t="s">
        <v>20</v>
      </c>
      <c r="B13605" s="11">
        <v>70928.022243027779</v>
      </c>
    </row>
    <row r="13606" spans="1:2" x14ac:dyDescent="0.25">
      <c r="A13606" s="12" t="s">
        <v>69</v>
      </c>
      <c r="B13606" s="11">
        <v>70928.022243027779</v>
      </c>
    </row>
    <row r="13607" spans="1:2" x14ac:dyDescent="0.25">
      <c r="A13607" s="13" t="s">
        <v>4100</v>
      </c>
      <c r="B13607" s="11">
        <v>70928.022243027779</v>
      </c>
    </row>
    <row r="13608" spans="1:2" x14ac:dyDescent="0.25">
      <c r="A13608" s="14">
        <v>20</v>
      </c>
      <c r="B13608" s="11">
        <v>70928.022243027779</v>
      </c>
    </row>
    <row r="13609" spans="1:2" x14ac:dyDescent="0.25">
      <c r="A13609" s="20" t="s">
        <v>13</v>
      </c>
      <c r="B13609" s="11">
        <v>70928.022243027779</v>
      </c>
    </row>
    <row r="13610" spans="1:2" x14ac:dyDescent="0.25">
      <c r="A13610" s="163">
        <v>70928.022243027779</v>
      </c>
      <c r="B13610" s="11">
        <v>70928.022243027779</v>
      </c>
    </row>
    <row r="13611" spans="1:2" x14ac:dyDescent="0.25">
      <c r="A13611" s="9" t="s">
        <v>3726</v>
      </c>
      <c r="B13611" s="11">
        <v>67000</v>
      </c>
    </row>
    <row r="13612" spans="1:2" x14ac:dyDescent="0.25">
      <c r="A13612" s="4" t="s">
        <v>15</v>
      </c>
      <c r="B13612" s="11">
        <v>67000</v>
      </c>
    </row>
    <row r="13613" spans="1:2" x14ac:dyDescent="0.25">
      <c r="A13613" s="10" t="s">
        <v>52</v>
      </c>
      <c r="B13613" s="11">
        <v>67000</v>
      </c>
    </row>
    <row r="13614" spans="1:2" x14ac:dyDescent="0.25">
      <c r="A13614" s="12" t="s">
        <v>6</v>
      </c>
      <c r="B13614" s="11">
        <v>67000</v>
      </c>
    </row>
    <row r="13615" spans="1:2" x14ac:dyDescent="0.25">
      <c r="A13615" s="13" t="s">
        <v>4100</v>
      </c>
      <c r="B13615" s="11">
        <v>67000</v>
      </c>
    </row>
    <row r="13616" spans="1:2" x14ac:dyDescent="0.25">
      <c r="A13616" s="14">
        <v>16</v>
      </c>
      <c r="B13616" s="11">
        <v>67000</v>
      </c>
    </row>
    <row r="13617" spans="1:2" x14ac:dyDescent="0.25">
      <c r="A13617" s="20" t="s">
        <v>9</v>
      </c>
      <c r="B13617" s="11">
        <v>67000</v>
      </c>
    </row>
    <row r="13618" spans="1:2" x14ac:dyDescent="0.25">
      <c r="A13618" s="163">
        <v>67000</v>
      </c>
      <c r="B13618" s="11">
        <v>67000</v>
      </c>
    </row>
    <row r="13619" spans="1:2" x14ac:dyDescent="0.25">
      <c r="A13619" s="9" t="s">
        <v>3727</v>
      </c>
      <c r="B13619" s="11">
        <v>30000</v>
      </c>
    </row>
    <row r="13620" spans="1:2" x14ac:dyDescent="0.25">
      <c r="A13620" s="4" t="s">
        <v>15</v>
      </c>
      <c r="B13620" s="11">
        <v>30000</v>
      </c>
    </row>
    <row r="13621" spans="1:2" x14ac:dyDescent="0.25">
      <c r="A13621" s="10" t="s">
        <v>20</v>
      </c>
      <c r="B13621" s="11">
        <v>30000</v>
      </c>
    </row>
    <row r="13622" spans="1:2" x14ac:dyDescent="0.25">
      <c r="A13622" s="12" t="s">
        <v>6</v>
      </c>
      <c r="B13622" s="11">
        <v>30000</v>
      </c>
    </row>
    <row r="13623" spans="1:2" x14ac:dyDescent="0.25">
      <c r="A13623" s="13" t="s">
        <v>4032</v>
      </c>
      <c r="B13623" s="11">
        <v>30000</v>
      </c>
    </row>
    <row r="13624" spans="1:2" x14ac:dyDescent="0.25">
      <c r="A13624" s="14">
        <v>4</v>
      </c>
      <c r="B13624" s="11">
        <v>30000</v>
      </c>
    </row>
    <row r="13625" spans="1:2" x14ac:dyDescent="0.25">
      <c r="A13625" s="20" t="s">
        <v>18</v>
      </c>
      <c r="B13625" s="11">
        <v>30000</v>
      </c>
    </row>
    <row r="13626" spans="1:2" x14ac:dyDescent="0.25">
      <c r="A13626" s="163">
        <v>30000</v>
      </c>
      <c r="B13626" s="11">
        <v>30000</v>
      </c>
    </row>
    <row r="13627" spans="1:2" x14ac:dyDescent="0.25">
      <c r="A13627" s="9" t="s">
        <v>3728</v>
      </c>
      <c r="B13627" s="11">
        <v>148102.22862117883</v>
      </c>
    </row>
    <row r="13628" spans="1:2" x14ac:dyDescent="0.25">
      <c r="A13628" s="4" t="s">
        <v>46</v>
      </c>
      <c r="B13628" s="11">
        <v>148102.22862117883</v>
      </c>
    </row>
    <row r="13629" spans="1:2" x14ac:dyDescent="0.25">
      <c r="A13629" s="10" t="s">
        <v>52</v>
      </c>
      <c r="B13629" s="11">
        <v>148102.22862117883</v>
      </c>
    </row>
    <row r="13630" spans="1:2" x14ac:dyDescent="0.25">
      <c r="A13630" s="12" t="s">
        <v>1881</v>
      </c>
      <c r="B13630" s="11">
        <v>148102.22862117883</v>
      </c>
    </row>
    <row r="13631" spans="1:2" x14ac:dyDescent="0.25">
      <c r="A13631" s="13" t="s">
        <v>4106</v>
      </c>
      <c r="B13631" s="11">
        <v>148102.22862117883</v>
      </c>
    </row>
    <row r="13632" spans="1:2" x14ac:dyDescent="0.25">
      <c r="A13632" s="14">
        <v>6</v>
      </c>
      <c r="B13632" s="11">
        <v>148102.22862117883</v>
      </c>
    </row>
    <row r="13633" spans="1:2" x14ac:dyDescent="0.25">
      <c r="A13633" s="20" t="s">
        <v>18</v>
      </c>
      <c r="B13633" s="11">
        <v>148102.22862117883</v>
      </c>
    </row>
    <row r="13634" spans="1:2" x14ac:dyDescent="0.25">
      <c r="A13634" s="163">
        <v>148102.22862117883</v>
      </c>
      <c r="B13634" s="11">
        <v>148102.22862117883</v>
      </c>
    </row>
    <row r="13635" spans="1:2" x14ac:dyDescent="0.25">
      <c r="A13635" s="9" t="s">
        <v>3729</v>
      </c>
      <c r="B13635" s="11">
        <v>71500</v>
      </c>
    </row>
    <row r="13636" spans="1:2" x14ac:dyDescent="0.25">
      <c r="A13636" s="4" t="s">
        <v>15</v>
      </c>
      <c r="B13636" s="11">
        <v>71500</v>
      </c>
    </row>
    <row r="13637" spans="1:2" x14ac:dyDescent="0.25">
      <c r="A13637" s="10" t="s">
        <v>52</v>
      </c>
      <c r="B13637" s="11">
        <v>71500</v>
      </c>
    </row>
    <row r="13638" spans="1:2" x14ac:dyDescent="0.25">
      <c r="A13638" s="12" t="s">
        <v>6</v>
      </c>
      <c r="B13638" s="11">
        <v>71500</v>
      </c>
    </row>
    <row r="13639" spans="1:2" x14ac:dyDescent="0.25">
      <c r="A13639" s="13" t="s">
        <v>4100</v>
      </c>
      <c r="B13639" s="11">
        <v>71500</v>
      </c>
    </row>
    <row r="13640" spans="1:2" x14ac:dyDescent="0.25">
      <c r="A13640" s="14">
        <v>11</v>
      </c>
      <c r="B13640" s="11">
        <v>71500</v>
      </c>
    </row>
    <row r="13641" spans="1:2" x14ac:dyDescent="0.25">
      <c r="A13641" s="20" t="s">
        <v>13</v>
      </c>
      <c r="B13641" s="11">
        <v>71500</v>
      </c>
    </row>
    <row r="13642" spans="1:2" x14ac:dyDescent="0.25">
      <c r="A13642" s="163">
        <v>71500</v>
      </c>
      <c r="B13642" s="11">
        <v>71500</v>
      </c>
    </row>
    <row r="13643" spans="1:2" x14ac:dyDescent="0.25">
      <c r="A13643" s="9" t="s">
        <v>3730</v>
      </c>
      <c r="B13643" s="11">
        <v>67000</v>
      </c>
    </row>
    <row r="13644" spans="1:2" x14ac:dyDescent="0.25">
      <c r="A13644" s="4" t="s">
        <v>15</v>
      </c>
      <c r="B13644" s="11">
        <v>67000</v>
      </c>
    </row>
    <row r="13645" spans="1:2" x14ac:dyDescent="0.25">
      <c r="A13645" s="10" t="s">
        <v>52</v>
      </c>
      <c r="B13645" s="11">
        <v>67000</v>
      </c>
    </row>
    <row r="13646" spans="1:2" x14ac:dyDescent="0.25">
      <c r="A13646" s="12" t="s">
        <v>6</v>
      </c>
      <c r="B13646" s="11">
        <v>67000</v>
      </c>
    </row>
    <row r="13647" spans="1:2" x14ac:dyDescent="0.25">
      <c r="A13647" s="13" t="s">
        <v>4100</v>
      </c>
      <c r="B13647" s="11">
        <v>67000</v>
      </c>
    </row>
    <row r="13648" spans="1:2" x14ac:dyDescent="0.25">
      <c r="A13648" s="14">
        <v>6</v>
      </c>
      <c r="B13648" s="11">
        <v>67000</v>
      </c>
    </row>
    <row r="13649" spans="1:2" x14ac:dyDescent="0.25">
      <c r="A13649" s="20" t="s">
        <v>186</v>
      </c>
      <c r="B13649" s="11">
        <v>67000</v>
      </c>
    </row>
    <row r="13650" spans="1:2" x14ac:dyDescent="0.25">
      <c r="A13650" s="163">
        <v>67000</v>
      </c>
      <c r="B13650" s="11">
        <v>67000</v>
      </c>
    </row>
    <row r="13651" spans="1:2" x14ac:dyDescent="0.25">
      <c r="A13651" s="9" t="s">
        <v>3731</v>
      </c>
      <c r="B13651" s="11">
        <v>40000</v>
      </c>
    </row>
    <row r="13652" spans="1:2" x14ac:dyDescent="0.25">
      <c r="A13652" s="4" t="s">
        <v>15</v>
      </c>
      <c r="B13652" s="11">
        <v>40000</v>
      </c>
    </row>
    <row r="13653" spans="1:2" x14ac:dyDescent="0.25">
      <c r="A13653" s="10" t="s">
        <v>20</v>
      </c>
      <c r="B13653" s="11">
        <v>40000</v>
      </c>
    </row>
    <row r="13654" spans="1:2" x14ac:dyDescent="0.25">
      <c r="A13654" s="12" t="s">
        <v>6</v>
      </c>
      <c r="B13654" s="11">
        <v>40000</v>
      </c>
    </row>
    <row r="13655" spans="1:2" x14ac:dyDescent="0.25">
      <c r="A13655" s="13" t="s">
        <v>4030</v>
      </c>
      <c r="B13655" s="11">
        <v>40000</v>
      </c>
    </row>
    <row r="13656" spans="1:2" x14ac:dyDescent="0.25">
      <c r="A13656" s="14">
        <v>5</v>
      </c>
      <c r="B13656" s="11">
        <v>40000</v>
      </c>
    </row>
    <row r="13657" spans="1:2" x14ac:dyDescent="0.25">
      <c r="A13657" s="20" t="s">
        <v>9</v>
      </c>
      <c r="B13657" s="11">
        <v>40000</v>
      </c>
    </row>
    <row r="13658" spans="1:2" x14ac:dyDescent="0.25">
      <c r="A13658" s="163">
        <v>40000</v>
      </c>
      <c r="B13658" s="11">
        <v>40000</v>
      </c>
    </row>
    <row r="13659" spans="1:2" x14ac:dyDescent="0.25">
      <c r="A13659" s="9" t="s">
        <v>3732</v>
      </c>
      <c r="B13659" s="11">
        <v>65000</v>
      </c>
    </row>
    <row r="13660" spans="1:2" x14ac:dyDescent="0.25">
      <c r="A13660" s="4" t="s">
        <v>15</v>
      </c>
      <c r="B13660" s="11">
        <v>65000</v>
      </c>
    </row>
    <row r="13661" spans="1:2" x14ac:dyDescent="0.25">
      <c r="A13661" s="10" t="s">
        <v>52</v>
      </c>
      <c r="B13661" s="11">
        <v>65000</v>
      </c>
    </row>
    <row r="13662" spans="1:2" x14ac:dyDescent="0.25">
      <c r="A13662" s="12" t="s">
        <v>6</v>
      </c>
      <c r="B13662" s="11">
        <v>65000</v>
      </c>
    </row>
    <row r="13663" spans="1:2" x14ac:dyDescent="0.25">
      <c r="A13663" s="13" t="s">
        <v>4100</v>
      </c>
      <c r="B13663" s="11">
        <v>65000</v>
      </c>
    </row>
    <row r="13664" spans="1:2" x14ac:dyDescent="0.25">
      <c r="A13664" s="14">
        <v>2</v>
      </c>
      <c r="B13664" s="11">
        <v>65000</v>
      </c>
    </row>
    <row r="13665" spans="1:2" x14ac:dyDescent="0.25">
      <c r="A13665" s="20" t="s">
        <v>9</v>
      </c>
      <c r="B13665" s="11">
        <v>65000</v>
      </c>
    </row>
    <row r="13666" spans="1:2" x14ac:dyDescent="0.25">
      <c r="A13666" s="163">
        <v>65000</v>
      </c>
      <c r="B13666" s="11">
        <v>65000</v>
      </c>
    </row>
    <row r="13667" spans="1:2" x14ac:dyDescent="0.25">
      <c r="A13667" s="9" t="s">
        <v>3733</v>
      </c>
      <c r="B13667" s="11">
        <v>72000</v>
      </c>
    </row>
    <row r="13668" spans="1:2" x14ac:dyDescent="0.25">
      <c r="A13668" s="4" t="s">
        <v>15</v>
      </c>
      <c r="B13668" s="11">
        <v>72000</v>
      </c>
    </row>
    <row r="13669" spans="1:2" x14ac:dyDescent="0.25">
      <c r="A13669" s="10" t="s">
        <v>356</v>
      </c>
      <c r="B13669" s="11">
        <v>72000</v>
      </c>
    </row>
    <row r="13670" spans="1:2" x14ac:dyDescent="0.25">
      <c r="A13670" s="12" t="s">
        <v>6</v>
      </c>
      <c r="B13670" s="11">
        <v>72000</v>
      </c>
    </row>
    <row r="13671" spans="1:2" x14ac:dyDescent="0.25">
      <c r="A13671" s="13" t="s">
        <v>4100</v>
      </c>
      <c r="B13671" s="11">
        <v>72000</v>
      </c>
    </row>
    <row r="13672" spans="1:2" x14ac:dyDescent="0.25">
      <c r="A13672" s="14">
        <v>13</v>
      </c>
      <c r="B13672" s="11">
        <v>72000</v>
      </c>
    </row>
    <row r="13673" spans="1:2" x14ac:dyDescent="0.25">
      <c r="A13673" s="20" t="s">
        <v>18</v>
      </c>
      <c r="B13673" s="11">
        <v>72000</v>
      </c>
    </row>
    <row r="13674" spans="1:2" x14ac:dyDescent="0.25">
      <c r="A13674" s="163">
        <v>72000</v>
      </c>
      <c r="B13674" s="11">
        <v>72000</v>
      </c>
    </row>
    <row r="13675" spans="1:2" x14ac:dyDescent="0.25">
      <c r="A13675" s="9" t="s">
        <v>3734</v>
      </c>
      <c r="B13675" s="11">
        <v>52500</v>
      </c>
    </row>
    <row r="13676" spans="1:2" x14ac:dyDescent="0.25">
      <c r="A13676" s="4" t="s">
        <v>15</v>
      </c>
      <c r="B13676" s="11">
        <v>52500</v>
      </c>
    </row>
    <row r="13677" spans="1:2" x14ac:dyDescent="0.25">
      <c r="A13677" s="10" t="s">
        <v>52</v>
      </c>
      <c r="B13677" s="11">
        <v>52500</v>
      </c>
    </row>
    <row r="13678" spans="1:2" x14ac:dyDescent="0.25">
      <c r="A13678" s="12" t="s">
        <v>6</v>
      </c>
      <c r="B13678" s="11">
        <v>52500</v>
      </c>
    </row>
    <row r="13679" spans="1:2" x14ac:dyDescent="0.25">
      <c r="A13679" s="13" t="s">
        <v>4029</v>
      </c>
      <c r="B13679" s="11">
        <v>52500</v>
      </c>
    </row>
    <row r="13680" spans="1:2" x14ac:dyDescent="0.25">
      <c r="A13680" s="14">
        <v>3</v>
      </c>
      <c r="B13680" s="11">
        <v>52500</v>
      </c>
    </row>
    <row r="13681" spans="1:2" x14ac:dyDescent="0.25">
      <c r="A13681" s="20" t="s">
        <v>13</v>
      </c>
      <c r="B13681" s="11">
        <v>52500</v>
      </c>
    </row>
    <row r="13682" spans="1:2" x14ac:dyDescent="0.25">
      <c r="A13682" s="163">
        <v>52500</v>
      </c>
      <c r="B13682" s="11">
        <v>52500</v>
      </c>
    </row>
    <row r="13683" spans="1:2" x14ac:dyDescent="0.25">
      <c r="A13683" s="9" t="s">
        <v>3735</v>
      </c>
      <c r="B13683" s="11">
        <v>5320</v>
      </c>
    </row>
    <row r="13684" spans="1:2" x14ac:dyDescent="0.25">
      <c r="A13684" s="4" t="s">
        <v>8</v>
      </c>
      <c r="B13684" s="11">
        <v>5320</v>
      </c>
    </row>
    <row r="13685" spans="1:2" x14ac:dyDescent="0.25">
      <c r="A13685" s="10" t="s">
        <v>52</v>
      </c>
      <c r="B13685" s="11">
        <v>5320</v>
      </c>
    </row>
    <row r="13686" spans="1:2" x14ac:dyDescent="0.25">
      <c r="A13686" s="12" t="s">
        <v>6</v>
      </c>
      <c r="B13686" s="11">
        <v>5320</v>
      </c>
    </row>
    <row r="13687" spans="1:2" x14ac:dyDescent="0.25">
      <c r="A13687" s="13" t="s">
        <v>4053</v>
      </c>
      <c r="B13687" s="11">
        <v>5320</v>
      </c>
    </row>
    <row r="13688" spans="1:2" x14ac:dyDescent="0.25">
      <c r="A13688" s="14">
        <v>5</v>
      </c>
      <c r="B13688" s="11">
        <v>5320</v>
      </c>
    </row>
    <row r="13689" spans="1:2" x14ac:dyDescent="0.25">
      <c r="A13689" s="20" t="s">
        <v>18</v>
      </c>
      <c r="B13689" s="11">
        <v>5320</v>
      </c>
    </row>
    <row r="13690" spans="1:2" x14ac:dyDescent="0.25">
      <c r="A13690" s="163">
        <v>5320</v>
      </c>
      <c r="B13690" s="11">
        <v>5320</v>
      </c>
    </row>
    <row r="13691" spans="1:2" x14ac:dyDescent="0.25">
      <c r="A13691" s="9" t="s">
        <v>3736</v>
      </c>
      <c r="B13691" s="11">
        <v>18000</v>
      </c>
    </row>
    <row r="13692" spans="1:2" x14ac:dyDescent="0.25">
      <c r="A13692" s="4" t="s">
        <v>179</v>
      </c>
      <c r="B13692" s="11">
        <v>18000</v>
      </c>
    </row>
    <row r="13693" spans="1:2" x14ac:dyDescent="0.25">
      <c r="A13693" s="10" t="s">
        <v>310</v>
      </c>
      <c r="B13693" s="11">
        <v>18000</v>
      </c>
    </row>
    <row r="13694" spans="1:2" x14ac:dyDescent="0.25">
      <c r="A13694" s="12" t="s">
        <v>6</v>
      </c>
      <c r="B13694" s="11">
        <v>18000</v>
      </c>
    </row>
    <row r="13695" spans="1:2" x14ac:dyDescent="0.25">
      <c r="A13695" s="13" t="s">
        <v>4054</v>
      </c>
      <c r="B13695" s="11">
        <v>18000</v>
      </c>
    </row>
    <row r="13696" spans="1:2" x14ac:dyDescent="0.25">
      <c r="A13696" s="14">
        <v>3</v>
      </c>
      <c r="B13696" s="11">
        <v>18000</v>
      </c>
    </row>
    <row r="13697" spans="1:2" x14ac:dyDescent="0.25">
      <c r="A13697" s="20" t="s">
        <v>13</v>
      </c>
      <c r="B13697" s="11">
        <v>18000</v>
      </c>
    </row>
    <row r="13698" spans="1:2" x14ac:dyDescent="0.25">
      <c r="A13698" s="163">
        <v>18000</v>
      </c>
      <c r="B13698" s="11">
        <v>18000</v>
      </c>
    </row>
    <row r="13699" spans="1:2" x14ac:dyDescent="0.25">
      <c r="A13699" s="9" t="s">
        <v>3737</v>
      </c>
      <c r="B13699" s="11">
        <v>2493.1083362419595</v>
      </c>
    </row>
    <row r="13700" spans="1:2" x14ac:dyDescent="0.25">
      <c r="A13700" s="4" t="s">
        <v>8</v>
      </c>
      <c r="B13700" s="11">
        <v>2493.1083362419595</v>
      </c>
    </row>
    <row r="13701" spans="1:2" x14ac:dyDescent="0.25">
      <c r="A13701" s="10" t="s">
        <v>4000</v>
      </c>
      <c r="B13701" s="11">
        <v>2493.1083362419595</v>
      </c>
    </row>
    <row r="13702" spans="1:2" x14ac:dyDescent="0.25">
      <c r="A13702" s="12" t="s">
        <v>40</v>
      </c>
      <c r="B13702" s="11">
        <v>2493.1083362419595</v>
      </c>
    </row>
    <row r="13703" spans="1:2" x14ac:dyDescent="0.25">
      <c r="A13703" s="13" t="s">
        <v>4053</v>
      </c>
      <c r="B13703" s="11">
        <v>2493.1083362419595</v>
      </c>
    </row>
    <row r="13704" spans="1:2" x14ac:dyDescent="0.25">
      <c r="A13704" s="14">
        <v>5</v>
      </c>
      <c r="B13704" s="11">
        <v>2493.1083362419595</v>
      </c>
    </row>
    <row r="13705" spans="1:2" x14ac:dyDescent="0.25">
      <c r="A13705" s="20" t="s">
        <v>9</v>
      </c>
      <c r="B13705" s="11">
        <v>2493.1083362419595</v>
      </c>
    </row>
    <row r="13706" spans="1:2" x14ac:dyDescent="0.25">
      <c r="A13706" s="163">
        <v>2493.1083362419595</v>
      </c>
      <c r="B13706" s="11">
        <v>2493.1083362419595</v>
      </c>
    </row>
    <row r="13707" spans="1:2" x14ac:dyDescent="0.25">
      <c r="A13707" s="9" t="s">
        <v>3738</v>
      </c>
      <c r="B13707" s="11">
        <v>21342.710575059013</v>
      </c>
    </row>
    <row r="13708" spans="1:2" x14ac:dyDescent="0.25">
      <c r="A13708" s="4" t="s">
        <v>30</v>
      </c>
      <c r="B13708" s="11">
        <v>21342.710575059013</v>
      </c>
    </row>
    <row r="13709" spans="1:2" x14ac:dyDescent="0.25">
      <c r="A13709" s="10" t="s">
        <v>310</v>
      </c>
      <c r="B13709" s="11">
        <v>21342.710575059013</v>
      </c>
    </row>
    <row r="13710" spans="1:2" x14ac:dyDescent="0.25">
      <c r="A13710" s="12" t="s">
        <v>22</v>
      </c>
      <c r="B13710" s="11">
        <v>21342.710575059013</v>
      </c>
    </row>
    <row r="13711" spans="1:2" x14ac:dyDescent="0.25">
      <c r="A13711" s="13" t="s">
        <v>4054</v>
      </c>
      <c r="B13711" s="11">
        <v>21342.710575059013</v>
      </c>
    </row>
    <row r="13712" spans="1:2" x14ac:dyDescent="0.25">
      <c r="A13712" s="14">
        <v>15</v>
      </c>
      <c r="B13712" s="11">
        <v>21342.710575059013</v>
      </c>
    </row>
    <row r="13713" spans="1:2" x14ac:dyDescent="0.25">
      <c r="A13713" s="20" t="s">
        <v>9</v>
      </c>
      <c r="B13713" s="11">
        <v>21342.710575059013</v>
      </c>
    </row>
    <row r="13714" spans="1:2" x14ac:dyDescent="0.25">
      <c r="A13714" s="163">
        <v>21342.710575059013</v>
      </c>
      <c r="B13714" s="11">
        <v>21342.710575059013</v>
      </c>
    </row>
    <row r="13715" spans="1:2" x14ac:dyDescent="0.25">
      <c r="A13715" s="9" t="s">
        <v>3739</v>
      </c>
      <c r="B13715" s="11">
        <v>85000</v>
      </c>
    </row>
    <row r="13716" spans="1:2" x14ac:dyDescent="0.25">
      <c r="A13716" s="4" t="s">
        <v>15</v>
      </c>
      <c r="B13716" s="11">
        <v>85000</v>
      </c>
    </row>
    <row r="13717" spans="1:2" x14ac:dyDescent="0.25">
      <c r="A13717" s="10" t="s">
        <v>52</v>
      </c>
      <c r="B13717" s="11">
        <v>85000</v>
      </c>
    </row>
    <row r="13718" spans="1:2" x14ac:dyDescent="0.25">
      <c r="A13718" s="12" t="s">
        <v>6</v>
      </c>
      <c r="B13718" s="11">
        <v>85000</v>
      </c>
    </row>
    <row r="13719" spans="1:2" x14ac:dyDescent="0.25">
      <c r="A13719" s="13" t="s">
        <v>4101</v>
      </c>
      <c r="B13719" s="11">
        <v>85000</v>
      </c>
    </row>
    <row r="13720" spans="1:2" x14ac:dyDescent="0.25">
      <c r="A13720" s="14">
        <v>15</v>
      </c>
      <c r="B13720" s="11">
        <v>85000</v>
      </c>
    </row>
    <row r="13721" spans="1:2" x14ac:dyDescent="0.25">
      <c r="A13721" s="20" t="s">
        <v>18</v>
      </c>
      <c r="B13721" s="11">
        <v>85000</v>
      </c>
    </row>
    <row r="13722" spans="1:2" x14ac:dyDescent="0.25">
      <c r="A13722" s="163">
        <v>85000</v>
      </c>
      <c r="B13722" s="11">
        <v>85000</v>
      </c>
    </row>
    <row r="13723" spans="1:2" x14ac:dyDescent="0.25">
      <c r="A13723" s="9" t="s">
        <v>3740</v>
      </c>
      <c r="B13723" s="11">
        <v>80000</v>
      </c>
    </row>
    <row r="13724" spans="1:2" x14ac:dyDescent="0.25">
      <c r="A13724" s="4" t="s">
        <v>143</v>
      </c>
      <c r="B13724" s="11">
        <v>80000</v>
      </c>
    </row>
    <row r="13725" spans="1:2" x14ac:dyDescent="0.25">
      <c r="A13725" s="10" t="s">
        <v>279</v>
      </c>
      <c r="B13725" s="11">
        <v>80000</v>
      </c>
    </row>
    <row r="13726" spans="1:2" x14ac:dyDescent="0.25">
      <c r="A13726" s="12" t="s">
        <v>6</v>
      </c>
      <c r="B13726" s="11">
        <v>80000</v>
      </c>
    </row>
    <row r="13727" spans="1:2" x14ac:dyDescent="0.25">
      <c r="A13727" s="13" t="s">
        <v>4101</v>
      </c>
      <c r="B13727" s="11">
        <v>80000</v>
      </c>
    </row>
    <row r="13728" spans="1:2" x14ac:dyDescent="0.25">
      <c r="A13728" s="14">
        <v>9</v>
      </c>
      <c r="B13728" s="11">
        <v>80000</v>
      </c>
    </row>
    <row r="13729" spans="1:2" x14ac:dyDescent="0.25">
      <c r="A13729" s="20" t="s">
        <v>25</v>
      </c>
      <c r="B13729" s="11">
        <v>80000</v>
      </c>
    </row>
    <row r="13730" spans="1:2" x14ac:dyDescent="0.25">
      <c r="A13730" s="163">
        <v>80000</v>
      </c>
      <c r="B13730" s="11">
        <v>80000</v>
      </c>
    </row>
    <row r="13731" spans="1:2" x14ac:dyDescent="0.25">
      <c r="A13731" s="9" t="s">
        <v>3741</v>
      </c>
      <c r="B13731" s="11">
        <v>8903.9583437212841</v>
      </c>
    </row>
    <row r="13732" spans="1:2" x14ac:dyDescent="0.25">
      <c r="A13732" s="4" t="s">
        <v>8</v>
      </c>
      <c r="B13732" s="11">
        <v>8903.9583437212841</v>
      </c>
    </row>
    <row r="13733" spans="1:2" x14ac:dyDescent="0.25">
      <c r="A13733" s="10" t="s">
        <v>20</v>
      </c>
      <c r="B13733" s="11">
        <v>8903.9583437212841</v>
      </c>
    </row>
    <row r="13734" spans="1:2" x14ac:dyDescent="0.25">
      <c r="A13734" s="12" t="s">
        <v>40</v>
      </c>
      <c r="B13734" s="11">
        <v>8903.9583437212841</v>
      </c>
    </row>
    <row r="13735" spans="1:2" x14ac:dyDescent="0.25">
      <c r="A13735" s="13" t="s">
        <v>4053</v>
      </c>
      <c r="B13735" s="11">
        <v>8903.9583437212841</v>
      </c>
    </row>
    <row r="13736" spans="1:2" x14ac:dyDescent="0.25">
      <c r="A13736" s="14">
        <v>0</v>
      </c>
      <c r="B13736" s="11">
        <v>8903.9583437212841</v>
      </c>
    </row>
    <row r="13737" spans="1:2" x14ac:dyDescent="0.25">
      <c r="A13737" s="20" t="s">
        <v>13</v>
      </c>
      <c r="B13737" s="11">
        <v>8903.9583437212841</v>
      </c>
    </row>
    <row r="13738" spans="1:2" x14ac:dyDescent="0.25">
      <c r="A13738" s="163">
        <v>8903.9583437212841</v>
      </c>
      <c r="B13738" s="11">
        <v>8903.9583437212841</v>
      </c>
    </row>
    <row r="13739" spans="1:2" x14ac:dyDescent="0.25">
      <c r="A13739" s="9" t="s">
        <v>3742</v>
      </c>
      <c r="B13739" s="11">
        <v>125000</v>
      </c>
    </row>
    <row r="13740" spans="1:2" x14ac:dyDescent="0.25">
      <c r="A13740" s="4" t="s">
        <v>15</v>
      </c>
      <c r="B13740" s="11">
        <v>125000</v>
      </c>
    </row>
    <row r="13741" spans="1:2" x14ac:dyDescent="0.25">
      <c r="A13741" s="10" t="s">
        <v>52</v>
      </c>
      <c r="B13741" s="11">
        <v>125000</v>
      </c>
    </row>
    <row r="13742" spans="1:2" x14ac:dyDescent="0.25">
      <c r="A13742" s="12" t="s">
        <v>6</v>
      </c>
      <c r="B13742" s="11">
        <v>125000</v>
      </c>
    </row>
    <row r="13743" spans="1:2" x14ac:dyDescent="0.25">
      <c r="A13743" s="13" t="s">
        <v>4105</v>
      </c>
      <c r="B13743" s="11">
        <v>125000</v>
      </c>
    </row>
    <row r="13744" spans="1:2" x14ac:dyDescent="0.25">
      <c r="A13744" s="14">
        <v>10</v>
      </c>
      <c r="B13744" s="11">
        <v>125000</v>
      </c>
    </row>
    <row r="13745" spans="1:2" x14ac:dyDescent="0.25">
      <c r="A13745" s="20" t="s">
        <v>13</v>
      </c>
      <c r="B13745" s="11">
        <v>125000</v>
      </c>
    </row>
    <row r="13746" spans="1:2" x14ac:dyDescent="0.25">
      <c r="A13746" s="163">
        <v>125000</v>
      </c>
      <c r="B13746" s="11">
        <v>125000</v>
      </c>
    </row>
    <row r="13747" spans="1:2" x14ac:dyDescent="0.25">
      <c r="A13747" s="9" t="s">
        <v>3743</v>
      </c>
      <c r="B13747" s="11">
        <v>23150.291693675339</v>
      </c>
    </row>
    <row r="13748" spans="1:2" x14ac:dyDescent="0.25">
      <c r="A13748" s="4" t="s">
        <v>8</v>
      </c>
      <c r="B13748" s="11">
        <v>23150.291693675339</v>
      </c>
    </row>
    <row r="13749" spans="1:2" x14ac:dyDescent="0.25">
      <c r="A13749" s="10" t="s">
        <v>52</v>
      </c>
      <c r="B13749" s="11">
        <v>23150.291693675339</v>
      </c>
    </row>
    <row r="13750" spans="1:2" x14ac:dyDescent="0.25">
      <c r="A13750" s="12" t="s">
        <v>40</v>
      </c>
      <c r="B13750" s="11">
        <v>23150.291693675339</v>
      </c>
    </row>
    <row r="13751" spans="1:2" x14ac:dyDescent="0.25">
      <c r="A13751" s="13" t="s">
        <v>4054</v>
      </c>
      <c r="B13751" s="11">
        <v>23150.291693675339</v>
      </c>
    </row>
    <row r="13752" spans="1:2" x14ac:dyDescent="0.25">
      <c r="A13752" s="14">
        <v>9</v>
      </c>
      <c r="B13752" s="11">
        <v>23150.291693675339</v>
      </c>
    </row>
    <row r="13753" spans="1:2" x14ac:dyDescent="0.25">
      <c r="A13753" s="20" t="s">
        <v>13</v>
      </c>
      <c r="B13753" s="11">
        <v>23150.291693675339</v>
      </c>
    </row>
    <row r="13754" spans="1:2" x14ac:dyDescent="0.25">
      <c r="A13754" s="163">
        <v>23150.291693675339</v>
      </c>
      <c r="B13754" s="11">
        <v>23150.291693675339</v>
      </c>
    </row>
    <row r="13755" spans="1:2" x14ac:dyDescent="0.25">
      <c r="A13755" s="9" t="s">
        <v>3744</v>
      </c>
      <c r="B13755" s="11">
        <v>12000</v>
      </c>
    </row>
    <row r="13756" spans="1:2" x14ac:dyDescent="0.25">
      <c r="A13756" s="4" t="s">
        <v>8</v>
      </c>
      <c r="B13756" s="11">
        <v>12000</v>
      </c>
    </row>
    <row r="13757" spans="1:2" x14ac:dyDescent="0.25">
      <c r="A13757" s="10" t="s">
        <v>279</v>
      </c>
      <c r="B13757" s="11">
        <v>12000</v>
      </c>
    </row>
    <row r="13758" spans="1:2" x14ac:dyDescent="0.25">
      <c r="A13758" s="12" t="s">
        <v>6</v>
      </c>
      <c r="B13758" s="11">
        <v>12000</v>
      </c>
    </row>
    <row r="13759" spans="1:2" x14ac:dyDescent="0.25">
      <c r="A13759" s="13" t="s">
        <v>4053</v>
      </c>
      <c r="B13759" s="11">
        <v>12000</v>
      </c>
    </row>
    <row r="13760" spans="1:2" x14ac:dyDescent="0.25">
      <c r="A13760" s="14">
        <v>7</v>
      </c>
      <c r="B13760" s="11">
        <v>12000</v>
      </c>
    </row>
    <row r="13761" spans="1:2" x14ac:dyDescent="0.25">
      <c r="A13761" s="20" t="s">
        <v>18</v>
      </c>
      <c r="B13761" s="11">
        <v>12000</v>
      </c>
    </row>
    <row r="13762" spans="1:2" x14ac:dyDescent="0.25">
      <c r="A13762" s="163">
        <v>12000</v>
      </c>
      <c r="B13762" s="11">
        <v>12000</v>
      </c>
    </row>
    <row r="13763" spans="1:2" x14ac:dyDescent="0.25">
      <c r="A13763" s="9" t="s">
        <v>3745</v>
      </c>
      <c r="B13763" s="11">
        <v>30000</v>
      </c>
    </row>
    <row r="13764" spans="1:2" x14ac:dyDescent="0.25">
      <c r="A13764" s="4" t="s">
        <v>1131</v>
      </c>
      <c r="B13764" s="11">
        <v>30000</v>
      </c>
    </row>
    <row r="13765" spans="1:2" x14ac:dyDescent="0.25">
      <c r="A13765" s="10" t="s">
        <v>20</v>
      </c>
      <c r="B13765" s="11">
        <v>30000</v>
      </c>
    </row>
    <row r="13766" spans="1:2" x14ac:dyDescent="0.25">
      <c r="A13766" s="12" t="s">
        <v>6</v>
      </c>
      <c r="B13766" s="11">
        <v>30000</v>
      </c>
    </row>
    <row r="13767" spans="1:2" x14ac:dyDescent="0.25">
      <c r="A13767" s="13" t="s">
        <v>4032</v>
      </c>
      <c r="B13767" s="11">
        <v>30000</v>
      </c>
    </row>
    <row r="13768" spans="1:2" x14ac:dyDescent="0.25">
      <c r="A13768" s="14">
        <v>12</v>
      </c>
      <c r="B13768" s="11">
        <v>30000</v>
      </c>
    </row>
    <row r="13769" spans="1:2" x14ac:dyDescent="0.25">
      <c r="A13769" s="20" t="s">
        <v>25</v>
      </c>
      <c r="B13769" s="11">
        <v>30000</v>
      </c>
    </row>
    <row r="13770" spans="1:2" x14ac:dyDescent="0.25">
      <c r="A13770" s="163">
        <v>30000</v>
      </c>
      <c r="B13770" s="11">
        <v>30000</v>
      </c>
    </row>
    <row r="13771" spans="1:2" x14ac:dyDescent="0.25">
      <c r="A13771" s="9" t="s">
        <v>3746</v>
      </c>
      <c r="B13771" s="11">
        <v>91468.759607395754</v>
      </c>
    </row>
    <row r="13772" spans="1:2" x14ac:dyDescent="0.25">
      <c r="A13772" s="4" t="s">
        <v>935</v>
      </c>
      <c r="B13772" s="11">
        <v>91468.759607395754</v>
      </c>
    </row>
    <row r="13773" spans="1:2" x14ac:dyDescent="0.25">
      <c r="A13773" s="10" t="s">
        <v>52</v>
      </c>
      <c r="B13773" s="11">
        <v>91468.759607395754</v>
      </c>
    </row>
    <row r="13774" spans="1:2" x14ac:dyDescent="0.25">
      <c r="A13774" s="12" t="s">
        <v>22</v>
      </c>
      <c r="B13774" s="11">
        <v>91468.759607395754</v>
      </c>
    </row>
    <row r="13775" spans="1:2" x14ac:dyDescent="0.25">
      <c r="A13775" s="13" t="s">
        <v>4102</v>
      </c>
      <c r="B13775" s="11">
        <v>91468.759607395754</v>
      </c>
    </row>
    <row r="13776" spans="1:2" x14ac:dyDescent="0.25">
      <c r="A13776" s="14">
        <v>3</v>
      </c>
      <c r="B13776" s="11">
        <v>91468.759607395754</v>
      </c>
    </row>
    <row r="13777" spans="1:2" x14ac:dyDescent="0.25">
      <c r="A13777" s="20" t="s">
        <v>25</v>
      </c>
      <c r="B13777" s="11">
        <v>91468.759607395754</v>
      </c>
    </row>
    <row r="13778" spans="1:2" x14ac:dyDescent="0.25">
      <c r="A13778" s="163">
        <v>91468.759607395754</v>
      </c>
      <c r="B13778" s="11">
        <v>91468.759607395754</v>
      </c>
    </row>
    <row r="13779" spans="1:2" x14ac:dyDescent="0.25">
      <c r="A13779" s="9" t="s">
        <v>3747</v>
      </c>
      <c r="B13779" s="11">
        <v>35148.775467100437</v>
      </c>
    </row>
    <row r="13780" spans="1:2" x14ac:dyDescent="0.25">
      <c r="A13780" s="4" t="s">
        <v>71</v>
      </c>
      <c r="B13780" s="11">
        <v>35148.775467100437</v>
      </c>
    </row>
    <row r="13781" spans="1:2" x14ac:dyDescent="0.25">
      <c r="A13781" s="10" t="s">
        <v>20</v>
      </c>
      <c r="B13781" s="11">
        <v>35148.775467100437</v>
      </c>
    </row>
    <row r="13782" spans="1:2" x14ac:dyDescent="0.25">
      <c r="A13782" s="12" t="s">
        <v>69</v>
      </c>
      <c r="B13782" s="11">
        <v>35148.775467100437</v>
      </c>
    </row>
    <row r="13783" spans="1:2" x14ac:dyDescent="0.25">
      <c r="A13783" s="13" t="s">
        <v>4032</v>
      </c>
      <c r="B13783" s="11">
        <v>35148.775467100437</v>
      </c>
    </row>
    <row r="13784" spans="1:2" x14ac:dyDescent="0.25">
      <c r="A13784" s="14">
        <v>4</v>
      </c>
      <c r="B13784" s="11">
        <v>35148.775467100437</v>
      </c>
    </row>
    <row r="13785" spans="1:2" x14ac:dyDescent="0.25">
      <c r="A13785" s="20" t="s">
        <v>13</v>
      </c>
      <c r="B13785" s="11">
        <v>35148.775467100437</v>
      </c>
    </row>
    <row r="13786" spans="1:2" x14ac:dyDescent="0.25">
      <c r="A13786" s="163">
        <v>35148.775467100437</v>
      </c>
      <c r="B13786" s="11">
        <v>35148.775467100437</v>
      </c>
    </row>
    <row r="13787" spans="1:2" x14ac:dyDescent="0.25">
      <c r="A13787" s="9" t="s">
        <v>3748</v>
      </c>
      <c r="B13787" s="11">
        <v>49153.119414418252</v>
      </c>
    </row>
    <row r="13788" spans="1:2" x14ac:dyDescent="0.25">
      <c r="A13788" s="4" t="s">
        <v>71</v>
      </c>
      <c r="B13788" s="11">
        <v>49153.119414418252</v>
      </c>
    </row>
    <row r="13789" spans="1:2" x14ac:dyDescent="0.25">
      <c r="A13789" s="10" t="s">
        <v>52</v>
      </c>
      <c r="B13789" s="11">
        <v>49153.119414418252</v>
      </c>
    </row>
    <row r="13790" spans="1:2" x14ac:dyDescent="0.25">
      <c r="A13790" s="12" t="s">
        <v>69</v>
      </c>
      <c r="B13790" s="11">
        <v>49153.119414418252</v>
      </c>
    </row>
    <row r="13791" spans="1:2" x14ac:dyDescent="0.25">
      <c r="A13791" s="13" t="s">
        <v>4030</v>
      </c>
      <c r="B13791" s="11">
        <v>49153.119414418252</v>
      </c>
    </row>
    <row r="13792" spans="1:2" x14ac:dyDescent="0.25">
      <c r="A13792" s="14">
        <v>7</v>
      </c>
      <c r="B13792" s="11">
        <v>49153.119414418252</v>
      </c>
    </row>
    <row r="13793" spans="1:2" x14ac:dyDescent="0.25">
      <c r="A13793" s="20" t="s">
        <v>9</v>
      </c>
      <c r="B13793" s="11">
        <v>49153.119414418252</v>
      </c>
    </row>
    <row r="13794" spans="1:2" x14ac:dyDescent="0.25">
      <c r="A13794" s="163">
        <v>49153.119414418252</v>
      </c>
      <c r="B13794" s="11">
        <v>49153.119414418252</v>
      </c>
    </row>
    <row r="13795" spans="1:2" x14ac:dyDescent="0.25">
      <c r="A13795" s="9" t="s">
        <v>3749</v>
      </c>
      <c r="B13795" s="11">
        <v>2671.1875031163854</v>
      </c>
    </row>
    <row r="13796" spans="1:2" x14ac:dyDescent="0.25">
      <c r="A13796" s="4" t="s">
        <v>8</v>
      </c>
      <c r="B13796" s="11">
        <v>2671.1875031163854</v>
      </c>
    </row>
    <row r="13797" spans="1:2" x14ac:dyDescent="0.25">
      <c r="A13797" s="10" t="s">
        <v>279</v>
      </c>
      <c r="B13797" s="11">
        <v>2671.1875031163854</v>
      </c>
    </row>
    <row r="13798" spans="1:2" x14ac:dyDescent="0.25">
      <c r="A13798" s="12" t="s">
        <v>40</v>
      </c>
      <c r="B13798" s="11">
        <v>2671.1875031163854</v>
      </c>
    </row>
    <row r="13799" spans="1:2" x14ac:dyDescent="0.25">
      <c r="A13799" s="13" t="s">
        <v>4053</v>
      </c>
      <c r="B13799" s="11">
        <v>2671.1875031163854</v>
      </c>
    </row>
    <row r="13800" spans="1:2" x14ac:dyDescent="0.25">
      <c r="A13800" s="14">
        <v>1</v>
      </c>
      <c r="B13800" s="11">
        <v>2671.1875031163854</v>
      </c>
    </row>
    <row r="13801" spans="1:2" x14ac:dyDescent="0.25">
      <c r="A13801" s="20" t="s">
        <v>18</v>
      </c>
      <c r="B13801" s="11">
        <v>2671.1875031163854</v>
      </c>
    </row>
    <row r="13802" spans="1:2" x14ac:dyDescent="0.25">
      <c r="A13802" s="163">
        <v>2671.1875031163854</v>
      </c>
      <c r="B13802" s="11">
        <v>2671.1875031163854</v>
      </c>
    </row>
    <row r="13803" spans="1:2" x14ac:dyDescent="0.25">
      <c r="A13803" s="9" t="s">
        <v>3750</v>
      </c>
      <c r="B13803" s="11">
        <v>42556.81334581667</v>
      </c>
    </row>
    <row r="13804" spans="1:2" x14ac:dyDescent="0.25">
      <c r="A13804" s="4" t="s">
        <v>71</v>
      </c>
      <c r="B13804" s="11">
        <v>42556.81334581667</v>
      </c>
    </row>
    <row r="13805" spans="1:2" x14ac:dyDescent="0.25">
      <c r="A13805" s="10" t="s">
        <v>52</v>
      </c>
      <c r="B13805" s="11">
        <v>42556.81334581667</v>
      </c>
    </row>
    <row r="13806" spans="1:2" x14ac:dyDescent="0.25">
      <c r="A13806" s="12" t="s">
        <v>69</v>
      </c>
      <c r="B13806" s="11">
        <v>42556.81334581667</v>
      </c>
    </row>
    <row r="13807" spans="1:2" x14ac:dyDescent="0.25">
      <c r="A13807" s="13" t="s">
        <v>4030</v>
      </c>
      <c r="B13807" s="11">
        <v>42556.81334581667</v>
      </c>
    </row>
    <row r="13808" spans="1:2" x14ac:dyDescent="0.25">
      <c r="A13808" s="14">
        <v>3</v>
      </c>
      <c r="B13808" s="11">
        <v>42556.81334581667</v>
      </c>
    </row>
    <row r="13809" spans="1:2" x14ac:dyDescent="0.25">
      <c r="A13809" s="20" t="s">
        <v>9</v>
      </c>
      <c r="B13809" s="11">
        <v>42556.81334581667</v>
      </c>
    </row>
    <row r="13810" spans="1:2" x14ac:dyDescent="0.25">
      <c r="A13810" s="163">
        <v>42556.81334581667</v>
      </c>
      <c r="B13810" s="11">
        <v>42556.81334581667</v>
      </c>
    </row>
    <row r="13811" spans="1:2" x14ac:dyDescent="0.25">
      <c r="A13811" s="9" t="s">
        <v>3751</v>
      </c>
      <c r="B13811" s="11">
        <v>42556.81334581667</v>
      </c>
    </row>
    <row r="13812" spans="1:2" x14ac:dyDescent="0.25">
      <c r="A13812" s="4" t="s">
        <v>71</v>
      </c>
      <c r="B13812" s="11">
        <v>42556.81334581667</v>
      </c>
    </row>
    <row r="13813" spans="1:2" x14ac:dyDescent="0.25">
      <c r="A13813" s="10" t="s">
        <v>52</v>
      </c>
      <c r="B13813" s="11">
        <v>42556.81334581667</v>
      </c>
    </row>
    <row r="13814" spans="1:2" x14ac:dyDescent="0.25">
      <c r="A13814" s="12" t="s">
        <v>69</v>
      </c>
      <c r="B13814" s="11">
        <v>42556.81334581667</v>
      </c>
    </row>
    <row r="13815" spans="1:2" x14ac:dyDescent="0.25">
      <c r="A13815" s="13" t="s">
        <v>4030</v>
      </c>
      <c r="B13815" s="11">
        <v>42556.81334581667</v>
      </c>
    </row>
    <row r="13816" spans="1:2" x14ac:dyDescent="0.25">
      <c r="A13816" s="14">
        <v>3</v>
      </c>
      <c r="B13816" s="11">
        <v>42556.81334581667</v>
      </c>
    </row>
    <row r="13817" spans="1:2" x14ac:dyDescent="0.25">
      <c r="A13817" s="20" t="s">
        <v>9</v>
      </c>
      <c r="B13817" s="11">
        <v>42556.81334581667</v>
      </c>
    </row>
    <row r="13818" spans="1:2" x14ac:dyDescent="0.25">
      <c r="A13818" s="163">
        <v>42556.81334581667</v>
      </c>
      <c r="B13818" s="11">
        <v>42556.81334581667</v>
      </c>
    </row>
    <row r="13819" spans="1:2" x14ac:dyDescent="0.25">
      <c r="A13819" s="9" t="s">
        <v>3752</v>
      </c>
      <c r="B13819" s="11">
        <v>74461</v>
      </c>
    </row>
    <row r="13820" spans="1:2" x14ac:dyDescent="0.25">
      <c r="A13820" s="4" t="s">
        <v>15</v>
      </c>
      <c r="B13820" s="11">
        <v>74461</v>
      </c>
    </row>
    <row r="13821" spans="1:2" x14ac:dyDescent="0.25">
      <c r="A13821" s="10" t="s">
        <v>4000</v>
      </c>
      <c r="B13821" s="11">
        <v>74461</v>
      </c>
    </row>
    <row r="13822" spans="1:2" x14ac:dyDescent="0.25">
      <c r="A13822" s="12" t="s">
        <v>6</v>
      </c>
      <c r="B13822" s="11">
        <v>74461</v>
      </c>
    </row>
    <row r="13823" spans="1:2" x14ac:dyDescent="0.25">
      <c r="A13823" s="13" t="s">
        <v>4100</v>
      </c>
      <c r="B13823" s="11">
        <v>74461</v>
      </c>
    </row>
    <row r="13824" spans="1:2" x14ac:dyDescent="0.25">
      <c r="A13824" s="14">
        <v>9</v>
      </c>
      <c r="B13824" s="11">
        <v>74461</v>
      </c>
    </row>
    <row r="13825" spans="1:2" x14ac:dyDescent="0.25">
      <c r="A13825" s="20" t="s">
        <v>25</v>
      </c>
      <c r="B13825" s="11">
        <v>74461</v>
      </c>
    </row>
    <row r="13826" spans="1:2" x14ac:dyDescent="0.25">
      <c r="A13826" s="163">
        <v>74461</v>
      </c>
      <c r="B13826" s="11">
        <v>74461</v>
      </c>
    </row>
    <row r="13827" spans="1:2" x14ac:dyDescent="0.25">
      <c r="A13827" s="9" t="s">
        <v>3753</v>
      </c>
      <c r="B13827" s="11">
        <v>41768.724209783031</v>
      </c>
    </row>
    <row r="13828" spans="1:2" x14ac:dyDescent="0.25">
      <c r="A13828" s="4" t="s">
        <v>71</v>
      </c>
      <c r="B13828" s="11">
        <v>41768.724209783031</v>
      </c>
    </row>
    <row r="13829" spans="1:2" x14ac:dyDescent="0.25">
      <c r="A13829" s="10" t="s">
        <v>52</v>
      </c>
      <c r="B13829" s="11">
        <v>41768.724209783031</v>
      </c>
    </row>
    <row r="13830" spans="1:2" x14ac:dyDescent="0.25">
      <c r="A13830" s="12" t="s">
        <v>69</v>
      </c>
      <c r="B13830" s="11">
        <v>41768.724209783031</v>
      </c>
    </row>
    <row r="13831" spans="1:2" x14ac:dyDescent="0.25">
      <c r="A13831" s="13" t="s">
        <v>4030</v>
      </c>
      <c r="B13831" s="11">
        <v>41768.724209783031</v>
      </c>
    </row>
    <row r="13832" spans="1:2" x14ac:dyDescent="0.25">
      <c r="A13832" s="14">
        <v>16</v>
      </c>
      <c r="B13832" s="11">
        <v>41768.724209783031</v>
      </c>
    </row>
    <row r="13833" spans="1:2" x14ac:dyDescent="0.25">
      <c r="A13833" s="20" t="s">
        <v>9</v>
      </c>
      <c r="B13833" s="11">
        <v>41768.724209783031</v>
      </c>
    </row>
    <row r="13834" spans="1:2" x14ac:dyDescent="0.25">
      <c r="A13834" s="163">
        <v>41768.724209783031</v>
      </c>
      <c r="B13834" s="11">
        <v>41768.724209783031</v>
      </c>
    </row>
    <row r="13835" spans="1:2" x14ac:dyDescent="0.25">
      <c r="A13835" s="9" t="s">
        <v>3754</v>
      </c>
      <c r="B13835" s="11">
        <v>8547.8000099724322</v>
      </c>
    </row>
    <row r="13836" spans="1:2" x14ac:dyDescent="0.25">
      <c r="A13836" s="4" t="s">
        <v>8</v>
      </c>
      <c r="B13836" s="11">
        <v>8547.8000099724322</v>
      </c>
    </row>
    <row r="13837" spans="1:2" x14ac:dyDescent="0.25">
      <c r="A13837" s="10" t="s">
        <v>20</v>
      </c>
      <c r="B13837" s="11">
        <v>8547.8000099724322</v>
      </c>
    </row>
    <row r="13838" spans="1:2" x14ac:dyDescent="0.25">
      <c r="A13838" s="12" t="s">
        <v>40</v>
      </c>
      <c r="B13838" s="11">
        <v>8547.8000099724322</v>
      </c>
    </row>
    <row r="13839" spans="1:2" x14ac:dyDescent="0.25">
      <c r="A13839" s="13" t="s">
        <v>4053</v>
      </c>
      <c r="B13839" s="11">
        <v>8547.8000099724322</v>
      </c>
    </row>
    <row r="13840" spans="1:2" x14ac:dyDescent="0.25">
      <c r="A13840" s="14">
        <v>1</v>
      </c>
      <c r="B13840" s="11">
        <v>8547.8000099724322</v>
      </c>
    </row>
    <row r="13841" spans="1:2" x14ac:dyDescent="0.25">
      <c r="A13841" s="20" t="s">
        <v>9</v>
      </c>
      <c r="B13841" s="11">
        <v>8547.8000099724322</v>
      </c>
    </row>
    <row r="13842" spans="1:2" x14ac:dyDescent="0.25">
      <c r="A13842" s="163">
        <v>8547.8000099724322</v>
      </c>
      <c r="B13842" s="11">
        <v>8547.8000099724322</v>
      </c>
    </row>
    <row r="13843" spans="1:2" x14ac:dyDescent="0.25">
      <c r="A13843" s="9" t="s">
        <v>3755</v>
      </c>
      <c r="B13843" s="11">
        <v>2400</v>
      </c>
    </row>
    <row r="13844" spans="1:2" x14ac:dyDescent="0.25">
      <c r="A13844" s="4" t="s">
        <v>8</v>
      </c>
      <c r="B13844" s="11">
        <v>2400</v>
      </c>
    </row>
    <row r="13845" spans="1:2" x14ac:dyDescent="0.25">
      <c r="A13845" s="10" t="s">
        <v>20</v>
      </c>
      <c r="B13845" s="11">
        <v>2400</v>
      </c>
    </row>
    <row r="13846" spans="1:2" x14ac:dyDescent="0.25">
      <c r="A13846" s="12" t="s">
        <v>6</v>
      </c>
      <c r="B13846" s="11">
        <v>2400</v>
      </c>
    </row>
    <row r="13847" spans="1:2" x14ac:dyDescent="0.25">
      <c r="A13847" s="13" t="s">
        <v>4053</v>
      </c>
      <c r="B13847" s="11">
        <v>2400</v>
      </c>
    </row>
    <row r="13848" spans="1:2" x14ac:dyDescent="0.25">
      <c r="A13848" s="14">
        <v>3</v>
      </c>
      <c r="B13848" s="11">
        <v>2400</v>
      </c>
    </row>
    <row r="13849" spans="1:2" x14ac:dyDescent="0.25">
      <c r="A13849" s="20" t="s">
        <v>18</v>
      </c>
      <c r="B13849" s="11">
        <v>2400</v>
      </c>
    </row>
    <row r="13850" spans="1:2" x14ac:dyDescent="0.25">
      <c r="A13850" s="163">
        <v>2400</v>
      </c>
      <c r="B13850" s="11">
        <v>2400</v>
      </c>
    </row>
    <row r="13851" spans="1:2" x14ac:dyDescent="0.25">
      <c r="A13851" s="9" t="s">
        <v>3756</v>
      </c>
      <c r="B13851" s="11">
        <v>3000</v>
      </c>
    </row>
    <row r="13852" spans="1:2" x14ac:dyDescent="0.25">
      <c r="A13852" s="4" t="s">
        <v>425</v>
      </c>
      <c r="B13852" s="11">
        <v>3000</v>
      </c>
    </row>
    <row r="13853" spans="1:2" x14ac:dyDescent="0.25">
      <c r="A13853" s="10" t="s">
        <v>20</v>
      </c>
      <c r="B13853" s="11">
        <v>3000</v>
      </c>
    </row>
    <row r="13854" spans="1:2" x14ac:dyDescent="0.25">
      <c r="A13854" s="12" t="s">
        <v>6</v>
      </c>
      <c r="B13854" s="11">
        <v>3000</v>
      </c>
    </row>
    <row r="13855" spans="1:2" x14ac:dyDescent="0.25">
      <c r="A13855" s="13" t="s">
        <v>4053</v>
      </c>
      <c r="B13855" s="11">
        <v>3000</v>
      </c>
    </row>
    <row r="13856" spans="1:2" x14ac:dyDescent="0.25">
      <c r="A13856" s="14">
        <v>12</v>
      </c>
      <c r="B13856" s="11">
        <v>3000</v>
      </c>
    </row>
    <row r="13857" spans="1:2" x14ac:dyDescent="0.25">
      <c r="A13857" s="20" t="s">
        <v>25</v>
      </c>
      <c r="B13857" s="11">
        <v>3000</v>
      </c>
    </row>
    <row r="13858" spans="1:2" x14ac:dyDescent="0.25">
      <c r="A13858" s="163">
        <v>3000</v>
      </c>
      <c r="B13858" s="11">
        <v>3000</v>
      </c>
    </row>
    <row r="13859" spans="1:2" x14ac:dyDescent="0.25">
      <c r="A13859" s="9" t="s">
        <v>3757</v>
      </c>
      <c r="B13859" s="11">
        <v>11000</v>
      </c>
    </row>
    <row r="13860" spans="1:2" x14ac:dyDescent="0.25">
      <c r="A13860" s="4" t="s">
        <v>8</v>
      </c>
      <c r="B13860" s="11">
        <v>11000</v>
      </c>
    </row>
    <row r="13861" spans="1:2" x14ac:dyDescent="0.25">
      <c r="A13861" s="10" t="s">
        <v>20</v>
      </c>
      <c r="B13861" s="11">
        <v>11000</v>
      </c>
    </row>
    <row r="13862" spans="1:2" x14ac:dyDescent="0.25">
      <c r="A13862" s="12" t="s">
        <v>6</v>
      </c>
      <c r="B13862" s="11">
        <v>11000</v>
      </c>
    </row>
    <row r="13863" spans="1:2" x14ac:dyDescent="0.25">
      <c r="A13863" s="13" t="s">
        <v>4053</v>
      </c>
      <c r="B13863" s="11">
        <v>11000</v>
      </c>
    </row>
    <row r="13864" spans="1:2" x14ac:dyDescent="0.25">
      <c r="A13864" s="14">
        <v>2</v>
      </c>
      <c r="B13864" s="11">
        <v>11000</v>
      </c>
    </row>
    <row r="13865" spans="1:2" x14ac:dyDescent="0.25">
      <c r="A13865" s="20" t="s">
        <v>9</v>
      </c>
      <c r="B13865" s="11">
        <v>11000</v>
      </c>
    </row>
    <row r="13866" spans="1:2" x14ac:dyDescent="0.25">
      <c r="A13866" s="163">
        <v>11000</v>
      </c>
      <c r="B13866" s="11">
        <v>11000</v>
      </c>
    </row>
    <row r="13867" spans="1:2" x14ac:dyDescent="0.25">
      <c r="A13867" s="9" t="s">
        <v>3758</v>
      </c>
      <c r="B13867" s="11">
        <v>40000</v>
      </c>
    </row>
    <row r="13868" spans="1:2" x14ac:dyDescent="0.25">
      <c r="A13868" s="4" t="s">
        <v>15</v>
      </c>
      <c r="B13868" s="11">
        <v>40000</v>
      </c>
    </row>
    <row r="13869" spans="1:2" x14ac:dyDescent="0.25">
      <c r="A13869" s="10" t="s">
        <v>20</v>
      </c>
      <c r="B13869" s="11">
        <v>40000</v>
      </c>
    </row>
    <row r="13870" spans="1:2" x14ac:dyDescent="0.25">
      <c r="A13870" s="12" t="s">
        <v>6</v>
      </c>
      <c r="B13870" s="11">
        <v>40000</v>
      </c>
    </row>
    <row r="13871" spans="1:2" x14ac:dyDescent="0.25">
      <c r="A13871" s="13" t="s">
        <v>4030</v>
      </c>
      <c r="B13871" s="11">
        <v>40000</v>
      </c>
    </row>
    <row r="13872" spans="1:2" x14ac:dyDescent="0.25">
      <c r="A13872" s="14">
        <v>2</v>
      </c>
      <c r="B13872" s="11">
        <v>40000</v>
      </c>
    </row>
    <row r="13873" spans="1:2" x14ac:dyDescent="0.25">
      <c r="A13873" s="20" t="s">
        <v>18</v>
      </c>
      <c r="B13873" s="11">
        <v>40000</v>
      </c>
    </row>
    <row r="13874" spans="1:2" x14ac:dyDescent="0.25">
      <c r="A13874" s="163">
        <v>40000</v>
      </c>
      <c r="B13874" s="11">
        <v>40000</v>
      </c>
    </row>
    <row r="13875" spans="1:2" x14ac:dyDescent="0.25">
      <c r="A13875" s="9" t="s">
        <v>3759</v>
      </c>
      <c r="B13875" s="11">
        <v>3600</v>
      </c>
    </row>
    <row r="13876" spans="1:2" x14ac:dyDescent="0.25">
      <c r="A13876" s="4" t="s">
        <v>8</v>
      </c>
      <c r="B13876" s="11">
        <v>3600</v>
      </c>
    </row>
    <row r="13877" spans="1:2" x14ac:dyDescent="0.25">
      <c r="A13877" s="10" t="s">
        <v>20</v>
      </c>
      <c r="B13877" s="11">
        <v>3600</v>
      </c>
    </row>
    <row r="13878" spans="1:2" x14ac:dyDescent="0.25">
      <c r="A13878" s="12" t="s">
        <v>6</v>
      </c>
      <c r="B13878" s="11">
        <v>3600</v>
      </c>
    </row>
    <row r="13879" spans="1:2" x14ac:dyDescent="0.25">
      <c r="A13879" s="13" t="s">
        <v>4053</v>
      </c>
      <c r="B13879" s="11">
        <v>3600</v>
      </c>
    </row>
    <row r="13880" spans="1:2" x14ac:dyDescent="0.25">
      <c r="A13880" s="14">
        <v>1</v>
      </c>
      <c r="B13880" s="11">
        <v>3600</v>
      </c>
    </row>
    <row r="13881" spans="1:2" x14ac:dyDescent="0.25">
      <c r="A13881" s="20" t="s">
        <v>9</v>
      </c>
      <c r="B13881" s="11">
        <v>3600</v>
      </c>
    </row>
    <row r="13882" spans="1:2" x14ac:dyDescent="0.25">
      <c r="A13882" s="163">
        <v>3600</v>
      </c>
      <c r="B13882" s="11">
        <v>3600</v>
      </c>
    </row>
    <row r="13883" spans="1:2" x14ac:dyDescent="0.25">
      <c r="A13883" s="9" t="s">
        <v>3760</v>
      </c>
      <c r="B13883" s="11">
        <v>56600</v>
      </c>
    </row>
    <row r="13884" spans="1:2" x14ac:dyDescent="0.25">
      <c r="A13884" s="4" t="s">
        <v>15</v>
      </c>
      <c r="B13884" s="11">
        <v>56600</v>
      </c>
    </row>
    <row r="13885" spans="1:2" x14ac:dyDescent="0.25">
      <c r="A13885" s="10" t="s">
        <v>52</v>
      </c>
      <c r="B13885" s="11">
        <v>56600</v>
      </c>
    </row>
    <row r="13886" spans="1:2" x14ac:dyDescent="0.25">
      <c r="A13886" s="12" t="s">
        <v>6</v>
      </c>
      <c r="B13886" s="11">
        <v>56600</v>
      </c>
    </row>
    <row r="13887" spans="1:2" x14ac:dyDescent="0.25">
      <c r="A13887" s="13" t="s">
        <v>4029</v>
      </c>
      <c r="B13887" s="11">
        <v>56600</v>
      </c>
    </row>
    <row r="13888" spans="1:2" x14ac:dyDescent="0.25">
      <c r="A13888" s="14">
        <v>12</v>
      </c>
      <c r="B13888" s="11">
        <v>56600</v>
      </c>
    </row>
    <row r="13889" spans="1:2" x14ac:dyDescent="0.25">
      <c r="A13889" s="20" t="s">
        <v>9</v>
      </c>
      <c r="B13889" s="11">
        <v>56600</v>
      </c>
    </row>
    <row r="13890" spans="1:2" x14ac:dyDescent="0.25">
      <c r="A13890" s="163">
        <v>56600</v>
      </c>
      <c r="B13890" s="11">
        <v>56600</v>
      </c>
    </row>
    <row r="13891" spans="1:2" x14ac:dyDescent="0.25">
      <c r="A13891" s="9" t="s">
        <v>3761</v>
      </c>
      <c r="B13891" s="11">
        <v>33600</v>
      </c>
    </row>
    <row r="13892" spans="1:2" x14ac:dyDescent="0.25">
      <c r="A13892" s="4" t="s">
        <v>171</v>
      </c>
      <c r="B13892" s="11">
        <v>33600</v>
      </c>
    </row>
    <row r="13893" spans="1:2" x14ac:dyDescent="0.25">
      <c r="A13893" s="10" t="s">
        <v>20</v>
      </c>
      <c r="B13893" s="11">
        <v>33600</v>
      </c>
    </row>
    <row r="13894" spans="1:2" x14ac:dyDescent="0.25">
      <c r="A13894" s="12" t="s">
        <v>6</v>
      </c>
      <c r="B13894" s="11">
        <v>33600</v>
      </c>
    </row>
    <row r="13895" spans="1:2" x14ac:dyDescent="0.25">
      <c r="A13895" s="13" t="s">
        <v>4032</v>
      </c>
      <c r="B13895" s="11">
        <v>33600</v>
      </c>
    </row>
    <row r="13896" spans="1:2" x14ac:dyDescent="0.25">
      <c r="A13896" s="14">
        <v>2</v>
      </c>
      <c r="B13896" s="11">
        <v>33600</v>
      </c>
    </row>
    <row r="13897" spans="1:2" x14ac:dyDescent="0.25">
      <c r="A13897" s="20" t="s">
        <v>13</v>
      </c>
      <c r="B13897" s="11">
        <v>33600</v>
      </c>
    </row>
    <row r="13898" spans="1:2" x14ac:dyDescent="0.25">
      <c r="A13898" s="163">
        <v>33600</v>
      </c>
      <c r="B13898" s="11">
        <v>33600</v>
      </c>
    </row>
    <row r="13899" spans="1:2" x14ac:dyDescent="0.25">
      <c r="A13899" s="9" t="s">
        <v>3762</v>
      </c>
      <c r="B13899" s="11">
        <v>33600</v>
      </c>
    </row>
    <row r="13900" spans="1:2" x14ac:dyDescent="0.25">
      <c r="A13900" s="4" t="s">
        <v>171</v>
      </c>
      <c r="B13900" s="11">
        <v>33600</v>
      </c>
    </row>
    <row r="13901" spans="1:2" x14ac:dyDescent="0.25">
      <c r="A13901" s="10" t="s">
        <v>20</v>
      </c>
      <c r="B13901" s="11">
        <v>33600</v>
      </c>
    </row>
    <row r="13902" spans="1:2" x14ac:dyDescent="0.25">
      <c r="A13902" s="12" t="s">
        <v>6</v>
      </c>
      <c r="B13902" s="11">
        <v>33600</v>
      </c>
    </row>
    <row r="13903" spans="1:2" x14ac:dyDescent="0.25">
      <c r="A13903" s="13" t="s">
        <v>4032</v>
      </c>
      <c r="B13903" s="11">
        <v>33600</v>
      </c>
    </row>
    <row r="13904" spans="1:2" x14ac:dyDescent="0.25">
      <c r="A13904" s="14">
        <v>2</v>
      </c>
      <c r="B13904" s="11">
        <v>33600</v>
      </c>
    </row>
    <row r="13905" spans="1:2" x14ac:dyDescent="0.25">
      <c r="A13905" s="20" t="s">
        <v>13</v>
      </c>
      <c r="B13905" s="11">
        <v>33600</v>
      </c>
    </row>
    <row r="13906" spans="1:2" x14ac:dyDescent="0.25">
      <c r="A13906" s="163">
        <v>33600</v>
      </c>
      <c r="B13906" s="11">
        <v>33600</v>
      </c>
    </row>
    <row r="13907" spans="1:2" x14ac:dyDescent="0.25">
      <c r="A13907" s="9" t="s">
        <v>3763</v>
      </c>
      <c r="B13907" s="11">
        <v>100000</v>
      </c>
    </row>
    <row r="13908" spans="1:2" x14ac:dyDescent="0.25">
      <c r="A13908" s="4" t="s">
        <v>15</v>
      </c>
      <c r="B13908" s="11">
        <v>100000</v>
      </c>
    </row>
    <row r="13909" spans="1:2" x14ac:dyDescent="0.25">
      <c r="A13909" s="10" t="s">
        <v>20</v>
      </c>
      <c r="B13909" s="11">
        <v>100000</v>
      </c>
    </row>
    <row r="13910" spans="1:2" x14ac:dyDescent="0.25">
      <c r="A13910" s="12" t="s">
        <v>6</v>
      </c>
      <c r="B13910" s="11">
        <v>100000</v>
      </c>
    </row>
    <row r="13911" spans="1:2" x14ac:dyDescent="0.25">
      <c r="A13911" s="13" t="s">
        <v>4031</v>
      </c>
      <c r="B13911" s="11">
        <v>100000</v>
      </c>
    </row>
    <row r="13912" spans="1:2" x14ac:dyDescent="0.25">
      <c r="A13912" s="14">
        <v>12</v>
      </c>
      <c r="B13912" s="11">
        <v>100000</v>
      </c>
    </row>
    <row r="13913" spans="1:2" x14ac:dyDescent="0.25">
      <c r="A13913" s="20" t="s">
        <v>13</v>
      </c>
      <c r="B13913" s="11">
        <v>100000</v>
      </c>
    </row>
    <row r="13914" spans="1:2" x14ac:dyDescent="0.25">
      <c r="A13914" s="163">
        <v>100000</v>
      </c>
      <c r="B13914" s="11">
        <v>100000</v>
      </c>
    </row>
    <row r="13915" spans="1:2" x14ac:dyDescent="0.25">
      <c r="A13915" s="9" t="s">
        <v>3764</v>
      </c>
      <c r="B13915" s="11">
        <v>39334.460921213074</v>
      </c>
    </row>
    <row r="13916" spans="1:2" x14ac:dyDescent="0.25">
      <c r="A13916" s="4" t="s">
        <v>88</v>
      </c>
      <c r="B13916" s="11">
        <v>39334.460921213074</v>
      </c>
    </row>
    <row r="13917" spans="1:2" x14ac:dyDescent="0.25">
      <c r="A13917" s="10" t="s">
        <v>20</v>
      </c>
      <c r="B13917" s="11">
        <v>39334.460921213074</v>
      </c>
    </row>
    <row r="13918" spans="1:2" x14ac:dyDescent="0.25">
      <c r="A13918" s="12" t="s">
        <v>86</v>
      </c>
      <c r="B13918" s="11">
        <v>39334.460921213074</v>
      </c>
    </row>
    <row r="13919" spans="1:2" x14ac:dyDescent="0.25">
      <c r="A13919" s="13" t="s">
        <v>4030</v>
      </c>
      <c r="B13919" s="11">
        <v>39334.460921213074</v>
      </c>
    </row>
    <row r="13920" spans="1:2" x14ac:dyDescent="0.25">
      <c r="A13920" s="14">
        <v>1</v>
      </c>
      <c r="B13920" s="11">
        <v>39334.460921213074</v>
      </c>
    </row>
    <row r="13921" spans="1:2" x14ac:dyDescent="0.25">
      <c r="A13921" s="20" t="s">
        <v>25</v>
      </c>
      <c r="B13921" s="11">
        <v>39334.460921213074</v>
      </c>
    </row>
    <row r="13922" spans="1:2" x14ac:dyDescent="0.25">
      <c r="A13922" s="163">
        <v>39334.460921213074</v>
      </c>
      <c r="B13922" s="11">
        <v>39334.460921213074</v>
      </c>
    </row>
    <row r="13923" spans="1:2" x14ac:dyDescent="0.25">
      <c r="A13923" s="9" t="s">
        <v>3765</v>
      </c>
      <c r="B13923" s="11">
        <v>7123.1666749770275</v>
      </c>
    </row>
    <row r="13924" spans="1:2" x14ac:dyDescent="0.25">
      <c r="A13924" s="4" t="s">
        <v>8</v>
      </c>
      <c r="B13924" s="11">
        <v>7123.1666749770275</v>
      </c>
    </row>
    <row r="13925" spans="1:2" x14ac:dyDescent="0.25">
      <c r="A13925" s="10" t="s">
        <v>20</v>
      </c>
      <c r="B13925" s="11">
        <v>7123.1666749770275</v>
      </c>
    </row>
    <row r="13926" spans="1:2" x14ac:dyDescent="0.25">
      <c r="A13926" s="12" t="s">
        <v>40</v>
      </c>
      <c r="B13926" s="11">
        <v>7123.1666749770275</v>
      </c>
    </row>
    <row r="13927" spans="1:2" x14ac:dyDescent="0.25">
      <c r="A13927" s="13" t="s">
        <v>4053</v>
      </c>
      <c r="B13927" s="11">
        <v>7123.1666749770275</v>
      </c>
    </row>
    <row r="13928" spans="1:2" x14ac:dyDescent="0.25">
      <c r="A13928" s="14">
        <v>3</v>
      </c>
      <c r="B13928" s="11">
        <v>7123.1666749770275</v>
      </c>
    </row>
    <row r="13929" spans="1:2" x14ac:dyDescent="0.25">
      <c r="A13929" s="20" t="s">
        <v>18</v>
      </c>
      <c r="B13929" s="11">
        <v>7123.1666749770275</v>
      </c>
    </row>
    <row r="13930" spans="1:2" x14ac:dyDescent="0.25">
      <c r="A13930" s="163">
        <v>7123.1666749770275</v>
      </c>
      <c r="B13930" s="11">
        <v>7123.1666749770275</v>
      </c>
    </row>
    <row r="13931" spans="1:2" x14ac:dyDescent="0.25">
      <c r="A13931" s="9" t="s">
        <v>3766</v>
      </c>
      <c r="B13931" s="11">
        <v>65000</v>
      </c>
    </row>
    <row r="13932" spans="1:2" x14ac:dyDescent="0.25">
      <c r="A13932" s="4" t="s">
        <v>15</v>
      </c>
      <c r="B13932" s="11">
        <v>65000</v>
      </c>
    </row>
    <row r="13933" spans="1:2" x14ac:dyDescent="0.25">
      <c r="A13933" s="10" t="s">
        <v>20</v>
      </c>
      <c r="B13933" s="11">
        <v>65000</v>
      </c>
    </row>
    <row r="13934" spans="1:2" x14ac:dyDescent="0.25">
      <c r="A13934" s="12" t="s">
        <v>6</v>
      </c>
      <c r="B13934" s="11">
        <v>65000</v>
      </c>
    </row>
    <row r="13935" spans="1:2" x14ac:dyDescent="0.25">
      <c r="A13935" s="13" t="s">
        <v>4100</v>
      </c>
      <c r="B13935" s="11">
        <v>65000</v>
      </c>
    </row>
    <row r="13936" spans="1:2" x14ac:dyDescent="0.25">
      <c r="A13936" s="14">
        <v>14</v>
      </c>
      <c r="B13936" s="11">
        <v>65000</v>
      </c>
    </row>
    <row r="13937" spans="1:2" x14ac:dyDescent="0.25">
      <c r="A13937" s="20" t="s">
        <v>9</v>
      </c>
      <c r="B13937" s="11">
        <v>65000</v>
      </c>
    </row>
    <row r="13938" spans="1:2" x14ac:dyDescent="0.25">
      <c r="A13938" s="163">
        <v>65000</v>
      </c>
      <c r="B13938" s="11">
        <v>65000</v>
      </c>
    </row>
    <row r="13939" spans="1:2" x14ac:dyDescent="0.25">
      <c r="A13939" s="9" t="s">
        <v>3767</v>
      </c>
      <c r="B13939" s="11">
        <v>65000</v>
      </c>
    </row>
    <row r="13940" spans="1:2" x14ac:dyDescent="0.25">
      <c r="A13940" s="4" t="s">
        <v>15</v>
      </c>
      <c r="B13940" s="11">
        <v>65000</v>
      </c>
    </row>
    <row r="13941" spans="1:2" x14ac:dyDescent="0.25">
      <c r="A13941" s="10" t="s">
        <v>20</v>
      </c>
      <c r="B13941" s="11">
        <v>65000</v>
      </c>
    </row>
    <row r="13942" spans="1:2" x14ac:dyDescent="0.25">
      <c r="A13942" s="12" t="s">
        <v>6</v>
      </c>
      <c r="B13942" s="11">
        <v>65000</v>
      </c>
    </row>
    <row r="13943" spans="1:2" x14ac:dyDescent="0.25">
      <c r="A13943" s="13" t="s">
        <v>4100</v>
      </c>
      <c r="B13943" s="11">
        <v>65000</v>
      </c>
    </row>
    <row r="13944" spans="1:2" x14ac:dyDescent="0.25">
      <c r="A13944" s="14">
        <v>10</v>
      </c>
      <c r="B13944" s="11">
        <v>65000</v>
      </c>
    </row>
    <row r="13945" spans="1:2" x14ac:dyDescent="0.25">
      <c r="A13945" s="20" t="s">
        <v>18</v>
      </c>
      <c r="B13945" s="11">
        <v>65000</v>
      </c>
    </row>
    <row r="13946" spans="1:2" x14ac:dyDescent="0.25">
      <c r="A13946" s="163">
        <v>65000</v>
      </c>
      <c r="B13946" s="11">
        <v>65000</v>
      </c>
    </row>
    <row r="13947" spans="1:2" x14ac:dyDescent="0.25">
      <c r="A13947" s="9" t="s">
        <v>3768</v>
      </c>
      <c r="B13947" s="11">
        <v>65000</v>
      </c>
    </row>
    <row r="13948" spans="1:2" x14ac:dyDescent="0.25">
      <c r="A13948" s="4" t="s">
        <v>15</v>
      </c>
      <c r="B13948" s="11">
        <v>65000</v>
      </c>
    </row>
    <row r="13949" spans="1:2" x14ac:dyDescent="0.25">
      <c r="A13949" s="10" t="s">
        <v>488</v>
      </c>
      <c r="B13949" s="11">
        <v>65000</v>
      </c>
    </row>
    <row r="13950" spans="1:2" x14ac:dyDescent="0.25">
      <c r="A13950" s="12" t="s">
        <v>6</v>
      </c>
      <c r="B13950" s="11">
        <v>65000</v>
      </c>
    </row>
    <row r="13951" spans="1:2" x14ac:dyDescent="0.25">
      <c r="A13951" s="13" t="s">
        <v>4100</v>
      </c>
      <c r="B13951" s="11">
        <v>65000</v>
      </c>
    </row>
    <row r="13952" spans="1:2" x14ac:dyDescent="0.25">
      <c r="A13952" s="14">
        <v>13</v>
      </c>
      <c r="B13952" s="11">
        <v>65000</v>
      </c>
    </row>
    <row r="13953" spans="1:2" x14ac:dyDescent="0.25">
      <c r="A13953" s="20" t="s">
        <v>18</v>
      </c>
      <c r="B13953" s="11">
        <v>65000</v>
      </c>
    </row>
    <row r="13954" spans="1:2" x14ac:dyDescent="0.25">
      <c r="A13954" s="163">
        <v>65000</v>
      </c>
      <c r="B13954" s="11">
        <v>65000</v>
      </c>
    </row>
    <row r="13955" spans="1:2" x14ac:dyDescent="0.25">
      <c r="A13955" s="9" t="s">
        <v>3769</v>
      </c>
      <c r="B13955" s="11">
        <v>76702.198796365497</v>
      </c>
    </row>
    <row r="13956" spans="1:2" x14ac:dyDescent="0.25">
      <c r="A13956" s="4" t="s">
        <v>88</v>
      </c>
      <c r="B13956" s="11">
        <v>76702.198796365497</v>
      </c>
    </row>
    <row r="13957" spans="1:2" x14ac:dyDescent="0.25">
      <c r="A13957" s="10" t="s">
        <v>20</v>
      </c>
      <c r="B13957" s="11">
        <v>76702.198796365497</v>
      </c>
    </row>
    <row r="13958" spans="1:2" x14ac:dyDescent="0.25">
      <c r="A13958" s="12" t="s">
        <v>86</v>
      </c>
      <c r="B13958" s="11">
        <v>76702.198796365497</v>
      </c>
    </row>
    <row r="13959" spans="1:2" x14ac:dyDescent="0.25">
      <c r="A13959" s="13" t="s">
        <v>4101</v>
      </c>
      <c r="B13959" s="11">
        <v>76702.198796365497</v>
      </c>
    </row>
    <row r="13960" spans="1:2" x14ac:dyDescent="0.25">
      <c r="A13960" s="14">
        <v>4</v>
      </c>
      <c r="B13960" s="11">
        <v>76702.198796365497</v>
      </c>
    </row>
    <row r="13961" spans="1:2" x14ac:dyDescent="0.25">
      <c r="A13961" s="20" t="s">
        <v>13</v>
      </c>
      <c r="B13961" s="11">
        <v>76702.198796365497</v>
      </c>
    </row>
    <row r="13962" spans="1:2" x14ac:dyDescent="0.25">
      <c r="A13962" s="163">
        <v>76702.198796365497</v>
      </c>
      <c r="B13962" s="11">
        <v>76702.198796365497</v>
      </c>
    </row>
    <row r="13963" spans="1:2" x14ac:dyDescent="0.25">
      <c r="A13963" s="9" t="s">
        <v>3770</v>
      </c>
      <c r="B13963" s="11">
        <v>63000</v>
      </c>
    </row>
    <row r="13964" spans="1:2" x14ac:dyDescent="0.25">
      <c r="A13964" s="4" t="s">
        <v>15</v>
      </c>
      <c r="B13964" s="11">
        <v>63000</v>
      </c>
    </row>
    <row r="13965" spans="1:2" x14ac:dyDescent="0.25">
      <c r="A13965" s="10" t="s">
        <v>20</v>
      </c>
      <c r="B13965" s="11">
        <v>63000</v>
      </c>
    </row>
    <row r="13966" spans="1:2" x14ac:dyDescent="0.25">
      <c r="A13966" s="12" t="s">
        <v>6</v>
      </c>
      <c r="B13966" s="11">
        <v>63000</v>
      </c>
    </row>
    <row r="13967" spans="1:2" x14ac:dyDescent="0.25">
      <c r="A13967" s="13" t="s">
        <v>4100</v>
      </c>
      <c r="B13967" s="11">
        <v>63000</v>
      </c>
    </row>
    <row r="13968" spans="1:2" x14ac:dyDescent="0.25">
      <c r="A13968" s="14">
        <v>10</v>
      </c>
      <c r="B13968" s="11">
        <v>63000</v>
      </c>
    </row>
    <row r="13969" spans="1:2" x14ac:dyDescent="0.25">
      <c r="A13969" s="20" t="s">
        <v>13</v>
      </c>
      <c r="B13969" s="11">
        <v>63000</v>
      </c>
    </row>
    <row r="13970" spans="1:2" x14ac:dyDescent="0.25">
      <c r="A13970" s="163">
        <v>63000</v>
      </c>
      <c r="B13970" s="11">
        <v>63000</v>
      </c>
    </row>
    <row r="13971" spans="1:2" x14ac:dyDescent="0.25">
      <c r="A13971" s="9" t="s">
        <v>3771</v>
      </c>
      <c r="B13971" s="11">
        <v>87000</v>
      </c>
    </row>
    <row r="13972" spans="1:2" x14ac:dyDescent="0.25">
      <c r="A13972" s="4" t="s">
        <v>15</v>
      </c>
      <c r="B13972" s="11">
        <v>87000</v>
      </c>
    </row>
    <row r="13973" spans="1:2" x14ac:dyDescent="0.25">
      <c r="A13973" s="10" t="s">
        <v>4000</v>
      </c>
      <c r="B13973" s="11">
        <v>87000</v>
      </c>
    </row>
    <row r="13974" spans="1:2" x14ac:dyDescent="0.25">
      <c r="A13974" s="12" t="s">
        <v>6</v>
      </c>
      <c r="B13974" s="11">
        <v>87000</v>
      </c>
    </row>
    <row r="13975" spans="1:2" x14ac:dyDescent="0.25">
      <c r="A13975" s="13" t="s">
        <v>4101</v>
      </c>
      <c r="B13975" s="11">
        <v>87000</v>
      </c>
    </row>
    <row r="13976" spans="1:2" x14ac:dyDescent="0.25">
      <c r="A13976" s="14">
        <v>3</v>
      </c>
      <c r="B13976" s="11">
        <v>87000</v>
      </c>
    </row>
    <row r="13977" spans="1:2" x14ac:dyDescent="0.25">
      <c r="A13977" s="20" t="s">
        <v>9</v>
      </c>
      <c r="B13977" s="11">
        <v>87000</v>
      </c>
    </row>
    <row r="13978" spans="1:2" x14ac:dyDescent="0.25">
      <c r="A13978" s="163">
        <v>87000</v>
      </c>
      <c r="B13978" s="11">
        <v>87000</v>
      </c>
    </row>
    <row r="13979" spans="1:2" x14ac:dyDescent="0.25">
      <c r="A13979" s="9" t="s">
        <v>3772</v>
      </c>
      <c r="B13979" s="11">
        <v>45000</v>
      </c>
    </row>
    <row r="13980" spans="1:2" x14ac:dyDescent="0.25">
      <c r="A13980" s="4" t="s">
        <v>15</v>
      </c>
      <c r="B13980" s="11">
        <v>45000</v>
      </c>
    </row>
    <row r="13981" spans="1:2" x14ac:dyDescent="0.25">
      <c r="A13981" s="10" t="s">
        <v>20</v>
      </c>
      <c r="B13981" s="11">
        <v>45000</v>
      </c>
    </row>
    <row r="13982" spans="1:2" x14ac:dyDescent="0.25">
      <c r="A13982" s="12" t="s">
        <v>6</v>
      </c>
      <c r="B13982" s="11">
        <v>45000</v>
      </c>
    </row>
    <row r="13983" spans="1:2" x14ac:dyDescent="0.25">
      <c r="A13983" s="13" t="s">
        <v>4030</v>
      </c>
      <c r="B13983" s="11">
        <v>45000</v>
      </c>
    </row>
    <row r="13984" spans="1:2" x14ac:dyDescent="0.25">
      <c r="A13984" s="14">
        <v>4</v>
      </c>
      <c r="B13984" s="11">
        <v>45000</v>
      </c>
    </row>
    <row r="13985" spans="1:2" x14ac:dyDescent="0.25">
      <c r="A13985" s="20" t="s">
        <v>9</v>
      </c>
      <c r="B13985" s="11">
        <v>45000</v>
      </c>
    </row>
    <row r="13986" spans="1:2" x14ac:dyDescent="0.25">
      <c r="A13986" s="163">
        <v>45000</v>
      </c>
      <c r="B13986" s="11">
        <v>45000</v>
      </c>
    </row>
    <row r="13987" spans="1:2" x14ac:dyDescent="0.25">
      <c r="A13987" s="9" t="s">
        <v>3773</v>
      </c>
      <c r="B13987" s="11">
        <v>85000</v>
      </c>
    </row>
    <row r="13988" spans="1:2" x14ac:dyDescent="0.25">
      <c r="A13988" s="4" t="s">
        <v>15</v>
      </c>
      <c r="B13988" s="11">
        <v>85000</v>
      </c>
    </row>
    <row r="13989" spans="1:2" x14ac:dyDescent="0.25">
      <c r="A13989" s="10" t="s">
        <v>20</v>
      </c>
      <c r="B13989" s="11">
        <v>85000</v>
      </c>
    </row>
    <row r="13990" spans="1:2" x14ac:dyDescent="0.25">
      <c r="A13990" s="12" t="s">
        <v>6</v>
      </c>
      <c r="B13990" s="11">
        <v>85000</v>
      </c>
    </row>
    <row r="13991" spans="1:2" x14ac:dyDescent="0.25">
      <c r="A13991" s="13" t="s">
        <v>4101</v>
      </c>
      <c r="B13991" s="11">
        <v>85000</v>
      </c>
    </row>
    <row r="13992" spans="1:2" x14ac:dyDescent="0.25">
      <c r="A13992" s="14">
        <v>3</v>
      </c>
      <c r="B13992" s="11">
        <v>85000</v>
      </c>
    </row>
    <row r="13993" spans="1:2" x14ac:dyDescent="0.25">
      <c r="A13993" s="20" t="s">
        <v>13</v>
      </c>
      <c r="B13993" s="11">
        <v>85000</v>
      </c>
    </row>
    <row r="13994" spans="1:2" x14ac:dyDescent="0.25">
      <c r="A13994" s="163">
        <v>85000</v>
      </c>
      <c r="B13994" s="11">
        <v>85000</v>
      </c>
    </row>
    <row r="13995" spans="1:2" x14ac:dyDescent="0.25">
      <c r="A13995" s="9" t="s">
        <v>3774</v>
      </c>
      <c r="B13995" s="11">
        <v>159105.90639881117</v>
      </c>
    </row>
    <row r="13996" spans="1:2" x14ac:dyDescent="0.25">
      <c r="A13996" s="4" t="s">
        <v>84</v>
      </c>
      <c r="B13996" s="11">
        <v>159105.90639881117</v>
      </c>
    </row>
    <row r="13997" spans="1:2" x14ac:dyDescent="0.25">
      <c r="A13997" s="10" t="s">
        <v>279</v>
      </c>
      <c r="B13997" s="11">
        <v>159105.90639881117</v>
      </c>
    </row>
    <row r="13998" spans="1:2" x14ac:dyDescent="0.25">
      <c r="A13998" s="12" t="s">
        <v>82</v>
      </c>
      <c r="B13998" s="11">
        <v>159105.90639881117</v>
      </c>
    </row>
    <row r="13999" spans="1:2" x14ac:dyDescent="0.25">
      <c r="A13999" s="13" t="s">
        <v>4103</v>
      </c>
      <c r="B13999" s="11">
        <v>159105.90639881117</v>
      </c>
    </row>
    <row r="14000" spans="1:2" x14ac:dyDescent="0.25">
      <c r="A14000" s="14">
        <v>12</v>
      </c>
      <c r="B14000" s="11">
        <v>159105.90639881117</v>
      </c>
    </row>
    <row r="14001" spans="1:2" x14ac:dyDescent="0.25">
      <c r="A14001" s="20" t="s">
        <v>18</v>
      </c>
      <c r="B14001" s="11">
        <v>159105.90639881117</v>
      </c>
    </row>
    <row r="14002" spans="1:2" x14ac:dyDescent="0.25">
      <c r="A14002" s="163">
        <v>159105.90639881117</v>
      </c>
      <c r="B14002" s="11">
        <v>159105.90639881117</v>
      </c>
    </row>
    <row r="14003" spans="1:2" x14ac:dyDescent="0.25">
      <c r="A14003" s="9" t="s">
        <v>3775</v>
      </c>
      <c r="B14003" s="11">
        <v>9972.4333449678379</v>
      </c>
    </row>
    <row r="14004" spans="1:2" x14ac:dyDescent="0.25">
      <c r="A14004" s="4" t="s">
        <v>8</v>
      </c>
      <c r="B14004" s="11">
        <v>9972.4333449678379</v>
      </c>
    </row>
    <row r="14005" spans="1:2" x14ac:dyDescent="0.25">
      <c r="A14005" s="10" t="s">
        <v>52</v>
      </c>
      <c r="B14005" s="11">
        <v>9972.4333449678379</v>
      </c>
    </row>
    <row r="14006" spans="1:2" x14ac:dyDescent="0.25">
      <c r="A14006" s="12" t="s">
        <v>40</v>
      </c>
      <c r="B14006" s="11">
        <v>9972.4333449678379</v>
      </c>
    </row>
    <row r="14007" spans="1:2" x14ac:dyDescent="0.25">
      <c r="A14007" s="13" t="s">
        <v>4053</v>
      </c>
      <c r="B14007" s="11">
        <v>9972.4333449678379</v>
      </c>
    </row>
    <row r="14008" spans="1:2" x14ac:dyDescent="0.25">
      <c r="A14008" s="14">
        <v>4</v>
      </c>
      <c r="B14008" s="11">
        <v>9972.4333449678379</v>
      </c>
    </row>
    <row r="14009" spans="1:2" x14ac:dyDescent="0.25">
      <c r="A14009" s="20" t="s">
        <v>18</v>
      </c>
      <c r="B14009" s="11">
        <v>9972.4333449678379</v>
      </c>
    </row>
    <row r="14010" spans="1:2" x14ac:dyDescent="0.25">
      <c r="A14010" s="163">
        <v>9972.4333449678379</v>
      </c>
      <c r="B14010" s="11">
        <v>9972.4333449678379</v>
      </c>
    </row>
    <row r="14011" spans="1:2" x14ac:dyDescent="0.25">
      <c r="A14011" s="9" t="s">
        <v>3776</v>
      </c>
      <c r="B14011" s="11">
        <v>14000</v>
      </c>
    </row>
    <row r="14012" spans="1:2" x14ac:dyDescent="0.25">
      <c r="A14012" s="4" t="s">
        <v>8</v>
      </c>
      <c r="B14012" s="11">
        <v>14000</v>
      </c>
    </row>
    <row r="14013" spans="1:2" x14ac:dyDescent="0.25">
      <c r="A14013" s="10" t="s">
        <v>52</v>
      </c>
      <c r="B14013" s="11">
        <v>14000</v>
      </c>
    </row>
    <row r="14014" spans="1:2" x14ac:dyDescent="0.25">
      <c r="A14014" s="12" t="s">
        <v>6</v>
      </c>
      <c r="B14014" s="11">
        <v>14000</v>
      </c>
    </row>
    <row r="14015" spans="1:2" x14ac:dyDescent="0.25">
      <c r="A14015" s="13" t="s">
        <v>4054</v>
      </c>
      <c r="B14015" s="11">
        <v>14000</v>
      </c>
    </row>
    <row r="14016" spans="1:2" x14ac:dyDescent="0.25">
      <c r="A14016" s="14">
        <v>5</v>
      </c>
      <c r="B14016" s="11">
        <v>14000</v>
      </c>
    </row>
    <row r="14017" spans="1:2" x14ac:dyDescent="0.25">
      <c r="A14017" s="20" t="s">
        <v>9</v>
      </c>
      <c r="B14017" s="11">
        <v>14000</v>
      </c>
    </row>
    <row r="14018" spans="1:2" x14ac:dyDescent="0.25">
      <c r="A14018" s="163">
        <v>14000</v>
      </c>
      <c r="B14018" s="11">
        <v>14000</v>
      </c>
    </row>
    <row r="14019" spans="1:2" x14ac:dyDescent="0.25">
      <c r="A14019" s="9" t="s">
        <v>3777</v>
      </c>
      <c r="B14019" s="11">
        <v>50437.70470615309</v>
      </c>
    </row>
    <row r="14020" spans="1:2" x14ac:dyDescent="0.25">
      <c r="A14020" s="4" t="s">
        <v>71</v>
      </c>
      <c r="B14020" s="11">
        <v>50437.70470615309</v>
      </c>
    </row>
    <row r="14021" spans="1:2" x14ac:dyDescent="0.25">
      <c r="A14021" s="10" t="s">
        <v>20</v>
      </c>
      <c r="B14021" s="11">
        <v>50437.70470615309</v>
      </c>
    </row>
    <row r="14022" spans="1:2" x14ac:dyDescent="0.25">
      <c r="A14022" s="12" t="s">
        <v>69</v>
      </c>
      <c r="B14022" s="11">
        <v>50437.70470615309</v>
      </c>
    </row>
    <row r="14023" spans="1:2" x14ac:dyDescent="0.25">
      <c r="A14023" s="13" t="s">
        <v>4029</v>
      </c>
      <c r="B14023" s="11">
        <v>50437.70470615309</v>
      </c>
    </row>
    <row r="14024" spans="1:2" x14ac:dyDescent="0.25">
      <c r="A14024" s="14">
        <v>20</v>
      </c>
      <c r="B14024" s="11">
        <v>50437.70470615309</v>
      </c>
    </row>
    <row r="14025" spans="1:2" x14ac:dyDescent="0.25">
      <c r="A14025" s="20" t="s">
        <v>9</v>
      </c>
      <c r="B14025" s="11">
        <v>50437.70470615309</v>
      </c>
    </row>
    <row r="14026" spans="1:2" x14ac:dyDescent="0.25">
      <c r="A14026" s="163">
        <v>50437.70470615309</v>
      </c>
      <c r="B14026" s="11">
        <v>50437.70470615309</v>
      </c>
    </row>
    <row r="14027" spans="1:2" x14ac:dyDescent="0.25">
      <c r="A14027" s="9" t="s">
        <v>3778</v>
      </c>
      <c r="B14027" s="11">
        <v>50437.70470615309</v>
      </c>
    </row>
    <row r="14028" spans="1:2" x14ac:dyDescent="0.25">
      <c r="A14028" s="4" t="s">
        <v>71</v>
      </c>
      <c r="B14028" s="11">
        <v>50437.70470615309</v>
      </c>
    </row>
    <row r="14029" spans="1:2" x14ac:dyDescent="0.25">
      <c r="A14029" s="10" t="s">
        <v>20</v>
      </c>
      <c r="B14029" s="11">
        <v>50437.70470615309</v>
      </c>
    </row>
    <row r="14030" spans="1:2" x14ac:dyDescent="0.25">
      <c r="A14030" s="12" t="s">
        <v>69</v>
      </c>
      <c r="B14030" s="11">
        <v>50437.70470615309</v>
      </c>
    </row>
    <row r="14031" spans="1:2" x14ac:dyDescent="0.25">
      <c r="A14031" s="13" t="s">
        <v>4029</v>
      </c>
      <c r="B14031" s="11">
        <v>50437.70470615309</v>
      </c>
    </row>
    <row r="14032" spans="1:2" x14ac:dyDescent="0.25">
      <c r="A14032" s="14">
        <v>1</v>
      </c>
      <c r="B14032" s="11">
        <v>50437.70470615309</v>
      </c>
    </row>
    <row r="14033" spans="1:2" x14ac:dyDescent="0.25">
      <c r="A14033" s="20" t="s">
        <v>13</v>
      </c>
      <c r="B14033" s="11">
        <v>50437.70470615309</v>
      </c>
    </row>
    <row r="14034" spans="1:2" x14ac:dyDescent="0.25">
      <c r="A14034" s="163">
        <v>50437.70470615309</v>
      </c>
      <c r="B14034" s="11">
        <v>50437.70470615309</v>
      </c>
    </row>
    <row r="14035" spans="1:2" x14ac:dyDescent="0.25">
      <c r="A14035" s="9" t="s">
        <v>3779</v>
      </c>
      <c r="B14035" s="11">
        <v>13603.016099449767</v>
      </c>
    </row>
    <row r="14036" spans="1:2" x14ac:dyDescent="0.25">
      <c r="A14036" s="4" t="s">
        <v>17</v>
      </c>
      <c r="B14036" s="11">
        <v>13603.016099449767</v>
      </c>
    </row>
    <row r="14037" spans="1:2" x14ac:dyDescent="0.25">
      <c r="A14037" s="10" t="s">
        <v>52</v>
      </c>
      <c r="B14037" s="11">
        <v>13603.016099449767</v>
      </c>
    </row>
    <row r="14038" spans="1:2" x14ac:dyDescent="0.25">
      <c r="A14038" s="12" t="s">
        <v>32</v>
      </c>
      <c r="B14038" s="11">
        <v>13603.016099449767</v>
      </c>
    </row>
    <row r="14039" spans="1:2" x14ac:dyDescent="0.25">
      <c r="A14039" s="13" t="s">
        <v>4054</v>
      </c>
      <c r="B14039" s="11">
        <v>13603.016099449767</v>
      </c>
    </row>
    <row r="14040" spans="1:2" x14ac:dyDescent="0.25">
      <c r="A14040" s="14">
        <v>8</v>
      </c>
      <c r="B14040" s="11">
        <v>13603.016099449767</v>
      </c>
    </row>
    <row r="14041" spans="1:2" x14ac:dyDescent="0.25">
      <c r="A14041" s="20" t="s">
        <v>13</v>
      </c>
      <c r="B14041" s="11">
        <v>13603.016099449767</v>
      </c>
    </row>
    <row r="14042" spans="1:2" x14ac:dyDescent="0.25">
      <c r="A14042" s="163">
        <v>13603.016099449767</v>
      </c>
      <c r="B14042" s="11">
        <v>13603.016099449767</v>
      </c>
    </row>
    <row r="14043" spans="1:2" x14ac:dyDescent="0.25">
      <c r="A14043" s="9" t="s">
        <v>3780</v>
      </c>
      <c r="B14043" s="11">
        <v>147886.90017838217</v>
      </c>
    </row>
    <row r="14044" spans="1:2" x14ac:dyDescent="0.25">
      <c r="A14044" s="4" t="s">
        <v>84</v>
      </c>
      <c r="B14044" s="11">
        <v>147886.90017838217</v>
      </c>
    </row>
    <row r="14045" spans="1:2" x14ac:dyDescent="0.25">
      <c r="A14045" s="10" t="s">
        <v>488</v>
      </c>
      <c r="B14045" s="11">
        <v>147886.90017838217</v>
      </c>
    </row>
    <row r="14046" spans="1:2" x14ac:dyDescent="0.25">
      <c r="A14046" s="12" t="s">
        <v>82</v>
      </c>
      <c r="B14046" s="11">
        <v>147886.90017838217</v>
      </c>
    </row>
    <row r="14047" spans="1:2" x14ac:dyDescent="0.25">
      <c r="A14047" s="13" t="s">
        <v>4106</v>
      </c>
      <c r="B14047" s="11">
        <v>147886.90017838217</v>
      </c>
    </row>
    <row r="14048" spans="1:2" x14ac:dyDescent="0.25">
      <c r="A14048" s="14">
        <v>15</v>
      </c>
      <c r="B14048" s="11">
        <v>147886.90017838217</v>
      </c>
    </row>
    <row r="14049" spans="1:2" x14ac:dyDescent="0.25">
      <c r="A14049" s="20" t="s">
        <v>18</v>
      </c>
      <c r="B14049" s="11">
        <v>147886.90017838217</v>
      </c>
    </row>
    <row r="14050" spans="1:2" x14ac:dyDescent="0.25">
      <c r="A14050" s="163">
        <v>147886.90017838217</v>
      </c>
      <c r="B14050" s="11">
        <v>147886.90017838217</v>
      </c>
    </row>
    <row r="14051" spans="1:2" x14ac:dyDescent="0.25">
      <c r="A14051" s="9" t="s">
        <v>3781</v>
      </c>
      <c r="B14051" s="11">
        <v>4986.216672483919</v>
      </c>
    </row>
    <row r="14052" spans="1:2" x14ac:dyDescent="0.25">
      <c r="A14052" s="4" t="s">
        <v>8</v>
      </c>
      <c r="B14052" s="11">
        <v>4986.216672483919</v>
      </c>
    </row>
    <row r="14053" spans="1:2" x14ac:dyDescent="0.25">
      <c r="A14053" s="10" t="s">
        <v>20</v>
      </c>
      <c r="B14053" s="11">
        <v>4986.216672483919</v>
      </c>
    </row>
    <row r="14054" spans="1:2" x14ac:dyDescent="0.25">
      <c r="A14054" s="12" t="s">
        <v>40</v>
      </c>
      <c r="B14054" s="11">
        <v>4986.216672483919</v>
      </c>
    </row>
    <row r="14055" spans="1:2" x14ac:dyDescent="0.25">
      <c r="A14055" s="13" t="s">
        <v>4053</v>
      </c>
      <c r="B14055" s="11">
        <v>4986.216672483919</v>
      </c>
    </row>
    <row r="14056" spans="1:2" x14ac:dyDescent="0.25">
      <c r="A14056" s="14">
        <v>8</v>
      </c>
      <c r="B14056" s="11">
        <v>4986.216672483919</v>
      </c>
    </row>
    <row r="14057" spans="1:2" x14ac:dyDescent="0.25">
      <c r="A14057" s="20" t="s">
        <v>13</v>
      </c>
      <c r="B14057" s="11">
        <v>4986.216672483919</v>
      </c>
    </row>
    <row r="14058" spans="1:2" x14ac:dyDescent="0.25">
      <c r="A14058" s="163">
        <v>4986.216672483919</v>
      </c>
      <c r="B14058" s="11">
        <v>4986.216672483919</v>
      </c>
    </row>
    <row r="14059" spans="1:2" x14ac:dyDescent="0.25">
      <c r="A14059" s="9" t="s">
        <v>3782</v>
      </c>
      <c r="B14059" s="11">
        <v>4800</v>
      </c>
    </row>
    <row r="14060" spans="1:2" x14ac:dyDescent="0.25">
      <c r="A14060" s="4" t="s">
        <v>8</v>
      </c>
      <c r="B14060" s="11">
        <v>4800</v>
      </c>
    </row>
    <row r="14061" spans="1:2" x14ac:dyDescent="0.25">
      <c r="A14061" s="10" t="s">
        <v>52</v>
      </c>
      <c r="B14061" s="11">
        <v>4800</v>
      </c>
    </row>
    <row r="14062" spans="1:2" x14ac:dyDescent="0.25">
      <c r="A14062" s="12" t="s">
        <v>6</v>
      </c>
      <c r="B14062" s="11">
        <v>4800</v>
      </c>
    </row>
    <row r="14063" spans="1:2" x14ac:dyDescent="0.25">
      <c r="A14063" s="13" t="s">
        <v>4053</v>
      </c>
      <c r="B14063" s="11">
        <v>4800</v>
      </c>
    </row>
    <row r="14064" spans="1:2" x14ac:dyDescent="0.25">
      <c r="A14064" s="14">
        <v>3</v>
      </c>
      <c r="B14064" s="11">
        <v>4800</v>
      </c>
    </row>
    <row r="14065" spans="1:2" x14ac:dyDescent="0.25">
      <c r="A14065" s="20" t="s">
        <v>13</v>
      </c>
      <c r="B14065" s="11">
        <v>4800</v>
      </c>
    </row>
    <row r="14066" spans="1:2" x14ac:dyDescent="0.25">
      <c r="A14066" s="163">
        <v>4800</v>
      </c>
      <c r="B14066" s="11">
        <v>4800</v>
      </c>
    </row>
    <row r="14067" spans="1:2" x14ac:dyDescent="0.25">
      <c r="A14067" s="9" t="s">
        <v>3783</v>
      </c>
      <c r="B14067" s="11">
        <v>8013.5625093491553</v>
      </c>
    </row>
    <row r="14068" spans="1:2" x14ac:dyDescent="0.25">
      <c r="A14068" s="4" t="s">
        <v>8</v>
      </c>
      <c r="B14068" s="11">
        <v>8013.5625093491553</v>
      </c>
    </row>
    <row r="14069" spans="1:2" x14ac:dyDescent="0.25">
      <c r="A14069" s="10" t="s">
        <v>3999</v>
      </c>
      <c r="B14069" s="11">
        <v>8013.5625093491553</v>
      </c>
    </row>
    <row r="14070" spans="1:2" x14ac:dyDescent="0.25">
      <c r="A14070" s="12" t="s">
        <v>40</v>
      </c>
      <c r="B14070" s="11">
        <v>8013.5625093491553</v>
      </c>
    </row>
    <row r="14071" spans="1:2" x14ac:dyDescent="0.25">
      <c r="A14071" s="13" t="s">
        <v>4053</v>
      </c>
      <c r="B14071" s="11">
        <v>8013.5625093491553</v>
      </c>
    </row>
    <row r="14072" spans="1:2" x14ac:dyDescent="0.25">
      <c r="A14072" s="14">
        <v>4</v>
      </c>
      <c r="B14072" s="11">
        <v>8013.5625093491553</v>
      </c>
    </row>
    <row r="14073" spans="1:2" x14ac:dyDescent="0.25">
      <c r="A14073" s="20" t="s">
        <v>9</v>
      </c>
      <c r="B14073" s="11">
        <v>8013.5625093491553</v>
      </c>
    </row>
    <row r="14074" spans="1:2" x14ac:dyDescent="0.25">
      <c r="A14074" s="163">
        <v>8013.5625093491553</v>
      </c>
      <c r="B14074" s="11">
        <v>8013.5625093491553</v>
      </c>
    </row>
    <row r="14075" spans="1:2" x14ac:dyDescent="0.25">
      <c r="A14075" s="9" t="s">
        <v>3784</v>
      </c>
      <c r="B14075" s="11">
        <v>80000</v>
      </c>
    </row>
    <row r="14076" spans="1:2" x14ac:dyDescent="0.25">
      <c r="A14076" s="4" t="s">
        <v>15</v>
      </c>
      <c r="B14076" s="11">
        <v>80000</v>
      </c>
    </row>
    <row r="14077" spans="1:2" x14ac:dyDescent="0.25">
      <c r="A14077" s="10" t="s">
        <v>52</v>
      </c>
      <c r="B14077" s="11">
        <v>80000</v>
      </c>
    </row>
    <row r="14078" spans="1:2" x14ac:dyDescent="0.25">
      <c r="A14078" s="12" t="s">
        <v>6</v>
      </c>
      <c r="B14078" s="11">
        <v>80000</v>
      </c>
    </row>
    <row r="14079" spans="1:2" x14ac:dyDescent="0.25">
      <c r="A14079" s="13" t="s">
        <v>4101</v>
      </c>
      <c r="B14079" s="11">
        <v>80000</v>
      </c>
    </row>
    <row r="14080" spans="1:2" x14ac:dyDescent="0.25">
      <c r="A14080" s="14">
        <v>2</v>
      </c>
      <c r="B14080" s="11">
        <v>80000</v>
      </c>
    </row>
    <row r="14081" spans="1:2" x14ac:dyDescent="0.25">
      <c r="A14081" s="20" t="s">
        <v>9</v>
      </c>
      <c r="B14081" s="11">
        <v>80000</v>
      </c>
    </row>
    <row r="14082" spans="1:2" x14ac:dyDescent="0.25">
      <c r="A14082" s="163">
        <v>80000</v>
      </c>
      <c r="B14082" s="11">
        <v>80000</v>
      </c>
    </row>
    <row r="14083" spans="1:2" x14ac:dyDescent="0.25">
      <c r="A14083" s="9" t="s">
        <v>3785</v>
      </c>
      <c r="B14083" s="11">
        <v>57167.974754622352</v>
      </c>
    </row>
    <row r="14084" spans="1:2" x14ac:dyDescent="0.25">
      <c r="A14084" s="4" t="s">
        <v>628</v>
      </c>
      <c r="B14084" s="11">
        <v>57167.974754622352</v>
      </c>
    </row>
    <row r="14085" spans="1:2" x14ac:dyDescent="0.25">
      <c r="A14085" s="10" t="s">
        <v>20</v>
      </c>
      <c r="B14085" s="11">
        <v>57167.974754622352</v>
      </c>
    </row>
    <row r="14086" spans="1:2" x14ac:dyDescent="0.25">
      <c r="A14086" s="12" t="s">
        <v>22</v>
      </c>
      <c r="B14086" s="11">
        <v>57167.974754622352</v>
      </c>
    </row>
    <row r="14087" spans="1:2" x14ac:dyDescent="0.25">
      <c r="A14087" s="13" t="s">
        <v>4029</v>
      </c>
      <c r="B14087" s="11">
        <v>57167.974754622352</v>
      </c>
    </row>
    <row r="14088" spans="1:2" x14ac:dyDescent="0.25">
      <c r="A14088" s="14">
        <v>14</v>
      </c>
      <c r="B14088" s="11">
        <v>57167.974754622352</v>
      </c>
    </row>
    <row r="14089" spans="1:2" x14ac:dyDescent="0.25">
      <c r="A14089" s="20" t="s">
        <v>18</v>
      </c>
      <c r="B14089" s="11">
        <v>57167.974754622352</v>
      </c>
    </row>
    <row r="14090" spans="1:2" x14ac:dyDescent="0.25">
      <c r="A14090" s="163">
        <v>57167.974754622352</v>
      </c>
      <c r="B14090" s="11">
        <v>57167.974754622352</v>
      </c>
    </row>
    <row r="14091" spans="1:2" x14ac:dyDescent="0.25">
      <c r="A14091" s="9" t="s">
        <v>3786</v>
      </c>
      <c r="B14091" s="11">
        <v>20000</v>
      </c>
    </row>
    <row r="14092" spans="1:2" x14ac:dyDescent="0.25">
      <c r="A14092" s="4" t="s">
        <v>88</v>
      </c>
      <c r="B14092" s="11">
        <v>20000</v>
      </c>
    </row>
    <row r="14093" spans="1:2" x14ac:dyDescent="0.25">
      <c r="A14093" s="10" t="s">
        <v>20</v>
      </c>
      <c r="B14093" s="11">
        <v>20000</v>
      </c>
    </row>
    <row r="14094" spans="1:2" x14ac:dyDescent="0.25">
      <c r="A14094" s="12" t="s">
        <v>6</v>
      </c>
      <c r="B14094" s="11">
        <v>20000</v>
      </c>
    </row>
    <row r="14095" spans="1:2" x14ac:dyDescent="0.25">
      <c r="A14095" s="13" t="s">
        <v>4054</v>
      </c>
      <c r="B14095" s="11">
        <v>20000</v>
      </c>
    </row>
    <row r="14096" spans="1:2" x14ac:dyDescent="0.25">
      <c r="A14096" s="14">
        <v>2</v>
      </c>
      <c r="B14096" s="11">
        <v>20000</v>
      </c>
    </row>
    <row r="14097" spans="1:2" x14ac:dyDescent="0.25">
      <c r="A14097" s="20" t="s">
        <v>18</v>
      </c>
      <c r="B14097" s="11">
        <v>20000</v>
      </c>
    </row>
    <row r="14098" spans="1:2" x14ac:dyDescent="0.25">
      <c r="A14098" s="163">
        <v>20000</v>
      </c>
      <c r="B14098" s="11">
        <v>20000</v>
      </c>
    </row>
    <row r="14099" spans="1:2" x14ac:dyDescent="0.25">
      <c r="A14099" s="9" t="s">
        <v>3787</v>
      </c>
      <c r="B14099" s="11">
        <v>70000</v>
      </c>
    </row>
    <row r="14100" spans="1:2" x14ac:dyDescent="0.25">
      <c r="A14100" s="4" t="s">
        <v>15</v>
      </c>
      <c r="B14100" s="11">
        <v>70000</v>
      </c>
    </row>
    <row r="14101" spans="1:2" x14ac:dyDescent="0.25">
      <c r="A14101" s="10" t="s">
        <v>20</v>
      </c>
      <c r="B14101" s="11">
        <v>70000</v>
      </c>
    </row>
    <row r="14102" spans="1:2" x14ac:dyDescent="0.25">
      <c r="A14102" s="12" t="s">
        <v>6</v>
      </c>
      <c r="B14102" s="11">
        <v>70000</v>
      </c>
    </row>
    <row r="14103" spans="1:2" x14ac:dyDescent="0.25">
      <c r="A14103" s="13" t="s">
        <v>4100</v>
      </c>
      <c r="B14103" s="11">
        <v>70000</v>
      </c>
    </row>
    <row r="14104" spans="1:2" x14ac:dyDescent="0.25">
      <c r="A14104" s="14">
        <v>5</v>
      </c>
      <c r="B14104" s="11">
        <v>70000</v>
      </c>
    </row>
    <row r="14105" spans="1:2" x14ac:dyDescent="0.25">
      <c r="A14105" s="20" t="s">
        <v>18</v>
      </c>
      <c r="B14105" s="11">
        <v>70000</v>
      </c>
    </row>
    <row r="14106" spans="1:2" x14ac:dyDescent="0.25">
      <c r="A14106" s="163">
        <v>70000</v>
      </c>
      <c r="B14106" s="11">
        <v>70000</v>
      </c>
    </row>
    <row r="14107" spans="1:2" x14ac:dyDescent="0.25">
      <c r="A14107" s="9" t="s">
        <v>3789</v>
      </c>
      <c r="B14107" s="11">
        <v>78000</v>
      </c>
    </row>
    <row r="14108" spans="1:2" x14ac:dyDescent="0.25">
      <c r="A14108" s="4" t="s">
        <v>15</v>
      </c>
      <c r="B14108" s="11">
        <v>78000</v>
      </c>
    </row>
    <row r="14109" spans="1:2" x14ac:dyDescent="0.25">
      <c r="A14109" s="10" t="s">
        <v>279</v>
      </c>
      <c r="B14109" s="11">
        <v>78000</v>
      </c>
    </row>
    <row r="14110" spans="1:2" x14ac:dyDescent="0.25">
      <c r="A14110" s="12" t="s">
        <v>6</v>
      </c>
      <c r="B14110" s="11">
        <v>78000</v>
      </c>
    </row>
    <row r="14111" spans="1:2" x14ac:dyDescent="0.25">
      <c r="A14111" s="13" t="s">
        <v>4101</v>
      </c>
      <c r="B14111" s="11">
        <v>78000</v>
      </c>
    </row>
    <row r="14112" spans="1:2" x14ac:dyDescent="0.25">
      <c r="A14112" s="14">
        <v>5</v>
      </c>
      <c r="B14112" s="11">
        <v>78000</v>
      </c>
    </row>
    <row r="14113" spans="1:2" x14ac:dyDescent="0.25">
      <c r="A14113" s="20" t="s">
        <v>13</v>
      </c>
      <c r="B14113" s="11">
        <v>78000</v>
      </c>
    </row>
    <row r="14114" spans="1:2" x14ac:dyDescent="0.25">
      <c r="A14114" s="163">
        <v>78000</v>
      </c>
      <c r="B14114" s="11">
        <v>78000</v>
      </c>
    </row>
    <row r="14115" spans="1:2" x14ac:dyDescent="0.25">
      <c r="A14115" s="9" t="s">
        <v>3790</v>
      </c>
      <c r="B14115" s="11">
        <v>42307</v>
      </c>
    </row>
    <row r="14116" spans="1:2" x14ac:dyDescent="0.25">
      <c r="A14116" s="4" t="s">
        <v>15</v>
      </c>
      <c r="B14116" s="11">
        <v>42307</v>
      </c>
    </row>
    <row r="14117" spans="1:2" x14ac:dyDescent="0.25">
      <c r="A14117" s="10" t="s">
        <v>20</v>
      </c>
      <c r="B14117" s="11">
        <v>42307</v>
      </c>
    </row>
    <row r="14118" spans="1:2" x14ac:dyDescent="0.25">
      <c r="A14118" s="12" t="s">
        <v>6</v>
      </c>
      <c r="B14118" s="11">
        <v>42307</v>
      </c>
    </row>
    <row r="14119" spans="1:2" x14ac:dyDescent="0.25">
      <c r="A14119" s="13" t="s">
        <v>4030</v>
      </c>
      <c r="B14119" s="11">
        <v>42307</v>
      </c>
    </row>
    <row r="14120" spans="1:2" x14ac:dyDescent="0.25">
      <c r="A14120" s="14">
        <v>25</v>
      </c>
      <c r="B14120" s="11">
        <v>42307</v>
      </c>
    </row>
    <row r="14121" spans="1:2" x14ac:dyDescent="0.25">
      <c r="A14121" s="20" t="s">
        <v>18</v>
      </c>
      <c r="B14121" s="11">
        <v>42307</v>
      </c>
    </row>
    <row r="14122" spans="1:2" x14ac:dyDescent="0.25">
      <c r="A14122" s="163">
        <v>42307</v>
      </c>
      <c r="B14122" s="11">
        <v>42307</v>
      </c>
    </row>
    <row r="14123" spans="1:2" x14ac:dyDescent="0.25">
      <c r="A14123" s="9" t="s">
        <v>3791</v>
      </c>
      <c r="B14123" s="11">
        <v>33250</v>
      </c>
    </row>
    <row r="14124" spans="1:2" x14ac:dyDescent="0.25">
      <c r="A14124" s="4" t="s">
        <v>15</v>
      </c>
      <c r="B14124" s="11">
        <v>33250</v>
      </c>
    </row>
    <row r="14125" spans="1:2" x14ac:dyDescent="0.25">
      <c r="A14125" s="10" t="s">
        <v>52</v>
      </c>
      <c r="B14125" s="11">
        <v>33250</v>
      </c>
    </row>
    <row r="14126" spans="1:2" x14ac:dyDescent="0.25">
      <c r="A14126" s="12" t="s">
        <v>6</v>
      </c>
      <c r="B14126" s="11">
        <v>33250</v>
      </c>
    </row>
    <row r="14127" spans="1:2" x14ac:dyDescent="0.25">
      <c r="A14127" s="13" t="s">
        <v>4032</v>
      </c>
      <c r="B14127" s="11">
        <v>33250</v>
      </c>
    </row>
    <row r="14128" spans="1:2" x14ac:dyDescent="0.25">
      <c r="A14128" s="14">
        <v>20</v>
      </c>
      <c r="B14128" s="11">
        <v>33250</v>
      </c>
    </row>
    <row r="14129" spans="1:2" x14ac:dyDescent="0.25">
      <c r="A14129" s="20" t="s">
        <v>13</v>
      </c>
      <c r="B14129" s="11">
        <v>33250</v>
      </c>
    </row>
    <row r="14130" spans="1:2" x14ac:dyDescent="0.25">
      <c r="A14130" s="163">
        <v>33250</v>
      </c>
      <c r="B14130" s="11">
        <v>33250</v>
      </c>
    </row>
    <row r="14131" spans="1:2" x14ac:dyDescent="0.25">
      <c r="A14131" s="9" t="s">
        <v>3792</v>
      </c>
      <c r="B14131" s="11">
        <v>24391.669228638868</v>
      </c>
    </row>
    <row r="14132" spans="1:2" x14ac:dyDescent="0.25">
      <c r="A14132" s="4" t="s">
        <v>895</v>
      </c>
      <c r="B14132" s="11">
        <v>24391.669228638868</v>
      </c>
    </row>
    <row r="14133" spans="1:2" x14ac:dyDescent="0.25">
      <c r="A14133" s="10" t="s">
        <v>20</v>
      </c>
      <c r="B14133" s="11">
        <v>24391.669228638868</v>
      </c>
    </row>
    <row r="14134" spans="1:2" x14ac:dyDescent="0.25">
      <c r="A14134" s="12" t="s">
        <v>22</v>
      </c>
      <c r="B14134" s="11">
        <v>24391.669228638868</v>
      </c>
    </row>
    <row r="14135" spans="1:2" x14ac:dyDescent="0.25">
      <c r="A14135" s="13" t="s">
        <v>4054</v>
      </c>
      <c r="B14135" s="11">
        <v>24391.669228638868</v>
      </c>
    </row>
    <row r="14136" spans="1:2" x14ac:dyDescent="0.25">
      <c r="A14136" s="14">
        <v>10</v>
      </c>
      <c r="B14136" s="11">
        <v>24391.669228638868</v>
      </c>
    </row>
    <row r="14137" spans="1:2" x14ac:dyDescent="0.25">
      <c r="A14137" s="20" t="s">
        <v>9</v>
      </c>
      <c r="B14137" s="11">
        <v>24391.669228638868</v>
      </c>
    </row>
    <row r="14138" spans="1:2" x14ac:dyDescent="0.25">
      <c r="A14138" s="163">
        <v>24391.669228638868</v>
      </c>
      <c r="B14138" s="11">
        <v>24391.669228638868</v>
      </c>
    </row>
    <row r="14139" spans="1:2" x14ac:dyDescent="0.25">
      <c r="A14139" s="9" t="s">
        <v>3793</v>
      </c>
      <c r="B14139" s="11">
        <v>120000</v>
      </c>
    </row>
    <row r="14140" spans="1:2" x14ac:dyDescent="0.25">
      <c r="A14140" s="4" t="s">
        <v>15</v>
      </c>
      <c r="B14140" s="11">
        <v>120000</v>
      </c>
    </row>
    <row r="14141" spans="1:2" x14ac:dyDescent="0.25">
      <c r="A14141" s="10" t="s">
        <v>310</v>
      </c>
      <c r="B14141" s="11">
        <v>120000</v>
      </c>
    </row>
    <row r="14142" spans="1:2" x14ac:dyDescent="0.25">
      <c r="A14142" s="12" t="s">
        <v>6</v>
      </c>
      <c r="B14142" s="11">
        <v>120000</v>
      </c>
    </row>
    <row r="14143" spans="1:2" x14ac:dyDescent="0.25">
      <c r="A14143" s="13" t="s">
        <v>4104</v>
      </c>
      <c r="B14143" s="11">
        <v>120000</v>
      </c>
    </row>
    <row r="14144" spans="1:2" x14ac:dyDescent="0.25">
      <c r="A14144" s="14">
        <v>20</v>
      </c>
      <c r="B14144" s="11">
        <v>120000</v>
      </c>
    </row>
    <row r="14145" spans="1:2" x14ac:dyDescent="0.25">
      <c r="A14145" s="20" t="s">
        <v>9</v>
      </c>
      <c r="B14145" s="11">
        <v>120000</v>
      </c>
    </row>
    <row r="14146" spans="1:2" x14ac:dyDescent="0.25">
      <c r="A14146" s="163">
        <v>120000</v>
      </c>
      <c r="B14146" s="11">
        <v>120000</v>
      </c>
    </row>
    <row r="14147" spans="1:2" x14ac:dyDescent="0.25">
      <c r="A14147" s="9" t="s">
        <v>3794</v>
      </c>
      <c r="B14147" s="11">
        <v>20000</v>
      </c>
    </row>
    <row r="14148" spans="1:2" x14ac:dyDescent="0.25">
      <c r="A14148" s="4" t="s">
        <v>1933</v>
      </c>
      <c r="B14148" s="11">
        <v>20000</v>
      </c>
    </row>
    <row r="14149" spans="1:2" x14ac:dyDescent="0.25">
      <c r="A14149" s="10" t="s">
        <v>20</v>
      </c>
      <c r="B14149" s="11">
        <v>20000</v>
      </c>
    </row>
    <row r="14150" spans="1:2" x14ac:dyDescent="0.25">
      <c r="A14150" s="12" t="s">
        <v>6</v>
      </c>
      <c r="B14150" s="11">
        <v>20000</v>
      </c>
    </row>
    <row r="14151" spans="1:2" x14ac:dyDescent="0.25">
      <c r="A14151" s="13" t="s">
        <v>4054</v>
      </c>
      <c r="B14151" s="11">
        <v>20000</v>
      </c>
    </row>
    <row r="14152" spans="1:2" x14ac:dyDescent="0.25">
      <c r="A14152" s="14">
        <v>1</v>
      </c>
      <c r="B14152" s="11">
        <v>20000</v>
      </c>
    </row>
    <row r="14153" spans="1:2" x14ac:dyDescent="0.25">
      <c r="A14153" s="20" t="s">
        <v>25</v>
      </c>
      <c r="B14153" s="11">
        <v>20000</v>
      </c>
    </row>
    <row r="14154" spans="1:2" x14ac:dyDescent="0.25">
      <c r="A14154" s="163">
        <v>20000</v>
      </c>
      <c r="B14154" s="11">
        <v>20000</v>
      </c>
    </row>
    <row r="14155" spans="1:2" x14ac:dyDescent="0.25">
      <c r="A14155" s="9" t="s">
        <v>3795</v>
      </c>
      <c r="B14155" s="11">
        <v>15000</v>
      </c>
    </row>
    <row r="14156" spans="1:2" x14ac:dyDescent="0.25">
      <c r="A14156" s="4" t="s">
        <v>8</v>
      </c>
      <c r="B14156" s="11">
        <v>15000</v>
      </c>
    </row>
    <row r="14157" spans="1:2" x14ac:dyDescent="0.25">
      <c r="A14157" s="10" t="s">
        <v>20</v>
      </c>
      <c r="B14157" s="11">
        <v>15000</v>
      </c>
    </row>
    <row r="14158" spans="1:2" x14ac:dyDescent="0.25">
      <c r="A14158" s="12" t="s">
        <v>6</v>
      </c>
      <c r="B14158" s="11">
        <v>15000</v>
      </c>
    </row>
    <row r="14159" spans="1:2" x14ac:dyDescent="0.25">
      <c r="A14159" s="13" t="s">
        <v>4054</v>
      </c>
      <c r="B14159" s="11">
        <v>15000</v>
      </c>
    </row>
    <row r="14160" spans="1:2" x14ac:dyDescent="0.25">
      <c r="A14160" s="14">
        <v>0.3</v>
      </c>
      <c r="B14160" s="11">
        <v>15000</v>
      </c>
    </row>
    <row r="14161" spans="1:2" x14ac:dyDescent="0.25">
      <c r="A14161" s="20" t="s">
        <v>18</v>
      </c>
      <c r="B14161" s="11">
        <v>15000</v>
      </c>
    </row>
    <row r="14162" spans="1:2" x14ac:dyDescent="0.25">
      <c r="A14162" s="163">
        <v>15000</v>
      </c>
      <c r="B14162" s="11">
        <v>15000</v>
      </c>
    </row>
    <row r="14163" spans="1:2" x14ac:dyDescent="0.25">
      <c r="A14163" s="9" t="s">
        <v>3796</v>
      </c>
      <c r="B14163" s="11">
        <v>17807.916687442568</v>
      </c>
    </row>
    <row r="14164" spans="1:2" x14ac:dyDescent="0.25">
      <c r="A14164" s="4" t="s">
        <v>8</v>
      </c>
      <c r="B14164" s="11">
        <v>17807.916687442568</v>
      </c>
    </row>
    <row r="14165" spans="1:2" x14ac:dyDescent="0.25">
      <c r="A14165" s="10" t="s">
        <v>52</v>
      </c>
      <c r="B14165" s="11">
        <v>17807.916687442568</v>
      </c>
    </row>
    <row r="14166" spans="1:2" x14ac:dyDescent="0.25">
      <c r="A14166" s="12" t="s">
        <v>40</v>
      </c>
      <c r="B14166" s="11">
        <v>17807.916687442568</v>
      </c>
    </row>
    <row r="14167" spans="1:2" x14ac:dyDescent="0.25">
      <c r="A14167" s="13" t="s">
        <v>4054</v>
      </c>
      <c r="B14167" s="11">
        <v>17807.916687442568</v>
      </c>
    </row>
    <row r="14168" spans="1:2" x14ac:dyDescent="0.25">
      <c r="A14168" s="14">
        <v>10</v>
      </c>
      <c r="B14168" s="11">
        <v>17807.916687442568</v>
      </c>
    </row>
    <row r="14169" spans="1:2" x14ac:dyDescent="0.25">
      <c r="A14169" s="20" t="s">
        <v>18</v>
      </c>
      <c r="B14169" s="11">
        <v>17807.916687442568</v>
      </c>
    </row>
    <row r="14170" spans="1:2" x14ac:dyDescent="0.25">
      <c r="A14170" s="163">
        <v>17807.916687442568</v>
      </c>
      <c r="B14170" s="11">
        <v>17807.916687442568</v>
      </c>
    </row>
    <row r="14171" spans="1:2" x14ac:dyDescent="0.25">
      <c r="A14171" s="9" t="s">
        <v>3797</v>
      </c>
      <c r="B14171" s="11">
        <v>16027.125018698311</v>
      </c>
    </row>
    <row r="14172" spans="1:2" x14ac:dyDescent="0.25">
      <c r="A14172" s="4" t="s">
        <v>8</v>
      </c>
      <c r="B14172" s="11">
        <v>16027.125018698311</v>
      </c>
    </row>
    <row r="14173" spans="1:2" x14ac:dyDescent="0.25">
      <c r="A14173" s="10" t="s">
        <v>52</v>
      </c>
      <c r="B14173" s="11">
        <v>16027.125018698311</v>
      </c>
    </row>
    <row r="14174" spans="1:2" x14ac:dyDescent="0.25">
      <c r="A14174" s="12" t="s">
        <v>40</v>
      </c>
      <c r="B14174" s="11">
        <v>16027.125018698311</v>
      </c>
    </row>
    <row r="14175" spans="1:2" x14ac:dyDescent="0.25">
      <c r="A14175" s="13" t="s">
        <v>4054</v>
      </c>
      <c r="B14175" s="11">
        <v>16027.125018698311</v>
      </c>
    </row>
    <row r="14176" spans="1:2" x14ac:dyDescent="0.25">
      <c r="A14176" s="14">
        <v>6</v>
      </c>
      <c r="B14176" s="11">
        <v>16027.125018698311</v>
      </c>
    </row>
    <row r="14177" spans="1:2" x14ac:dyDescent="0.25">
      <c r="A14177" s="20" t="s">
        <v>18</v>
      </c>
      <c r="B14177" s="11">
        <v>16027.125018698311</v>
      </c>
    </row>
    <row r="14178" spans="1:2" x14ac:dyDescent="0.25">
      <c r="A14178" s="163">
        <v>16027.125018698311</v>
      </c>
      <c r="B14178" s="11">
        <v>16027.125018698311</v>
      </c>
    </row>
    <row r="14179" spans="1:2" x14ac:dyDescent="0.25">
      <c r="A14179" s="9" t="s">
        <v>3798</v>
      </c>
      <c r="B14179" s="11">
        <v>56742.417794422225</v>
      </c>
    </row>
    <row r="14180" spans="1:2" x14ac:dyDescent="0.25">
      <c r="A14180" s="4" t="s">
        <v>71</v>
      </c>
      <c r="B14180" s="11">
        <v>56742.417794422225</v>
      </c>
    </row>
    <row r="14181" spans="1:2" x14ac:dyDescent="0.25">
      <c r="A14181" s="10" t="s">
        <v>52</v>
      </c>
      <c r="B14181" s="11">
        <v>56742.417794422225</v>
      </c>
    </row>
    <row r="14182" spans="1:2" x14ac:dyDescent="0.25">
      <c r="A14182" s="12" t="s">
        <v>69</v>
      </c>
      <c r="B14182" s="11">
        <v>56742.417794422225</v>
      </c>
    </row>
    <row r="14183" spans="1:2" x14ac:dyDescent="0.25">
      <c r="A14183" s="13" t="s">
        <v>4029</v>
      </c>
      <c r="B14183" s="11">
        <v>56742.417794422225</v>
      </c>
    </row>
    <row r="14184" spans="1:2" x14ac:dyDescent="0.25">
      <c r="A14184" s="14">
        <v>7</v>
      </c>
      <c r="B14184" s="11">
        <v>56742.417794422225</v>
      </c>
    </row>
    <row r="14185" spans="1:2" x14ac:dyDescent="0.25">
      <c r="A14185" s="20" t="s">
        <v>13</v>
      </c>
      <c r="B14185" s="11">
        <v>56742.417794422225</v>
      </c>
    </row>
    <row r="14186" spans="1:2" x14ac:dyDescent="0.25">
      <c r="A14186" s="163">
        <v>56742.417794422225</v>
      </c>
      <c r="B14186" s="11">
        <v>56742.417794422225</v>
      </c>
    </row>
    <row r="14187" spans="1:2" x14ac:dyDescent="0.25">
      <c r="A14187" s="9" t="s">
        <v>3799</v>
      </c>
      <c r="B14187" s="11">
        <v>21369.500024931083</v>
      </c>
    </row>
    <row r="14188" spans="1:2" x14ac:dyDescent="0.25">
      <c r="A14188" s="4" t="s">
        <v>8</v>
      </c>
      <c r="B14188" s="11">
        <v>21369.500024931083</v>
      </c>
    </row>
    <row r="14189" spans="1:2" x14ac:dyDescent="0.25">
      <c r="A14189" s="10" t="s">
        <v>52</v>
      </c>
      <c r="B14189" s="11">
        <v>21369.500024931083</v>
      </c>
    </row>
    <row r="14190" spans="1:2" x14ac:dyDescent="0.25">
      <c r="A14190" s="12" t="s">
        <v>40</v>
      </c>
      <c r="B14190" s="11">
        <v>21369.500024931083</v>
      </c>
    </row>
    <row r="14191" spans="1:2" x14ac:dyDescent="0.25">
      <c r="A14191" s="13" t="s">
        <v>4054</v>
      </c>
      <c r="B14191" s="11">
        <v>21369.500024931083</v>
      </c>
    </row>
    <row r="14192" spans="1:2" x14ac:dyDescent="0.25">
      <c r="A14192" s="14">
        <v>7</v>
      </c>
      <c r="B14192" s="11">
        <v>21369.500024931083</v>
      </c>
    </row>
    <row r="14193" spans="1:2" x14ac:dyDescent="0.25">
      <c r="A14193" s="20" t="s">
        <v>9</v>
      </c>
      <c r="B14193" s="11">
        <v>21369.500024931083</v>
      </c>
    </row>
    <row r="14194" spans="1:2" x14ac:dyDescent="0.25">
      <c r="A14194" s="163">
        <v>21369.500024931083</v>
      </c>
      <c r="B14194" s="11">
        <v>21369.500024931083</v>
      </c>
    </row>
    <row r="14195" spans="1:2" x14ac:dyDescent="0.25">
      <c r="A14195" s="9" t="s">
        <v>3800</v>
      </c>
      <c r="B14195" s="11">
        <v>7568.3645921630914</v>
      </c>
    </row>
    <row r="14196" spans="1:2" x14ac:dyDescent="0.25">
      <c r="A14196" s="4" t="s">
        <v>8</v>
      </c>
      <c r="B14196" s="11">
        <v>7568.3645921630914</v>
      </c>
    </row>
    <row r="14197" spans="1:2" x14ac:dyDescent="0.25">
      <c r="A14197" s="10" t="s">
        <v>310</v>
      </c>
      <c r="B14197" s="11">
        <v>7568.3645921630914</v>
      </c>
    </row>
    <row r="14198" spans="1:2" x14ac:dyDescent="0.25">
      <c r="A14198" s="12" t="s">
        <v>40</v>
      </c>
      <c r="B14198" s="11">
        <v>7568.3645921630914</v>
      </c>
    </row>
    <row r="14199" spans="1:2" x14ac:dyDescent="0.25">
      <c r="A14199" s="13" t="s">
        <v>4053</v>
      </c>
      <c r="B14199" s="11">
        <v>7568.3645921630914</v>
      </c>
    </row>
    <row r="14200" spans="1:2" x14ac:dyDescent="0.25">
      <c r="A14200" s="14">
        <v>6</v>
      </c>
      <c r="B14200" s="11">
        <v>7568.3645921630914</v>
      </c>
    </row>
    <row r="14201" spans="1:2" x14ac:dyDescent="0.25">
      <c r="A14201" s="20" t="s">
        <v>18</v>
      </c>
      <c r="B14201" s="11">
        <v>7568.3645921630914</v>
      </c>
    </row>
    <row r="14202" spans="1:2" x14ac:dyDescent="0.25">
      <c r="A14202" s="163">
        <v>7568.3645921630914</v>
      </c>
      <c r="B14202" s="11">
        <v>7568.3645921630914</v>
      </c>
    </row>
    <row r="14203" spans="1:2" x14ac:dyDescent="0.25">
      <c r="A14203" s="9" t="s">
        <v>3801</v>
      </c>
      <c r="B14203" s="11">
        <v>78808.913603364199</v>
      </c>
    </row>
    <row r="14204" spans="1:2" x14ac:dyDescent="0.25">
      <c r="A14204" s="4" t="s">
        <v>71</v>
      </c>
      <c r="B14204" s="11">
        <v>78808.913603364199</v>
      </c>
    </row>
    <row r="14205" spans="1:2" x14ac:dyDescent="0.25">
      <c r="A14205" s="10" t="s">
        <v>310</v>
      </c>
      <c r="B14205" s="11">
        <v>78808.913603364199</v>
      </c>
    </row>
    <row r="14206" spans="1:2" x14ac:dyDescent="0.25">
      <c r="A14206" s="12" t="s">
        <v>69</v>
      </c>
      <c r="B14206" s="11">
        <v>78808.913603364199</v>
      </c>
    </row>
    <row r="14207" spans="1:2" x14ac:dyDescent="0.25">
      <c r="A14207" s="13" t="s">
        <v>4101</v>
      </c>
      <c r="B14207" s="11">
        <v>78808.913603364199</v>
      </c>
    </row>
    <row r="14208" spans="1:2" x14ac:dyDescent="0.25">
      <c r="A14208" s="14">
        <v>10</v>
      </c>
      <c r="B14208" s="11">
        <v>78808.913603364199</v>
      </c>
    </row>
    <row r="14209" spans="1:2" x14ac:dyDescent="0.25">
      <c r="A14209" s="20" t="s">
        <v>18</v>
      </c>
      <c r="B14209" s="11">
        <v>78808.913603364199</v>
      </c>
    </row>
    <row r="14210" spans="1:2" x14ac:dyDescent="0.25">
      <c r="A14210" s="163">
        <v>78808.913603364199</v>
      </c>
      <c r="B14210" s="11">
        <v>78808.913603364199</v>
      </c>
    </row>
    <row r="14211" spans="1:2" x14ac:dyDescent="0.25">
      <c r="A14211" s="9" t="s">
        <v>3802</v>
      </c>
      <c r="B14211" s="11">
        <v>60000</v>
      </c>
    </row>
    <row r="14212" spans="1:2" x14ac:dyDescent="0.25">
      <c r="A14212" s="4" t="s">
        <v>15</v>
      </c>
      <c r="B14212" s="11">
        <v>60000</v>
      </c>
    </row>
    <row r="14213" spans="1:2" x14ac:dyDescent="0.25">
      <c r="A14213" s="10" t="s">
        <v>20</v>
      </c>
      <c r="B14213" s="11">
        <v>60000</v>
      </c>
    </row>
    <row r="14214" spans="1:2" x14ac:dyDescent="0.25">
      <c r="A14214" s="12" t="s">
        <v>6</v>
      </c>
      <c r="B14214" s="11">
        <v>60000</v>
      </c>
    </row>
    <row r="14215" spans="1:2" x14ac:dyDescent="0.25">
      <c r="A14215" s="13" t="s">
        <v>4029</v>
      </c>
      <c r="B14215" s="11">
        <v>60000</v>
      </c>
    </row>
    <row r="14216" spans="1:2" x14ac:dyDescent="0.25">
      <c r="A14216" s="14">
        <v>15</v>
      </c>
      <c r="B14216" s="11">
        <v>60000</v>
      </c>
    </row>
    <row r="14217" spans="1:2" x14ac:dyDescent="0.25">
      <c r="A14217" s="20" t="s">
        <v>9</v>
      </c>
      <c r="B14217" s="11">
        <v>60000</v>
      </c>
    </row>
    <row r="14218" spans="1:2" x14ac:dyDescent="0.25">
      <c r="A14218" s="163">
        <v>60000</v>
      </c>
      <c r="B14218" s="11">
        <v>60000</v>
      </c>
    </row>
    <row r="14219" spans="1:2" x14ac:dyDescent="0.25">
      <c r="A14219" s="9" t="s">
        <v>3803</v>
      </c>
      <c r="B14219" s="11">
        <v>57000</v>
      </c>
    </row>
    <row r="14220" spans="1:2" x14ac:dyDescent="0.25">
      <c r="A14220" s="4" t="s">
        <v>15</v>
      </c>
      <c r="B14220" s="11">
        <v>57000</v>
      </c>
    </row>
    <row r="14221" spans="1:2" x14ac:dyDescent="0.25">
      <c r="A14221" s="10" t="s">
        <v>310</v>
      </c>
      <c r="B14221" s="11">
        <v>57000</v>
      </c>
    </row>
    <row r="14222" spans="1:2" x14ac:dyDescent="0.25">
      <c r="A14222" s="12" t="s">
        <v>6</v>
      </c>
      <c r="B14222" s="11">
        <v>57000</v>
      </c>
    </row>
    <row r="14223" spans="1:2" x14ac:dyDescent="0.25">
      <c r="A14223" s="13" t="s">
        <v>4029</v>
      </c>
      <c r="B14223" s="11">
        <v>57000</v>
      </c>
    </row>
    <row r="14224" spans="1:2" x14ac:dyDescent="0.25">
      <c r="A14224" s="14">
        <v>9</v>
      </c>
      <c r="B14224" s="11">
        <v>57000</v>
      </c>
    </row>
    <row r="14225" spans="1:2" x14ac:dyDescent="0.25">
      <c r="A14225" s="20" t="s">
        <v>9</v>
      </c>
      <c r="B14225" s="11">
        <v>57000</v>
      </c>
    </row>
    <row r="14226" spans="1:2" x14ac:dyDescent="0.25">
      <c r="A14226" s="163">
        <v>57000</v>
      </c>
      <c r="B14226" s="11">
        <v>57000</v>
      </c>
    </row>
    <row r="14227" spans="1:2" x14ac:dyDescent="0.25">
      <c r="A14227" s="9" t="s">
        <v>3804</v>
      </c>
      <c r="B14227" s="11">
        <v>40000</v>
      </c>
    </row>
    <row r="14228" spans="1:2" x14ac:dyDescent="0.25">
      <c r="A14228" s="4" t="s">
        <v>15</v>
      </c>
      <c r="B14228" s="11">
        <v>40000</v>
      </c>
    </row>
    <row r="14229" spans="1:2" x14ac:dyDescent="0.25">
      <c r="A14229" s="10" t="s">
        <v>20</v>
      </c>
      <c r="B14229" s="11">
        <v>40000</v>
      </c>
    </row>
    <row r="14230" spans="1:2" x14ac:dyDescent="0.25">
      <c r="A14230" s="12" t="s">
        <v>6</v>
      </c>
      <c r="B14230" s="11">
        <v>40000</v>
      </c>
    </row>
    <row r="14231" spans="1:2" x14ac:dyDescent="0.25">
      <c r="A14231" s="13" t="s">
        <v>4030</v>
      </c>
      <c r="B14231" s="11">
        <v>40000</v>
      </c>
    </row>
    <row r="14232" spans="1:2" x14ac:dyDescent="0.25">
      <c r="A14232" s="14">
        <v>0</v>
      </c>
      <c r="B14232" s="11">
        <v>40000</v>
      </c>
    </row>
    <row r="14233" spans="1:2" x14ac:dyDescent="0.25">
      <c r="A14233" s="20" t="s">
        <v>18</v>
      </c>
      <c r="B14233" s="11">
        <v>40000</v>
      </c>
    </row>
    <row r="14234" spans="1:2" x14ac:dyDescent="0.25">
      <c r="A14234" s="163">
        <v>40000</v>
      </c>
      <c r="B14234" s="11">
        <v>40000</v>
      </c>
    </row>
    <row r="14235" spans="1:2" x14ac:dyDescent="0.25">
      <c r="A14235" s="9" t="s">
        <v>3805</v>
      </c>
      <c r="B14235" s="11">
        <v>80000</v>
      </c>
    </row>
    <row r="14236" spans="1:2" x14ac:dyDescent="0.25">
      <c r="A14236" s="4" t="s">
        <v>15</v>
      </c>
      <c r="B14236" s="11">
        <v>80000</v>
      </c>
    </row>
    <row r="14237" spans="1:2" x14ac:dyDescent="0.25">
      <c r="A14237" s="10" t="s">
        <v>488</v>
      </c>
      <c r="B14237" s="11">
        <v>80000</v>
      </c>
    </row>
    <row r="14238" spans="1:2" x14ac:dyDescent="0.25">
      <c r="A14238" s="12" t="s">
        <v>6</v>
      </c>
      <c r="B14238" s="11">
        <v>80000</v>
      </c>
    </row>
    <row r="14239" spans="1:2" x14ac:dyDescent="0.25">
      <c r="A14239" s="13" t="s">
        <v>4101</v>
      </c>
      <c r="B14239" s="11">
        <v>80000</v>
      </c>
    </row>
    <row r="14240" spans="1:2" x14ac:dyDescent="0.25">
      <c r="A14240" s="14">
        <v>9</v>
      </c>
      <c r="B14240" s="11">
        <v>80000</v>
      </c>
    </row>
    <row r="14241" spans="1:2" x14ac:dyDescent="0.25">
      <c r="A14241" s="20" t="s">
        <v>9</v>
      </c>
      <c r="B14241" s="11">
        <v>80000</v>
      </c>
    </row>
    <row r="14242" spans="1:2" x14ac:dyDescent="0.25">
      <c r="A14242" s="163">
        <v>80000</v>
      </c>
      <c r="B14242" s="11">
        <v>80000</v>
      </c>
    </row>
    <row r="14243" spans="1:2" x14ac:dyDescent="0.25">
      <c r="A14243" s="9" t="s">
        <v>3806</v>
      </c>
      <c r="B14243" s="11">
        <v>118000</v>
      </c>
    </row>
    <row r="14244" spans="1:2" x14ac:dyDescent="0.25">
      <c r="A14244" s="4" t="s">
        <v>15</v>
      </c>
      <c r="B14244" s="11">
        <v>118000</v>
      </c>
    </row>
    <row r="14245" spans="1:2" x14ac:dyDescent="0.25">
      <c r="A14245" s="10" t="s">
        <v>4001</v>
      </c>
      <c r="B14245" s="11">
        <v>118000</v>
      </c>
    </row>
    <row r="14246" spans="1:2" x14ac:dyDescent="0.25">
      <c r="A14246" s="12" t="s">
        <v>6</v>
      </c>
      <c r="B14246" s="11">
        <v>118000</v>
      </c>
    </row>
    <row r="14247" spans="1:2" x14ac:dyDescent="0.25">
      <c r="A14247" s="13" t="s">
        <v>4104</v>
      </c>
      <c r="B14247" s="11">
        <v>118000</v>
      </c>
    </row>
    <row r="14248" spans="1:2" x14ac:dyDescent="0.25">
      <c r="A14248" s="14">
        <v>6</v>
      </c>
      <c r="B14248" s="11">
        <v>118000</v>
      </c>
    </row>
    <row r="14249" spans="1:2" x14ac:dyDescent="0.25">
      <c r="A14249" s="20" t="s">
        <v>9</v>
      </c>
      <c r="B14249" s="11">
        <v>118000</v>
      </c>
    </row>
    <row r="14250" spans="1:2" x14ac:dyDescent="0.25">
      <c r="A14250" s="163">
        <v>118000</v>
      </c>
      <c r="B14250" s="11">
        <v>118000</v>
      </c>
    </row>
    <row r="14251" spans="1:2" x14ac:dyDescent="0.25">
      <c r="A14251" s="9" t="s">
        <v>3807</v>
      </c>
      <c r="B14251" s="11">
        <v>60000</v>
      </c>
    </row>
    <row r="14252" spans="1:2" x14ac:dyDescent="0.25">
      <c r="A14252" s="4" t="s">
        <v>179</v>
      </c>
      <c r="B14252" s="11">
        <v>60000</v>
      </c>
    </row>
    <row r="14253" spans="1:2" x14ac:dyDescent="0.25">
      <c r="A14253" s="10" t="s">
        <v>20</v>
      </c>
      <c r="B14253" s="11">
        <v>60000</v>
      </c>
    </row>
    <row r="14254" spans="1:2" x14ac:dyDescent="0.25">
      <c r="A14254" s="12" t="s">
        <v>6</v>
      </c>
      <c r="B14254" s="11">
        <v>60000</v>
      </c>
    </row>
    <row r="14255" spans="1:2" x14ac:dyDescent="0.25">
      <c r="A14255" s="13" t="s">
        <v>4029</v>
      </c>
      <c r="B14255" s="11">
        <v>60000</v>
      </c>
    </row>
    <row r="14256" spans="1:2" x14ac:dyDescent="0.25">
      <c r="A14256" s="14">
        <v>5</v>
      </c>
      <c r="B14256" s="11">
        <v>60000</v>
      </c>
    </row>
    <row r="14257" spans="1:2" x14ac:dyDescent="0.25">
      <c r="A14257" s="20" t="s">
        <v>9</v>
      </c>
      <c r="B14257" s="11">
        <v>60000</v>
      </c>
    </row>
    <row r="14258" spans="1:2" x14ac:dyDescent="0.25">
      <c r="A14258" s="163">
        <v>60000</v>
      </c>
      <c r="B14258" s="11">
        <v>60000</v>
      </c>
    </row>
    <row r="14259" spans="1:2" x14ac:dyDescent="0.25">
      <c r="A14259" s="9" t="s">
        <v>3808</v>
      </c>
      <c r="B14259" s="11">
        <v>6720</v>
      </c>
    </row>
    <row r="14260" spans="1:2" x14ac:dyDescent="0.25">
      <c r="A14260" s="4" t="s">
        <v>8</v>
      </c>
      <c r="B14260" s="11">
        <v>6720</v>
      </c>
    </row>
    <row r="14261" spans="1:2" x14ac:dyDescent="0.25">
      <c r="A14261" s="10" t="s">
        <v>310</v>
      </c>
      <c r="B14261" s="11">
        <v>6720</v>
      </c>
    </row>
    <row r="14262" spans="1:2" x14ac:dyDescent="0.25">
      <c r="A14262" s="12" t="s">
        <v>6</v>
      </c>
      <c r="B14262" s="11">
        <v>6720</v>
      </c>
    </row>
    <row r="14263" spans="1:2" x14ac:dyDescent="0.25">
      <c r="A14263" s="13" t="s">
        <v>4053</v>
      </c>
      <c r="B14263" s="11">
        <v>6720</v>
      </c>
    </row>
    <row r="14264" spans="1:2" x14ac:dyDescent="0.25">
      <c r="A14264" s="14">
        <v>5</v>
      </c>
      <c r="B14264" s="11">
        <v>6720</v>
      </c>
    </row>
    <row r="14265" spans="1:2" x14ac:dyDescent="0.25">
      <c r="A14265" s="20" t="s">
        <v>9</v>
      </c>
      <c r="B14265" s="11">
        <v>6720</v>
      </c>
    </row>
    <row r="14266" spans="1:2" x14ac:dyDescent="0.25">
      <c r="A14266" s="163">
        <v>6720</v>
      </c>
      <c r="B14266" s="11">
        <v>6720</v>
      </c>
    </row>
    <row r="14267" spans="1:2" x14ac:dyDescent="0.25">
      <c r="A14267" s="9" t="s">
        <v>3809</v>
      </c>
      <c r="B14267" s="11">
        <v>20640</v>
      </c>
    </row>
    <row r="14268" spans="1:2" x14ac:dyDescent="0.25">
      <c r="A14268" s="4" t="s">
        <v>171</v>
      </c>
      <c r="B14268" s="11">
        <v>20640</v>
      </c>
    </row>
    <row r="14269" spans="1:2" x14ac:dyDescent="0.25">
      <c r="A14269" s="10" t="s">
        <v>52</v>
      </c>
      <c r="B14269" s="11">
        <v>20640</v>
      </c>
    </row>
    <row r="14270" spans="1:2" x14ac:dyDescent="0.25">
      <c r="A14270" s="12" t="s">
        <v>6</v>
      </c>
      <c r="B14270" s="11">
        <v>20640</v>
      </c>
    </row>
    <row r="14271" spans="1:2" x14ac:dyDescent="0.25">
      <c r="A14271" s="13" t="s">
        <v>4054</v>
      </c>
      <c r="B14271" s="11">
        <v>20640</v>
      </c>
    </row>
    <row r="14272" spans="1:2" x14ac:dyDescent="0.25">
      <c r="A14272" s="14">
        <v>3</v>
      </c>
      <c r="B14272" s="11">
        <v>20640</v>
      </c>
    </row>
    <row r="14273" spans="1:2" x14ac:dyDescent="0.25">
      <c r="A14273" s="20" t="s">
        <v>9</v>
      </c>
      <c r="B14273" s="11">
        <v>20640</v>
      </c>
    </row>
    <row r="14274" spans="1:2" x14ac:dyDescent="0.25">
      <c r="A14274" s="163">
        <v>20640</v>
      </c>
      <c r="B14274" s="11">
        <v>20640</v>
      </c>
    </row>
    <row r="14275" spans="1:2" x14ac:dyDescent="0.25">
      <c r="A14275" s="9" t="s">
        <v>3810</v>
      </c>
      <c r="B14275" s="11">
        <v>50000</v>
      </c>
    </row>
    <row r="14276" spans="1:2" x14ac:dyDescent="0.25">
      <c r="A14276" s="4" t="s">
        <v>15</v>
      </c>
      <c r="B14276" s="11">
        <v>50000</v>
      </c>
    </row>
    <row r="14277" spans="1:2" x14ac:dyDescent="0.25">
      <c r="A14277" s="10" t="s">
        <v>20</v>
      </c>
      <c r="B14277" s="11">
        <v>50000</v>
      </c>
    </row>
    <row r="14278" spans="1:2" x14ac:dyDescent="0.25">
      <c r="A14278" s="12" t="s">
        <v>6</v>
      </c>
      <c r="B14278" s="11">
        <v>50000</v>
      </c>
    </row>
    <row r="14279" spans="1:2" x14ac:dyDescent="0.25">
      <c r="A14279" s="13" t="s">
        <v>4029</v>
      </c>
      <c r="B14279" s="11">
        <v>50000</v>
      </c>
    </row>
    <row r="14280" spans="1:2" x14ac:dyDescent="0.25">
      <c r="A14280" s="14">
        <v>15</v>
      </c>
      <c r="B14280" s="11">
        <v>50000</v>
      </c>
    </row>
    <row r="14281" spans="1:2" x14ac:dyDescent="0.25">
      <c r="A14281" s="20" t="s">
        <v>13</v>
      </c>
      <c r="B14281" s="11">
        <v>50000</v>
      </c>
    </row>
    <row r="14282" spans="1:2" x14ac:dyDescent="0.25">
      <c r="A14282" s="163">
        <v>50000</v>
      </c>
      <c r="B14282" s="11">
        <v>50000</v>
      </c>
    </row>
    <row r="14283" spans="1:2" x14ac:dyDescent="0.25">
      <c r="A14283" s="9" t="s">
        <v>3811</v>
      </c>
      <c r="B14283" s="11">
        <v>24000</v>
      </c>
    </row>
    <row r="14284" spans="1:2" x14ac:dyDescent="0.25">
      <c r="A14284" s="4" t="s">
        <v>65</v>
      </c>
      <c r="B14284" s="11">
        <v>24000</v>
      </c>
    </row>
    <row r="14285" spans="1:2" x14ac:dyDescent="0.25">
      <c r="A14285" s="10" t="s">
        <v>488</v>
      </c>
      <c r="B14285" s="11">
        <v>24000</v>
      </c>
    </row>
    <row r="14286" spans="1:2" x14ac:dyDescent="0.25">
      <c r="A14286" s="12" t="s">
        <v>6</v>
      </c>
      <c r="B14286" s="11">
        <v>24000</v>
      </c>
    </row>
    <row r="14287" spans="1:2" x14ac:dyDescent="0.25">
      <c r="A14287" s="13" t="s">
        <v>4054</v>
      </c>
      <c r="B14287" s="11">
        <v>24000</v>
      </c>
    </row>
    <row r="14288" spans="1:2" x14ac:dyDescent="0.25">
      <c r="A14288" s="14">
        <v>23</v>
      </c>
      <c r="B14288" s="11">
        <v>24000</v>
      </c>
    </row>
    <row r="14289" spans="1:2" x14ac:dyDescent="0.25">
      <c r="A14289" s="20" t="s">
        <v>13</v>
      </c>
      <c r="B14289" s="11">
        <v>24000</v>
      </c>
    </row>
    <row r="14290" spans="1:2" x14ac:dyDescent="0.25">
      <c r="A14290" s="163">
        <v>24000</v>
      </c>
      <c r="B14290" s="11">
        <v>24000</v>
      </c>
    </row>
    <row r="14291" spans="1:2" x14ac:dyDescent="0.25">
      <c r="A14291" s="9" t="s">
        <v>3812</v>
      </c>
      <c r="B14291" s="11">
        <v>60000</v>
      </c>
    </row>
    <row r="14292" spans="1:2" x14ac:dyDescent="0.25">
      <c r="A14292" s="4" t="s">
        <v>15</v>
      </c>
      <c r="B14292" s="11">
        <v>60000</v>
      </c>
    </row>
    <row r="14293" spans="1:2" x14ac:dyDescent="0.25">
      <c r="A14293" s="10" t="s">
        <v>20</v>
      </c>
      <c r="B14293" s="11">
        <v>60000</v>
      </c>
    </row>
    <row r="14294" spans="1:2" x14ac:dyDescent="0.25">
      <c r="A14294" s="12" t="s">
        <v>6</v>
      </c>
      <c r="B14294" s="11">
        <v>60000</v>
      </c>
    </row>
    <row r="14295" spans="1:2" x14ac:dyDescent="0.25">
      <c r="A14295" s="13" t="s">
        <v>4029</v>
      </c>
      <c r="B14295" s="11">
        <v>60000</v>
      </c>
    </row>
    <row r="14296" spans="1:2" x14ac:dyDescent="0.25">
      <c r="A14296" s="14">
        <v>3</v>
      </c>
      <c r="B14296" s="11">
        <v>60000</v>
      </c>
    </row>
    <row r="14297" spans="1:2" x14ac:dyDescent="0.25">
      <c r="A14297" s="20" t="s">
        <v>18</v>
      </c>
      <c r="B14297" s="11">
        <v>60000</v>
      </c>
    </row>
    <row r="14298" spans="1:2" x14ac:dyDescent="0.25">
      <c r="A14298" s="163">
        <v>60000</v>
      </c>
      <c r="B14298" s="11">
        <v>60000</v>
      </c>
    </row>
    <row r="14299" spans="1:2" x14ac:dyDescent="0.25">
      <c r="A14299" s="9" t="s">
        <v>3813</v>
      </c>
      <c r="B14299" s="11">
        <v>37500</v>
      </c>
    </row>
    <row r="14300" spans="1:2" x14ac:dyDescent="0.25">
      <c r="A14300" s="4" t="s">
        <v>8</v>
      </c>
      <c r="B14300" s="11">
        <v>37500</v>
      </c>
    </row>
    <row r="14301" spans="1:2" x14ac:dyDescent="0.25">
      <c r="A14301" s="10" t="s">
        <v>356</v>
      </c>
      <c r="B14301" s="11">
        <v>37500</v>
      </c>
    </row>
    <row r="14302" spans="1:2" x14ac:dyDescent="0.25">
      <c r="A14302" s="12" t="s">
        <v>6</v>
      </c>
      <c r="B14302" s="11">
        <v>37500</v>
      </c>
    </row>
    <row r="14303" spans="1:2" x14ac:dyDescent="0.25">
      <c r="A14303" s="13" t="s">
        <v>4030</v>
      </c>
      <c r="B14303" s="11">
        <v>37500</v>
      </c>
    </row>
    <row r="14304" spans="1:2" x14ac:dyDescent="0.25">
      <c r="A14304" s="14">
        <v>0</v>
      </c>
      <c r="B14304" s="11">
        <v>37500</v>
      </c>
    </row>
    <row r="14305" spans="1:2" x14ac:dyDescent="0.25">
      <c r="A14305" s="20" t="s">
        <v>13</v>
      </c>
      <c r="B14305" s="11">
        <v>37500</v>
      </c>
    </row>
    <row r="14306" spans="1:2" x14ac:dyDescent="0.25">
      <c r="A14306" s="163">
        <v>37500</v>
      </c>
      <c r="B14306" s="11">
        <v>37500</v>
      </c>
    </row>
    <row r="14307" spans="1:2" x14ac:dyDescent="0.25">
      <c r="A14307" s="9" t="s">
        <v>3814</v>
      </c>
      <c r="B14307" s="11">
        <v>40000</v>
      </c>
    </row>
    <row r="14308" spans="1:2" x14ac:dyDescent="0.25">
      <c r="A14308" s="4" t="s">
        <v>15</v>
      </c>
      <c r="B14308" s="11">
        <v>40000</v>
      </c>
    </row>
    <row r="14309" spans="1:2" x14ac:dyDescent="0.25">
      <c r="A14309" s="10" t="s">
        <v>67</v>
      </c>
      <c r="B14309" s="11">
        <v>40000</v>
      </c>
    </row>
    <row r="14310" spans="1:2" x14ac:dyDescent="0.25">
      <c r="A14310" s="12" t="s">
        <v>6</v>
      </c>
      <c r="B14310" s="11">
        <v>40000</v>
      </c>
    </row>
    <row r="14311" spans="1:2" x14ac:dyDescent="0.25">
      <c r="A14311" s="13" t="s">
        <v>4030</v>
      </c>
      <c r="B14311" s="11">
        <v>40000</v>
      </c>
    </row>
    <row r="14312" spans="1:2" x14ac:dyDescent="0.25">
      <c r="A14312" s="14">
        <v>1</v>
      </c>
      <c r="B14312" s="11">
        <v>40000</v>
      </c>
    </row>
    <row r="14313" spans="1:2" x14ac:dyDescent="0.25">
      <c r="A14313" s="20" t="s">
        <v>9</v>
      </c>
      <c r="B14313" s="11">
        <v>40000</v>
      </c>
    </row>
    <row r="14314" spans="1:2" x14ac:dyDescent="0.25">
      <c r="A14314" s="163">
        <v>40000</v>
      </c>
      <c r="B14314" s="11">
        <v>40000</v>
      </c>
    </row>
    <row r="14315" spans="1:2" x14ac:dyDescent="0.25">
      <c r="A14315" s="9" t="s">
        <v>3815</v>
      </c>
      <c r="B14315" s="11">
        <v>85000</v>
      </c>
    </row>
    <row r="14316" spans="1:2" x14ac:dyDescent="0.25">
      <c r="A14316" s="4" t="s">
        <v>15</v>
      </c>
      <c r="B14316" s="11">
        <v>85000</v>
      </c>
    </row>
    <row r="14317" spans="1:2" x14ac:dyDescent="0.25">
      <c r="A14317" s="10" t="s">
        <v>4001</v>
      </c>
      <c r="B14317" s="11">
        <v>85000</v>
      </c>
    </row>
    <row r="14318" spans="1:2" x14ac:dyDescent="0.25">
      <c r="A14318" s="12" t="s">
        <v>6</v>
      </c>
      <c r="B14318" s="11">
        <v>85000</v>
      </c>
    </row>
    <row r="14319" spans="1:2" x14ac:dyDescent="0.25">
      <c r="A14319" s="13" t="s">
        <v>4101</v>
      </c>
      <c r="B14319" s="11">
        <v>85000</v>
      </c>
    </row>
    <row r="14320" spans="1:2" x14ac:dyDescent="0.25">
      <c r="A14320" s="14">
        <v>15</v>
      </c>
      <c r="B14320" s="11">
        <v>85000</v>
      </c>
    </row>
    <row r="14321" spans="1:2" x14ac:dyDescent="0.25">
      <c r="A14321" s="20" t="s">
        <v>18</v>
      </c>
      <c r="B14321" s="11">
        <v>85000</v>
      </c>
    </row>
    <row r="14322" spans="1:2" x14ac:dyDescent="0.25">
      <c r="A14322" s="163">
        <v>85000</v>
      </c>
      <c r="B14322" s="11">
        <v>85000</v>
      </c>
    </row>
    <row r="14323" spans="1:2" x14ac:dyDescent="0.25">
      <c r="A14323" s="9" t="s">
        <v>3816</v>
      </c>
      <c r="B14323" s="11">
        <v>30000</v>
      </c>
    </row>
    <row r="14324" spans="1:2" x14ac:dyDescent="0.25">
      <c r="A14324" s="4" t="s">
        <v>143</v>
      </c>
      <c r="B14324" s="11">
        <v>30000</v>
      </c>
    </row>
    <row r="14325" spans="1:2" x14ac:dyDescent="0.25">
      <c r="A14325" s="10" t="s">
        <v>20</v>
      </c>
      <c r="B14325" s="11">
        <v>30000</v>
      </c>
    </row>
    <row r="14326" spans="1:2" x14ac:dyDescent="0.25">
      <c r="A14326" s="12" t="s">
        <v>6</v>
      </c>
      <c r="B14326" s="11">
        <v>30000</v>
      </c>
    </row>
    <row r="14327" spans="1:2" x14ac:dyDescent="0.25">
      <c r="A14327" s="13" t="s">
        <v>4032</v>
      </c>
      <c r="B14327" s="11">
        <v>30000</v>
      </c>
    </row>
    <row r="14328" spans="1:2" x14ac:dyDescent="0.25">
      <c r="A14328" s="14">
        <v>1</v>
      </c>
      <c r="B14328" s="11">
        <v>30000</v>
      </c>
    </row>
    <row r="14329" spans="1:2" x14ac:dyDescent="0.25">
      <c r="A14329" s="20" t="s">
        <v>18</v>
      </c>
      <c r="B14329" s="11">
        <v>30000</v>
      </c>
    </row>
    <row r="14330" spans="1:2" x14ac:dyDescent="0.25">
      <c r="A14330" s="163">
        <v>30000</v>
      </c>
      <c r="B14330" s="11">
        <v>30000</v>
      </c>
    </row>
    <row r="14331" spans="1:2" x14ac:dyDescent="0.25">
      <c r="A14331" s="9" t="s">
        <v>3817</v>
      </c>
      <c r="B14331" s="11">
        <v>52801.972114254015</v>
      </c>
    </row>
    <row r="14332" spans="1:2" x14ac:dyDescent="0.25">
      <c r="A14332" s="4" t="s">
        <v>71</v>
      </c>
      <c r="B14332" s="11">
        <v>52801.972114254015</v>
      </c>
    </row>
    <row r="14333" spans="1:2" x14ac:dyDescent="0.25">
      <c r="A14333" s="10" t="s">
        <v>279</v>
      </c>
      <c r="B14333" s="11">
        <v>52801.972114254015</v>
      </c>
    </row>
    <row r="14334" spans="1:2" x14ac:dyDescent="0.25">
      <c r="A14334" s="12" t="s">
        <v>69</v>
      </c>
      <c r="B14334" s="11">
        <v>52801.972114254015</v>
      </c>
    </row>
    <row r="14335" spans="1:2" x14ac:dyDescent="0.25">
      <c r="A14335" s="13" t="s">
        <v>4029</v>
      </c>
      <c r="B14335" s="11">
        <v>52801.972114254015</v>
      </c>
    </row>
    <row r="14336" spans="1:2" x14ac:dyDescent="0.25">
      <c r="A14336" s="14">
        <v>7</v>
      </c>
      <c r="B14336" s="11">
        <v>52801.972114254015</v>
      </c>
    </row>
    <row r="14337" spans="1:2" x14ac:dyDescent="0.25">
      <c r="A14337" s="20" t="s">
        <v>18</v>
      </c>
      <c r="B14337" s="11">
        <v>52801.972114254015</v>
      </c>
    </row>
    <row r="14338" spans="1:2" x14ac:dyDescent="0.25">
      <c r="A14338" s="163">
        <v>52801.972114254015</v>
      </c>
      <c r="B14338" s="11">
        <v>52801.972114254015</v>
      </c>
    </row>
    <row r="14339" spans="1:2" x14ac:dyDescent="0.25">
      <c r="A14339" s="9" t="s">
        <v>3818</v>
      </c>
      <c r="B14339" s="11">
        <v>29000</v>
      </c>
    </row>
    <row r="14340" spans="1:2" x14ac:dyDescent="0.25">
      <c r="A14340" s="4" t="s">
        <v>15</v>
      </c>
      <c r="B14340" s="11">
        <v>29000</v>
      </c>
    </row>
    <row r="14341" spans="1:2" x14ac:dyDescent="0.25">
      <c r="A14341" s="10" t="s">
        <v>279</v>
      </c>
      <c r="B14341" s="11">
        <v>29000</v>
      </c>
    </row>
    <row r="14342" spans="1:2" x14ac:dyDescent="0.25">
      <c r="A14342" s="12" t="s">
        <v>6</v>
      </c>
      <c r="B14342" s="11">
        <v>29000</v>
      </c>
    </row>
    <row r="14343" spans="1:2" x14ac:dyDescent="0.25">
      <c r="A14343" s="13" t="s">
        <v>4032</v>
      </c>
      <c r="B14343" s="11">
        <v>29000</v>
      </c>
    </row>
    <row r="14344" spans="1:2" x14ac:dyDescent="0.25">
      <c r="A14344" s="14">
        <v>1</v>
      </c>
      <c r="B14344" s="11">
        <v>29000</v>
      </c>
    </row>
    <row r="14345" spans="1:2" x14ac:dyDescent="0.25">
      <c r="A14345" s="20" t="s">
        <v>13</v>
      </c>
      <c r="B14345" s="11">
        <v>29000</v>
      </c>
    </row>
    <row r="14346" spans="1:2" x14ac:dyDescent="0.25">
      <c r="A14346" s="163">
        <v>29000</v>
      </c>
      <c r="B14346" s="11">
        <v>29000</v>
      </c>
    </row>
    <row r="14347" spans="1:2" x14ac:dyDescent="0.25">
      <c r="A14347" s="9" t="s">
        <v>3819</v>
      </c>
      <c r="B14347" s="11">
        <v>48000</v>
      </c>
    </row>
    <row r="14348" spans="1:2" x14ac:dyDescent="0.25">
      <c r="A14348" s="4" t="s">
        <v>15</v>
      </c>
      <c r="B14348" s="11">
        <v>48000</v>
      </c>
    </row>
    <row r="14349" spans="1:2" x14ac:dyDescent="0.25">
      <c r="A14349" s="10" t="s">
        <v>310</v>
      </c>
      <c r="B14349" s="11">
        <v>48000</v>
      </c>
    </row>
    <row r="14350" spans="1:2" x14ac:dyDescent="0.25">
      <c r="A14350" s="12" t="s">
        <v>6</v>
      </c>
      <c r="B14350" s="11">
        <v>48000</v>
      </c>
    </row>
    <row r="14351" spans="1:2" x14ac:dyDescent="0.25">
      <c r="A14351" s="13" t="s">
        <v>4030</v>
      </c>
      <c r="B14351" s="11">
        <v>48000</v>
      </c>
    </row>
    <row r="14352" spans="1:2" x14ac:dyDescent="0.25">
      <c r="A14352" s="14">
        <v>1</v>
      </c>
      <c r="B14352" s="11">
        <v>48000</v>
      </c>
    </row>
    <row r="14353" spans="1:2" x14ac:dyDescent="0.25">
      <c r="A14353" s="20" t="s">
        <v>9</v>
      </c>
      <c r="B14353" s="11">
        <v>48000</v>
      </c>
    </row>
    <row r="14354" spans="1:2" x14ac:dyDescent="0.25">
      <c r="A14354" s="163">
        <v>48000</v>
      </c>
      <c r="B14354" s="11">
        <v>48000</v>
      </c>
    </row>
    <row r="14355" spans="1:2" x14ac:dyDescent="0.25">
      <c r="A14355" s="9" t="s">
        <v>3820</v>
      </c>
      <c r="B14355" s="11">
        <v>48000</v>
      </c>
    </row>
    <row r="14356" spans="1:2" x14ac:dyDescent="0.25">
      <c r="A14356" s="4" t="s">
        <v>15</v>
      </c>
      <c r="B14356" s="11">
        <v>48000</v>
      </c>
    </row>
    <row r="14357" spans="1:2" x14ac:dyDescent="0.25">
      <c r="A14357" s="10" t="s">
        <v>310</v>
      </c>
      <c r="B14357" s="11">
        <v>48000</v>
      </c>
    </row>
    <row r="14358" spans="1:2" x14ac:dyDescent="0.25">
      <c r="A14358" s="12" t="s">
        <v>6</v>
      </c>
      <c r="B14358" s="11">
        <v>48000</v>
      </c>
    </row>
    <row r="14359" spans="1:2" x14ac:dyDescent="0.25">
      <c r="A14359" s="13" t="s">
        <v>4030</v>
      </c>
      <c r="B14359" s="11">
        <v>48000</v>
      </c>
    </row>
    <row r="14360" spans="1:2" x14ac:dyDescent="0.25">
      <c r="A14360" s="14">
        <v>1</v>
      </c>
      <c r="B14360" s="11">
        <v>48000</v>
      </c>
    </row>
    <row r="14361" spans="1:2" x14ac:dyDescent="0.25">
      <c r="A14361" s="20" t="s">
        <v>9</v>
      </c>
      <c r="B14361" s="11">
        <v>48000</v>
      </c>
    </row>
    <row r="14362" spans="1:2" x14ac:dyDescent="0.25">
      <c r="A14362" s="163">
        <v>48000</v>
      </c>
      <c r="B14362" s="11">
        <v>48000</v>
      </c>
    </row>
    <row r="14363" spans="1:2" x14ac:dyDescent="0.25">
      <c r="A14363" s="9" t="s">
        <v>3821</v>
      </c>
      <c r="B14363" s="11">
        <v>8400</v>
      </c>
    </row>
    <row r="14364" spans="1:2" x14ac:dyDescent="0.25">
      <c r="A14364" s="4" t="s">
        <v>1951</v>
      </c>
      <c r="B14364" s="11">
        <v>8400</v>
      </c>
    </row>
    <row r="14365" spans="1:2" x14ac:dyDescent="0.25">
      <c r="A14365" s="10" t="s">
        <v>20</v>
      </c>
      <c r="B14365" s="11">
        <v>8400</v>
      </c>
    </row>
    <row r="14366" spans="1:2" x14ac:dyDescent="0.25">
      <c r="A14366" s="12" t="s">
        <v>6</v>
      </c>
      <c r="B14366" s="11">
        <v>8400</v>
      </c>
    </row>
    <row r="14367" spans="1:2" x14ac:dyDescent="0.25">
      <c r="A14367" s="13" t="s">
        <v>4053</v>
      </c>
      <c r="B14367" s="11">
        <v>8400</v>
      </c>
    </row>
    <row r="14368" spans="1:2" x14ac:dyDescent="0.25">
      <c r="A14368" s="14">
        <v>0.3</v>
      </c>
      <c r="B14368" s="11">
        <v>8400</v>
      </c>
    </row>
    <row r="14369" spans="1:2" x14ac:dyDescent="0.25">
      <c r="A14369" s="20" t="s">
        <v>13</v>
      </c>
      <c r="B14369" s="11">
        <v>8400</v>
      </c>
    </row>
    <row r="14370" spans="1:2" x14ac:dyDescent="0.25">
      <c r="A14370" s="163">
        <v>8400</v>
      </c>
      <c r="B14370" s="11">
        <v>8400</v>
      </c>
    </row>
    <row r="14371" spans="1:2" x14ac:dyDescent="0.25">
      <c r="A14371" s="9" t="s">
        <v>3822</v>
      </c>
      <c r="B14371" s="11">
        <v>4808.137505609493</v>
      </c>
    </row>
    <row r="14372" spans="1:2" x14ac:dyDescent="0.25">
      <c r="A14372" s="4" t="s">
        <v>8</v>
      </c>
      <c r="B14372" s="11">
        <v>4808.137505609493</v>
      </c>
    </row>
    <row r="14373" spans="1:2" x14ac:dyDescent="0.25">
      <c r="A14373" s="10" t="s">
        <v>52</v>
      </c>
      <c r="B14373" s="11">
        <v>4808.137505609493</v>
      </c>
    </row>
    <row r="14374" spans="1:2" x14ac:dyDescent="0.25">
      <c r="A14374" s="12" t="s">
        <v>40</v>
      </c>
      <c r="B14374" s="11">
        <v>4808.137505609493</v>
      </c>
    </row>
    <row r="14375" spans="1:2" x14ac:dyDescent="0.25">
      <c r="A14375" s="13" t="s">
        <v>4053</v>
      </c>
      <c r="B14375" s="11">
        <v>4808.137505609493</v>
      </c>
    </row>
    <row r="14376" spans="1:2" x14ac:dyDescent="0.25">
      <c r="A14376" s="14">
        <v>5</v>
      </c>
      <c r="B14376" s="11">
        <v>4808.137505609493</v>
      </c>
    </row>
    <row r="14377" spans="1:2" x14ac:dyDescent="0.25">
      <c r="A14377" s="20" t="s">
        <v>18</v>
      </c>
      <c r="B14377" s="11">
        <v>4808.137505609493</v>
      </c>
    </row>
    <row r="14378" spans="1:2" x14ac:dyDescent="0.25">
      <c r="A14378" s="163">
        <v>4808.137505609493</v>
      </c>
      <c r="B14378" s="11">
        <v>4808.137505609493</v>
      </c>
    </row>
    <row r="14379" spans="1:2" x14ac:dyDescent="0.25">
      <c r="A14379" s="9" t="s">
        <v>3823</v>
      </c>
      <c r="B14379" s="11">
        <v>24931.083362419595</v>
      </c>
    </row>
    <row r="14380" spans="1:2" x14ac:dyDescent="0.25">
      <c r="A14380" s="4" t="s">
        <v>8</v>
      </c>
      <c r="B14380" s="11">
        <v>24931.083362419595</v>
      </c>
    </row>
    <row r="14381" spans="1:2" x14ac:dyDescent="0.25">
      <c r="A14381" s="10" t="s">
        <v>52</v>
      </c>
      <c r="B14381" s="11">
        <v>24931.083362419595</v>
      </c>
    </row>
    <row r="14382" spans="1:2" x14ac:dyDescent="0.25">
      <c r="A14382" s="12" t="s">
        <v>40</v>
      </c>
      <c r="B14382" s="11">
        <v>24931.083362419595</v>
      </c>
    </row>
    <row r="14383" spans="1:2" x14ac:dyDescent="0.25">
      <c r="A14383" s="13" t="s">
        <v>4054</v>
      </c>
      <c r="B14383" s="11">
        <v>24931.083362419595</v>
      </c>
    </row>
    <row r="14384" spans="1:2" x14ac:dyDescent="0.25">
      <c r="A14384" s="14">
        <v>10</v>
      </c>
      <c r="B14384" s="11">
        <v>24931.083362419595</v>
      </c>
    </row>
    <row r="14385" spans="1:2" x14ac:dyDescent="0.25">
      <c r="A14385" s="20" t="s">
        <v>9</v>
      </c>
      <c r="B14385" s="11">
        <v>24931.083362419595</v>
      </c>
    </row>
    <row r="14386" spans="1:2" x14ac:dyDescent="0.25">
      <c r="A14386" s="163">
        <v>24931.083362419595</v>
      </c>
      <c r="B14386" s="11">
        <v>24931.083362419595</v>
      </c>
    </row>
    <row r="14387" spans="1:2" x14ac:dyDescent="0.25">
      <c r="A14387" s="9" t="s">
        <v>3824</v>
      </c>
      <c r="B14387" s="11">
        <v>12465.541681209797</v>
      </c>
    </row>
    <row r="14388" spans="1:2" x14ac:dyDescent="0.25">
      <c r="A14388" s="4" t="s">
        <v>8</v>
      </c>
      <c r="B14388" s="11">
        <v>12465.541681209797</v>
      </c>
    </row>
    <row r="14389" spans="1:2" x14ac:dyDescent="0.25">
      <c r="A14389" s="10" t="s">
        <v>20</v>
      </c>
      <c r="B14389" s="11">
        <v>12465.541681209797</v>
      </c>
    </row>
    <row r="14390" spans="1:2" x14ac:dyDescent="0.25">
      <c r="A14390" s="12" t="s">
        <v>40</v>
      </c>
      <c r="B14390" s="11">
        <v>12465.541681209797</v>
      </c>
    </row>
    <row r="14391" spans="1:2" x14ac:dyDescent="0.25">
      <c r="A14391" s="13" t="s">
        <v>4053</v>
      </c>
      <c r="B14391" s="11">
        <v>12465.541681209797</v>
      </c>
    </row>
    <row r="14392" spans="1:2" x14ac:dyDescent="0.25">
      <c r="A14392" s="14">
        <v>4</v>
      </c>
      <c r="B14392" s="11">
        <v>12465.541681209797</v>
      </c>
    </row>
    <row r="14393" spans="1:2" x14ac:dyDescent="0.25">
      <c r="A14393" s="20" t="s">
        <v>18</v>
      </c>
      <c r="B14393" s="11">
        <v>12465.541681209797</v>
      </c>
    </row>
    <row r="14394" spans="1:2" x14ac:dyDescent="0.25">
      <c r="A14394" s="163">
        <v>12465.541681209797</v>
      </c>
      <c r="B14394" s="11">
        <v>12465.541681209797</v>
      </c>
    </row>
    <row r="14395" spans="1:2" x14ac:dyDescent="0.25">
      <c r="A14395" s="9" t="s">
        <v>3825</v>
      </c>
      <c r="B14395" s="11">
        <v>31523.565441345683</v>
      </c>
    </row>
    <row r="14396" spans="1:2" x14ac:dyDescent="0.25">
      <c r="A14396" s="4" t="s">
        <v>71</v>
      </c>
      <c r="B14396" s="11">
        <v>31523.565441345683</v>
      </c>
    </row>
    <row r="14397" spans="1:2" x14ac:dyDescent="0.25">
      <c r="A14397" s="10" t="s">
        <v>310</v>
      </c>
      <c r="B14397" s="11">
        <v>31523.565441345683</v>
      </c>
    </row>
    <row r="14398" spans="1:2" x14ac:dyDescent="0.25">
      <c r="A14398" s="12" t="s">
        <v>69</v>
      </c>
      <c r="B14398" s="11">
        <v>31523.565441345683</v>
      </c>
    </row>
    <row r="14399" spans="1:2" x14ac:dyDescent="0.25">
      <c r="A14399" s="13" t="s">
        <v>4032</v>
      </c>
      <c r="B14399" s="11">
        <v>31523.565441345683</v>
      </c>
    </row>
    <row r="14400" spans="1:2" x14ac:dyDescent="0.25">
      <c r="A14400" s="14">
        <v>10</v>
      </c>
      <c r="B14400" s="11">
        <v>31523.565441345683</v>
      </c>
    </row>
    <row r="14401" spans="1:2" x14ac:dyDescent="0.25">
      <c r="A14401" s="20" t="s">
        <v>18</v>
      </c>
      <c r="B14401" s="11">
        <v>31523.565441345683</v>
      </c>
    </row>
    <row r="14402" spans="1:2" x14ac:dyDescent="0.25">
      <c r="A14402" s="163">
        <v>31523.565441345683</v>
      </c>
      <c r="B14402" s="11">
        <v>31523.565441345683</v>
      </c>
    </row>
    <row r="14403" spans="1:2" x14ac:dyDescent="0.25">
      <c r="A14403" s="9" t="s">
        <v>3826</v>
      </c>
      <c r="B14403" s="11">
        <v>17807.916687442568</v>
      </c>
    </row>
    <row r="14404" spans="1:2" x14ac:dyDescent="0.25">
      <c r="A14404" s="4" t="s">
        <v>8</v>
      </c>
      <c r="B14404" s="11">
        <v>17807.916687442568</v>
      </c>
    </row>
    <row r="14405" spans="1:2" x14ac:dyDescent="0.25">
      <c r="A14405" s="10" t="s">
        <v>52</v>
      </c>
      <c r="B14405" s="11">
        <v>17807.916687442568</v>
      </c>
    </row>
    <row r="14406" spans="1:2" x14ac:dyDescent="0.25">
      <c r="A14406" s="12" t="s">
        <v>40</v>
      </c>
      <c r="B14406" s="11">
        <v>17807.916687442568</v>
      </c>
    </row>
    <row r="14407" spans="1:2" x14ac:dyDescent="0.25">
      <c r="A14407" s="13" t="s">
        <v>4054</v>
      </c>
      <c r="B14407" s="11">
        <v>17807.916687442568</v>
      </c>
    </row>
    <row r="14408" spans="1:2" x14ac:dyDescent="0.25">
      <c r="A14408" s="14">
        <v>10</v>
      </c>
      <c r="B14408" s="11">
        <v>17807.916687442568</v>
      </c>
    </row>
    <row r="14409" spans="1:2" x14ac:dyDescent="0.25">
      <c r="A14409" s="20" t="s">
        <v>13</v>
      </c>
      <c r="B14409" s="11">
        <v>17807.916687442568</v>
      </c>
    </row>
    <row r="14410" spans="1:2" x14ac:dyDescent="0.25">
      <c r="A14410" s="163">
        <v>17807.916687442568</v>
      </c>
      <c r="B14410" s="11">
        <v>17807.916687442568</v>
      </c>
    </row>
    <row r="14411" spans="1:2" x14ac:dyDescent="0.25">
      <c r="A14411" s="9" t="s">
        <v>3827</v>
      </c>
      <c r="B14411" s="11">
        <v>112000</v>
      </c>
    </row>
    <row r="14412" spans="1:2" x14ac:dyDescent="0.25">
      <c r="A14412" s="4" t="s">
        <v>15</v>
      </c>
      <c r="B14412" s="11">
        <v>112000</v>
      </c>
    </row>
    <row r="14413" spans="1:2" x14ac:dyDescent="0.25">
      <c r="A14413" s="10" t="s">
        <v>52</v>
      </c>
      <c r="B14413" s="11">
        <v>112000</v>
      </c>
    </row>
    <row r="14414" spans="1:2" x14ac:dyDescent="0.25">
      <c r="A14414" s="12" t="s">
        <v>6</v>
      </c>
      <c r="B14414" s="11">
        <v>112000</v>
      </c>
    </row>
    <row r="14415" spans="1:2" x14ac:dyDescent="0.25">
      <c r="A14415" s="13" t="s">
        <v>4031</v>
      </c>
      <c r="B14415" s="11">
        <v>112000</v>
      </c>
    </row>
    <row r="14416" spans="1:2" x14ac:dyDescent="0.25">
      <c r="A14416" s="14">
        <v>8</v>
      </c>
      <c r="B14416" s="11">
        <v>112000</v>
      </c>
    </row>
    <row r="14417" spans="1:2" x14ac:dyDescent="0.25">
      <c r="A14417" s="20" t="s">
        <v>18</v>
      </c>
      <c r="B14417" s="11">
        <v>112000</v>
      </c>
    </row>
    <row r="14418" spans="1:2" x14ac:dyDescent="0.25">
      <c r="A14418" s="163">
        <v>112000</v>
      </c>
      <c r="B14418" s="11">
        <v>112000</v>
      </c>
    </row>
    <row r="14419" spans="1:2" x14ac:dyDescent="0.25">
      <c r="A14419" s="9" t="s">
        <v>3828</v>
      </c>
      <c r="B14419" s="11">
        <v>11000</v>
      </c>
    </row>
    <row r="14420" spans="1:2" x14ac:dyDescent="0.25">
      <c r="A14420" s="4" t="s">
        <v>8</v>
      </c>
      <c r="B14420" s="11">
        <v>11000</v>
      </c>
    </row>
    <row r="14421" spans="1:2" x14ac:dyDescent="0.25">
      <c r="A14421" s="10" t="s">
        <v>52</v>
      </c>
      <c r="B14421" s="11">
        <v>11000</v>
      </c>
    </row>
    <row r="14422" spans="1:2" x14ac:dyDescent="0.25">
      <c r="A14422" s="12" t="s">
        <v>6</v>
      </c>
      <c r="B14422" s="11">
        <v>11000</v>
      </c>
    </row>
    <row r="14423" spans="1:2" x14ac:dyDescent="0.25">
      <c r="A14423" s="13" t="s">
        <v>4053</v>
      </c>
      <c r="B14423" s="11">
        <v>11000</v>
      </c>
    </row>
    <row r="14424" spans="1:2" x14ac:dyDescent="0.25">
      <c r="A14424" s="14">
        <v>8</v>
      </c>
      <c r="B14424" s="11">
        <v>11000</v>
      </c>
    </row>
    <row r="14425" spans="1:2" x14ac:dyDescent="0.25">
      <c r="A14425" s="20" t="s">
        <v>13</v>
      </c>
      <c r="B14425" s="11">
        <v>11000</v>
      </c>
    </row>
    <row r="14426" spans="1:2" x14ac:dyDescent="0.25">
      <c r="A14426" s="163">
        <v>11000</v>
      </c>
      <c r="B14426" s="11">
        <v>11000</v>
      </c>
    </row>
    <row r="14427" spans="1:2" x14ac:dyDescent="0.25">
      <c r="A14427" s="9" t="s">
        <v>3829</v>
      </c>
      <c r="B14427" s="11">
        <v>114335.9495092447</v>
      </c>
    </row>
    <row r="14428" spans="1:2" x14ac:dyDescent="0.25">
      <c r="A14428" s="4" t="s">
        <v>983</v>
      </c>
      <c r="B14428" s="11">
        <v>114335.9495092447</v>
      </c>
    </row>
    <row r="14429" spans="1:2" x14ac:dyDescent="0.25">
      <c r="A14429" s="10" t="s">
        <v>488</v>
      </c>
      <c r="B14429" s="11">
        <v>114335.9495092447</v>
      </c>
    </row>
    <row r="14430" spans="1:2" x14ac:dyDescent="0.25">
      <c r="A14430" s="12" t="s">
        <v>22</v>
      </c>
      <c r="B14430" s="11">
        <v>114335.9495092447</v>
      </c>
    </row>
    <row r="14431" spans="1:2" x14ac:dyDescent="0.25">
      <c r="A14431" s="13" t="s">
        <v>4104</v>
      </c>
      <c r="B14431" s="11">
        <v>114335.9495092447</v>
      </c>
    </row>
    <row r="14432" spans="1:2" x14ac:dyDescent="0.25">
      <c r="A14432" s="14">
        <v>20</v>
      </c>
      <c r="B14432" s="11">
        <v>114335.9495092447</v>
      </c>
    </row>
    <row r="14433" spans="1:2" x14ac:dyDescent="0.25">
      <c r="A14433" s="20" t="s">
        <v>18</v>
      </c>
      <c r="B14433" s="11">
        <v>114335.9495092447</v>
      </c>
    </row>
    <row r="14434" spans="1:2" x14ac:dyDescent="0.25">
      <c r="A14434" s="163">
        <v>114335.9495092447</v>
      </c>
      <c r="B14434" s="11">
        <v>114335.9495092447</v>
      </c>
    </row>
    <row r="14435" spans="1:2" x14ac:dyDescent="0.25">
      <c r="A14435" s="9" t="s">
        <v>3830</v>
      </c>
      <c r="B14435" s="11">
        <v>16110</v>
      </c>
    </row>
    <row r="14436" spans="1:2" x14ac:dyDescent="0.25">
      <c r="A14436" s="4" t="s">
        <v>184</v>
      </c>
      <c r="B14436" s="11">
        <v>16110</v>
      </c>
    </row>
    <row r="14437" spans="1:2" x14ac:dyDescent="0.25">
      <c r="A14437" s="10" t="s">
        <v>20</v>
      </c>
      <c r="B14437" s="11">
        <v>16110</v>
      </c>
    </row>
    <row r="14438" spans="1:2" x14ac:dyDescent="0.25">
      <c r="A14438" s="12" t="s">
        <v>6</v>
      </c>
      <c r="B14438" s="11">
        <v>16110</v>
      </c>
    </row>
    <row r="14439" spans="1:2" x14ac:dyDescent="0.25">
      <c r="A14439" s="13" t="s">
        <v>4054</v>
      </c>
      <c r="B14439" s="11">
        <v>16110</v>
      </c>
    </row>
    <row r="14440" spans="1:2" x14ac:dyDescent="0.25">
      <c r="A14440" s="14">
        <v>10</v>
      </c>
      <c r="B14440" s="11">
        <v>16110</v>
      </c>
    </row>
    <row r="14441" spans="1:2" x14ac:dyDescent="0.25">
      <c r="A14441" s="20" t="s">
        <v>13</v>
      </c>
      <c r="B14441" s="11">
        <v>16110</v>
      </c>
    </row>
    <row r="14442" spans="1:2" x14ac:dyDescent="0.25">
      <c r="A14442" s="163">
        <v>16110</v>
      </c>
      <c r="B14442" s="11">
        <v>16110</v>
      </c>
    </row>
    <row r="14443" spans="1:2" x14ac:dyDescent="0.25">
      <c r="A14443" s="9" t="s">
        <v>3831</v>
      </c>
      <c r="B14443" s="11">
        <v>72000</v>
      </c>
    </row>
    <row r="14444" spans="1:2" x14ac:dyDescent="0.25">
      <c r="A14444" s="4" t="s">
        <v>15</v>
      </c>
      <c r="B14444" s="11">
        <v>72000</v>
      </c>
    </row>
    <row r="14445" spans="1:2" x14ac:dyDescent="0.25">
      <c r="A14445" s="10" t="s">
        <v>52</v>
      </c>
      <c r="B14445" s="11">
        <v>72000</v>
      </c>
    </row>
    <row r="14446" spans="1:2" x14ac:dyDescent="0.25">
      <c r="A14446" s="12" t="s">
        <v>6</v>
      </c>
      <c r="B14446" s="11">
        <v>72000</v>
      </c>
    </row>
    <row r="14447" spans="1:2" x14ac:dyDescent="0.25">
      <c r="A14447" s="13" t="s">
        <v>4100</v>
      </c>
      <c r="B14447" s="11">
        <v>72000</v>
      </c>
    </row>
    <row r="14448" spans="1:2" x14ac:dyDescent="0.25">
      <c r="A14448" s="14">
        <v>10</v>
      </c>
      <c r="B14448" s="11">
        <v>72000</v>
      </c>
    </row>
    <row r="14449" spans="1:2" x14ac:dyDescent="0.25">
      <c r="A14449" s="20" t="s">
        <v>9</v>
      </c>
      <c r="B14449" s="11">
        <v>72000</v>
      </c>
    </row>
    <row r="14450" spans="1:2" x14ac:dyDescent="0.25">
      <c r="A14450" s="163">
        <v>72000</v>
      </c>
      <c r="B14450" s="11">
        <v>72000</v>
      </c>
    </row>
    <row r="14451" spans="1:2" x14ac:dyDescent="0.25">
      <c r="A14451" s="9" t="s">
        <v>3832</v>
      </c>
      <c r="B14451" s="11">
        <v>60000</v>
      </c>
    </row>
    <row r="14452" spans="1:2" x14ac:dyDescent="0.25">
      <c r="A14452" s="4" t="s">
        <v>15</v>
      </c>
      <c r="B14452" s="11">
        <v>60000</v>
      </c>
    </row>
    <row r="14453" spans="1:2" x14ac:dyDescent="0.25">
      <c r="A14453" s="10" t="s">
        <v>20</v>
      </c>
      <c r="B14453" s="11">
        <v>60000</v>
      </c>
    </row>
    <row r="14454" spans="1:2" x14ac:dyDescent="0.25">
      <c r="A14454" s="12" t="s">
        <v>6</v>
      </c>
      <c r="B14454" s="11">
        <v>60000</v>
      </c>
    </row>
    <row r="14455" spans="1:2" x14ac:dyDescent="0.25">
      <c r="A14455" s="13" t="s">
        <v>4029</v>
      </c>
      <c r="B14455" s="11">
        <v>60000</v>
      </c>
    </row>
    <row r="14456" spans="1:2" x14ac:dyDescent="0.25">
      <c r="A14456" s="14">
        <v>10</v>
      </c>
      <c r="B14456" s="11">
        <v>60000</v>
      </c>
    </row>
    <row r="14457" spans="1:2" x14ac:dyDescent="0.25">
      <c r="A14457" s="20" t="s">
        <v>13</v>
      </c>
      <c r="B14457" s="11">
        <v>60000</v>
      </c>
    </row>
    <row r="14458" spans="1:2" x14ac:dyDescent="0.25">
      <c r="A14458" s="163">
        <v>60000</v>
      </c>
      <c r="B14458" s="11">
        <v>60000</v>
      </c>
    </row>
    <row r="14459" spans="1:2" x14ac:dyDescent="0.25">
      <c r="A14459" s="9" t="s">
        <v>3833</v>
      </c>
      <c r="B14459" s="11">
        <v>67000</v>
      </c>
    </row>
    <row r="14460" spans="1:2" x14ac:dyDescent="0.25">
      <c r="A14460" s="4" t="s">
        <v>15</v>
      </c>
      <c r="B14460" s="11">
        <v>67000</v>
      </c>
    </row>
    <row r="14461" spans="1:2" x14ac:dyDescent="0.25">
      <c r="A14461" s="10" t="s">
        <v>20</v>
      </c>
      <c r="B14461" s="11">
        <v>67000</v>
      </c>
    </row>
    <row r="14462" spans="1:2" x14ac:dyDescent="0.25">
      <c r="A14462" s="12" t="s">
        <v>6</v>
      </c>
      <c r="B14462" s="11">
        <v>67000</v>
      </c>
    </row>
    <row r="14463" spans="1:2" x14ac:dyDescent="0.25">
      <c r="A14463" s="13" t="s">
        <v>4100</v>
      </c>
      <c r="B14463" s="11">
        <v>67000</v>
      </c>
    </row>
    <row r="14464" spans="1:2" x14ac:dyDescent="0.25">
      <c r="A14464" s="14">
        <v>6</v>
      </c>
      <c r="B14464" s="11">
        <v>67000</v>
      </c>
    </row>
    <row r="14465" spans="1:2" x14ac:dyDescent="0.25">
      <c r="A14465" s="20" t="s">
        <v>9</v>
      </c>
      <c r="B14465" s="11">
        <v>67000</v>
      </c>
    </row>
    <row r="14466" spans="1:2" x14ac:dyDescent="0.25">
      <c r="A14466" s="163">
        <v>67000</v>
      </c>
      <c r="B14466" s="11">
        <v>67000</v>
      </c>
    </row>
    <row r="14467" spans="1:2" x14ac:dyDescent="0.25">
      <c r="A14467" s="9" t="s">
        <v>3834</v>
      </c>
      <c r="B14467" s="11">
        <v>54000</v>
      </c>
    </row>
    <row r="14468" spans="1:2" x14ac:dyDescent="0.25">
      <c r="A14468" s="4" t="s">
        <v>15</v>
      </c>
      <c r="B14468" s="11">
        <v>54000</v>
      </c>
    </row>
    <row r="14469" spans="1:2" x14ac:dyDescent="0.25">
      <c r="A14469" s="10" t="s">
        <v>20</v>
      </c>
      <c r="B14469" s="11">
        <v>54000</v>
      </c>
    </row>
    <row r="14470" spans="1:2" x14ac:dyDescent="0.25">
      <c r="A14470" s="12" t="s">
        <v>6</v>
      </c>
      <c r="B14470" s="11">
        <v>54000</v>
      </c>
    </row>
    <row r="14471" spans="1:2" x14ac:dyDescent="0.25">
      <c r="A14471" s="13" t="s">
        <v>4029</v>
      </c>
      <c r="B14471" s="11">
        <v>54000</v>
      </c>
    </row>
    <row r="14472" spans="1:2" x14ac:dyDescent="0.25">
      <c r="A14472" s="14">
        <v>18</v>
      </c>
      <c r="B14472" s="11">
        <v>54000</v>
      </c>
    </row>
    <row r="14473" spans="1:2" x14ac:dyDescent="0.25">
      <c r="A14473" s="20" t="s">
        <v>9</v>
      </c>
      <c r="B14473" s="11">
        <v>54000</v>
      </c>
    </row>
    <row r="14474" spans="1:2" x14ac:dyDescent="0.25">
      <c r="A14474" s="163">
        <v>54000</v>
      </c>
      <c r="B14474" s="11">
        <v>54000</v>
      </c>
    </row>
    <row r="14475" spans="1:2" x14ac:dyDescent="0.25">
      <c r="A14475" s="9" t="s">
        <v>3835</v>
      </c>
      <c r="B14475" s="11">
        <v>38666</v>
      </c>
    </row>
    <row r="14476" spans="1:2" x14ac:dyDescent="0.25">
      <c r="A14476" s="4" t="s">
        <v>48</v>
      </c>
      <c r="B14476" s="11">
        <v>38666</v>
      </c>
    </row>
    <row r="14477" spans="1:2" x14ac:dyDescent="0.25">
      <c r="A14477" s="10" t="s">
        <v>67</v>
      </c>
      <c r="B14477" s="11">
        <v>38666</v>
      </c>
    </row>
    <row r="14478" spans="1:2" x14ac:dyDescent="0.25">
      <c r="A14478" s="12" t="s">
        <v>6</v>
      </c>
      <c r="B14478" s="11">
        <v>38666</v>
      </c>
    </row>
    <row r="14479" spans="1:2" x14ac:dyDescent="0.25">
      <c r="A14479" s="13" t="s">
        <v>4030</v>
      </c>
      <c r="B14479" s="11">
        <v>38666</v>
      </c>
    </row>
    <row r="14480" spans="1:2" x14ac:dyDescent="0.25">
      <c r="A14480" s="14">
        <v>10</v>
      </c>
      <c r="B14480" s="11">
        <v>38666</v>
      </c>
    </row>
    <row r="14481" spans="1:2" x14ac:dyDescent="0.25">
      <c r="A14481" s="20" t="s">
        <v>13</v>
      </c>
      <c r="B14481" s="11">
        <v>38666</v>
      </c>
    </row>
    <row r="14482" spans="1:2" x14ac:dyDescent="0.25">
      <c r="A14482" s="163">
        <v>38666</v>
      </c>
      <c r="B14482" s="11">
        <v>38666</v>
      </c>
    </row>
    <row r="14483" spans="1:2" x14ac:dyDescent="0.25">
      <c r="A14483" s="9" t="s">
        <v>3836</v>
      </c>
      <c r="B14483" s="11">
        <v>63000</v>
      </c>
    </row>
    <row r="14484" spans="1:2" x14ac:dyDescent="0.25">
      <c r="A14484" s="4" t="s">
        <v>15</v>
      </c>
      <c r="B14484" s="11">
        <v>63000</v>
      </c>
    </row>
    <row r="14485" spans="1:2" x14ac:dyDescent="0.25">
      <c r="A14485" s="10" t="s">
        <v>20</v>
      </c>
      <c r="B14485" s="11">
        <v>63000</v>
      </c>
    </row>
    <row r="14486" spans="1:2" x14ac:dyDescent="0.25">
      <c r="A14486" s="12" t="s">
        <v>6</v>
      </c>
      <c r="B14486" s="11">
        <v>63000</v>
      </c>
    </row>
    <row r="14487" spans="1:2" x14ac:dyDescent="0.25">
      <c r="A14487" s="13" t="s">
        <v>4100</v>
      </c>
      <c r="B14487" s="11">
        <v>63000</v>
      </c>
    </row>
    <row r="14488" spans="1:2" x14ac:dyDescent="0.25">
      <c r="A14488" s="14">
        <v>6</v>
      </c>
      <c r="B14488" s="11">
        <v>63000</v>
      </c>
    </row>
    <row r="14489" spans="1:2" x14ac:dyDescent="0.25">
      <c r="A14489" s="20" t="s">
        <v>9</v>
      </c>
      <c r="B14489" s="11">
        <v>63000</v>
      </c>
    </row>
    <row r="14490" spans="1:2" x14ac:dyDescent="0.25">
      <c r="A14490" s="163">
        <v>63000</v>
      </c>
      <c r="B14490" s="11">
        <v>63000</v>
      </c>
    </row>
    <row r="14491" spans="1:2" x14ac:dyDescent="0.25">
      <c r="A14491" s="9" t="s">
        <v>3837</v>
      </c>
      <c r="B14491" s="11">
        <v>63000</v>
      </c>
    </row>
    <row r="14492" spans="1:2" x14ac:dyDescent="0.25">
      <c r="A14492" s="4" t="s">
        <v>15</v>
      </c>
      <c r="B14492" s="11">
        <v>63000</v>
      </c>
    </row>
    <row r="14493" spans="1:2" x14ac:dyDescent="0.25">
      <c r="A14493" s="10" t="s">
        <v>20</v>
      </c>
      <c r="B14493" s="11">
        <v>63000</v>
      </c>
    </row>
    <row r="14494" spans="1:2" x14ac:dyDescent="0.25">
      <c r="A14494" s="12" t="s">
        <v>6</v>
      </c>
      <c r="B14494" s="11">
        <v>63000</v>
      </c>
    </row>
    <row r="14495" spans="1:2" x14ac:dyDescent="0.25">
      <c r="A14495" s="13" t="s">
        <v>4100</v>
      </c>
      <c r="B14495" s="11">
        <v>63000</v>
      </c>
    </row>
    <row r="14496" spans="1:2" x14ac:dyDescent="0.25">
      <c r="A14496" s="14">
        <v>1</v>
      </c>
      <c r="B14496" s="11">
        <v>63000</v>
      </c>
    </row>
    <row r="14497" spans="1:2" x14ac:dyDescent="0.25">
      <c r="A14497" s="20" t="s">
        <v>13</v>
      </c>
      <c r="B14497" s="11">
        <v>63000</v>
      </c>
    </row>
    <row r="14498" spans="1:2" x14ac:dyDescent="0.25">
      <c r="A14498" s="163">
        <v>63000</v>
      </c>
      <c r="B14498" s="11">
        <v>63000</v>
      </c>
    </row>
    <row r="14499" spans="1:2" x14ac:dyDescent="0.25">
      <c r="A14499" s="9" t="s">
        <v>3838</v>
      </c>
      <c r="B14499" s="11">
        <v>6410.8500074793246</v>
      </c>
    </row>
    <row r="14500" spans="1:2" x14ac:dyDescent="0.25">
      <c r="A14500" s="4" t="s">
        <v>8</v>
      </c>
      <c r="B14500" s="11">
        <v>6410.8500074793246</v>
      </c>
    </row>
    <row r="14501" spans="1:2" x14ac:dyDescent="0.25">
      <c r="A14501" s="10" t="s">
        <v>20</v>
      </c>
      <c r="B14501" s="11">
        <v>6410.8500074793246</v>
      </c>
    </row>
    <row r="14502" spans="1:2" x14ac:dyDescent="0.25">
      <c r="A14502" s="12" t="s">
        <v>40</v>
      </c>
      <c r="B14502" s="11">
        <v>6410.8500074793246</v>
      </c>
    </row>
    <row r="14503" spans="1:2" x14ac:dyDescent="0.25">
      <c r="A14503" s="13" t="s">
        <v>4053</v>
      </c>
      <c r="B14503" s="11">
        <v>6410.8500074793246</v>
      </c>
    </row>
    <row r="14504" spans="1:2" x14ac:dyDescent="0.25">
      <c r="A14504" s="14">
        <v>2</v>
      </c>
      <c r="B14504" s="11">
        <v>6410.8500074793246</v>
      </c>
    </row>
    <row r="14505" spans="1:2" x14ac:dyDescent="0.25">
      <c r="A14505" s="20" t="s">
        <v>13</v>
      </c>
      <c r="B14505" s="11">
        <v>6410.8500074793246</v>
      </c>
    </row>
    <row r="14506" spans="1:2" x14ac:dyDescent="0.25">
      <c r="A14506" s="163">
        <v>6410.8500074793246</v>
      </c>
      <c r="B14506" s="11">
        <v>6410.8500074793246</v>
      </c>
    </row>
    <row r="14507" spans="1:2" x14ac:dyDescent="0.25">
      <c r="A14507" s="9" t="s">
        <v>3839</v>
      </c>
      <c r="B14507" s="11">
        <v>10684.750012465542</v>
      </c>
    </row>
    <row r="14508" spans="1:2" x14ac:dyDescent="0.25">
      <c r="A14508" s="4" t="s">
        <v>8</v>
      </c>
      <c r="B14508" s="11">
        <v>10684.750012465542</v>
      </c>
    </row>
    <row r="14509" spans="1:2" x14ac:dyDescent="0.25">
      <c r="A14509" s="10" t="s">
        <v>52</v>
      </c>
      <c r="B14509" s="11">
        <v>10684.750012465542</v>
      </c>
    </row>
    <row r="14510" spans="1:2" x14ac:dyDescent="0.25">
      <c r="A14510" s="12" t="s">
        <v>40</v>
      </c>
      <c r="B14510" s="11">
        <v>10684.750012465542</v>
      </c>
    </row>
    <row r="14511" spans="1:2" x14ac:dyDescent="0.25">
      <c r="A14511" s="13" t="s">
        <v>4053</v>
      </c>
      <c r="B14511" s="11">
        <v>10684.750012465542</v>
      </c>
    </row>
    <row r="14512" spans="1:2" x14ac:dyDescent="0.25">
      <c r="A14512" s="14">
        <v>12</v>
      </c>
      <c r="B14512" s="11">
        <v>10684.750012465542</v>
      </c>
    </row>
    <row r="14513" spans="1:2" x14ac:dyDescent="0.25">
      <c r="A14513" s="20" t="s">
        <v>9</v>
      </c>
      <c r="B14513" s="11">
        <v>10684.750012465542</v>
      </c>
    </row>
    <row r="14514" spans="1:2" x14ac:dyDescent="0.25">
      <c r="A14514" s="163">
        <v>10684.750012465542</v>
      </c>
      <c r="B14514" s="11">
        <v>10684.750012465542</v>
      </c>
    </row>
    <row r="14515" spans="1:2" x14ac:dyDescent="0.25">
      <c r="A14515" s="9" t="s">
        <v>3840</v>
      </c>
      <c r="B14515" s="11">
        <v>40000</v>
      </c>
    </row>
    <row r="14516" spans="1:2" x14ac:dyDescent="0.25">
      <c r="A14516" s="4" t="s">
        <v>8</v>
      </c>
      <c r="B14516" s="11">
        <v>40000</v>
      </c>
    </row>
    <row r="14517" spans="1:2" x14ac:dyDescent="0.25">
      <c r="A14517" s="10" t="s">
        <v>52</v>
      </c>
      <c r="B14517" s="11">
        <v>40000</v>
      </c>
    </row>
    <row r="14518" spans="1:2" x14ac:dyDescent="0.25">
      <c r="A14518" s="12" t="s">
        <v>6</v>
      </c>
      <c r="B14518" s="11">
        <v>40000</v>
      </c>
    </row>
    <row r="14519" spans="1:2" x14ac:dyDescent="0.25">
      <c r="A14519" s="13" t="s">
        <v>4030</v>
      </c>
      <c r="B14519" s="11">
        <v>40000</v>
      </c>
    </row>
    <row r="14520" spans="1:2" x14ac:dyDescent="0.25">
      <c r="A14520" s="14">
        <v>5</v>
      </c>
      <c r="B14520" s="11">
        <v>40000</v>
      </c>
    </row>
    <row r="14521" spans="1:2" x14ac:dyDescent="0.25">
      <c r="A14521" s="20" t="s">
        <v>9</v>
      </c>
      <c r="B14521" s="11">
        <v>40000</v>
      </c>
    </row>
    <row r="14522" spans="1:2" x14ac:dyDescent="0.25">
      <c r="A14522" s="163">
        <v>40000</v>
      </c>
      <c r="B14522" s="11">
        <v>40000</v>
      </c>
    </row>
    <row r="14523" spans="1:2" x14ac:dyDescent="0.25">
      <c r="A14523" s="9" t="s">
        <v>3841</v>
      </c>
      <c r="B14523" s="11">
        <v>6232.7708406048987</v>
      </c>
    </row>
    <row r="14524" spans="1:2" x14ac:dyDescent="0.25">
      <c r="A14524" s="4" t="s">
        <v>8</v>
      </c>
      <c r="B14524" s="11">
        <v>6232.7708406048987</v>
      </c>
    </row>
    <row r="14525" spans="1:2" x14ac:dyDescent="0.25">
      <c r="A14525" s="10" t="s">
        <v>20</v>
      </c>
      <c r="B14525" s="11">
        <v>6232.7708406048987</v>
      </c>
    </row>
    <row r="14526" spans="1:2" x14ac:dyDescent="0.25">
      <c r="A14526" s="12" t="s">
        <v>40</v>
      </c>
      <c r="B14526" s="11">
        <v>6232.7708406048987</v>
      </c>
    </row>
    <row r="14527" spans="1:2" x14ac:dyDescent="0.25">
      <c r="A14527" s="13" t="s">
        <v>4053</v>
      </c>
      <c r="B14527" s="11">
        <v>6232.7708406048987</v>
      </c>
    </row>
    <row r="14528" spans="1:2" x14ac:dyDescent="0.25">
      <c r="A14528" s="14">
        <v>6</v>
      </c>
      <c r="B14528" s="11">
        <v>6232.7708406048987</v>
      </c>
    </row>
    <row r="14529" spans="1:2" x14ac:dyDescent="0.25">
      <c r="A14529" s="20" t="s">
        <v>9</v>
      </c>
      <c r="B14529" s="11">
        <v>6232.7708406048987</v>
      </c>
    </row>
    <row r="14530" spans="1:2" x14ac:dyDescent="0.25">
      <c r="A14530" s="163">
        <v>6232.7708406048987</v>
      </c>
      <c r="B14530" s="11">
        <v>6232.7708406048987</v>
      </c>
    </row>
    <row r="14531" spans="1:2" x14ac:dyDescent="0.25">
      <c r="A14531" s="9" t="s">
        <v>3842</v>
      </c>
      <c r="B14531" s="11">
        <v>41712.231189497601</v>
      </c>
    </row>
    <row r="14532" spans="1:2" x14ac:dyDescent="0.25">
      <c r="A14532" s="4" t="s">
        <v>8</v>
      </c>
      <c r="B14532" s="11">
        <v>41712.231189497601</v>
      </c>
    </row>
    <row r="14533" spans="1:2" x14ac:dyDescent="0.25">
      <c r="A14533" s="10" t="s">
        <v>4000</v>
      </c>
      <c r="B14533" s="11">
        <v>41712.231189497601</v>
      </c>
    </row>
    <row r="14534" spans="1:2" x14ac:dyDescent="0.25">
      <c r="A14534" s="12" t="s">
        <v>40</v>
      </c>
      <c r="B14534" s="11">
        <v>41712.231189497601</v>
      </c>
    </row>
    <row r="14535" spans="1:2" x14ac:dyDescent="0.25">
      <c r="A14535" s="13" t="s">
        <v>4030</v>
      </c>
      <c r="B14535" s="11">
        <v>41712.231189497601</v>
      </c>
    </row>
    <row r="14536" spans="1:2" x14ac:dyDescent="0.25">
      <c r="A14536" s="14">
        <v>12</v>
      </c>
      <c r="B14536" s="11">
        <v>41712.231189497601</v>
      </c>
    </row>
    <row r="14537" spans="1:2" x14ac:dyDescent="0.25">
      <c r="A14537" s="20" t="s">
        <v>18</v>
      </c>
      <c r="B14537" s="11">
        <v>41712.231189497601</v>
      </c>
    </row>
    <row r="14538" spans="1:2" x14ac:dyDescent="0.25">
      <c r="A14538" s="163">
        <v>41712.231189497601</v>
      </c>
      <c r="B14538" s="11">
        <v>41712.231189497601</v>
      </c>
    </row>
    <row r="14539" spans="1:2" x14ac:dyDescent="0.25">
      <c r="A14539" s="9" t="s">
        <v>3843</v>
      </c>
      <c r="B14539" s="11">
        <v>12465.541681209797</v>
      </c>
    </row>
    <row r="14540" spans="1:2" x14ac:dyDescent="0.25">
      <c r="A14540" s="4" t="s">
        <v>8</v>
      </c>
      <c r="B14540" s="11">
        <v>12465.541681209797</v>
      </c>
    </row>
    <row r="14541" spans="1:2" x14ac:dyDescent="0.25">
      <c r="A14541" s="10" t="s">
        <v>52</v>
      </c>
      <c r="B14541" s="11">
        <v>12465.541681209797</v>
      </c>
    </row>
    <row r="14542" spans="1:2" x14ac:dyDescent="0.25">
      <c r="A14542" s="12" t="s">
        <v>40</v>
      </c>
      <c r="B14542" s="11">
        <v>12465.541681209797</v>
      </c>
    </row>
    <row r="14543" spans="1:2" x14ac:dyDescent="0.25">
      <c r="A14543" s="13" t="s">
        <v>4053</v>
      </c>
      <c r="B14543" s="11">
        <v>12465.541681209797</v>
      </c>
    </row>
    <row r="14544" spans="1:2" x14ac:dyDescent="0.25">
      <c r="A14544" s="14">
        <v>9</v>
      </c>
      <c r="B14544" s="11">
        <v>12465.541681209797</v>
      </c>
    </row>
    <row r="14545" spans="1:2" x14ac:dyDescent="0.25">
      <c r="A14545" s="20" t="s">
        <v>18</v>
      </c>
      <c r="B14545" s="11">
        <v>12465.541681209797</v>
      </c>
    </row>
    <row r="14546" spans="1:2" x14ac:dyDescent="0.25">
      <c r="A14546" s="163">
        <v>12465.541681209797</v>
      </c>
      <c r="B14546" s="11">
        <v>12465.541681209797</v>
      </c>
    </row>
    <row r="14547" spans="1:2" x14ac:dyDescent="0.25">
      <c r="A14547" s="9" t="s">
        <v>3844</v>
      </c>
      <c r="B14547" s="11">
        <v>32311.654577379326</v>
      </c>
    </row>
    <row r="14548" spans="1:2" x14ac:dyDescent="0.25">
      <c r="A14548" s="4" t="s">
        <v>71</v>
      </c>
      <c r="B14548" s="11">
        <v>32311.654577379326</v>
      </c>
    </row>
    <row r="14549" spans="1:2" x14ac:dyDescent="0.25">
      <c r="A14549" s="10" t="s">
        <v>20</v>
      </c>
      <c r="B14549" s="11">
        <v>32311.654577379326</v>
      </c>
    </row>
    <row r="14550" spans="1:2" x14ac:dyDescent="0.25">
      <c r="A14550" s="12" t="s">
        <v>69</v>
      </c>
      <c r="B14550" s="11">
        <v>32311.654577379326</v>
      </c>
    </row>
    <row r="14551" spans="1:2" x14ac:dyDescent="0.25">
      <c r="A14551" s="13" t="s">
        <v>4032</v>
      </c>
      <c r="B14551" s="11">
        <v>32311.654577379326</v>
      </c>
    </row>
    <row r="14552" spans="1:2" x14ac:dyDescent="0.25">
      <c r="A14552" s="14">
        <v>20</v>
      </c>
      <c r="B14552" s="11">
        <v>32311.654577379326</v>
      </c>
    </row>
    <row r="14553" spans="1:2" x14ac:dyDescent="0.25">
      <c r="A14553" s="20" t="s">
        <v>9</v>
      </c>
      <c r="B14553" s="11">
        <v>32311.654577379326</v>
      </c>
    </row>
    <row r="14554" spans="1:2" x14ac:dyDescent="0.25">
      <c r="A14554" s="163">
        <v>32311.654577379326</v>
      </c>
      <c r="B14554" s="11">
        <v>32311.654577379326</v>
      </c>
    </row>
    <row r="14555" spans="1:2" x14ac:dyDescent="0.25">
      <c r="A14555" s="9" t="s">
        <v>3845</v>
      </c>
      <c r="B14555" s="11">
        <v>7123.1666749770275</v>
      </c>
    </row>
    <row r="14556" spans="1:2" x14ac:dyDescent="0.25">
      <c r="A14556" s="4" t="s">
        <v>8</v>
      </c>
      <c r="B14556" s="11">
        <v>7123.1666749770275</v>
      </c>
    </row>
    <row r="14557" spans="1:2" x14ac:dyDescent="0.25">
      <c r="A14557" s="10" t="s">
        <v>20</v>
      </c>
      <c r="B14557" s="11">
        <v>7123.1666749770275</v>
      </c>
    </row>
    <row r="14558" spans="1:2" x14ac:dyDescent="0.25">
      <c r="A14558" s="12" t="s">
        <v>40</v>
      </c>
      <c r="B14558" s="11">
        <v>7123.1666749770275</v>
      </c>
    </row>
    <row r="14559" spans="1:2" x14ac:dyDescent="0.25">
      <c r="A14559" s="13" t="s">
        <v>4053</v>
      </c>
      <c r="B14559" s="11">
        <v>7123.1666749770275</v>
      </c>
    </row>
    <row r="14560" spans="1:2" x14ac:dyDescent="0.25">
      <c r="A14560" s="14">
        <v>2</v>
      </c>
      <c r="B14560" s="11">
        <v>7123.1666749770275</v>
      </c>
    </row>
    <row r="14561" spans="1:2" x14ac:dyDescent="0.25">
      <c r="A14561" s="20" t="s">
        <v>25</v>
      </c>
      <c r="B14561" s="11">
        <v>7123.1666749770275</v>
      </c>
    </row>
    <row r="14562" spans="1:2" x14ac:dyDescent="0.25">
      <c r="A14562" s="163">
        <v>7123.1666749770275</v>
      </c>
      <c r="B14562" s="11">
        <v>7123.1666749770275</v>
      </c>
    </row>
    <row r="14563" spans="1:2" x14ac:dyDescent="0.25">
      <c r="A14563" s="9" t="s">
        <v>3846</v>
      </c>
      <c r="B14563" s="11">
        <v>100000</v>
      </c>
    </row>
    <row r="14564" spans="1:2" x14ac:dyDescent="0.25">
      <c r="A14564" s="4" t="s">
        <v>179</v>
      </c>
      <c r="B14564" s="11">
        <v>100000</v>
      </c>
    </row>
    <row r="14565" spans="1:2" x14ac:dyDescent="0.25">
      <c r="A14565" s="10" t="s">
        <v>52</v>
      </c>
      <c r="B14565" s="11">
        <v>100000</v>
      </c>
    </row>
    <row r="14566" spans="1:2" x14ac:dyDescent="0.25">
      <c r="A14566" s="12" t="s">
        <v>6</v>
      </c>
      <c r="B14566" s="11">
        <v>100000</v>
      </c>
    </row>
    <row r="14567" spans="1:2" x14ac:dyDescent="0.25">
      <c r="A14567" s="13" t="s">
        <v>4031</v>
      </c>
      <c r="B14567" s="11">
        <v>100000</v>
      </c>
    </row>
    <row r="14568" spans="1:2" x14ac:dyDescent="0.25">
      <c r="A14568" s="14">
        <v>15</v>
      </c>
      <c r="B14568" s="11">
        <v>100000</v>
      </c>
    </row>
    <row r="14569" spans="1:2" x14ac:dyDescent="0.25">
      <c r="A14569" s="20" t="s">
        <v>13</v>
      </c>
      <c r="B14569" s="11">
        <v>100000</v>
      </c>
    </row>
    <row r="14570" spans="1:2" x14ac:dyDescent="0.25">
      <c r="A14570" s="163">
        <v>100000</v>
      </c>
      <c r="B14570" s="11">
        <v>100000</v>
      </c>
    </row>
    <row r="14571" spans="1:2" x14ac:dyDescent="0.25">
      <c r="A14571" s="9" t="s">
        <v>3847</v>
      </c>
      <c r="B14571" s="11">
        <v>59819.107020370408</v>
      </c>
    </row>
    <row r="14572" spans="1:2" x14ac:dyDescent="0.25">
      <c r="A14572" s="4" t="s">
        <v>672</v>
      </c>
      <c r="B14572" s="11">
        <v>59819.107020370408</v>
      </c>
    </row>
    <row r="14573" spans="1:2" x14ac:dyDescent="0.25">
      <c r="A14573" s="10" t="s">
        <v>310</v>
      </c>
      <c r="B14573" s="11">
        <v>59819.107020370408</v>
      </c>
    </row>
    <row r="14574" spans="1:2" x14ac:dyDescent="0.25">
      <c r="A14574" s="12" t="s">
        <v>670</v>
      </c>
      <c r="B14574" s="11">
        <v>59819.107020370408</v>
      </c>
    </row>
    <row r="14575" spans="1:2" x14ac:dyDescent="0.25">
      <c r="A14575" s="13" t="s">
        <v>4029</v>
      </c>
      <c r="B14575" s="11">
        <v>59819.107020370408</v>
      </c>
    </row>
    <row r="14576" spans="1:2" x14ac:dyDescent="0.25">
      <c r="A14576" s="14">
        <v>4</v>
      </c>
      <c r="B14576" s="11">
        <v>59819.107020370408</v>
      </c>
    </row>
    <row r="14577" spans="1:2" x14ac:dyDescent="0.25">
      <c r="A14577" s="20" t="s">
        <v>9</v>
      </c>
      <c r="B14577" s="11">
        <v>59819.107020370408</v>
      </c>
    </row>
    <row r="14578" spans="1:2" x14ac:dyDescent="0.25">
      <c r="A14578" s="163">
        <v>59819.107020370408</v>
      </c>
      <c r="B14578" s="11">
        <v>59819.107020370408</v>
      </c>
    </row>
    <row r="14579" spans="1:2" x14ac:dyDescent="0.25">
      <c r="A14579" s="9" t="s">
        <v>3848</v>
      </c>
      <c r="B14579" s="11">
        <v>25000</v>
      </c>
    </row>
    <row r="14580" spans="1:2" x14ac:dyDescent="0.25">
      <c r="A14580" s="4" t="s">
        <v>8</v>
      </c>
      <c r="B14580" s="11">
        <v>25000</v>
      </c>
    </row>
    <row r="14581" spans="1:2" x14ac:dyDescent="0.25">
      <c r="A14581" s="10" t="s">
        <v>20</v>
      </c>
      <c r="B14581" s="11">
        <v>25000</v>
      </c>
    </row>
    <row r="14582" spans="1:2" x14ac:dyDescent="0.25">
      <c r="A14582" s="12" t="s">
        <v>6</v>
      </c>
      <c r="B14582" s="11">
        <v>25000</v>
      </c>
    </row>
    <row r="14583" spans="1:2" x14ac:dyDescent="0.25">
      <c r="A14583" s="13" t="s">
        <v>4032</v>
      </c>
      <c r="B14583" s="11">
        <v>25000</v>
      </c>
    </row>
    <row r="14584" spans="1:2" x14ac:dyDescent="0.25">
      <c r="A14584" s="14">
        <v>1.5</v>
      </c>
      <c r="B14584" s="11">
        <v>25000</v>
      </c>
    </row>
    <row r="14585" spans="1:2" x14ac:dyDescent="0.25">
      <c r="A14585" s="20" t="s">
        <v>13</v>
      </c>
      <c r="B14585" s="11">
        <v>25000</v>
      </c>
    </row>
    <row r="14586" spans="1:2" x14ac:dyDescent="0.25">
      <c r="A14586" s="163">
        <v>25000</v>
      </c>
      <c r="B14586" s="11">
        <v>25000</v>
      </c>
    </row>
    <row r="14587" spans="1:2" x14ac:dyDescent="0.25">
      <c r="A14587" s="9" t="s">
        <v>3849</v>
      </c>
      <c r="B14587" s="11">
        <v>5000</v>
      </c>
    </row>
    <row r="14588" spans="1:2" x14ac:dyDescent="0.25">
      <c r="A14588" s="4" t="s">
        <v>8</v>
      </c>
      <c r="B14588" s="11">
        <v>5000</v>
      </c>
    </row>
    <row r="14589" spans="1:2" x14ac:dyDescent="0.25">
      <c r="A14589" s="10" t="s">
        <v>20</v>
      </c>
      <c r="B14589" s="11">
        <v>5000</v>
      </c>
    </row>
    <row r="14590" spans="1:2" x14ac:dyDescent="0.25">
      <c r="A14590" s="12" t="s">
        <v>6</v>
      </c>
      <c r="B14590" s="11">
        <v>5000</v>
      </c>
    </row>
    <row r="14591" spans="1:2" x14ac:dyDescent="0.25">
      <c r="A14591" s="13" t="s">
        <v>4053</v>
      </c>
      <c r="B14591" s="11">
        <v>5000</v>
      </c>
    </row>
    <row r="14592" spans="1:2" x14ac:dyDescent="0.25">
      <c r="A14592" s="14">
        <v>10</v>
      </c>
      <c r="B14592" s="11">
        <v>5000</v>
      </c>
    </row>
    <row r="14593" spans="1:2" x14ac:dyDescent="0.25">
      <c r="A14593" s="20" t="s">
        <v>18</v>
      </c>
      <c r="B14593" s="11">
        <v>5000</v>
      </c>
    </row>
    <row r="14594" spans="1:2" x14ac:dyDescent="0.25">
      <c r="A14594" s="163">
        <v>5000</v>
      </c>
      <c r="B14594" s="11">
        <v>5000</v>
      </c>
    </row>
    <row r="14595" spans="1:2" x14ac:dyDescent="0.25">
      <c r="A14595" s="9" t="s">
        <v>3850</v>
      </c>
      <c r="B14595" s="11">
        <v>64254.308353366054</v>
      </c>
    </row>
    <row r="14596" spans="1:2" x14ac:dyDescent="0.25">
      <c r="A14596" s="4" t="s">
        <v>84</v>
      </c>
      <c r="B14596" s="11">
        <v>64254.308353366054</v>
      </c>
    </row>
    <row r="14597" spans="1:2" x14ac:dyDescent="0.25">
      <c r="A14597" s="10" t="s">
        <v>310</v>
      </c>
      <c r="B14597" s="11">
        <v>64254.308353366054</v>
      </c>
    </row>
    <row r="14598" spans="1:2" x14ac:dyDescent="0.25">
      <c r="A14598" s="12" t="s">
        <v>82</v>
      </c>
      <c r="B14598" s="11">
        <v>64254.308353366054</v>
      </c>
    </row>
    <row r="14599" spans="1:2" x14ac:dyDescent="0.25">
      <c r="A14599" s="13" t="s">
        <v>4100</v>
      </c>
      <c r="B14599" s="11">
        <v>64254.308353366054</v>
      </c>
    </row>
    <row r="14600" spans="1:2" x14ac:dyDescent="0.25">
      <c r="A14600" s="14">
        <v>3</v>
      </c>
      <c r="B14600" s="11">
        <v>64254.308353366054</v>
      </c>
    </row>
    <row r="14601" spans="1:2" x14ac:dyDescent="0.25">
      <c r="A14601" s="20" t="s">
        <v>13</v>
      </c>
      <c r="B14601" s="11">
        <v>64254.308353366054</v>
      </c>
    </row>
    <row r="14602" spans="1:2" x14ac:dyDescent="0.25">
      <c r="A14602" s="163">
        <v>64254.308353366054</v>
      </c>
      <c r="B14602" s="11">
        <v>64254.308353366054</v>
      </c>
    </row>
    <row r="14603" spans="1:2" x14ac:dyDescent="0.25">
      <c r="A14603" s="9" t="s">
        <v>3851</v>
      </c>
      <c r="B14603" s="11">
        <v>76223.966339496474</v>
      </c>
    </row>
    <row r="14604" spans="1:2" x14ac:dyDescent="0.25">
      <c r="A14604" s="4" t="s">
        <v>24</v>
      </c>
      <c r="B14604" s="11">
        <v>76223.966339496474</v>
      </c>
    </row>
    <row r="14605" spans="1:2" x14ac:dyDescent="0.25">
      <c r="A14605" s="10" t="s">
        <v>52</v>
      </c>
      <c r="B14605" s="11">
        <v>76223.966339496474</v>
      </c>
    </row>
    <row r="14606" spans="1:2" x14ac:dyDescent="0.25">
      <c r="A14606" s="12" t="s">
        <v>22</v>
      </c>
      <c r="B14606" s="11">
        <v>76223.966339496474</v>
      </c>
    </row>
    <row r="14607" spans="1:2" x14ac:dyDescent="0.25">
      <c r="A14607" s="13" t="s">
        <v>4101</v>
      </c>
      <c r="B14607" s="11">
        <v>76223.966339496474</v>
      </c>
    </row>
    <row r="14608" spans="1:2" x14ac:dyDescent="0.25">
      <c r="A14608" s="14">
        <v>6</v>
      </c>
      <c r="B14608" s="11">
        <v>76223.966339496474</v>
      </c>
    </row>
    <row r="14609" spans="1:2" x14ac:dyDescent="0.25">
      <c r="A14609" s="20" t="s">
        <v>9</v>
      </c>
      <c r="B14609" s="11">
        <v>76223.966339496474</v>
      </c>
    </row>
    <row r="14610" spans="1:2" x14ac:dyDescent="0.25">
      <c r="A14610" s="163">
        <v>76223.966339496474</v>
      </c>
      <c r="B14610" s="11">
        <v>76223.966339496474</v>
      </c>
    </row>
    <row r="14611" spans="1:2" x14ac:dyDescent="0.25">
      <c r="A14611" s="9" t="s">
        <v>3852</v>
      </c>
      <c r="B14611" s="11">
        <v>102542.54233725216</v>
      </c>
    </row>
    <row r="14612" spans="1:2" x14ac:dyDescent="0.25">
      <c r="A14612" s="4" t="s">
        <v>877</v>
      </c>
      <c r="B14612" s="11">
        <v>102542.54233725216</v>
      </c>
    </row>
    <row r="14613" spans="1:2" x14ac:dyDescent="0.25">
      <c r="A14613" s="10" t="s">
        <v>279</v>
      </c>
      <c r="B14613" s="11">
        <v>102542.54233725216</v>
      </c>
    </row>
    <row r="14614" spans="1:2" x14ac:dyDescent="0.25">
      <c r="A14614" s="12" t="s">
        <v>1362</v>
      </c>
      <c r="B14614" s="11">
        <v>102542.54233725216</v>
      </c>
    </row>
    <row r="14615" spans="1:2" x14ac:dyDescent="0.25">
      <c r="A14615" s="13" t="s">
        <v>4031</v>
      </c>
      <c r="B14615" s="11">
        <v>102542.54233725216</v>
      </c>
    </row>
    <row r="14616" spans="1:2" x14ac:dyDescent="0.25">
      <c r="A14616" s="14">
        <v>20</v>
      </c>
      <c r="B14616" s="11">
        <v>102542.54233725216</v>
      </c>
    </row>
    <row r="14617" spans="1:2" x14ac:dyDescent="0.25">
      <c r="A14617" s="20" t="s">
        <v>18</v>
      </c>
      <c r="B14617" s="11">
        <v>102542.54233725216</v>
      </c>
    </row>
    <row r="14618" spans="1:2" x14ac:dyDescent="0.25">
      <c r="A14618" s="163">
        <v>102542.54233725216</v>
      </c>
      <c r="B14618" s="11">
        <v>102542.54233725216</v>
      </c>
    </row>
    <row r="14619" spans="1:2" x14ac:dyDescent="0.25">
      <c r="A14619" s="9" t="s">
        <v>3853</v>
      </c>
      <c r="B14619" s="11">
        <v>46000</v>
      </c>
    </row>
    <row r="14620" spans="1:2" x14ac:dyDescent="0.25">
      <c r="A14620" s="4" t="s">
        <v>15</v>
      </c>
      <c r="B14620" s="11">
        <v>46000</v>
      </c>
    </row>
    <row r="14621" spans="1:2" x14ac:dyDescent="0.25">
      <c r="A14621" s="10" t="s">
        <v>20</v>
      </c>
      <c r="B14621" s="11">
        <v>46000</v>
      </c>
    </row>
    <row r="14622" spans="1:2" x14ac:dyDescent="0.25">
      <c r="A14622" s="12" t="s">
        <v>6</v>
      </c>
      <c r="B14622" s="11">
        <v>46000</v>
      </c>
    </row>
    <row r="14623" spans="1:2" x14ac:dyDescent="0.25">
      <c r="A14623" s="13" t="s">
        <v>4030</v>
      </c>
      <c r="B14623" s="11">
        <v>46000</v>
      </c>
    </row>
    <row r="14624" spans="1:2" x14ac:dyDescent="0.25">
      <c r="A14624" s="14">
        <v>1</v>
      </c>
      <c r="B14624" s="11">
        <v>46000</v>
      </c>
    </row>
    <row r="14625" spans="1:2" x14ac:dyDescent="0.25">
      <c r="A14625" s="20" t="s">
        <v>13</v>
      </c>
      <c r="B14625" s="11">
        <v>46000</v>
      </c>
    </row>
    <row r="14626" spans="1:2" x14ac:dyDescent="0.25">
      <c r="A14626" s="163">
        <v>46000</v>
      </c>
      <c r="B14626" s="11">
        <v>46000</v>
      </c>
    </row>
    <row r="14627" spans="1:2" x14ac:dyDescent="0.25">
      <c r="A14627" s="9" t="s">
        <v>3854</v>
      </c>
      <c r="B14627" s="11">
        <v>5000</v>
      </c>
    </row>
    <row r="14628" spans="1:2" x14ac:dyDescent="0.25">
      <c r="A14628" s="4" t="s">
        <v>8</v>
      </c>
      <c r="B14628" s="11">
        <v>5000</v>
      </c>
    </row>
    <row r="14629" spans="1:2" x14ac:dyDescent="0.25">
      <c r="A14629" s="10" t="s">
        <v>20</v>
      </c>
      <c r="B14629" s="11">
        <v>5000</v>
      </c>
    </row>
    <row r="14630" spans="1:2" x14ac:dyDescent="0.25">
      <c r="A14630" s="12" t="s">
        <v>6</v>
      </c>
      <c r="B14630" s="11">
        <v>5000</v>
      </c>
    </row>
    <row r="14631" spans="1:2" x14ac:dyDescent="0.25">
      <c r="A14631" s="13" t="s">
        <v>4053</v>
      </c>
      <c r="B14631" s="11">
        <v>5000</v>
      </c>
    </row>
    <row r="14632" spans="1:2" x14ac:dyDescent="0.25">
      <c r="A14632" s="14">
        <v>2</v>
      </c>
      <c r="B14632" s="11">
        <v>5000</v>
      </c>
    </row>
    <row r="14633" spans="1:2" x14ac:dyDescent="0.25">
      <c r="A14633" s="20" t="s">
        <v>13</v>
      </c>
      <c r="B14633" s="11">
        <v>5000</v>
      </c>
    </row>
    <row r="14634" spans="1:2" x14ac:dyDescent="0.25">
      <c r="A14634" s="163">
        <v>5000</v>
      </c>
      <c r="B14634" s="11">
        <v>5000</v>
      </c>
    </row>
    <row r="14635" spans="1:2" x14ac:dyDescent="0.25">
      <c r="A14635" s="9" t="s">
        <v>3855</v>
      </c>
      <c r="B14635" s="11">
        <v>77819.106783521114</v>
      </c>
    </row>
    <row r="14636" spans="1:2" x14ac:dyDescent="0.25">
      <c r="A14636" s="4" t="s">
        <v>84</v>
      </c>
      <c r="B14636" s="11">
        <v>77819.106783521114</v>
      </c>
    </row>
    <row r="14637" spans="1:2" x14ac:dyDescent="0.25">
      <c r="A14637" s="10" t="s">
        <v>20</v>
      </c>
      <c r="B14637" s="11">
        <v>77819.106783521114</v>
      </c>
    </row>
    <row r="14638" spans="1:2" x14ac:dyDescent="0.25">
      <c r="A14638" s="12" t="s">
        <v>82</v>
      </c>
      <c r="B14638" s="11">
        <v>77819.106783521114</v>
      </c>
    </row>
    <row r="14639" spans="1:2" x14ac:dyDescent="0.25">
      <c r="A14639" s="13" t="s">
        <v>4101</v>
      </c>
      <c r="B14639" s="11">
        <v>77819.106783521114</v>
      </c>
    </row>
    <row r="14640" spans="1:2" x14ac:dyDescent="0.25">
      <c r="A14640" s="14">
        <v>3</v>
      </c>
      <c r="B14640" s="11">
        <v>77819.106783521114</v>
      </c>
    </row>
    <row r="14641" spans="1:2" x14ac:dyDescent="0.25">
      <c r="A14641" s="20" t="s">
        <v>13</v>
      </c>
      <c r="B14641" s="11">
        <v>77819.106783521114</v>
      </c>
    </row>
    <row r="14642" spans="1:2" x14ac:dyDescent="0.25">
      <c r="A14642" s="163">
        <v>77819.106783521114</v>
      </c>
      <c r="B14642" s="11">
        <v>77819.106783521114</v>
      </c>
    </row>
    <row r="14643" spans="1:2" x14ac:dyDescent="0.25">
      <c r="A14643" s="9" t="s">
        <v>3856</v>
      </c>
      <c r="B14643" s="11">
        <v>6232.7708406048987</v>
      </c>
    </row>
    <row r="14644" spans="1:2" x14ac:dyDescent="0.25">
      <c r="A14644" s="4" t="s">
        <v>8</v>
      </c>
      <c r="B14644" s="11">
        <v>6232.7708406048987</v>
      </c>
    </row>
    <row r="14645" spans="1:2" x14ac:dyDescent="0.25">
      <c r="A14645" s="10" t="s">
        <v>52</v>
      </c>
      <c r="B14645" s="11">
        <v>6232.7708406048987</v>
      </c>
    </row>
    <row r="14646" spans="1:2" x14ac:dyDescent="0.25">
      <c r="A14646" s="12" t="s">
        <v>40</v>
      </c>
      <c r="B14646" s="11">
        <v>6232.7708406048987</v>
      </c>
    </row>
    <row r="14647" spans="1:2" x14ac:dyDescent="0.25">
      <c r="A14647" s="13" t="s">
        <v>4053</v>
      </c>
      <c r="B14647" s="11">
        <v>6232.7708406048987</v>
      </c>
    </row>
    <row r="14648" spans="1:2" x14ac:dyDescent="0.25">
      <c r="A14648" s="14">
        <v>27</v>
      </c>
      <c r="B14648" s="11">
        <v>6232.7708406048987</v>
      </c>
    </row>
    <row r="14649" spans="1:2" x14ac:dyDescent="0.25">
      <c r="A14649" s="20" t="s">
        <v>18</v>
      </c>
      <c r="B14649" s="11">
        <v>6232.7708406048987</v>
      </c>
    </row>
    <row r="14650" spans="1:2" x14ac:dyDescent="0.25">
      <c r="A14650" s="163">
        <v>6232.7708406048987</v>
      </c>
      <c r="B14650" s="11">
        <v>6232.7708406048987</v>
      </c>
    </row>
    <row r="14651" spans="1:2" x14ac:dyDescent="0.25">
      <c r="A14651" s="9" t="s">
        <v>3857</v>
      </c>
      <c r="B14651" s="11">
        <v>55166.239522354947</v>
      </c>
    </row>
    <row r="14652" spans="1:2" x14ac:dyDescent="0.25">
      <c r="A14652" s="4" t="s">
        <v>71</v>
      </c>
      <c r="B14652" s="11">
        <v>55166.239522354947</v>
      </c>
    </row>
    <row r="14653" spans="1:2" x14ac:dyDescent="0.25">
      <c r="A14653" s="10" t="s">
        <v>20</v>
      </c>
      <c r="B14653" s="11">
        <v>55166.239522354947</v>
      </c>
    </row>
    <row r="14654" spans="1:2" x14ac:dyDescent="0.25">
      <c r="A14654" s="12" t="s">
        <v>69</v>
      </c>
      <c r="B14654" s="11">
        <v>55166.239522354947</v>
      </c>
    </row>
    <row r="14655" spans="1:2" x14ac:dyDescent="0.25">
      <c r="A14655" s="13" t="s">
        <v>4029</v>
      </c>
      <c r="B14655" s="11">
        <v>55166.239522354947</v>
      </c>
    </row>
    <row r="14656" spans="1:2" x14ac:dyDescent="0.25">
      <c r="A14656" s="14">
        <v>34</v>
      </c>
      <c r="B14656" s="11">
        <v>55166.239522354947</v>
      </c>
    </row>
    <row r="14657" spans="1:2" x14ac:dyDescent="0.25">
      <c r="A14657" s="20" t="s">
        <v>13</v>
      </c>
      <c r="B14657" s="11">
        <v>55166.239522354947</v>
      </c>
    </row>
    <row r="14658" spans="1:2" x14ac:dyDescent="0.25">
      <c r="A14658" s="163">
        <v>55166.239522354947</v>
      </c>
      <c r="B14658" s="11">
        <v>55166.239522354947</v>
      </c>
    </row>
    <row r="14659" spans="1:2" x14ac:dyDescent="0.25">
      <c r="A14659" s="9" t="s">
        <v>3858</v>
      </c>
      <c r="B14659" s="11">
        <v>45000</v>
      </c>
    </row>
    <row r="14660" spans="1:2" x14ac:dyDescent="0.25">
      <c r="A14660" s="4" t="s">
        <v>15</v>
      </c>
      <c r="B14660" s="11">
        <v>45000</v>
      </c>
    </row>
    <row r="14661" spans="1:2" x14ac:dyDescent="0.25">
      <c r="A14661" s="10" t="s">
        <v>310</v>
      </c>
      <c r="B14661" s="11">
        <v>45000</v>
      </c>
    </row>
    <row r="14662" spans="1:2" x14ac:dyDescent="0.25">
      <c r="A14662" s="12" t="s">
        <v>6</v>
      </c>
      <c r="B14662" s="11">
        <v>45000</v>
      </c>
    </row>
    <row r="14663" spans="1:2" x14ac:dyDescent="0.25">
      <c r="A14663" s="13" t="s">
        <v>4030</v>
      </c>
      <c r="B14663" s="11">
        <v>45000</v>
      </c>
    </row>
    <row r="14664" spans="1:2" x14ac:dyDescent="0.25">
      <c r="A14664" s="14">
        <v>5</v>
      </c>
      <c r="B14664" s="11">
        <v>45000</v>
      </c>
    </row>
    <row r="14665" spans="1:2" x14ac:dyDescent="0.25">
      <c r="A14665" s="20" t="s">
        <v>18</v>
      </c>
      <c r="B14665" s="11">
        <v>45000</v>
      </c>
    </row>
    <row r="14666" spans="1:2" x14ac:dyDescent="0.25">
      <c r="A14666" s="163">
        <v>45000</v>
      </c>
      <c r="B14666" s="11">
        <v>45000</v>
      </c>
    </row>
    <row r="14667" spans="1:2" x14ac:dyDescent="0.25">
      <c r="A14667" s="9" t="s">
        <v>3859</v>
      </c>
      <c r="B14667" s="11">
        <v>60000</v>
      </c>
    </row>
    <row r="14668" spans="1:2" x14ac:dyDescent="0.25">
      <c r="A14668" s="4" t="s">
        <v>88</v>
      </c>
      <c r="B14668" s="11">
        <v>60000</v>
      </c>
    </row>
    <row r="14669" spans="1:2" x14ac:dyDescent="0.25">
      <c r="A14669" s="10" t="s">
        <v>52</v>
      </c>
      <c r="B14669" s="11">
        <v>60000</v>
      </c>
    </row>
    <row r="14670" spans="1:2" x14ac:dyDescent="0.25">
      <c r="A14670" s="12" t="s">
        <v>6</v>
      </c>
      <c r="B14670" s="11">
        <v>60000</v>
      </c>
    </row>
    <row r="14671" spans="1:2" x14ac:dyDescent="0.25">
      <c r="A14671" s="13" t="s">
        <v>4029</v>
      </c>
      <c r="B14671" s="11">
        <v>60000</v>
      </c>
    </row>
    <row r="14672" spans="1:2" x14ac:dyDescent="0.25">
      <c r="A14672" s="14">
        <v>10</v>
      </c>
      <c r="B14672" s="11">
        <v>60000</v>
      </c>
    </row>
    <row r="14673" spans="1:2" x14ac:dyDescent="0.25">
      <c r="A14673" s="20" t="s">
        <v>18</v>
      </c>
      <c r="B14673" s="11">
        <v>60000</v>
      </c>
    </row>
    <row r="14674" spans="1:2" x14ac:dyDescent="0.25">
      <c r="A14674" s="163">
        <v>60000</v>
      </c>
      <c r="B14674" s="11">
        <v>60000</v>
      </c>
    </row>
    <row r="14675" spans="1:2" x14ac:dyDescent="0.25">
      <c r="A14675" s="9" t="s">
        <v>3860</v>
      </c>
      <c r="B14675" s="11">
        <v>43000</v>
      </c>
    </row>
    <row r="14676" spans="1:2" x14ac:dyDescent="0.25">
      <c r="A14676" s="4" t="s">
        <v>15</v>
      </c>
      <c r="B14676" s="11">
        <v>43000</v>
      </c>
    </row>
    <row r="14677" spans="1:2" x14ac:dyDescent="0.25">
      <c r="A14677" s="10" t="s">
        <v>20</v>
      </c>
      <c r="B14677" s="11">
        <v>43000</v>
      </c>
    </row>
    <row r="14678" spans="1:2" x14ac:dyDescent="0.25">
      <c r="A14678" s="12" t="s">
        <v>6</v>
      </c>
      <c r="B14678" s="11">
        <v>43000</v>
      </c>
    </row>
    <row r="14679" spans="1:2" x14ac:dyDescent="0.25">
      <c r="A14679" s="13" t="s">
        <v>4030</v>
      </c>
      <c r="B14679" s="11">
        <v>43000</v>
      </c>
    </row>
    <row r="14680" spans="1:2" x14ac:dyDescent="0.25">
      <c r="A14680" s="14">
        <v>5</v>
      </c>
      <c r="B14680" s="11">
        <v>43000</v>
      </c>
    </row>
    <row r="14681" spans="1:2" x14ac:dyDescent="0.25">
      <c r="A14681" s="20" t="s">
        <v>9</v>
      </c>
      <c r="B14681" s="11">
        <v>43000</v>
      </c>
    </row>
    <row r="14682" spans="1:2" x14ac:dyDescent="0.25">
      <c r="A14682" s="163">
        <v>43000</v>
      </c>
      <c r="B14682" s="11">
        <v>43000</v>
      </c>
    </row>
    <row r="14683" spans="1:2" x14ac:dyDescent="0.25">
      <c r="A14683" s="9" t="s">
        <v>3861</v>
      </c>
      <c r="B14683" s="11">
        <v>35571.184291765021</v>
      </c>
    </row>
    <row r="14684" spans="1:2" x14ac:dyDescent="0.25">
      <c r="A14684" s="4" t="s">
        <v>608</v>
      </c>
      <c r="B14684" s="11">
        <v>35571.184291765021</v>
      </c>
    </row>
    <row r="14685" spans="1:2" x14ac:dyDescent="0.25">
      <c r="A14685" s="10" t="s">
        <v>488</v>
      </c>
      <c r="B14685" s="11">
        <v>35571.184291765021</v>
      </c>
    </row>
    <row r="14686" spans="1:2" x14ac:dyDescent="0.25">
      <c r="A14686" s="12" t="s">
        <v>22</v>
      </c>
      <c r="B14686" s="11">
        <v>35571.184291765021</v>
      </c>
    </row>
    <row r="14687" spans="1:2" x14ac:dyDescent="0.25">
      <c r="A14687" s="13" t="s">
        <v>4032</v>
      </c>
      <c r="B14687" s="11">
        <v>35571.184291765021</v>
      </c>
    </row>
    <row r="14688" spans="1:2" x14ac:dyDescent="0.25">
      <c r="A14688" s="14">
        <v>8</v>
      </c>
      <c r="B14688" s="11">
        <v>35571.184291765021</v>
      </c>
    </row>
    <row r="14689" spans="1:2" x14ac:dyDescent="0.25">
      <c r="A14689" s="20" t="s">
        <v>9</v>
      </c>
      <c r="B14689" s="11">
        <v>35571.184291765021</v>
      </c>
    </row>
    <row r="14690" spans="1:2" x14ac:dyDescent="0.25">
      <c r="A14690" s="163">
        <v>35571.184291765021</v>
      </c>
      <c r="B14690" s="11">
        <v>35571.184291765021</v>
      </c>
    </row>
    <row r="14691" spans="1:2" x14ac:dyDescent="0.25">
      <c r="A14691" s="9" t="s">
        <v>3862</v>
      </c>
      <c r="B14691" s="11">
        <v>48000</v>
      </c>
    </row>
    <row r="14692" spans="1:2" x14ac:dyDescent="0.25">
      <c r="A14692" s="4" t="s">
        <v>15</v>
      </c>
      <c r="B14692" s="11">
        <v>48000</v>
      </c>
    </row>
    <row r="14693" spans="1:2" x14ac:dyDescent="0.25">
      <c r="A14693" s="10" t="s">
        <v>20</v>
      </c>
      <c r="B14693" s="11">
        <v>48000</v>
      </c>
    </row>
    <row r="14694" spans="1:2" x14ac:dyDescent="0.25">
      <c r="A14694" s="12" t="s">
        <v>6</v>
      </c>
      <c r="B14694" s="11">
        <v>48000</v>
      </c>
    </row>
    <row r="14695" spans="1:2" x14ac:dyDescent="0.25">
      <c r="A14695" s="13" t="s">
        <v>4030</v>
      </c>
      <c r="B14695" s="11">
        <v>48000</v>
      </c>
    </row>
    <row r="14696" spans="1:2" x14ac:dyDescent="0.25">
      <c r="A14696" s="14">
        <v>12</v>
      </c>
      <c r="B14696" s="11">
        <v>48000</v>
      </c>
    </row>
    <row r="14697" spans="1:2" x14ac:dyDescent="0.25">
      <c r="A14697" s="20" t="s">
        <v>9</v>
      </c>
      <c r="B14697" s="11">
        <v>48000</v>
      </c>
    </row>
    <row r="14698" spans="1:2" x14ac:dyDescent="0.25">
      <c r="A14698" s="163">
        <v>48000</v>
      </c>
      <c r="B14698" s="11">
        <v>48000</v>
      </c>
    </row>
    <row r="14699" spans="1:2" x14ac:dyDescent="0.25">
      <c r="A14699" s="9" t="s">
        <v>3863</v>
      </c>
      <c r="B14699" s="11">
        <v>122389.15876831629</v>
      </c>
    </row>
    <row r="14700" spans="1:2" x14ac:dyDescent="0.25">
      <c r="A14700" s="4" t="s">
        <v>84</v>
      </c>
      <c r="B14700" s="11">
        <v>122389.15876831629</v>
      </c>
    </row>
    <row r="14701" spans="1:2" x14ac:dyDescent="0.25">
      <c r="A14701" s="10" t="s">
        <v>52</v>
      </c>
      <c r="B14701" s="11">
        <v>122389.15876831629</v>
      </c>
    </row>
    <row r="14702" spans="1:2" x14ac:dyDescent="0.25">
      <c r="A14702" s="12" t="s">
        <v>82</v>
      </c>
      <c r="B14702" s="11">
        <v>122389.15876831629</v>
      </c>
    </row>
    <row r="14703" spans="1:2" x14ac:dyDescent="0.25">
      <c r="A14703" s="13" t="s">
        <v>4104</v>
      </c>
      <c r="B14703" s="11">
        <v>122389.15876831629</v>
      </c>
    </row>
    <row r="14704" spans="1:2" x14ac:dyDescent="0.25">
      <c r="A14704" s="14">
        <v>8</v>
      </c>
      <c r="B14704" s="11">
        <v>122389.15876831629</v>
      </c>
    </row>
    <row r="14705" spans="1:2" x14ac:dyDescent="0.25">
      <c r="A14705" s="20" t="s">
        <v>25</v>
      </c>
      <c r="B14705" s="11">
        <v>122389.15876831629</v>
      </c>
    </row>
    <row r="14706" spans="1:2" x14ac:dyDescent="0.25">
      <c r="A14706" s="163">
        <v>122389.15876831629</v>
      </c>
      <c r="B14706" s="11">
        <v>122389.15876831629</v>
      </c>
    </row>
    <row r="14707" spans="1:2" x14ac:dyDescent="0.25">
      <c r="A14707" s="9" t="s">
        <v>3864</v>
      </c>
      <c r="B14707" s="11">
        <v>4000</v>
      </c>
    </row>
    <row r="14708" spans="1:2" x14ac:dyDescent="0.25">
      <c r="A14708" s="4" t="s">
        <v>8</v>
      </c>
      <c r="B14708" s="11">
        <v>4000</v>
      </c>
    </row>
    <row r="14709" spans="1:2" x14ac:dyDescent="0.25">
      <c r="A14709" s="10" t="s">
        <v>20</v>
      </c>
      <c r="B14709" s="11">
        <v>4000</v>
      </c>
    </row>
    <row r="14710" spans="1:2" x14ac:dyDescent="0.25">
      <c r="A14710" s="12" t="s">
        <v>6</v>
      </c>
      <c r="B14710" s="11">
        <v>4000</v>
      </c>
    </row>
    <row r="14711" spans="1:2" x14ac:dyDescent="0.25">
      <c r="A14711" s="13" t="s">
        <v>4053</v>
      </c>
      <c r="B14711" s="11">
        <v>4000</v>
      </c>
    </row>
    <row r="14712" spans="1:2" x14ac:dyDescent="0.25">
      <c r="A14712" s="14">
        <v>4</v>
      </c>
      <c r="B14712" s="11">
        <v>4000</v>
      </c>
    </row>
    <row r="14713" spans="1:2" x14ac:dyDescent="0.25">
      <c r="A14713" s="20" t="s">
        <v>18</v>
      </c>
      <c r="B14713" s="11">
        <v>4000</v>
      </c>
    </row>
    <row r="14714" spans="1:2" x14ac:dyDescent="0.25">
      <c r="A14714" s="163">
        <v>4000</v>
      </c>
      <c r="B14714" s="11">
        <v>4000</v>
      </c>
    </row>
    <row r="14715" spans="1:2" x14ac:dyDescent="0.25">
      <c r="A14715" s="9" t="s">
        <v>3865</v>
      </c>
      <c r="B14715" s="11">
        <v>4451.9791718606421</v>
      </c>
    </row>
    <row r="14716" spans="1:2" x14ac:dyDescent="0.25">
      <c r="A14716" s="4" t="s">
        <v>8</v>
      </c>
      <c r="B14716" s="11">
        <v>4451.9791718606421</v>
      </c>
    </row>
    <row r="14717" spans="1:2" x14ac:dyDescent="0.25">
      <c r="A14717" s="10" t="s">
        <v>3999</v>
      </c>
      <c r="B14717" s="11">
        <v>4451.9791718606421</v>
      </c>
    </row>
    <row r="14718" spans="1:2" x14ac:dyDescent="0.25">
      <c r="A14718" s="12" t="s">
        <v>40</v>
      </c>
      <c r="B14718" s="11">
        <v>4451.9791718606421</v>
      </c>
    </row>
    <row r="14719" spans="1:2" x14ac:dyDescent="0.25">
      <c r="A14719" s="13" t="s">
        <v>4053</v>
      </c>
      <c r="B14719" s="11">
        <v>4451.9791718606421</v>
      </c>
    </row>
    <row r="14720" spans="1:2" x14ac:dyDescent="0.25">
      <c r="A14720" s="14">
        <v>3</v>
      </c>
      <c r="B14720" s="11">
        <v>4451.9791718606421</v>
      </c>
    </row>
    <row r="14721" spans="1:2" x14ac:dyDescent="0.25">
      <c r="A14721" s="20" t="s">
        <v>9</v>
      </c>
      <c r="B14721" s="11">
        <v>4451.9791718606421</v>
      </c>
    </row>
    <row r="14722" spans="1:2" x14ac:dyDescent="0.25">
      <c r="A14722" s="163">
        <v>4451.9791718606421</v>
      </c>
      <c r="B14722" s="11">
        <v>4451.9791718606421</v>
      </c>
    </row>
    <row r="14723" spans="1:2" x14ac:dyDescent="0.25">
      <c r="A14723" s="9" t="s">
        <v>3866</v>
      </c>
      <c r="B14723" s="11">
        <v>2953.8461538461538</v>
      </c>
    </row>
    <row r="14724" spans="1:2" x14ac:dyDescent="0.25">
      <c r="A14724" s="4" t="s">
        <v>1991</v>
      </c>
      <c r="B14724" s="11">
        <v>2953.8461538461538</v>
      </c>
    </row>
    <row r="14725" spans="1:2" x14ac:dyDescent="0.25">
      <c r="A14725" s="10" t="s">
        <v>3999</v>
      </c>
      <c r="B14725" s="11">
        <v>2953.8461538461538</v>
      </c>
    </row>
    <row r="14726" spans="1:2" x14ac:dyDescent="0.25">
      <c r="A14726" s="12" t="s">
        <v>1989</v>
      </c>
      <c r="B14726" s="11">
        <v>2953.8461538461538</v>
      </c>
    </row>
    <row r="14727" spans="1:2" x14ac:dyDescent="0.25">
      <c r="A14727" s="13" t="s">
        <v>4053</v>
      </c>
      <c r="B14727" s="11">
        <v>2953.8461538461538</v>
      </c>
    </row>
    <row r="14728" spans="1:2" x14ac:dyDescent="0.25">
      <c r="A14728" s="14">
        <v>3</v>
      </c>
      <c r="B14728" s="11">
        <v>2953.8461538461538</v>
      </c>
    </row>
    <row r="14729" spans="1:2" x14ac:dyDescent="0.25">
      <c r="A14729" s="20" t="s">
        <v>9</v>
      </c>
      <c r="B14729" s="11">
        <v>2953.8461538461538</v>
      </c>
    </row>
    <row r="14730" spans="1:2" x14ac:dyDescent="0.25">
      <c r="A14730" s="163">
        <v>2953.8461538461538</v>
      </c>
      <c r="B14730" s="11">
        <v>2953.8461538461538</v>
      </c>
    </row>
    <row r="14731" spans="1:2" x14ac:dyDescent="0.25">
      <c r="A14731" s="9" t="s">
        <v>3867</v>
      </c>
      <c r="B14731" s="11">
        <v>39404.456801682099</v>
      </c>
    </row>
    <row r="14732" spans="1:2" x14ac:dyDescent="0.25">
      <c r="A14732" s="4" t="s">
        <v>71</v>
      </c>
      <c r="B14732" s="11">
        <v>39404.456801682099</v>
      </c>
    </row>
    <row r="14733" spans="1:2" x14ac:dyDescent="0.25">
      <c r="A14733" s="10" t="s">
        <v>20</v>
      </c>
      <c r="B14733" s="11">
        <v>39404.456801682099</v>
      </c>
    </row>
    <row r="14734" spans="1:2" x14ac:dyDescent="0.25">
      <c r="A14734" s="12" t="s">
        <v>69</v>
      </c>
      <c r="B14734" s="11">
        <v>39404.456801682099</v>
      </c>
    </row>
    <row r="14735" spans="1:2" x14ac:dyDescent="0.25">
      <c r="A14735" s="13" t="s">
        <v>4030</v>
      </c>
      <c r="B14735" s="11">
        <v>39404.456801682099</v>
      </c>
    </row>
    <row r="14736" spans="1:2" x14ac:dyDescent="0.25">
      <c r="A14736" s="14">
        <v>3</v>
      </c>
      <c r="B14736" s="11">
        <v>39404.456801682099</v>
      </c>
    </row>
    <row r="14737" spans="1:2" x14ac:dyDescent="0.25">
      <c r="A14737" s="20" t="s">
        <v>9</v>
      </c>
      <c r="B14737" s="11">
        <v>39404.456801682099</v>
      </c>
    </row>
    <row r="14738" spans="1:2" x14ac:dyDescent="0.25">
      <c r="A14738" s="163">
        <v>39404.456801682099</v>
      </c>
      <c r="B14738" s="11">
        <v>39404.456801682099</v>
      </c>
    </row>
    <row r="14739" spans="1:2" x14ac:dyDescent="0.25">
      <c r="A14739" s="9" t="s">
        <v>3868</v>
      </c>
      <c r="B14739" s="11">
        <v>75473.31457379504</v>
      </c>
    </row>
    <row r="14740" spans="1:2" x14ac:dyDescent="0.25">
      <c r="A14740" s="4" t="s">
        <v>84</v>
      </c>
      <c r="B14740" s="11">
        <v>75473.31457379504</v>
      </c>
    </row>
    <row r="14741" spans="1:2" x14ac:dyDescent="0.25">
      <c r="A14741" s="10" t="s">
        <v>20</v>
      </c>
      <c r="B14741" s="11">
        <v>75473.31457379504</v>
      </c>
    </row>
    <row r="14742" spans="1:2" x14ac:dyDescent="0.25">
      <c r="A14742" s="12" t="s">
        <v>82</v>
      </c>
      <c r="B14742" s="11">
        <v>75473.31457379504</v>
      </c>
    </row>
    <row r="14743" spans="1:2" x14ac:dyDescent="0.25">
      <c r="A14743" s="13" t="s">
        <v>4101</v>
      </c>
      <c r="B14743" s="11">
        <v>75473.31457379504</v>
      </c>
    </row>
    <row r="14744" spans="1:2" x14ac:dyDescent="0.25">
      <c r="A14744" s="14">
        <v>8</v>
      </c>
      <c r="B14744" s="11">
        <v>75473.31457379504</v>
      </c>
    </row>
    <row r="14745" spans="1:2" x14ac:dyDescent="0.25">
      <c r="A14745" s="20" t="s">
        <v>9</v>
      </c>
      <c r="B14745" s="11">
        <v>75473.31457379504</v>
      </c>
    </row>
    <row r="14746" spans="1:2" x14ac:dyDescent="0.25">
      <c r="A14746" s="163">
        <v>75473.31457379504</v>
      </c>
      <c r="B14746" s="11">
        <v>75473.31457379504</v>
      </c>
    </row>
    <row r="14747" spans="1:2" x14ac:dyDescent="0.25">
      <c r="A14747" s="9" t="s">
        <v>3869</v>
      </c>
      <c r="B14747" s="11">
        <v>13355.937515581925</v>
      </c>
    </row>
    <row r="14748" spans="1:2" x14ac:dyDescent="0.25">
      <c r="A14748" s="4" t="s">
        <v>8</v>
      </c>
      <c r="B14748" s="11">
        <v>13355.937515581925</v>
      </c>
    </row>
    <row r="14749" spans="1:2" x14ac:dyDescent="0.25">
      <c r="A14749" s="10" t="s">
        <v>20</v>
      </c>
      <c r="B14749" s="11">
        <v>13355.937515581925</v>
      </c>
    </row>
    <row r="14750" spans="1:2" x14ac:dyDescent="0.25">
      <c r="A14750" s="12" t="s">
        <v>40</v>
      </c>
      <c r="B14750" s="11">
        <v>13355.937515581925</v>
      </c>
    </row>
    <row r="14751" spans="1:2" x14ac:dyDescent="0.25">
      <c r="A14751" s="13" t="s">
        <v>4054</v>
      </c>
      <c r="B14751" s="11">
        <v>13355.937515581925</v>
      </c>
    </row>
    <row r="14752" spans="1:2" x14ac:dyDescent="0.25">
      <c r="A14752" s="14">
        <v>5</v>
      </c>
      <c r="B14752" s="11">
        <v>13355.937515581925</v>
      </c>
    </row>
    <row r="14753" spans="1:2" x14ac:dyDescent="0.25">
      <c r="A14753" s="20" t="s">
        <v>9</v>
      </c>
      <c r="B14753" s="11">
        <v>13355.937515581925</v>
      </c>
    </row>
    <row r="14754" spans="1:2" x14ac:dyDescent="0.25">
      <c r="A14754" s="163">
        <v>13355.937515581925</v>
      </c>
      <c r="B14754" s="11">
        <v>13355.937515581925</v>
      </c>
    </row>
    <row r="14755" spans="1:2" x14ac:dyDescent="0.25">
      <c r="A14755" s="9" t="s">
        <v>3870</v>
      </c>
      <c r="B14755" s="11">
        <v>25000</v>
      </c>
    </row>
    <row r="14756" spans="1:2" x14ac:dyDescent="0.25">
      <c r="A14756" s="4" t="s">
        <v>8</v>
      </c>
      <c r="B14756" s="11">
        <v>25000</v>
      </c>
    </row>
    <row r="14757" spans="1:2" x14ac:dyDescent="0.25">
      <c r="A14757" s="10" t="s">
        <v>52</v>
      </c>
      <c r="B14757" s="11">
        <v>25000</v>
      </c>
    </row>
    <row r="14758" spans="1:2" x14ac:dyDescent="0.25">
      <c r="A14758" s="12" t="s">
        <v>6</v>
      </c>
      <c r="B14758" s="11">
        <v>25000</v>
      </c>
    </row>
    <row r="14759" spans="1:2" x14ac:dyDescent="0.25">
      <c r="A14759" s="13" t="s">
        <v>4032</v>
      </c>
      <c r="B14759" s="11">
        <v>25000</v>
      </c>
    </row>
    <row r="14760" spans="1:2" x14ac:dyDescent="0.25">
      <c r="A14760" s="14">
        <v>10</v>
      </c>
      <c r="B14760" s="11">
        <v>25000</v>
      </c>
    </row>
    <row r="14761" spans="1:2" x14ac:dyDescent="0.25">
      <c r="A14761" s="20" t="s">
        <v>9</v>
      </c>
      <c r="B14761" s="11">
        <v>25000</v>
      </c>
    </row>
    <row r="14762" spans="1:2" x14ac:dyDescent="0.25">
      <c r="A14762" s="163">
        <v>25000</v>
      </c>
      <c r="B14762" s="11">
        <v>25000</v>
      </c>
    </row>
    <row r="14763" spans="1:2" x14ac:dyDescent="0.25">
      <c r="A14763" s="9" t="s">
        <v>3871</v>
      </c>
      <c r="B14763" s="11">
        <v>7479.3250087258784</v>
      </c>
    </row>
    <row r="14764" spans="1:2" x14ac:dyDescent="0.25">
      <c r="A14764" s="4" t="s">
        <v>8</v>
      </c>
      <c r="B14764" s="11">
        <v>7479.3250087258784</v>
      </c>
    </row>
    <row r="14765" spans="1:2" x14ac:dyDescent="0.25">
      <c r="A14765" s="10" t="s">
        <v>20</v>
      </c>
      <c r="B14765" s="11">
        <v>7479.3250087258784</v>
      </c>
    </row>
    <row r="14766" spans="1:2" x14ac:dyDescent="0.25">
      <c r="A14766" s="12" t="s">
        <v>40</v>
      </c>
      <c r="B14766" s="11">
        <v>7479.3250087258784</v>
      </c>
    </row>
    <row r="14767" spans="1:2" x14ac:dyDescent="0.25">
      <c r="A14767" s="13" t="s">
        <v>4053</v>
      </c>
      <c r="B14767" s="11">
        <v>7479.3250087258784</v>
      </c>
    </row>
    <row r="14768" spans="1:2" x14ac:dyDescent="0.25">
      <c r="A14768" s="14">
        <v>2</v>
      </c>
      <c r="B14768" s="11">
        <v>7479.3250087258784</v>
      </c>
    </row>
    <row r="14769" spans="1:2" x14ac:dyDescent="0.25">
      <c r="A14769" s="20" t="s">
        <v>9</v>
      </c>
      <c r="B14769" s="11">
        <v>7479.3250087258784</v>
      </c>
    </row>
    <row r="14770" spans="1:2" x14ac:dyDescent="0.25">
      <c r="A14770" s="163">
        <v>7479.3250087258784</v>
      </c>
      <c r="B14770" s="11">
        <v>7479.3250087258784</v>
      </c>
    </row>
    <row r="14771" spans="1:2" x14ac:dyDescent="0.25">
      <c r="A14771" s="9" t="s">
        <v>3872</v>
      </c>
      <c r="B14771" s="11">
        <v>62000</v>
      </c>
    </row>
    <row r="14772" spans="1:2" x14ac:dyDescent="0.25">
      <c r="A14772" s="4" t="s">
        <v>15</v>
      </c>
      <c r="B14772" s="11">
        <v>62000</v>
      </c>
    </row>
    <row r="14773" spans="1:2" x14ac:dyDescent="0.25">
      <c r="A14773" s="10" t="s">
        <v>20</v>
      </c>
      <c r="B14773" s="11">
        <v>62000</v>
      </c>
    </row>
    <row r="14774" spans="1:2" x14ac:dyDescent="0.25">
      <c r="A14774" s="12" t="s">
        <v>6</v>
      </c>
      <c r="B14774" s="11">
        <v>62000</v>
      </c>
    </row>
    <row r="14775" spans="1:2" x14ac:dyDescent="0.25">
      <c r="A14775" s="13" t="s">
        <v>4029</v>
      </c>
      <c r="B14775" s="11">
        <v>62000</v>
      </c>
    </row>
    <row r="14776" spans="1:2" x14ac:dyDescent="0.25">
      <c r="A14776" s="14">
        <v>4</v>
      </c>
      <c r="B14776" s="11">
        <v>62000</v>
      </c>
    </row>
    <row r="14777" spans="1:2" x14ac:dyDescent="0.25">
      <c r="A14777" s="20" t="s">
        <v>9</v>
      </c>
      <c r="B14777" s="11">
        <v>62000</v>
      </c>
    </row>
    <row r="14778" spans="1:2" x14ac:dyDescent="0.25">
      <c r="A14778" s="163">
        <v>62000</v>
      </c>
      <c r="B14778" s="11">
        <v>62000</v>
      </c>
    </row>
    <row r="14779" spans="1:2" x14ac:dyDescent="0.25">
      <c r="A14779" s="9" t="s">
        <v>3873</v>
      </c>
      <c r="B14779" s="11">
        <v>48000</v>
      </c>
    </row>
    <row r="14780" spans="1:2" x14ac:dyDescent="0.25">
      <c r="A14780" s="4" t="s">
        <v>15</v>
      </c>
      <c r="B14780" s="11">
        <v>48000</v>
      </c>
    </row>
    <row r="14781" spans="1:2" x14ac:dyDescent="0.25">
      <c r="A14781" s="10" t="s">
        <v>20</v>
      </c>
      <c r="B14781" s="11">
        <v>48000</v>
      </c>
    </row>
    <row r="14782" spans="1:2" x14ac:dyDescent="0.25">
      <c r="A14782" s="12" t="s">
        <v>6</v>
      </c>
      <c r="B14782" s="11">
        <v>48000</v>
      </c>
    </row>
    <row r="14783" spans="1:2" x14ac:dyDescent="0.25">
      <c r="A14783" s="13" t="s">
        <v>4030</v>
      </c>
      <c r="B14783" s="11">
        <v>48000</v>
      </c>
    </row>
    <row r="14784" spans="1:2" x14ac:dyDescent="0.25">
      <c r="A14784" s="14">
        <v>1</v>
      </c>
      <c r="B14784" s="11">
        <v>48000</v>
      </c>
    </row>
    <row r="14785" spans="1:2" x14ac:dyDescent="0.25">
      <c r="A14785" s="20" t="s">
        <v>9</v>
      </c>
      <c r="B14785" s="11">
        <v>48000</v>
      </c>
    </row>
    <row r="14786" spans="1:2" x14ac:dyDescent="0.25">
      <c r="A14786" s="163">
        <v>48000</v>
      </c>
      <c r="B14786" s="11">
        <v>48000</v>
      </c>
    </row>
    <row r="14787" spans="1:2" x14ac:dyDescent="0.25">
      <c r="A14787" s="9" t="s">
        <v>3874</v>
      </c>
      <c r="B14787" s="11">
        <v>5000</v>
      </c>
    </row>
    <row r="14788" spans="1:2" x14ac:dyDescent="0.25">
      <c r="A14788" s="4" t="s">
        <v>8</v>
      </c>
      <c r="B14788" s="11">
        <v>5000</v>
      </c>
    </row>
    <row r="14789" spans="1:2" x14ac:dyDescent="0.25">
      <c r="A14789" s="10" t="s">
        <v>4000</v>
      </c>
      <c r="B14789" s="11">
        <v>5000</v>
      </c>
    </row>
    <row r="14790" spans="1:2" x14ac:dyDescent="0.25">
      <c r="A14790" s="12" t="s">
        <v>6</v>
      </c>
      <c r="B14790" s="11">
        <v>5000</v>
      </c>
    </row>
    <row r="14791" spans="1:2" x14ac:dyDescent="0.25">
      <c r="A14791" s="13" t="s">
        <v>4053</v>
      </c>
      <c r="B14791" s="11">
        <v>5000</v>
      </c>
    </row>
    <row r="14792" spans="1:2" x14ac:dyDescent="0.25">
      <c r="A14792" s="14">
        <v>3</v>
      </c>
      <c r="B14792" s="11">
        <v>5000</v>
      </c>
    </row>
    <row r="14793" spans="1:2" x14ac:dyDescent="0.25">
      <c r="A14793" s="20" t="s">
        <v>9</v>
      </c>
      <c r="B14793" s="11">
        <v>5000</v>
      </c>
    </row>
    <row r="14794" spans="1:2" x14ac:dyDescent="0.25">
      <c r="A14794" s="163">
        <v>5000</v>
      </c>
      <c r="B14794" s="11">
        <v>5000</v>
      </c>
    </row>
    <row r="14795" spans="1:2" x14ac:dyDescent="0.25">
      <c r="A14795" s="9" t="s">
        <v>3875</v>
      </c>
      <c r="B14795" s="11">
        <v>4914.9850057341491</v>
      </c>
    </row>
    <row r="14796" spans="1:2" x14ac:dyDescent="0.25">
      <c r="A14796" s="4" t="s">
        <v>8</v>
      </c>
      <c r="B14796" s="11">
        <v>4914.9850057341491</v>
      </c>
    </row>
    <row r="14797" spans="1:2" x14ac:dyDescent="0.25">
      <c r="A14797" s="10" t="s">
        <v>3999</v>
      </c>
      <c r="B14797" s="11">
        <v>4914.9850057341491</v>
      </c>
    </row>
    <row r="14798" spans="1:2" x14ac:dyDescent="0.25">
      <c r="A14798" s="12" t="s">
        <v>40</v>
      </c>
      <c r="B14798" s="11">
        <v>4914.9850057341491</v>
      </c>
    </row>
    <row r="14799" spans="1:2" x14ac:dyDescent="0.25">
      <c r="A14799" s="13" t="s">
        <v>4053</v>
      </c>
      <c r="B14799" s="11">
        <v>4914.9850057341491</v>
      </c>
    </row>
    <row r="14800" spans="1:2" x14ac:dyDescent="0.25">
      <c r="A14800" s="14">
        <v>6</v>
      </c>
      <c r="B14800" s="11">
        <v>4914.9850057341491</v>
      </c>
    </row>
    <row r="14801" spans="1:2" x14ac:dyDescent="0.25">
      <c r="A14801" s="20" t="s">
        <v>13</v>
      </c>
      <c r="B14801" s="11">
        <v>4914.9850057341491</v>
      </c>
    </row>
    <row r="14802" spans="1:2" x14ac:dyDescent="0.25">
      <c r="A14802" s="163">
        <v>4914.9850057341491</v>
      </c>
      <c r="B14802" s="11">
        <v>4914.9850057341491</v>
      </c>
    </row>
    <row r="14803" spans="1:2" x14ac:dyDescent="0.25">
      <c r="A14803" s="9" t="s">
        <v>3876</v>
      </c>
      <c r="B14803" s="11">
        <v>75000</v>
      </c>
    </row>
    <row r="14804" spans="1:2" x14ac:dyDescent="0.25">
      <c r="A14804" s="4" t="s">
        <v>15</v>
      </c>
      <c r="B14804" s="11">
        <v>75000</v>
      </c>
    </row>
    <row r="14805" spans="1:2" x14ac:dyDescent="0.25">
      <c r="A14805" s="10" t="s">
        <v>20</v>
      </c>
      <c r="B14805" s="11">
        <v>75000</v>
      </c>
    </row>
    <row r="14806" spans="1:2" x14ac:dyDescent="0.25">
      <c r="A14806" s="12" t="s">
        <v>6</v>
      </c>
      <c r="B14806" s="11">
        <v>75000</v>
      </c>
    </row>
    <row r="14807" spans="1:2" x14ac:dyDescent="0.25">
      <c r="A14807" s="13" t="s">
        <v>4101</v>
      </c>
      <c r="B14807" s="11">
        <v>75000</v>
      </c>
    </row>
    <row r="14808" spans="1:2" x14ac:dyDescent="0.25">
      <c r="A14808" s="14">
        <v>3</v>
      </c>
      <c r="B14808" s="11">
        <v>75000</v>
      </c>
    </row>
    <row r="14809" spans="1:2" x14ac:dyDescent="0.25">
      <c r="A14809" s="20" t="s">
        <v>25</v>
      </c>
      <c r="B14809" s="11">
        <v>75000</v>
      </c>
    </row>
    <row r="14810" spans="1:2" x14ac:dyDescent="0.25">
      <c r="A14810" s="163">
        <v>75000</v>
      </c>
      <c r="B14810" s="11">
        <v>75000</v>
      </c>
    </row>
    <row r="14811" spans="1:2" x14ac:dyDescent="0.25">
      <c r="A14811" s="9" t="s">
        <v>3877</v>
      </c>
      <c r="B14811" s="11">
        <v>4451.9791718606421</v>
      </c>
    </row>
    <row r="14812" spans="1:2" x14ac:dyDescent="0.25">
      <c r="A14812" s="4" t="s">
        <v>8</v>
      </c>
      <c r="B14812" s="11">
        <v>4451.9791718606421</v>
      </c>
    </row>
    <row r="14813" spans="1:2" x14ac:dyDescent="0.25">
      <c r="A14813" s="10" t="s">
        <v>20</v>
      </c>
      <c r="B14813" s="11">
        <v>4451.9791718606421</v>
      </c>
    </row>
    <row r="14814" spans="1:2" x14ac:dyDescent="0.25">
      <c r="A14814" s="12" t="s">
        <v>40</v>
      </c>
      <c r="B14814" s="11">
        <v>4451.9791718606421</v>
      </c>
    </row>
    <row r="14815" spans="1:2" x14ac:dyDescent="0.25">
      <c r="A14815" s="13" t="s">
        <v>4053</v>
      </c>
      <c r="B14815" s="11">
        <v>4451.9791718606421</v>
      </c>
    </row>
    <row r="14816" spans="1:2" x14ac:dyDescent="0.25">
      <c r="A14816" s="14">
        <v>1.6</v>
      </c>
      <c r="B14816" s="11">
        <v>4451.9791718606421</v>
      </c>
    </row>
    <row r="14817" spans="1:2" x14ac:dyDescent="0.25">
      <c r="A14817" s="20" t="s">
        <v>186</v>
      </c>
      <c r="B14817" s="11">
        <v>4451.9791718606421</v>
      </c>
    </row>
    <row r="14818" spans="1:2" x14ac:dyDescent="0.25">
      <c r="A14818" s="163">
        <v>4451.9791718606421</v>
      </c>
      <c r="B14818" s="11">
        <v>4451.9791718606421</v>
      </c>
    </row>
    <row r="14819" spans="1:2" x14ac:dyDescent="0.25">
      <c r="A14819" s="9" t="s">
        <v>3878</v>
      </c>
      <c r="B14819" s="11">
        <v>8400</v>
      </c>
    </row>
    <row r="14820" spans="1:2" x14ac:dyDescent="0.25">
      <c r="A14820" s="4" t="s">
        <v>8</v>
      </c>
      <c r="B14820" s="11">
        <v>8400</v>
      </c>
    </row>
    <row r="14821" spans="1:2" x14ac:dyDescent="0.25">
      <c r="A14821" s="10" t="s">
        <v>3999</v>
      </c>
      <c r="B14821" s="11">
        <v>8400</v>
      </c>
    </row>
    <row r="14822" spans="1:2" x14ac:dyDescent="0.25">
      <c r="A14822" s="12" t="s">
        <v>6</v>
      </c>
      <c r="B14822" s="11">
        <v>8400</v>
      </c>
    </row>
    <row r="14823" spans="1:2" x14ac:dyDescent="0.25">
      <c r="A14823" s="13" t="s">
        <v>4053</v>
      </c>
      <c r="B14823" s="11">
        <v>8400</v>
      </c>
    </row>
    <row r="14824" spans="1:2" x14ac:dyDescent="0.25">
      <c r="A14824" s="14">
        <v>6</v>
      </c>
      <c r="B14824" s="11">
        <v>8400</v>
      </c>
    </row>
    <row r="14825" spans="1:2" x14ac:dyDescent="0.25">
      <c r="A14825" s="20" t="s">
        <v>13</v>
      </c>
      <c r="B14825" s="11">
        <v>8400</v>
      </c>
    </row>
    <row r="14826" spans="1:2" x14ac:dyDescent="0.25">
      <c r="A14826" s="163">
        <v>8400</v>
      </c>
      <c r="B14826" s="11">
        <v>8400</v>
      </c>
    </row>
    <row r="14827" spans="1:2" x14ac:dyDescent="0.25">
      <c r="A14827" s="9" t="s">
        <v>3879</v>
      </c>
      <c r="B14827" s="11">
        <v>20000</v>
      </c>
    </row>
    <row r="14828" spans="1:2" x14ac:dyDescent="0.25">
      <c r="A14828" s="4" t="s">
        <v>8</v>
      </c>
      <c r="B14828" s="11">
        <v>20000</v>
      </c>
    </row>
    <row r="14829" spans="1:2" x14ac:dyDescent="0.25">
      <c r="A14829" s="10" t="s">
        <v>52</v>
      </c>
      <c r="B14829" s="11">
        <v>20000</v>
      </c>
    </row>
    <row r="14830" spans="1:2" x14ac:dyDescent="0.25">
      <c r="A14830" s="12" t="s">
        <v>6</v>
      </c>
      <c r="B14830" s="11">
        <v>20000</v>
      </c>
    </row>
    <row r="14831" spans="1:2" x14ac:dyDescent="0.25">
      <c r="A14831" s="13" t="s">
        <v>4054</v>
      </c>
      <c r="B14831" s="11">
        <v>20000</v>
      </c>
    </row>
    <row r="14832" spans="1:2" x14ac:dyDescent="0.25">
      <c r="A14832" s="14">
        <v>5</v>
      </c>
      <c r="B14832" s="11">
        <v>20000</v>
      </c>
    </row>
    <row r="14833" spans="1:2" x14ac:dyDescent="0.25">
      <c r="A14833" s="20" t="s">
        <v>18</v>
      </c>
      <c r="B14833" s="11">
        <v>20000</v>
      </c>
    </row>
    <row r="14834" spans="1:2" x14ac:dyDescent="0.25">
      <c r="A14834" s="163">
        <v>20000</v>
      </c>
      <c r="B14834" s="11">
        <v>20000</v>
      </c>
    </row>
    <row r="14835" spans="1:2" x14ac:dyDescent="0.25">
      <c r="A14835" s="9" t="s">
        <v>3880</v>
      </c>
      <c r="B14835" s="11">
        <v>110000</v>
      </c>
    </row>
    <row r="14836" spans="1:2" x14ac:dyDescent="0.25">
      <c r="A14836" s="4" t="s">
        <v>15</v>
      </c>
      <c r="B14836" s="11">
        <v>110000</v>
      </c>
    </row>
    <row r="14837" spans="1:2" x14ac:dyDescent="0.25">
      <c r="A14837" s="10" t="s">
        <v>4001</v>
      </c>
      <c r="B14837" s="11">
        <v>110000</v>
      </c>
    </row>
    <row r="14838" spans="1:2" x14ac:dyDescent="0.25">
      <c r="A14838" s="12" t="s">
        <v>6</v>
      </c>
      <c r="B14838" s="11">
        <v>110000</v>
      </c>
    </row>
    <row r="14839" spans="1:2" x14ac:dyDescent="0.25">
      <c r="A14839" s="13" t="s">
        <v>4031</v>
      </c>
      <c r="B14839" s="11">
        <v>110000</v>
      </c>
    </row>
    <row r="14840" spans="1:2" x14ac:dyDescent="0.25">
      <c r="A14840" s="14">
        <v>10</v>
      </c>
      <c r="B14840" s="11">
        <v>110000</v>
      </c>
    </row>
    <row r="14841" spans="1:2" x14ac:dyDescent="0.25">
      <c r="A14841" s="20" t="s">
        <v>9</v>
      </c>
      <c r="B14841" s="11">
        <v>110000</v>
      </c>
    </row>
    <row r="14842" spans="1:2" x14ac:dyDescent="0.25">
      <c r="A14842" s="163">
        <v>110000</v>
      </c>
      <c r="B14842" s="11">
        <v>110000</v>
      </c>
    </row>
    <row r="14843" spans="1:2" x14ac:dyDescent="0.25">
      <c r="A14843" s="9" t="s">
        <v>3881</v>
      </c>
      <c r="B14843" s="11">
        <v>50000</v>
      </c>
    </row>
    <row r="14844" spans="1:2" x14ac:dyDescent="0.25">
      <c r="A14844" s="4" t="s">
        <v>15</v>
      </c>
      <c r="B14844" s="11">
        <v>50000</v>
      </c>
    </row>
    <row r="14845" spans="1:2" x14ac:dyDescent="0.25">
      <c r="A14845" s="10" t="s">
        <v>20</v>
      </c>
      <c r="B14845" s="11">
        <v>50000</v>
      </c>
    </row>
    <row r="14846" spans="1:2" x14ac:dyDescent="0.25">
      <c r="A14846" s="12" t="s">
        <v>6</v>
      </c>
      <c r="B14846" s="11">
        <v>50000</v>
      </c>
    </row>
    <row r="14847" spans="1:2" x14ac:dyDescent="0.25">
      <c r="A14847" s="13" t="s">
        <v>4029</v>
      </c>
      <c r="B14847" s="11">
        <v>50000</v>
      </c>
    </row>
    <row r="14848" spans="1:2" x14ac:dyDescent="0.25">
      <c r="A14848" s="14">
        <v>3.5</v>
      </c>
      <c r="B14848" s="11">
        <v>50000</v>
      </c>
    </row>
    <row r="14849" spans="1:2" x14ac:dyDescent="0.25">
      <c r="A14849" s="20" t="s">
        <v>13</v>
      </c>
      <c r="B14849" s="11">
        <v>50000</v>
      </c>
    </row>
    <row r="14850" spans="1:2" x14ac:dyDescent="0.25">
      <c r="A14850" s="163">
        <v>50000</v>
      </c>
      <c r="B14850" s="11">
        <v>50000</v>
      </c>
    </row>
    <row r="14851" spans="1:2" x14ac:dyDescent="0.25">
      <c r="A14851" s="9" t="s">
        <v>3882</v>
      </c>
      <c r="B14851" s="11">
        <v>46000</v>
      </c>
    </row>
    <row r="14852" spans="1:2" x14ac:dyDescent="0.25">
      <c r="A14852" s="4" t="s">
        <v>15</v>
      </c>
      <c r="B14852" s="11">
        <v>46000</v>
      </c>
    </row>
    <row r="14853" spans="1:2" x14ac:dyDescent="0.25">
      <c r="A14853" s="10" t="s">
        <v>20</v>
      </c>
      <c r="B14853" s="11">
        <v>46000</v>
      </c>
    </row>
    <row r="14854" spans="1:2" x14ac:dyDescent="0.25">
      <c r="A14854" s="12" t="s">
        <v>6</v>
      </c>
      <c r="B14854" s="11">
        <v>46000</v>
      </c>
    </row>
    <row r="14855" spans="1:2" x14ac:dyDescent="0.25">
      <c r="A14855" s="13" t="s">
        <v>4030</v>
      </c>
      <c r="B14855" s="11">
        <v>46000</v>
      </c>
    </row>
    <row r="14856" spans="1:2" x14ac:dyDescent="0.25">
      <c r="A14856" s="14">
        <v>8</v>
      </c>
      <c r="B14856" s="11">
        <v>46000</v>
      </c>
    </row>
    <row r="14857" spans="1:2" x14ac:dyDescent="0.25">
      <c r="A14857" s="20" t="s">
        <v>9</v>
      </c>
      <c r="B14857" s="11">
        <v>46000</v>
      </c>
    </row>
    <row r="14858" spans="1:2" x14ac:dyDescent="0.25">
      <c r="A14858" s="163">
        <v>46000</v>
      </c>
      <c r="B14858" s="11">
        <v>46000</v>
      </c>
    </row>
    <row r="14859" spans="1:2" x14ac:dyDescent="0.25">
      <c r="A14859" s="9" t="s">
        <v>3883</v>
      </c>
      <c r="B14859" s="11">
        <v>115000</v>
      </c>
    </row>
    <row r="14860" spans="1:2" x14ac:dyDescent="0.25">
      <c r="A14860" s="4" t="s">
        <v>15</v>
      </c>
      <c r="B14860" s="11">
        <v>115000</v>
      </c>
    </row>
    <row r="14861" spans="1:2" x14ac:dyDescent="0.25">
      <c r="A14861" s="10" t="s">
        <v>20</v>
      </c>
      <c r="B14861" s="11">
        <v>115000</v>
      </c>
    </row>
    <row r="14862" spans="1:2" x14ac:dyDescent="0.25">
      <c r="A14862" s="12" t="s">
        <v>6</v>
      </c>
      <c r="B14862" s="11">
        <v>115000</v>
      </c>
    </row>
    <row r="14863" spans="1:2" x14ac:dyDescent="0.25">
      <c r="A14863" s="13" t="s">
        <v>4104</v>
      </c>
      <c r="B14863" s="11">
        <v>115000</v>
      </c>
    </row>
    <row r="14864" spans="1:2" x14ac:dyDescent="0.25">
      <c r="A14864" s="14">
        <v>15</v>
      </c>
      <c r="B14864" s="11">
        <v>115000</v>
      </c>
    </row>
    <row r="14865" spans="1:2" x14ac:dyDescent="0.25">
      <c r="A14865" s="20" t="s">
        <v>13</v>
      </c>
      <c r="B14865" s="11">
        <v>115000</v>
      </c>
    </row>
    <row r="14866" spans="1:2" x14ac:dyDescent="0.25">
      <c r="A14866" s="163">
        <v>115000</v>
      </c>
      <c r="B14866" s="11">
        <v>115000</v>
      </c>
    </row>
    <row r="14867" spans="1:2" x14ac:dyDescent="0.25">
      <c r="A14867" s="9" t="s">
        <v>3884</v>
      </c>
      <c r="B14867" s="11">
        <v>3205.4250037396623</v>
      </c>
    </row>
    <row r="14868" spans="1:2" x14ac:dyDescent="0.25">
      <c r="A14868" s="4" t="s">
        <v>8</v>
      </c>
      <c r="B14868" s="11">
        <v>3205.4250037396623</v>
      </c>
    </row>
    <row r="14869" spans="1:2" x14ac:dyDescent="0.25">
      <c r="A14869" s="10" t="s">
        <v>20</v>
      </c>
      <c r="B14869" s="11">
        <v>3205.4250037396623</v>
      </c>
    </row>
    <row r="14870" spans="1:2" x14ac:dyDescent="0.25">
      <c r="A14870" s="12" t="s">
        <v>40</v>
      </c>
      <c r="B14870" s="11">
        <v>3205.4250037396623</v>
      </c>
    </row>
    <row r="14871" spans="1:2" x14ac:dyDescent="0.25">
      <c r="A14871" s="13" t="s">
        <v>4053</v>
      </c>
      <c r="B14871" s="11">
        <v>3205.4250037396623</v>
      </c>
    </row>
    <row r="14872" spans="1:2" x14ac:dyDescent="0.25">
      <c r="A14872" s="14">
        <v>3</v>
      </c>
      <c r="B14872" s="11">
        <v>3205.4250037396623</v>
      </c>
    </row>
    <row r="14873" spans="1:2" x14ac:dyDescent="0.25">
      <c r="A14873" s="20" t="s">
        <v>9</v>
      </c>
      <c r="B14873" s="11">
        <v>3205.4250037396623</v>
      </c>
    </row>
    <row r="14874" spans="1:2" x14ac:dyDescent="0.25">
      <c r="A14874" s="163">
        <v>3205.4250037396623</v>
      </c>
      <c r="B14874" s="11">
        <v>3205.4250037396623</v>
      </c>
    </row>
    <row r="14875" spans="1:2" x14ac:dyDescent="0.25">
      <c r="A14875" s="9" t="s">
        <v>3885</v>
      </c>
      <c r="B14875" s="11">
        <v>76223.966339496474</v>
      </c>
    </row>
    <row r="14876" spans="1:2" x14ac:dyDescent="0.25">
      <c r="A14876" s="4" t="s">
        <v>983</v>
      </c>
      <c r="B14876" s="11">
        <v>76223.966339496474</v>
      </c>
    </row>
    <row r="14877" spans="1:2" x14ac:dyDescent="0.25">
      <c r="A14877" s="10" t="s">
        <v>52</v>
      </c>
      <c r="B14877" s="11">
        <v>76223.966339496474</v>
      </c>
    </row>
    <row r="14878" spans="1:2" x14ac:dyDescent="0.25">
      <c r="A14878" s="12" t="s">
        <v>22</v>
      </c>
      <c r="B14878" s="11">
        <v>76223.966339496474</v>
      </c>
    </row>
    <row r="14879" spans="1:2" x14ac:dyDescent="0.25">
      <c r="A14879" s="13" t="s">
        <v>4101</v>
      </c>
      <c r="B14879" s="11">
        <v>76223.966339496474</v>
      </c>
    </row>
    <row r="14880" spans="1:2" x14ac:dyDescent="0.25">
      <c r="A14880" s="14">
        <v>20</v>
      </c>
      <c r="B14880" s="11">
        <v>76223.966339496474</v>
      </c>
    </row>
    <row r="14881" spans="1:2" x14ac:dyDescent="0.25">
      <c r="A14881" s="20" t="s">
        <v>18</v>
      </c>
      <c r="B14881" s="11">
        <v>76223.966339496474</v>
      </c>
    </row>
    <row r="14882" spans="1:2" x14ac:dyDescent="0.25">
      <c r="A14882" s="163">
        <v>76223.966339496474</v>
      </c>
      <c r="B14882" s="11">
        <v>76223.966339496474</v>
      </c>
    </row>
    <row r="14883" spans="1:2" x14ac:dyDescent="0.25">
      <c r="A14883" s="9" t="s">
        <v>3886</v>
      </c>
      <c r="B14883" s="11">
        <v>52500</v>
      </c>
    </row>
    <row r="14884" spans="1:2" x14ac:dyDescent="0.25">
      <c r="A14884" s="4" t="s">
        <v>48</v>
      </c>
      <c r="B14884" s="11">
        <v>52500</v>
      </c>
    </row>
    <row r="14885" spans="1:2" x14ac:dyDescent="0.25">
      <c r="A14885" s="10" t="s">
        <v>20</v>
      </c>
      <c r="B14885" s="11">
        <v>52500</v>
      </c>
    </row>
    <row r="14886" spans="1:2" x14ac:dyDescent="0.25">
      <c r="A14886" s="12" t="s">
        <v>6</v>
      </c>
      <c r="B14886" s="11">
        <v>52500</v>
      </c>
    </row>
    <row r="14887" spans="1:2" x14ac:dyDescent="0.25">
      <c r="A14887" s="13" t="s">
        <v>4029</v>
      </c>
      <c r="B14887" s="11">
        <v>52500</v>
      </c>
    </row>
    <row r="14888" spans="1:2" x14ac:dyDescent="0.25">
      <c r="A14888" s="14">
        <v>21</v>
      </c>
      <c r="B14888" s="11">
        <v>52500</v>
      </c>
    </row>
    <row r="14889" spans="1:2" x14ac:dyDescent="0.25">
      <c r="A14889" s="20" t="s">
        <v>9</v>
      </c>
      <c r="B14889" s="11">
        <v>52500</v>
      </c>
    </row>
    <row r="14890" spans="1:2" x14ac:dyDescent="0.25">
      <c r="A14890" s="163">
        <v>52500</v>
      </c>
      <c r="B14890" s="11">
        <v>52500</v>
      </c>
    </row>
    <row r="14891" spans="1:2" x14ac:dyDescent="0.25">
      <c r="A14891" s="9" t="s">
        <v>3887</v>
      </c>
      <c r="B14891" s="11">
        <v>100800</v>
      </c>
    </row>
    <row r="14892" spans="1:2" x14ac:dyDescent="0.25">
      <c r="A14892" s="4" t="s">
        <v>2004</v>
      </c>
      <c r="B14892" s="11">
        <v>100800</v>
      </c>
    </row>
    <row r="14893" spans="1:2" x14ac:dyDescent="0.25">
      <c r="A14893" s="10" t="s">
        <v>4001</v>
      </c>
      <c r="B14893" s="11">
        <v>100800</v>
      </c>
    </row>
    <row r="14894" spans="1:2" x14ac:dyDescent="0.25">
      <c r="A14894" s="12" t="s">
        <v>6</v>
      </c>
      <c r="B14894" s="11">
        <v>100800</v>
      </c>
    </row>
    <row r="14895" spans="1:2" x14ac:dyDescent="0.25">
      <c r="A14895" s="13" t="s">
        <v>4031</v>
      </c>
      <c r="B14895" s="11">
        <v>100800</v>
      </c>
    </row>
    <row r="14896" spans="1:2" x14ac:dyDescent="0.25">
      <c r="A14896" s="14">
        <v>4</v>
      </c>
      <c r="B14896" s="11">
        <v>100800</v>
      </c>
    </row>
    <row r="14897" spans="1:2" x14ac:dyDescent="0.25">
      <c r="A14897" s="20" t="s">
        <v>9</v>
      </c>
      <c r="B14897" s="11">
        <v>100800</v>
      </c>
    </row>
    <row r="14898" spans="1:2" x14ac:dyDescent="0.25">
      <c r="A14898" s="163">
        <v>100800</v>
      </c>
      <c r="B14898" s="11">
        <v>100800</v>
      </c>
    </row>
    <row r="14899" spans="1:2" x14ac:dyDescent="0.25">
      <c r="A14899" s="9" t="s">
        <v>3888</v>
      </c>
      <c r="B14899" s="11">
        <v>21000</v>
      </c>
    </row>
    <row r="14900" spans="1:2" x14ac:dyDescent="0.25">
      <c r="A14900" s="4" t="s">
        <v>8</v>
      </c>
      <c r="B14900" s="11">
        <v>21000</v>
      </c>
    </row>
    <row r="14901" spans="1:2" x14ac:dyDescent="0.25">
      <c r="A14901" s="10" t="s">
        <v>4000</v>
      </c>
      <c r="B14901" s="11">
        <v>21000</v>
      </c>
    </row>
    <row r="14902" spans="1:2" x14ac:dyDescent="0.25">
      <c r="A14902" s="12" t="s">
        <v>6</v>
      </c>
      <c r="B14902" s="11">
        <v>21000</v>
      </c>
    </row>
    <row r="14903" spans="1:2" x14ac:dyDescent="0.25">
      <c r="A14903" s="13" t="s">
        <v>4054</v>
      </c>
      <c r="B14903" s="11">
        <v>21000</v>
      </c>
    </row>
    <row r="14904" spans="1:2" x14ac:dyDescent="0.25">
      <c r="A14904" s="14">
        <v>5</v>
      </c>
      <c r="B14904" s="11">
        <v>21000</v>
      </c>
    </row>
    <row r="14905" spans="1:2" x14ac:dyDescent="0.25">
      <c r="A14905" s="20" t="s">
        <v>13</v>
      </c>
      <c r="B14905" s="11">
        <v>21000</v>
      </c>
    </row>
    <row r="14906" spans="1:2" x14ac:dyDescent="0.25">
      <c r="A14906" s="163">
        <v>21000</v>
      </c>
      <c r="B14906" s="11">
        <v>21000</v>
      </c>
    </row>
    <row r="14907" spans="1:2" x14ac:dyDescent="0.25">
      <c r="A14907" s="9" t="s">
        <v>3889</v>
      </c>
      <c r="B14907" s="11">
        <v>40000</v>
      </c>
    </row>
    <row r="14908" spans="1:2" x14ac:dyDescent="0.25">
      <c r="A14908" s="4" t="s">
        <v>15</v>
      </c>
      <c r="B14908" s="11">
        <v>40000</v>
      </c>
    </row>
    <row r="14909" spans="1:2" x14ac:dyDescent="0.25">
      <c r="A14909" s="10" t="s">
        <v>20</v>
      </c>
      <c r="B14909" s="11">
        <v>40000</v>
      </c>
    </row>
    <row r="14910" spans="1:2" x14ac:dyDescent="0.25">
      <c r="A14910" s="12" t="s">
        <v>6</v>
      </c>
      <c r="B14910" s="11">
        <v>40000</v>
      </c>
    </row>
    <row r="14911" spans="1:2" x14ac:dyDescent="0.25">
      <c r="A14911" s="13" t="s">
        <v>4030</v>
      </c>
      <c r="B14911" s="11">
        <v>40000</v>
      </c>
    </row>
    <row r="14912" spans="1:2" x14ac:dyDescent="0.25">
      <c r="A14912" s="14">
        <v>3</v>
      </c>
      <c r="B14912" s="11">
        <v>40000</v>
      </c>
    </row>
    <row r="14913" spans="1:2" x14ac:dyDescent="0.25">
      <c r="A14913" s="20" t="s">
        <v>25</v>
      </c>
      <c r="B14913" s="11">
        <v>40000</v>
      </c>
    </row>
    <row r="14914" spans="1:2" x14ac:dyDescent="0.25">
      <c r="A14914" s="163">
        <v>40000</v>
      </c>
      <c r="B14914" s="11">
        <v>40000</v>
      </c>
    </row>
    <row r="14915" spans="1:2" x14ac:dyDescent="0.25">
      <c r="A14915" s="9" t="s">
        <v>3890</v>
      </c>
      <c r="B14915" s="11">
        <v>46359</v>
      </c>
    </row>
    <row r="14916" spans="1:2" x14ac:dyDescent="0.25">
      <c r="A14916" s="4" t="s">
        <v>15</v>
      </c>
      <c r="B14916" s="11">
        <v>46359</v>
      </c>
    </row>
    <row r="14917" spans="1:2" x14ac:dyDescent="0.25">
      <c r="A14917" s="10" t="s">
        <v>20</v>
      </c>
      <c r="B14917" s="11">
        <v>46359</v>
      </c>
    </row>
    <row r="14918" spans="1:2" x14ac:dyDescent="0.25">
      <c r="A14918" s="12" t="s">
        <v>6</v>
      </c>
      <c r="B14918" s="11">
        <v>46359</v>
      </c>
    </row>
    <row r="14919" spans="1:2" x14ac:dyDescent="0.25">
      <c r="A14919" s="13" t="s">
        <v>4030</v>
      </c>
      <c r="B14919" s="11">
        <v>46359</v>
      </c>
    </row>
    <row r="14920" spans="1:2" x14ac:dyDescent="0.25">
      <c r="A14920" s="14">
        <v>5</v>
      </c>
      <c r="B14920" s="11">
        <v>46359</v>
      </c>
    </row>
    <row r="14921" spans="1:2" x14ac:dyDescent="0.25">
      <c r="A14921" s="20" t="s">
        <v>13</v>
      </c>
      <c r="B14921" s="11">
        <v>46359</v>
      </c>
    </row>
    <row r="14922" spans="1:2" x14ac:dyDescent="0.25">
      <c r="A14922" s="163">
        <v>46359</v>
      </c>
      <c r="B14922" s="11">
        <v>46359</v>
      </c>
    </row>
    <row r="14923" spans="1:2" x14ac:dyDescent="0.25">
      <c r="A14923" s="9" t="s">
        <v>3891</v>
      </c>
      <c r="B14923" s="11">
        <v>70000</v>
      </c>
    </row>
    <row r="14924" spans="1:2" x14ac:dyDescent="0.25">
      <c r="A14924" s="4" t="s">
        <v>15</v>
      </c>
      <c r="B14924" s="11">
        <v>70000</v>
      </c>
    </row>
    <row r="14925" spans="1:2" x14ac:dyDescent="0.25">
      <c r="A14925" s="10" t="s">
        <v>20</v>
      </c>
      <c r="B14925" s="11">
        <v>70000</v>
      </c>
    </row>
    <row r="14926" spans="1:2" x14ac:dyDescent="0.25">
      <c r="A14926" s="12" t="s">
        <v>6</v>
      </c>
      <c r="B14926" s="11">
        <v>70000</v>
      </c>
    </row>
    <row r="14927" spans="1:2" x14ac:dyDescent="0.25">
      <c r="A14927" s="13" t="s">
        <v>4100</v>
      </c>
      <c r="B14927" s="11">
        <v>70000</v>
      </c>
    </row>
    <row r="14928" spans="1:2" x14ac:dyDescent="0.25">
      <c r="A14928" s="14">
        <v>10</v>
      </c>
      <c r="B14928" s="11">
        <v>70000</v>
      </c>
    </row>
    <row r="14929" spans="1:2" x14ac:dyDescent="0.25">
      <c r="A14929" s="20" t="s">
        <v>9</v>
      </c>
      <c r="B14929" s="11">
        <v>70000</v>
      </c>
    </row>
    <row r="14930" spans="1:2" x14ac:dyDescent="0.25">
      <c r="A14930" s="163">
        <v>70000</v>
      </c>
      <c r="B14930" s="11">
        <v>70000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1888"/>
  <sheetViews>
    <sheetView showGridLines="0" workbookViewId="0">
      <selection activeCell="H25" sqref="H25"/>
    </sheetView>
  </sheetViews>
  <sheetFormatPr defaultRowHeight="15" x14ac:dyDescent="0.25"/>
  <cols>
    <col min="1" max="1" width="4.42578125" customWidth="1"/>
    <col min="2" max="2" width="14" customWidth="1"/>
    <col min="3" max="3" width="20.5703125" bestFit="1" customWidth="1"/>
    <col min="4" max="4" width="42.5703125" bestFit="1" customWidth="1"/>
    <col min="5" max="5" width="30.42578125" bestFit="1" customWidth="1"/>
    <col min="6" max="6" width="12.42578125" bestFit="1" customWidth="1"/>
    <col min="7" max="7" width="14.85546875" bestFit="1" customWidth="1"/>
    <col min="8" max="8" width="60" bestFit="1" customWidth="1"/>
    <col min="9" max="9" width="17" bestFit="1" customWidth="1"/>
    <col min="10" max="10" width="27.140625" bestFit="1" customWidth="1"/>
    <col min="11" max="11" width="20.85546875" bestFit="1" customWidth="1"/>
    <col min="12" max="12" width="42.5703125" bestFit="1" customWidth="1"/>
    <col min="13" max="13" width="21" style="21" bestFit="1" customWidth="1"/>
    <col min="14" max="14" width="18.7109375" bestFit="1" customWidth="1"/>
    <col min="15" max="15" width="22.7109375" bestFit="1" customWidth="1"/>
  </cols>
  <sheetData>
    <row r="1" spans="2:15" ht="23.25" x14ac:dyDescent="0.35">
      <c r="B1" s="241" t="s">
        <v>3994</v>
      </c>
      <c r="C1" s="241"/>
      <c r="D1" s="241"/>
      <c r="E1" s="241"/>
    </row>
    <row r="3" spans="2:15" x14ac:dyDescent="0.25">
      <c r="B3" s="3" t="s">
        <v>3995</v>
      </c>
      <c r="C3" s="3"/>
      <c r="D3" s="3"/>
      <c r="E3" s="3"/>
      <c r="F3" s="3"/>
      <c r="G3" s="3"/>
      <c r="H3" s="3"/>
      <c r="I3" s="3"/>
      <c r="J3" s="3"/>
      <c r="K3" s="3"/>
      <c r="L3" s="3"/>
      <c r="M3" s="22"/>
      <c r="N3" s="3"/>
    </row>
    <row r="5" spans="2:15" s="9" customFormat="1" x14ac:dyDescent="0.25">
      <c r="B5" s="9" t="s">
        <v>2008</v>
      </c>
      <c r="C5" s="9" t="s">
        <v>0</v>
      </c>
      <c r="D5" s="9" t="s">
        <v>1</v>
      </c>
      <c r="E5" s="9" t="s">
        <v>3978</v>
      </c>
      <c r="F5" s="9" t="s">
        <v>2</v>
      </c>
      <c r="G5" s="9" t="s">
        <v>3979</v>
      </c>
      <c r="H5" s="9" t="s">
        <v>3</v>
      </c>
      <c r="I5" s="9" t="s">
        <v>3998</v>
      </c>
      <c r="J5" s="9" t="s">
        <v>4</v>
      </c>
      <c r="K5" s="9" t="s">
        <v>4004</v>
      </c>
      <c r="L5" s="9" t="s">
        <v>5</v>
      </c>
      <c r="M5" s="9" t="s">
        <v>3996</v>
      </c>
      <c r="N5" s="23" t="s">
        <v>4010</v>
      </c>
      <c r="O5" s="23" t="s">
        <v>4066</v>
      </c>
    </row>
    <row r="6" spans="2:15" ht="15" customHeight="1" x14ac:dyDescent="0.25">
      <c r="B6" t="s">
        <v>2476</v>
      </c>
      <c r="C6" s="1">
        <v>41055.137025462966</v>
      </c>
      <c r="D6" s="4">
        <v>1250000</v>
      </c>
      <c r="E6">
        <v>1250000</v>
      </c>
      <c r="F6" t="s">
        <v>86</v>
      </c>
      <c r="G6">
        <f>tblSalaries[[#This Row],[clean Salary (in local currency)]]*VLOOKUP(tblSalaries[[#This Row],[Currency]],mapping!D:E,2,FALSE)</f>
        <v>1229201.9037879086</v>
      </c>
      <c r="H6" t="s">
        <v>575</v>
      </c>
      <c r="I6" t="s">
        <v>310</v>
      </c>
      <c r="J6" t="s">
        <v>88</v>
      </c>
      <c r="K6" t="str">
        <f>VLOOKUP(tblSalaries[[#This Row],[Where do you work]],tblCountries[[Actual]:[Mapping]],2,FALSE)</f>
        <v>Canada</v>
      </c>
      <c r="L6" t="s">
        <v>9</v>
      </c>
      <c r="M6" s="21" t="s">
        <v>4016</v>
      </c>
      <c r="N6" t="str">
        <f>VLOOKUP(IF(FLOOR(tblSalaries[[#This Row],[Salary in USD]]/salary_step,1)&gt;19,19,FLOOR(tblSalaries[[#This Row],[Salary in USD]]/salary_step,1)),tblCountries4[#All],2,0)</f>
        <v>19 | 237500 - higher</v>
      </c>
      <c r="O6" t="str">
        <f>IF(VALUE(max_scatterplot)=0,tblSalaries[[#This Row],[Salary in USD]],IF(AND(tblSalaries[[#This Row],[Salary in USD]]&gt;=VALUE(min_scatterplot),tblSalaries[[#This Row],[Salary in USD]]&lt;=VALUE(max_scatterplot)),tblSalaries[[#This Row],[Salary in USD]],selection_false))</f>
        <v>x</v>
      </c>
    </row>
    <row r="7" spans="2:15" ht="15" customHeight="1" x14ac:dyDescent="0.25">
      <c r="B7" t="s">
        <v>2213</v>
      </c>
      <c r="C7" s="1">
        <v>41055.037824074076</v>
      </c>
      <c r="D7" s="4">
        <v>400000</v>
      </c>
      <c r="E7">
        <v>400000</v>
      </c>
      <c r="F7" t="s">
        <v>6</v>
      </c>
      <c r="G7">
        <f>tblSalaries[[#This Row],[clean Salary (in local currency)]]*VLOOKUP(tblSalaries[[#This Row],[Currency]],mapping!D:E,2,FALSE)</f>
        <v>400000</v>
      </c>
      <c r="H7" t="s">
        <v>284</v>
      </c>
      <c r="I7" t="s">
        <v>52</v>
      </c>
      <c r="J7" t="s">
        <v>15</v>
      </c>
      <c r="K7" t="str">
        <f>VLOOKUP(tblSalaries[[#This Row],[Where do you work]],tblCountries[[Actual]:[Mapping]],2,FALSE)</f>
        <v>USA</v>
      </c>
      <c r="L7" t="s">
        <v>25</v>
      </c>
      <c r="M7" s="21" t="s">
        <v>4016</v>
      </c>
      <c r="N7" t="str">
        <f>VLOOKUP(IF(FLOOR(tblSalaries[[#This Row],[Salary in USD]]/salary_step,1)&gt;19,19,FLOOR(tblSalaries[[#This Row],[Salary in USD]]/salary_step,1)),tblCountries4[#All],2,0)</f>
        <v>19 | 237500 - higher</v>
      </c>
      <c r="O7" t="str">
        <f>IF(VALUE(max_scatterplot)=0,tblSalaries[[#This Row],[Salary in USD]],IF(AND(tblSalaries[[#This Row],[Salary in USD]]&gt;=VALUE(min_scatterplot),tblSalaries[[#This Row],[Salary in USD]]&lt;=VALUE(max_scatterplot)),tblSalaries[[#This Row],[Salary in USD]],selection_false))</f>
        <v>x</v>
      </c>
    </row>
    <row r="8" spans="2:15" ht="15" customHeight="1" x14ac:dyDescent="0.25">
      <c r="B8" t="s">
        <v>2320</v>
      </c>
      <c r="C8" s="1">
        <v>41055.06045138889</v>
      </c>
      <c r="D8" s="4">
        <v>400000</v>
      </c>
      <c r="E8">
        <v>400000</v>
      </c>
      <c r="F8" t="s">
        <v>6</v>
      </c>
      <c r="G8">
        <f>tblSalaries[[#This Row],[clean Salary (in local currency)]]*VLOOKUP(tblSalaries[[#This Row],[Currency]],mapping!D:E,2,FALSE)</f>
        <v>400000</v>
      </c>
      <c r="H8" t="s">
        <v>393</v>
      </c>
      <c r="I8" t="s">
        <v>67</v>
      </c>
      <c r="J8" t="s">
        <v>15</v>
      </c>
      <c r="K8" t="str">
        <f>VLOOKUP(tblSalaries[[#This Row],[Where do you work]],tblCountries[[Actual]:[Mapping]],2,FALSE)</f>
        <v>USA</v>
      </c>
      <c r="L8" t="s">
        <v>13</v>
      </c>
      <c r="M8" s="21" t="s">
        <v>4016</v>
      </c>
      <c r="N8" t="str">
        <f>VLOOKUP(IF(FLOOR(tblSalaries[[#This Row],[Salary in USD]]/salary_step,1)&gt;19,19,FLOOR(tblSalaries[[#This Row],[Salary in USD]]/salary_step,1)),tblCountries4[#All],2,0)</f>
        <v>19 | 237500 - higher</v>
      </c>
      <c r="O8" t="str">
        <f>IF(VALUE(max_scatterplot)=0,tblSalaries[[#This Row],[Salary in USD]],IF(AND(tblSalaries[[#This Row],[Salary in USD]]&gt;=VALUE(min_scatterplot),tblSalaries[[#This Row],[Salary in USD]]&lt;=VALUE(max_scatterplot)),tblSalaries[[#This Row],[Salary in USD]],selection_false))</f>
        <v>x</v>
      </c>
    </row>
    <row r="9" spans="2:15" ht="15" customHeight="1" x14ac:dyDescent="0.25">
      <c r="B9" t="s">
        <v>2580</v>
      </c>
      <c r="C9" s="1">
        <v>41055.322268518517</v>
      </c>
      <c r="D9" s="4">
        <v>300000</v>
      </c>
      <c r="E9">
        <v>300000</v>
      </c>
      <c r="F9" t="s">
        <v>6</v>
      </c>
      <c r="G9">
        <f>tblSalaries[[#This Row],[clean Salary (in local currency)]]*VLOOKUP(tblSalaries[[#This Row],[Currency]],mapping!D:E,2,FALSE)</f>
        <v>300000</v>
      </c>
      <c r="H9" t="s">
        <v>682</v>
      </c>
      <c r="I9" t="s">
        <v>4001</v>
      </c>
      <c r="J9" t="s">
        <v>15</v>
      </c>
      <c r="K9" t="str">
        <f>VLOOKUP(tblSalaries[[#This Row],[Where do you work]],tblCountries[[Actual]:[Mapping]],2,FALSE)</f>
        <v>USA</v>
      </c>
      <c r="L9" t="s">
        <v>18</v>
      </c>
      <c r="M9" s="21">
        <v>30</v>
      </c>
      <c r="N9" t="str">
        <f>VLOOKUP(IF(FLOOR(tblSalaries[[#This Row],[Salary in USD]]/salary_step,1)&gt;19,19,FLOOR(tblSalaries[[#This Row],[Salary in USD]]/salary_step,1)),tblCountries4[#All],2,0)</f>
        <v>19 | 237500 - higher</v>
      </c>
      <c r="O9" t="str">
        <f>IF(VALUE(max_scatterplot)=0,tblSalaries[[#This Row],[Salary in USD]],IF(AND(tblSalaries[[#This Row],[Salary in USD]]&gt;=VALUE(min_scatterplot),tblSalaries[[#This Row],[Salary in USD]]&lt;=VALUE(max_scatterplot)),tblSalaries[[#This Row],[Salary in USD]],selection_false))</f>
        <v>x</v>
      </c>
    </row>
    <row r="10" spans="2:15" ht="15" customHeight="1" x14ac:dyDescent="0.25">
      <c r="B10" t="s">
        <v>2491</v>
      </c>
      <c r="C10" s="1">
        <v>41055.151076388887</v>
      </c>
      <c r="D10" s="4">
        <v>190000</v>
      </c>
      <c r="E10">
        <v>190000</v>
      </c>
      <c r="F10" t="s">
        <v>69</v>
      </c>
      <c r="G10">
        <f>tblSalaries[[#This Row],[clean Salary (in local currency)]]*VLOOKUP(tblSalaries[[#This Row],[Currency]],mapping!D:E,2,FALSE)</f>
        <v>299473.87169278396</v>
      </c>
      <c r="H10" t="s">
        <v>593</v>
      </c>
      <c r="I10" t="s">
        <v>4001</v>
      </c>
      <c r="J10" t="s">
        <v>71</v>
      </c>
      <c r="K10" t="str">
        <f>VLOOKUP(tblSalaries[[#This Row],[Where do you work]],tblCountries[[Actual]:[Mapping]],2,FALSE)</f>
        <v>UK</v>
      </c>
      <c r="L10" t="s">
        <v>9</v>
      </c>
      <c r="M10" s="21" t="s">
        <v>4016</v>
      </c>
      <c r="N10" t="str">
        <f>VLOOKUP(IF(FLOOR(tblSalaries[[#This Row],[Salary in USD]]/salary_step,1)&gt;19,19,FLOOR(tblSalaries[[#This Row],[Salary in USD]]/salary_step,1)),tblCountries4[#All],2,0)</f>
        <v>19 | 237500 - higher</v>
      </c>
      <c r="O10" t="str">
        <f>IF(VALUE(max_scatterplot)=0,tblSalaries[[#This Row],[Salary in USD]],IF(AND(tblSalaries[[#This Row],[Salary in USD]]&gt;=VALUE(min_scatterplot),tblSalaries[[#This Row],[Salary in USD]]&lt;=VALUE(max_scatterplot)),tblSalaries[[#This Row],[Salary in USD]],selection_false))</f>
        <v>x</v>
      </c>
    </row>
    <row r="11" spans="2:15" ht="15" customHeight="1" x14ac:dyDescent="0.25">
      <c r="B11" t="s">
        <v>2966</v>
      </c>
      <c r="C11" s="1">
        <v>41057.323935185188</v>
      </c>
      <c r="D11" s="4">
        <v>260000</v>
      </c>
      <c r="E11">
        <v>260000</v>
      </c>
      <c r="F11" t="s">
        <v>6</v>
      </c>
      <c r="G11">
        <f>tblSalaries[[#This Row],[clean Salary (in local currency)]]*VLOOKUP(tblSalaries[[#This Row],[Currency]],mapping!D:E,2,FALSE)</f>
        <v>260000</v>
      </c>
      <c r="H11" t="s">
        <v>29</v>
      </c>
      <c r="I11" t="s">
        <v>4001</v>
      </c>
      <c r="J11" t="s">
        <v>15</v>
      </c>
      <c r="K11" t="str">
        <f>VLOOKUP(tblSalaries[[#This Row],[Where do you work]],tblCountries[[Actual]:[Mapping]],2,FALSE)</f>
        <v>USA</v>
      </c>
      <c r="L11" t="s">
        <v>18</v>
      </c>
      <c r="M11" s="21">
        <v>10</v>
      </c>
      <c r="N11" t="str">
        <f>VLOOKUP(IF(FLOOR(tblSalaries[[#This Row],[Salary in USD]]/salary_step,1)&gt;19,19,FLOOR(tblSalaries[[#This Row],[Salary in USD]]/salary_step,1)),tblCountries4[#All],2,0)</f>
        <v>19 | 237500 - higher</v>
      </c>
      <c r="O11" t="str">
        <f>IF(VALUE(max_scatterplot)=0,tblSalaries[[#This Row],[Salary in USD]],IF(AND(tblSalaries[[#This Row],[Salary in USD]]&gt;=VALUE(min_scatterplot),tblSalaries[[#This Row],[Salary in USD]]&lt;=VALUE(max_scatterplot)),tblSalaries[[#This Row],[Salary in USD]],selection_false))</f>
        <v>x</v>
      </c>
    </row>
    <row r="12" spans="2:15" ht="15" customHeight="1" x14ac:dyDescent="0.25">
      <c r="B12" t="s">
        <v>2311</v>
      </c>
      <c r="C12" s="1">
        <v>41055.058217592596</v>
      </c>
      <c r="D12" s="4">
        <v>200000</v>
      </c>
      <c r="E12">
        <v>200000</v>
      </c>
      <c r="F12" t="s">
        <v>22</v>
      </c>
      <c r="G12">
        <f>tblSalaries[[#This Row],[clean Salary (in local currency)]]*VLOOKUP(tblSalaries[[#This Row],[Currency]],mapping!D:E,2,FALSE)</f>
        <v>254079.88779832155</v>
      </c>
      <c r="H12" t="s">
        <v>381</v>
      </c>
      <c r="I12" t="s">
        <v>3999</v>
      </c>
      <c r="J12" t="s">
        <v>382</v>
      </c>
      <c r="K12" t="str">
        <f>VLOOKUP(tblSalaries[[#This Row],[Where do you work]],tblCountries[[Actual]:[Mapping]],2,FALSE)</f>
        <v>Netherlands</v>
      </c>
      <c r="L12" t="s">
        <v>13</v>
      </c>
      <c r="M12" s="21" t="s">
        <v>4016</v>
      </c>
      <c r="N12" t="str">
        <f>VLOOKUP(IF(FLOOR(tblSalaries[[#This Row],[Salary in USD]]/salary_step,1)&gt;19,19,FLOOR(tblSalaries[[#This Row],[Salary in USD]]/salary_step,1)),tblCountries4[#All],2,0)</f>
        <v>19 | 237500 - higher</v>
      </c>
      <c r="O12" t="str">
        <f>IF(VALUE(max_scatterplot)=0,tblSalaries[[#This Row],[Salary in USD]],IF(AND(tblSalaries[[#This Row],[Salary in USD]]&gt;=VALUE(min_scatterplot),tblSalaries[[#This Row],[Salary in USD]]&lt;=VALUE(max_scatterplot)),tblSalaries[[#This Row],[Salary in USD]],selection_false))</f>
        <v>x</v>
      </c>
    </row>
    <row r="13" spans="2:15" ht="15" customHeight="1" x14ac:dyDescent="0.25">
      <c r="B13" t="s">
        <v>2425</v>
      </c>
      <c r="C13" s="1">
        <v>41055.098807870374</v>
      </c>
      <c r="D13" s="4" t="s">
        <v>513</v>
      </c>
      <c r="E13">
        <v>250000</v>
      </c>
      <c r="F13" t="s">
        <v>6</v>
      </c>
      <c r="G13">
        <f>tblSalaries[[#This Row],[clean Salary (in local currency)]]*VLOOKUP(tblSalaries[[#This Row],[Currency]],mapping!D:E,2,FALSE)</f>
        <v>250000</v>
      </c>
      <c r="H13" t="s">
        <v>83</v>
      </c>
      <c r="I13" t="s">
        <v>356</v>
      </c>
      <c r="J13" t="s">
        <v>15</v>
      </c>
      <c r="K13" t="str">
        <f>VLOOKUP(tblSalaries[[#This Row],[Where do you work]],tblCountries[[Actual]:[Mapping]],2,FALSE)</f>
        <v>USA</v>
      </c>
      <c r="L13" t="s">
        <v>13</v>
      </c>
      <c r="M13" s="21" t="s">
        <v>4016</v>
      </c>
      <c r="N13" t="str">
        <f>VLOOKUP(IF(FLOOR(tblSalaries[[#This Row],[Salary in USD]]/salary_step,1)&gt;19,19,FLOOR(tblSalaries[[#This Row],[Salary in USD]]/salary_step,1)),tblCountries4[#All],2,0)</f>
        <v>19 | 237500 - higher</v>
      </c>
      <c r="O13" t="str">
        <f>IF(VALUE(max_scatterplot)=0,tblSalaries[[#This Row],[Salary in USD]],IF(AND(tblSalaries[[#This Row],[Salary in USD]]&gt;=VALUE(min_scatterplot),tblSalaries[[#This Row],[Salary in USD]]&lt;=VALUE(max_scatterplot)),tblSalaries[[#This Row],[Salary in USD]],selection_false))</f>
        <v>x</v>
      </c>
    </row>
    <row r="14" spans="2:15" ht="15" customHeight="1" x14ac:dyDescent="0.25">
      <c r="B14" t="s">
        <v>3490</v>
      </c>
      <c r="C14" s="1">
        <v>41060.109131944446</v>
      </c>
      <c r="D14" s="4">
        <v>250000</v>
      </c>
      <c r="E14">
        <v>250000</v>
      </c>
      <c r="F14" t="s">
        <v>6</v>
      </c>
      <c r="G14">
        <f>tblSalaries[[#This Row],[clean Salary (in local currency)]]*VLOOKUP(tblSalaries[[#This Row],[Currency]],mapping!D:E,2,FALSE)</f>
        <v>250000</v>
      </c>
      <c r="H14" t="s">
        <v>83</v>
      </c>
      <c r="I14" t="s">
        <v>356</v>
      </c>
      <c r="J14" t="s">
        <v>15</v>
      </c>
      <c r="K14" t="str">
        <f>VLOOKUP(tblSalaries[[#This Row],[Where do you work]],tblCountries[[Actual]:[Mapping]],2,FALSE)</f>
        <v>USA</v>
      </c>
      <c r="L14" t="s">
        <v>13</v>
      </c>
      <c r="M14" s="21">
        <v>20</v>
      </c>
      <c r="N14" t="str">
        <f>VLOOKUP(IF(FLOOR(tblSalaries[[#This Row],[Salary in USD]]/salary_step,1)&gt;19,19,FLOOR(tblSalaries[[#This Row],[Salary in USD]]/salary_step,1)),tblCountries4[#All],2,0)</f>
        <v>19 | 237500 - higher</v>
      </c>
      <c r="O14" t="str">
        <f>IF(VALUE(max_scatterplot)=0,tblSalaries[[#This Row],[Salary in USD]],IF(AND(tblSalaries[[#This Row],[Salary in USD]]&gt;=VALUE(min_scatterplot),tblSalaries[[#This Row],[Salary in USD]]&lt;=VALUE(max_scatterplot)),tblSalaries[[#This Row],[Salary in USD]],selection_false))</f>
        <v>x</v>
      </c>
    </row>
    <row r="15" spans="2:15" ht="15" customHeight="1" x14ac:dyDescent="0.25">
      <c r="B15" t="s">
        <v>2614</v>
      </c>
      <c r="C15" s="1">
        <v>41055.457754629628</v>
      </c>
      <c r="D15" s="4">
        <v>250000</v>
      </c>
      <c r="E15">
        <v>250000</v>
      </c>
      <c r="F15" t="s">
        <v>86</v>
      </c>
      <c r="G15">
        <f>tblSalaries[[#This Row],[clean Salary (in local currency)]]*VLOOKUP(tblSalaries[[#This Row],[Currency]],mapping!D:E,2,FALSE)</f>
        <v>245840.3807575817</v>
      </c>
      <c r="H15" t="s">
        <v>207</v>
      </c>
      <c r="I15" t="s">
        <v>20</v>
      </c>
      <c r="J15" t="s">
        <v>88</v>
      </c>
      <c r="K15" t="str">
        <f>VLOOKUP(tblSalaries[[#This Row],[Where do you work]],tblCountries[[Actual]:[Mapping]],2,FALSE)</f>
        <v>Canada</v>
      </c>
      <c r="L15" t="s">
        <v>9</v>
      </c>
      <c r="M15" s="21">
        <v>32</v>
      </c>
      <c r="N15" t="str">
        <f>VLOOKUP(IF(FLOOR(tblSalaries[[#This Row],[Salary in USD]]/salary_step,1)&gt;19,19,FLOOR(tblSalaries[[#This Row],[Salary in USD]]/salary_step,1)),tblCountries4[#All],2,0)</f>
        <v>19 | 237500 - higher</v>
      </c>
      <c r="O15" t="str">
        <f>IF(VALUE(max_scatterplot)=0,tblSalaries[[#This Row],[Salary in USD]],IF(AND(tblSalaries[[#This Row],[Salary in USD]]&gt;=VALUE(min_scatterplot),tblSalaries[[#This Row],[Salary in USD]]&lt;=VALUE(max_scatterplot)),tblSalaries[[#This Row],[Salary in USD]],selection_false))</f>
        <v>x</v>
      </c>
    </row>
    <row r="16" spans="2:15" ht="15" customHeight="1" x14ac:dyDescent="0.25">
      <c r="B16" t="s">
        <v>3463</v>
      </c>
      <c r="C16" s="1">
        <v>41059.851504629631</v>
      </c>
      <c r="D16" s="4">
        <v>146633</v>
      </c>
      <c r="E16">
        <v>146633</v>
      </c>
      <c r="F16" t="s">
        <v>69</v>
      </c>
      <c r="G16">
        <f>tblSalaries[[#This Row],[clean Salary (in local currency)]]*VLOOKUP(tblSalaries[[#This Row],[Currency]],mapping!D:E,2,FALSE)</f>
        <v>231119.74856804207</v>
      </c>
      <c r="H16" t="s">
        <v>1643</v>
      </c>
      <c r="I16" t="s">
        <v>279</v>
      </c>
      <c r="J16" t="s">
        <v>71</v>
      </c>
      <c r="K16" t="str">
        <f>VLOOKUP(tblSalaries[[#This Row],[Where do you work]],tblCountries[[Actual]:[Mapping]],2,FALSE)</f>
        <v>UK</v>
      </c>
      <c r="L16" t="s">
        <v>18</v>
      </c>
      <c r="M16" s="21">
        <v>10</v>
      </c>
      <c r="N16" t="str">
        <f>VLOOKUP(IF(FLOOR(tblSalaries[[#This Row],[Salary in USD]]/salary_step,1)&gt;19,19,FLOOR(tblSalaries[[#This Row],[Salary in USD]]/salary_step,1)),tblCountries4[#All],2,0)</f>
        <v>18 | 225000 - 237500</v>
      </c>
      <c r="O16" t="str">
        <f>IF(VALUE(max_scatterplot)=0,tblSalaries[[#This Row],[Salary in USD]],IF(AND(tblSalaries[[#This Row],[Salary in USD]]&gt;=VALUE(min_scatterplot),tblSalaries[[#This Row],[Salary in USD]]&lt;=VALUE(max_scatterplot)),tblSalaries[[#This Row],[Salary in USD]],selection_false))</f>
        <v>x</v>
      </c>
    </row>
    <row r="17" spans="2:15" ht="15" customHeight="1" x14ac:dyDescent="0.25">
      <c r="B17" t="s">
        <v>3369</v>
      </c>
      <c r="C17" s="1">
        <v>41058.919548611113</v>
      </c>
      <c r="D17" s="4">
        <v>180000</v>
      </c>
      <c r="E17">
        <v>180000</v>
      </c>
      <c r="F17" t="s">
        <v>22</v>
      </c>
      <c r="G17">
        <f>tblSalaries[[#This Row],[clean Salary (in local currency)]]*VLOOKUP(tblSalaries[[#This Row],[Currency]],mapping!D:E,2,FALSE)</f>
        <v>228671.89901848941</v>
      </c>
      <c r="H17" t="s">
        <v>1554</v>
      </c>
      <c r="I17" t="s">
        <v>488</v>
      </c>
      <c r="J17" t="s">
        <v>983</v>
      </c>
      <c r="K17" t="str">
        <f>VLOOKUP(tblSalaries[[#This Row],[Where do you work]],tblCountries[[Actual]:[Mapping]],2,FALSE)</f>
        <v>Europe</v>
      </c>
      <c r="L17" t="s">
        <v>9</v>
      </c>
      <c r="M17" s="21">
        <v>15</v>
      </c>
      <c r="N17" t="str">
        <f>VLOOKUP(IF(FLOOR(tblSalaries[[#This Row],[Salary in USD]]/salary_step,1)&gt;19,19,FLOOR(tblSalaries[[#This Row],[Salary in USD]]/salary_step,1)),tblCountries4[#All],2,0)</f>
        <v>18 | 225000 - 237500</v>
      </c>
      <c r="O17" t="str">
        <f>IF(VALUE(max_scatterplot)=0,tblSalaries[[#This Row],[Salary in USD]],IF(AND(tblSalaries[[#This Row],[Salary in USD]]&gt;=VALUE(min_scatterplot),tblSalaries[[#This Row],[Salary in USD]]&lt;=VALUE(max_scatterplot)),tblSalaries[[#This Row],[Salary in USD]],selection_false))</f>
        <v>x</v>
      </c>
    </row>
    <row r="18" spans="2:15" ht="15" customHeight="1" x14ac:dyDescent="0.25">
      <c r="B18" t="s">
        <v>3624</v>
      </c>
      <c r="C18" s="1">
        <v>41064.432951388888</v>
      </c>
      <c r="D18" s="4">
        <v>225000</v>
      </c>
      <c r="E18">
        <v>225000</v>
      </c>
      <c r="F18" t="s">
        <v>6</v>
      </c>
      <c r="G18">
        <f>tblSalaries[[#This Row],[clean Salary (in local currency)]]*VLOOKUP(tblSalaries[[#This Row],[Currency]],mapping!D:E,2,FALSE)</f>
        <v>225000</v>
      </c>
      <c r="H18" t="s">
        <v>1793</v>
      </c>
      <c r="I18" t="s">
        <v>4001</v>
      </c>
      <c r="J18" t="s">
        <v>15</v>
      </c>
      <c r="K18" t="str">
        <f>VLOOKUP(tblSalaries[[#This Row],[Where do you work]],tblCountries[[Actual]:[Mapping]],2,FALSE)</f>
        <v>USA</v>
      </c>
      <c r="L18" t="s">
        <v>9</v>
      </c>
      <c r="M18" s="21">
        <v>15</v>
      </c>
      <c r="N18" t="str">
        <f>VLOOKUP(IF(FLOOR(tblSalaries[[#This Row],[Salary in USD]]/salary_step,1)&gt;19,19,FLOOR(tblSalaries[[#This Row],[Salary in USD]]/salary_step,1)),tblCountries4[#All],2,0)</f>
        <v>18 | 225000 - 237500</v>
      </c>
      <c r="O18" t="str">
        <f>IF(VALUE(max_scatterplot)=0,tblSalaries[[#This Row],[Salary in USD]],IF(AND(tblSalaries[[#This Row],[Salary in USD]]&gt;=VALUE(min_scatterplot),tblSalaries[[#This Row],[Salary in USD]]&lt;=VALUE(max_scatterplot)),tblSalaries[[#This Row],[Salary in USD]],selection_false))</f>
        <v>x</v>
      </c>
    </row>
    <row r="19" spans="2:15" ht="15" customHeight="1" x14ac:dyDescent="0.25">
      <c r="B19" t="s">
        <v>2374</v>
      </c>
      <c r="C19" s="1">
        <v>41055.077789351853</v>
      </c>
      <c r="D19" s="4" t="s">
        <v>455</v>
      </c>
      <c r="E19">
        <v>220700</v>
      </c>
      <c r="F19" t="s">
        <v>6</v>
      </c>
      <c r="G19">
        <f>tblSalaries[[#This Row],[clean Salary (in local currency)]]*VLOOKUP(tblSalaries[[#This Row],[Currency]],mapping!D:E,2,FALSE)</f>
        <v>220700</v>
      </c>
      <c r="H19" t="s">
        <v>356</v>
      </c>
      <c r="I19" t="s">
        <v>356</v>
      </c>
      <c r="J19" t="s">
        <v>143</v>
      </c>
      <c r="K19" t="str">
        <f>VLOOKUP(tblSalaries[[#This Row],[Where do you work]],tblCountries[[Actual]:[Mapping]],2,FALSE)</f>
        <v>Brazil</v>
      </c>
      <c r="L19" t="s">
        <v>13</v>
      </c>
      <c r="M19" s="21" t="s">
        <v>4016</v>
      </c>
      <c r="N19" t="str">
        <f>VLOOKUP(IF(FLOOR(tblSalaries[[#This Row],[Salary in USD]]/salary_step,1)&gt;19,19,FLOOR(tblSalaries[[#This Row],[Salary in USD]]/salary_step,1)),tblCountries4[#All],2,0)</f>
        <v>17 | 212500 - 225000</v>
      </c>
      <c r="O19" t="str">
        <f>IF(VALUE(max_scatterplot)=0,tblSalaries[[#This Row],[Salary in USD]],IF(AND(tblSalaries[[#This Row],[Salary in USD]]&gt;=VALUE(min_scatterplot),tblSalaries[[#This Row],[Salary in USD]]&lt;=VALUE(max_scatterplot)),tblSalaries[[#This Row],[Salary in USD]],selection_false))</f>
        <v>x</v>
      </c>
    </row>
    <row r="20" spans="2:15" ht="15" customHeight="1" x14ac:dyDescent="0.25">
      <c r="B20" t="s">
        <v>2530</v>
      </c>
      <c r="C20" s="1">
        <v>41055.213541666664</v>
      </c>
      <c r="D20" s="4">
        <v>140000</v>
      </c>
      <c r="E20">
        <v>140000</v>
      </c>
      <c r="F20" t="s">
        <v>69</v>
      </c>
      <c r="G20">
        <f>tblSalaries[[#This Row],[clean Salary (in local currency)]]*VLOOKUP(tblSalaries[[#This Row],[Currency]],mapping!D:E,2,FALSE)</f>
        <v>220664.95808941979</v>
      </c>
      <c r="H20" t="s">
        <v>632</v>
      </c>
      <c r="I20" t="s">
        <v>67</v>
      </c>
      <c r="J20" t="s">
        <v>71</v>
      </c>
      <c r="K20" t="str">
        <f>VLOOKUP(tblSalaries[[#This Row],[Where do you work]],tblCountries[[Actual]:[Mapping]],2,FALSE)</f>
        <v>UK</v>
      </c>
      <c r="L20" t="s">
        <v>13</v>
      </c>
      <c r="M20" s="21" t="s">
        <v>4016</v>
      </c>
      <c r="N20" t="str">
        <f>VLOOKUP(IF(FLOOR(tblSalaries[[#This Row],[Salary in USD]]/salary_step,1)&gt;19,19,FLOOR(tblSalaries[[#This Row],[Salary in USD]]/salary_step,1)),tblCountries4[#All],2,0)</f>
        <v>17 | 212500 - 225000</v>
      </c>
      <c r="O20" t="str">
        <f>IF(VALUE(max_scatterplot)=0,tblSalaries[[#This Row],[Salary in USD]],IF(AND(tblSalaries[[#This Row],[Salary in USD]]&gt;=VALUE(min_scatterplot),tblSalaries[[#This Row],[Salary in USD]]&lt;=VALUE(max_scatterplot)),tblSalaries[[#This Row],[Salary in USD]],selection_false))</f>
        <v>x</v>
      </c>
    </row>
    <row r="21" spans="2:15" ht="15" customHeight="1" x14ac:dyDescent="0.25">
      <c r="B21" t="s">
        <v>3788</v>
      </c>
      <c r="C21" s="1">
        <v>41073.141030092593</v>
      </c>
      <c r="D21" s="4" t="s">
        <v>1924</v>
      </c>
      <c r="E21">
        <v>214000</v>
      </c>
      <c r="F21" t="s">
        <v>6</v>
      </c>
      <c r="G21">
        <f>tblSalaries[[#This Row],[clean Salary (in local currency)]]*VLOOKUP(tblSalaries[[#This Row],[Currency]],mapping!D:E,2,FALSE)</f>
        <v>214000</v>
      </c>
      <c r="H21" t="s">
        <v>1925</v>
      </c>
      <c r="I21" t="s">
        <v>488</v>
      </c>
      <c r="J21" t="s">
        <v>15</v>
      </c>
      <c r="K21" t="str">
        <f>VLOOKUP(tblSalaries[[#This Row],[Where do you work]],tblCountries[[Actual]:[Mapping]],2,FALSE)</f>
        <v>USA</v>
      </c>
      <c r="L21" t="s">
        <v>13</v>
      </c>
      <c r="M21" s="21">
        <v>20</v>
      </c>
      <c r="N21" t="str">
        <f>VLOOKUP(IF(FLOOR(tblSalaries[[#This Row],[Salary in USD]]/salary_step,1)&gt;19,19,FLOOR(tblSalaries[[#This Row],[Salary in USD]]/salary_step,1)),tblCountries4[#All],2,0)</f>
        <v>17 | 212500 - 225000</v>
      </c>
      <c r="O21" t="str">
        <f>IF(VALUE(max_scatterplot)=0,tblSalaries[[#This Row],[Salary in USD]],IF(AND(tblSalaries[[#This Row],[Salary in USD]]&gt;=VALUE(min_scatterplot),tblSalaries[[#This Row],[Salary in USD]]&lt;=VALUE(max_scatterplot)),tblSalaries[[#This Row],[Salary in USD]],selection_false))</f>
        <v>x</v>
      </c>
    </row>
    <row r="22" spans="2:15" ht="15" customHeight="1" x14ac:dyDescent="0.25">
      <c r="B22" t="s">
        <v>2961</v>
      </c>
      <c r="C22" s="1">
        <v>41057.311192129629</v>
      </c>
      <c r="D22" s="4" t="s">
        <v>1110</v>
      </c>
      <c r="E22">
        <v>200000</v>
      </c>
      <c r="F22" t="s">
        <v>82</v>
      </c>
      <c r="G22">
        <f>tblSalaries[[#This Row],[clean Salary (in local currency)]]*VLOOKUP(tblSalaries[[#This Row],[Currency]],mapping!D:E,2,FALSE)</f>
        <v>203981.93128052715</v>
      </c>
      <c r="H22" t="s">
        <v>856</v>
      </c>
      <c r="I22" t="s">
        <v>52</v>
      </c>
      <c r="J22" t="s">
        <v>84</v>
      </c>
      <c r="K22" t="str">
        <f>VLOOKUP(tblSalaries[[#This Row],[Where do you work]],tblCountries[[Actual]:[Mapping]],2,FALSE)</f>
        <v>Australia</v>
      </c>
      <c r="L22" t="s">
        <v>9</v>
      </c>
      <c r="M22" s="21">
        <v>15</v>
      </c>
      <c r="N22" t="str">
        <f>VLOOKUP(IF(FLOOR(tblSalaries[[#This Row],[Salary in USD]]/salary_step,1)&gt;19,19,FLOOR(tblSalaries[[#This Row],[Salary in USD]]/salary_step,1)),tblCountries4[#All],2,0)</f>
        <v>16 | 200000 - 212500</v>
      </c>
      <c r="O22" t="str">
        <f>IF(VALUE(max_scatterplot)=0,tblSalaries[[#This Row],[Salary in USD]],IF(AND(tblSalaries[[#This Row],[Salary in USD]]&gt;=VALUE(min_scatterplot),tblSalaries[[#This Row],[Salary in USD]]&lt;=VALUE(max_scatterplot)),tblSalaries[[#This Row],[Salary in USD]],selection_false))</f>
        <v>x</v>
      </c>
    </row>
    <row r="23" spans="2:15" ht="15" customHeight="1" x14ac:dyDescent="0.25">
      <c r="B23" t="s">
        <v>2525</v>
      </c>
      <c r="C23" s="1">
        <v>41055.200624999998</v>
      </c>
      <c r="D23" s="4">
        <v>200000</v>
      </c>
      <c r="E23">
        <v>200000</v>
      </c>
      <c r="F23" t="s">
        <v>6</v>
      </c>
      <c r="G23">
        <f>tblSalaries[[#This Row],[clean Salary (in local currency)]]*VLOOKUP(tblSalaries[[#This Row],[Currency]],mapping!D:E,2,FALSE)</f>
        <v>200000</v>
      </c>
      <c r="H23" t="s">
        <v>625</v>
      </c>
      <c r="I23" t="s">
        <v>4001</v>
      </c>
      <c r="J23" t="s">
        <v>15</v>
      </c>
      <c r="K23" t="str">
        <f>VLOOKUP(tblSalaries[[#This Row],[Where do you work]],tblCountries[[Actual]:[Mapping]],2,FALSE)</f>
        <v>USA</v>
      </c>
      <c r="L23" t="s">
        <v>18</v>
      </c>
      <c r="M23" s="21" t="s">
        <v>4016</v>
      </c>
      <c r="N23" t="str">
        <f>VLOOKUP(IF(FLOOR(tblSalaries[[#This Row],[Salary in USD]]/salary_step,1)&gt;19,19,FLOOR(tblSalaries[[#This Row],[Salary in USD]]/salary_step,1)),tblCountries4[#All],2,0)</f>
        <v>16 | 200000 - 212500</v>
      </c>
      <c r="O23">
        <f>IF(VALUE(max_scatterplot)=0,tblSalaries[[#This Row],[Salary in USD]],IF(AND(tblSalaries[[#This Row],[Salary in USD]]&gt;=VALUE(min_scatterplot),tblSalaries[[#This Row],[Salary in USD]]&lt;=VALUE(max_scatterplot)),tblSalaries[[#This Row],[Salary in USD]],selection_false))</f>
        <v>200000</v>
      </c>
    </row>
    <row r="24" spans="2:15" ht="15" customHeight="1" x14ac:dyDescent="0.25">
      <c r="B24" t="s">
        <v>2375</v>
      </c>
      <c r="C24" s="1">
        <v>41055.077824074076</v>
      </c>
      <c r="D24" s="4">
        <v>194000</v>
      </c>
      <c r="E24">
        <v>194000</v>
      </c>
      <c r="F24" t="s">
        <v>6</v>
      </c>
      <c r="G24">
        <f>tblSalaries[[#This Row],[clean Salary (in local currency)]]*VLOOKUP(tblSalaries[[#This Row],[Currency]],mapping!D:E,2,FALSE)</f>
        <v>194000</v>
      </c>
      <c r="H24" t="s">
        <v>456</v>
      </c>
      <c r="I24" t="s">
        <v>4001</v>
      </c>
      <c r="J24" t="s">
        <v>15</v>
      </c>
      <c r="K24" t="str">
        <f>VLOOKUP(tblSalaries[[#This Row],[Where do you work]],tblCountries[[Actual]:[Mapping]],2,FALSE)</f>
        <v>USA</v>
      </c>
      <c r="L24" t="s">
        <v>18</v>
      </c>
      <c r="M24" s="21" t="s">
        <v>4016</v>
      </c>
      <c r="N24" t="str">
        <f>VLOOKUP(IF(FLOOR(tblSalaries[[#This Row],[Salary in USD]]/salary_step,1)&gt;19,19,FLOOR(tblSalaries[[#This Row],[Salary in USD]]/salary_step,1)),tblCountries4[#All],2,0)</f>
        <v>15 | 187500 - 200000</v>
      </c>
      <c r="O24">
        <f>IF(VALUE(max_scatterplot)=0,tblSalaries[[#This Row],[Salary in USD]],IF(AND(tblSalaries[[#This Row],[Salary in USD]]&gt;=VALUE(min_scatterplot),tblSalaries[[#This Row],[Salary in USD]]&lt;=VALUE(max_scatterplot)),tblSalaries[[#This Row],[Salary in USD]],selection_false))</f>
        <v>194000</v>
      </c>
    </row>
    <row r="25" spans="2:15" ht="15" customHeight="1" x14ac:dyDescent="0.25">
      <c r="B25" t="s">
        <v>3264</v>
      </c>
      <c r="C25" s="1">
        <v>41058.494155092594</v>
      </c>
      <c r="D25" s="4">
        <v>192000</v>
      </c>
      <c r="E25">
        <v>192000</v>
      </c>
      <c r="F25" t="s">
        <v>6</v>
      </c>
      <c r="G25">
        <f>tblSalaries[[#This Row],[clean Salary (in local currency)]]*VLOOKUP(tblSalaries[[#This Row],[Currency]],mapping!D:E,2,FALSE)</f>
        <v>192000</v>
      </c>
      <c r="H25" t="s">
        <v>1438</v>
      </c>
      <c r="I25" t="s">
        <v>4001</v>
      </c>
      <c r="J25" t="s">
        <v>15</v>
      </c>
      <c r="K25" t="str">
        <f>VLOOKUP(tblSalaries[[#This Row],[Where do you work]],tblCountries[[Actual]:[Mapping]],2,FALSE)</f>
        <v>USA</v>
      </c>
      <c r="L25" t="s">
        <v>13</v>
      </c>
      <c r="M25" s="21">
        <v>27</v>
      </c>
      <c r="N25" t="str">
        <f>VLOOKUP(IF(FLOOR(tblSalaries[[#This Row],[Salary in USD]]/salary_step,1)&gt;19,19,FLOOR(tblSalaries[[#This Row],[Salary in USD]]/salary_step,1)),tblCountries4[#All],2,0)</f>
        <v>15 | 187500 - 200000</v>
      </c>
      <c r="O25">
        <f>IF(VALUE(max_scatterplot)=0,tblSalaries[[#This Row],[Salary in USD]],IF(AND(tblSalaries[[#This Row],[Salary in USD]]&gt;=VALUE(min_scatterplot),tblSalaries[[#This Row],[Salary in USD]]&lt;=VALUE(max_scatterplot)),tblSalaries[[#This Row],[Salary in USD]],selection_false))</f>
        <v>192000</v>
      </c>
    </row>
    <row r="26" spans="2:15" ht="15" customHeight="1" x14ac:dyDescent="0.25">
      <c r="B26" t="s">
        <v>2560</v>
      </c>
      <c r="C26" s="1">
        <v>41055.257037037038</v>
      </c>
      <c r="D26" s="4">
        <v>188000</v>
      </c>
      <c r="E26">
        <v>188000</v>
      </c>
      <c r="F26" t="s">
        <v>6</v>
      </c>
      <c r="G26">
        <f>tblSalaries[[#This Row],[clean Salary (in local currency)]]*VLOOKUP(tblSalaries[[#This Row],[Currency]],mapping!D:E,2,FALSE)</f>
        <v>188000</v>
      </c>
      <c r="H26" t="s">
        <v>664</v>
      </c>
      <c r="I26" t="s">
        <v>4001</v>
      </c>
      <c r="J26" t="s">
        <v>15</v>
      </c>
      <c r="K26" t="str">
        <f>VLOOKUP(tblSalaries[[#This Row],[Where do you work]],tblCountries[[Actual]:[Mapping]],2,FALSE)</f>
        <v>USA</v>
      </c>
      <c r="L26" t="s">
        <v>25</v>
      </c>
      <c r="M26" s="21">
        <v>20</v>
      </c>
      <c r="N26" t="str">
        <f>VLOOKUP(IF(FLOOR(tblSalaries[[#This Row],[Salary in USD]]/salary_step,1)&gt;19,19,FLOOR(tblSalaries[[#This Row],[Salary in USD]]/salary_step,1)),tblCountries4[#All],2,0)</f>
        <v>15 | 187500 - 200000</v>
      </c>
      <c r="O26">
        <f>IF(VALUE(max_scatterplot)=0,tblSalaries[[#This Row],[Salary in USD]],IF(AND(tblSalaries[[#This Row],[Salary in USD]]&gt;=VALUE(min_scatterplot),tblSalaries[[#This Row],[Salary in USD]]&lt;=VALUE(max_scatterplot)),tblSalaries[[#This Row],[Salary in USD]],selection_false))</f>
        <v>188000</v>
      </c>
    </row>
    <row r="27" spans="2:15" ht="15" customHeight="1" x14ac:dyDescent="0.25">
      <c r="B27" t="s">
        <v>2649</v>
      </c>
      <c r="C27" s="1">
        <v>41055.516134259262</v>
      </c>
      <c r="D27" s="4">
        <v>10500000</v>
      </c>
      <c r="E27">
        <v>10500000</v>
      </c>
      <c r="F27" t="s">
        <v>40</v>
      </c>
      <c r="G27">
        <f>tblSalaries[[#This Row],[clean Salary (in local currency)]]*VLOOKUP(tblSalaries[[#This Row],[Currency]],mapping!D:E,2,FALSE)</f>
        <v>186983.12521814698</v>
      </c>
      <c r="H27" t="s">
        <v>755</v>
      </c>
      <c r="I27" t="s">
        <v>52</v>
      </c>
      <c r="J27" t="s">
        <v>8</v>
      </c>
      <c r="K27" t="str">
        <f>VLOOKUP(tblSalaries[[#This Row],[Where do you work]],tblCountries[[Actual]:[Mapping]],2,FALSE)</f>
        <v>India</v>
      </c>
      <c r="L27" t="s">
        <v>18</v>
      </c>
      <c r="M27" s="21">
        <v>10</v>
      </c>
      <c r="N27" t="str">
        <f>VLOOKUP(IF(FLOOR(tblSalaries[[#This Row],[Salary in USD]]/salary_step,1)&gt;19,19,FLOOR(tblSalaries[[#This Row],[Salary in USD]]/salary_step,1)),tblCountries4[#All],2,0)</f>
        <v>14 | 175000 - 187500</v>
      </c>
      <c r="O27">
        <f>IF(VALUE(max_scatterplot)=0,tblSalaries[[#This Row],[Salary in USD]],IF(AND(tblSalaries[[#This Row],[Salary in USD]]&gt;=VALUE(min_scatterplot),tblSalaries[[#This Row],[Salary in USD]]&lt;=VALUE(max_scatterplot)),tblSalaries[[#This Row],[Salary in USD]],selection_false))</f>
        <v>186983.12521814698</v>
      </c>
    </row>
    <row r="28" spans="2:15" ht="15" customHeight="1" x14ac:dyDescent="0.25">
      <c r="B28" t="s">
        <v>2015</v>
      </c>
      <c r="C28" s="1">
        <v>41054.148506944446</v>
      </c>
      <c r="D28" s="4">
        <v>145000</v>
      </c>
      <c r="E28">
        <v>145000</v>
      </c>
      <c r="F28" t="s">
        <v>22</v>
      </c>
      <c r="G28">
        <f>tblSalaries[[#This Row],[clean Salary (in local currency)]]*VLOOKUP(tblSalaries[[#This Row],[Currency]],mapping!D:E,2,FALSE)</f>
        <v>184207.91865378313</v>
      </c>
      <c r="H28" t="s">
        <v>23</v>
      </c>
      <c r="I28" t="s">
        <v>52</v>
      </c>
      <c r="J28" t="s">
        <v>24</v>
      </c>
      <c r="K28" t="str">
        <f>VLOOKUP(tblSalaries[[#This Row],[Where do you work]],tblCountries[[Actual]:[Mapping]],2,FALSE)</f>
        <v>Germany</v>
      </c>
      <c r="L28" t="s">
        <v>25</v>
      </c>
      <c r="M28" s="21" t="s">
        <v>4016</v>
      </c>
      <c r="N28" t="str">
        <f>VLOOKUP(IF(FLOOR(tblSalaries[[#This Row],[Salary in USD]]/salary_step,1)&gt;19,19,FLOOR(tblSalaries[[#This Row],[Salary in USD]]/salary_step,1)),tblCountries4[#All],2,0)</f>
        <v>14 | 175000 - 187500</v>
      </c>
      <c r="O28">
        <f>IF(VALUE(max_scatterplot)=0,tblSalaries[[#This Row],[Salary in USD]],IF(AND(tblSalaries[[#This Row],[Salary in USD]]&gt;=VALUE(min_scatterplot),tblSalaries[[#This Row],[Salary in USD]]&lt;=VALUE(max_scatterplot)),tblSalaries[[#This Row],[Salary in USD]],selection_false))</f>
        <v>184207.91865378313</v>
      </c>
    </row>
    <row r="29" spans="2:15" ht="15" customHeight="1" x14ac:dyDescent="0.25">
      <c r="B29" t="s">
        <v>3566</v>
      </c>
      <c r="C29" s="1">
        <v>41061.790763888886</v>
      </c>
      <c r="D29" s="4">
        <v>177600</v>
      </c>
      <c r="E29">
        <v>177600</v>
      </c>
      <c r="F29" t="s">
        <v>6</v>
      </c>
      <c r="G29">
        <f>tblSalaries[[#This Row],[clean Salary (in local currency)]]*VLOOKUP(tblSalaries[[#This Row],[Currency]],mapping!D:E,2,FALSE)</f>
        <v>177600</v>
      </c>
      <c r="H29" t="s">
        <v>310</v>
      </c>
      <c r="I29" t="s">
        <v>310</v>
      </c>
      <c r="J29" t="s">
        <v>1745</v>
      </c>
      <c r="K29" t="str">
        <f>VLOOKUP(tblSalaries[[#This Row],[Where do you work]],tblCountries[[Actual]:[Mapping]],2,FALSE)</f>
        <v>Lesotho</v>
      </c>
      <c r="L29" t="s">
        <v>9</v>
      </c>
      <c r="M29" s="21">
        <v>6</v>
      </c>
      <c r="N29" t="str">
        <f>VLOOKUP(IF(FLOOR(tblSalaries[[#This Row],[Salary in USD]]/salary_step,1)&gt;19,19,FLOOR(tblSalaries[[#This Row],[Salary in USD]]/salary_step,1)),tblCountries4[#All],2,0)</f>
        <v>14 | 175000 - 187500</v>
      </c>
      <c r="O29">
        <f>IF(VALUE(max_scatterplot)=0,tblSalaries[[#This Row],[Salary in USD]],IF(AND(tblSalaries[[#This Row],[Salary in USD]]&gt;=VALUE(min_scatterplot),tblSalaries[[#This Row],[Salary in USD]]&lt;=VALUE(max_scatterplot)),tblSalaries[[#This Row],[Salary in USD]],selection_false))</f>
        <v>177600</v>
      </c>
    </row>
    <row r="30" spans="2:15" ht="15" customHeight="1" x14ac:dyDescent="0.25">
      <c r="B30" t="s">
        <v>3296</v>
      </c>
      <c r="C30" s="1">
        <v>41058.65048611111</v>
      </c>
      <c r="D30" s="4">
        <v>139000</v>
      </c>
      <c r="E30">
        <v>139000</v>
      </c>
      <c r="F30" t="s">
        <v>22</v>
      </c>
      <c r="G30">
        <f>tblSalaries[[#This Row],[clean Salary (in local currency)]]*VLOOKUP(tblSalaries[[#This Row],[Currency]],mapping!D:E,2,FALSE)</f>
        <v>176585.52201983347</v>
      </c>
      <c r="H30" t="s">
        <v>1480</v>
      </c>
      <c r="I30" t="s">
        <v>52</v>
      </c>
      <c r="J30" t="s">
        <v>24</v>
      </c>
      <c r="K30" t="str">
        <f>VLOOKUP(tblSalaries[[#This Row],[Where do you work]],tblCountries[[Actual]:[Mapping]],2,FALSE)</f>
        <v>Germany</v>
      </c>
      <c r="L30" t="s">
        <v>25</v>
      </c>
      <c r="M30" s="21">
        <v>25</v>
      </c>
      <c r="N30" t="str">
        <f>VLOOKUP(IF(FLOOR(tblSalaries[[#This Row],[Salary in USD]]/salary_step,1)&gt;19,19,FLOOR(tblSalaries[[#This Row],[Salary in USD]]/salary_step,1)),tblCountries4[#All],2,0)</f>
        <v>14 | 175000 - 187500</v>
      </c>
      <c r="O30">
        <f>IF(VALUE(max_scatterplot)=0,tblSalaries[[#This Row],[Salary in USD]],IF(AND(tblSalaries[[#This Row],[Salary in USD]]&gt;=VALUE(min_scatterplot),tblSalaries[[#This Row],[Salary in USD]]&lt;=VALUE(max_scatterplot)),tblSalaries[[#This Row],[Salary in USD]],selection_false))</f>
        <v>176585.52201983347</v>
      </c>
    </row>
    <row r="31" spans="2:15" ht="15" customHeight="1" x14ac:dyDescent="0.25">
      <c r="B31" t="s">
        <v>2627</v>
      </c>
      <c r="C31" s="1">
        <v>41055.479618055557</v>
      </c>
      <c r="D31" s="4" t="s">
        <v>730</v>
      </c>
      <c r="E31">
        <v>170000</v>
      </c>
      <c r="F31" t="s">
        <v>82</v>
      </c>
      <c r="G31">
        <f>tblSalaries[[#This Row],[clean Salary (in local currency)]]*VLOOKUP(tblSalaries[[#This Row],[Currency]],mapping!D:E,2,FALSE)</f>
        <v>173384.64158844808</v>
      </c>
      <c r="H31" t="s">
        <v>731</v>
      </c>
      <c r="I31" t="s">
        <v>20</v>
      </c>
      <c r="J31" t="s">
        <v>84</v>
      </c>
      <c r="K31" t="str">
        <f>VLOOKUP(tblSalaries[[#This Row],[Where do you work]],tblCountries[[Actual]:[Mapping]],2,FALSE)</f>
        <v>Australia</v>
      </c>
      <c r="L31" t="s">
        <v>13</v>
      </c>
      <c r="M31" s="21">
        <v>10</v>
      </c>
      <c r="N31" t="str">
        <f>VLOOKUP(IF(FLOOR(tblSalaries[[#This Row],[Salary in USD]]/salary_step,1)&gt;19,19,FLOOR(tblSalaries[[#This Row],[Salary in USD]]/salary_step,1)),tblCountries4[#All],2,0)</f>
        <v>13 | 162500 - 175000</v>
      </c>
      <c r="O31">
        <f>IF(VALUE(max_scatterplot)=0,tblSalaries[[#This Row],[Salary in USD]],IF(AND(tblSalaries[[#This Row],[Salary in USD]]&gt;=VALUE(min_scatterplot),tblSalaries[[#This Row],[Salary in USD]]&lt;=VALUE(max_scatterplot)),tblSalaries[[#This Row],[Salary in USD]],selection_false))</f>
        <v>173384.64158844808</v>
      </c>
    </row>
    <row r="32" spans="2:15" ht="15" customHeight="1" x14ac:dyDescent="0.25">
      <c r="B32" t="s">
        <v>2993</v>
      </c>
      <c r="C32" s="1">
        <v>41057.445925925924</v>
      </c>
      <c r="D32" s="4">
        <v>170000</v>
      </c>
      <c r="E32">
        <v>170000</v>
      </c>
      <c r="F32" t="s">
        <v>82</v>
      </c>
      <c r="G32">
        <f>tblSalaries[[#This Row],[clean Salary (in local currency)]]*VLOOKUP(tblSalaries[[#This Row],[Currency]],mapping!D:E,2,FALSE)</f>
        <v>173384.64158844808</v>
      </c>
      <c r="H32" t="s">
        <v>1142</v>
      </c>
      <c r="I32" t="s">
        <v>356</v>
      </c>
      <c r="J32" t="s">
        <v>84</v>
      </c>
      <c r="K32" t="str">
        <f>VLOOKUP(tblSalaries[[#This Row],[Where do you work]],tblCountries[[Actual]:[Mapping]],2,FALSE)</f>
        <v>Australia</v>
      </c>
      <c r="L32" t="s">
        <v>18</v>
      </c>
      <c r="M32" s="21">
        <v>8</v>
      </c>
      <c r="N32" t="str">
        <f>VLOOKUP(IF(FLOOR(tblSalaries[[#This Row],[Salary in USD]]/salary_step,1)&gt;19,19,FLOOR(tblSalaries[[#This Row],[Salary in USD]]/salary_step,1)),tblCountries4[#All],2,0)</f>
        <v>13 | 162500 - 175000</v>
      </c>
      <c r="O32">
        <f>IF(VALUE(max_scatterplot)=0,tblSalaries[[#This Row],[Salary in USD]],IF(AND(tblSalaries[[#This Row],[Salary in USD]]&gt;=VALUE(min_scatterplot),tblSalaries[[#This Row],[Salary in USD]]&lt;=VALUE(max_scatterplot)),tblSalaries[[#This Row],[Salary in USD]],selection_false))</f>
        <v>173384.64158844808</v>
      </c>
    </row>
    <row r="33" spans="2:15" ht="15" customHeight="1" x14ac:dyDescent="0.25">
      <c r="B33" t="s">
        <v>2359</v>
      </c>
      <c r="C33" s="1">
        <v>41055.071446759262</v>
      </c>
      <c r="D33" s="4" t="s">
        <v>440</v>
      </c>
      <c r="E33">
        <v>170000</v>
      </c>
      <c r="F33" t="s">
        <v>6</v>
      </c>
      <c r="G33">
        <f>tblSalaries[[#This Row],[clean Salary (in local currency)]]*VLOOKUP(tblSalaries[[#This Row],[Currency]],mapping!D:E,2,FALSE)</f>
        <v>170000</v>
      </c>
      <c r="H33" t="s">
        <v>441</v>
      </c>
      <c r="I33" t="s">
        <v>20</v>
      </c>
      <c r="J33" t="s">
        <v>71</v>
      </c>
      <c r="K33" t="str">
        <f>VLOOKUP(tblSalaries[[#This Row],[Where do you work]],tblCountries[[Actual]:[Mapping]],2,FALSE)</f>
        <v>UK</v>
      </c>
      <c r="L33" t="s">
        <v>186</v>
      </c>
      <c r="M33" s="21" t="s">
        <v>4016</v>
      </c>
      <c r="N33" t="str">
        <f>VLOOKUP(IF(FLOOR(tblSalaries[[#This Row],[Salary in USD]]/salary_step,1)&gt;19,19,FLOOR(tblSalaries[[#This Row],[Salary in USD]]/salary_step,1)),tblCountries4[#All],2,0)</f>
        <v>13 | 162500 - 175000</v>
      </c>
      <c r="O33">
        <f>IF(VALUE(max_scatterplot)=0,tblSalaries[[#This Row],[Salary in USD]],IF(AND(tblSalaries[[#This Row],[Salary in USD]]&gt;=VALUE(min_scatterplot),tblSalaries[[#This Row],[Salary in USD]]&lt;=VALUE(max_scatterplot)),tblSalaries[[#This Row],[Salary in USD]],selection_false))</f>
        <v>170000</v>
      </c>
    </row>
    <row r="34" spans="2:15" ht="15" customHeight="1" x14ac:dyDescent="0.25">
      <c r="B34" t="s">
        <v>3495</v>
      </c>
      <c r="C34" s="1">
        <v>41060.230486111112</v>
      </c>
      <c r="D34" s="4">
        <v>170000</v>
      </c>
      <c r="E34">
        <v>170000</v>
      </c>
      <c r="F34" t="s">
        <v>6</v>
      </c>
      <c r="G34">
        <f>tblSalaries[[#This Row],[clean Salary (in local currency)]]*VLOOKUP(tblSalaries[[#This Row],[Currency]],mapping!D:E,2,FALSE)</f>
        <v>170000</v>
      </c>
      <c r="H34" t="s">
        <v>29</v>
      </c>
      <c r="I34" t="s">
        <v>4001</v>
      </c>
      <c r="J34" t="s">
        <v>15</v>
      </c>
      <c r="K34" t="str">
        <f>VLOOKUP(tblSalaries[[#This Row],[Where do you work]],tblCountries[[Actual]:[Mapping]],2,FALSE)</f>
        <v>USA</v>
      </c>
      <c r="L34" t="s">
        <v>18</v>
      </c>
      <c r="M34" s="21">
        <v>18</v>
      </c>
      <c r="N34" t="str">
        <f>VLOOKUP(IF(FLOOR(tblSalaries[[#This Row],[Salary in USD]]/salary_step,1)&gt;19,19,FLOOR(tblSalaries[[#This Row],[Salary in USD]]/salary_step,1)),tblCountries4[#All],2,0)</f>
        <v>13 | 162500 - 175000</v>
      </c>
      <c r="O34">
        <f>IF(VALUE(max_scatterplot)=0,tblSalaries[[#This Row],[Salary in USD]],IF(AND(tblSalaries[[#This Row],[Salary in USD]]&gt;=VALUE(min_scatterplot),tblSalaries[[#This Row],[Salary in USD]]&lt;=VALUE(max_scatterplot)),tblSalaries[[#This Row],[Salary in USD]],selection_false))</f>
        <v>170000</v>
      </c>
    </row>
    <row r="35" spans="2:15" ht="15" customHeight="1" x14ac:dyDescent="0.25">
      <c r="B35" t="s">
        <v>2481</v>
      </c>
      <c r="C35" s="1">
        <v>41055.141562500001</v>
      </c>
      <c r="D35" s="4" t="s">
        <v>580</v>
      </c>
      <c r="E35">
        <v>169000</v>
      </c>
      <c r="F35" t="s">
        <v>6</v>
      </c>
      <c r="G35">
        <f>tblSalaries[[#This Row],[clean Salary (in local currency)]]*VLOOKUP(tblSalaries[[#This Row],[Currency]],mapping!D:E,2,FALSE)</f>
        <v>169000</v>
      </c>
      <c r="H35" t="s">
        <v>581</v>
      </c>
      <c r="I35" t="s">
        <v>4001</v>
      </c>
      <c r="J35" t="s">
        <v>15</v>
      </c>
      <c r="K35" t="str">
        <f>VLOOKUP(tblSalaries[[#This Row],[Where do you work]],tblCountries[[Actual]:[Mapping]],2,FALSE)</f>
        <v>USA</v>
      </c>
      <c r="L35" t="s">
        <v>18</v>
      </c>
      <c r="M35" s="21" t="s">
        <v>4016</v>
      </c>
      <c r="N35" t="str">
        <f>VLOOKUP(IF(FLOOR(tblSalaries[[#This Row],[Salary in USD]]/salary_step,1)&gt;19,19,FLOOR(tblSalaries[[#This Row],[Salary in USD]]/salary_step,1)),tblCountries4[#All],2,0)</f>
        <v>13 | 162500 - 175000</v>
      </c>
      <c r="O35">
        <f>IF(VALUE(max_scatterplot)=0,tblSalaries[[#This Row],[Salary in USD]],IF(AND(tblSalaries[[#This Row],[Salary in USD]]&gt;=VALUE(min_scatterplot),tblSalaries[[#This Row],[Salary in USD]]&lt;=VALUE(max_scatterplot)),tblSalaries[[#This Row],[Salary in USD]],selection_false))</f>
        <v>169000</v>
      </c>
    </row>
    <row r="36" spans="2:15" ht="15" customHeight="1" x14ac:dyDescent="0.25">
      <c r="B36" t="s">
        <v>3466</v>
      </c>
      <c r="C36" s="1">
        <v>41059.863043981481</v>
      </c>
      <c r="D36" s="4" t="s">
        <v>1644</v>
      </c>
      <c r="E36">
        <v>165000</v>
      </c>
      <c r="F36" t="s">
        <v>82</v>
      </c>
      <c r="G36">
        <f>tblSalaries[[#This Row],[clean Salary (in local currency)]]*VLOOKUP(tblSalaries[[#This Row],[Currency]],mapping!D:E,2,FALSE)</f>
        <v>168285.09330643489</v>
      </c>
      <c r="H36" t="s">
        <v>279</v>
      </c>
      <c r="I36" t="s">
        <v>279</v>
      </c>
      <c r="J36" t="s">
        <v>84</v>
      </c>
      <c r="K36" t="str">
        <f>VLOOKUP(tblSalaries[[#This Row],[Where do you work]],tblCountries[[Actual]:[Mapping]],2,FALSE)</f>
        <v>Australia</v>
      </c>
      <c r="L36" t="s">
        <v>18</v>
      </c>
      <c r="M36" s="21">
        <v>17</v>
      </c>
      <c r="N36" t="str">
        <f>VLOOKUP(IF(FLOOR(tblSalaries[[#This Row],[Salary in USD]]/salary_step,1)&gt;19,19,FLOOR(tblSalaries[[#This Row],[Salary in USD]]/salary_step,1)),tblCountries4[#All],2,0)</f>
        <v>13 | 162500 - 175000</v>
      </c>
      <c r="O36">
        <f>IF(VALUE(max_scatterplot)=0,tblSalaries[[#This Row],[Salary in USD]],IF(AND(tblSalaries[[#This Row],[Salary in USD]]&gt;=VALUE(min_scatterplot),tblSalaries[[#This Row],[Salary in USD]]&lt;=VALUE(max_scatterplot)),tblSalaries[[#This Row],[Salary in USD]],selection_false))</f>
        <v>168285.09330643489</v>
      </c>
    </row>
    <row r="37" spans="2:15" ht="15" customHeight="1" x14ac:dyDescent="0.25">
      <c r="B37" t="s">
        <v>2376</v>
      </c>
      <c r="C37" s="1">
        <v>41055.07949074074</v>
      </c>
      <c r="D37" s="4">
        <v>9000000</v>
      </c>
      <c r="E37">
        <v>9000000</v>
      </c>
      <c r="F37" t="s">
        <v>40</v>
      </c>
      <c r="G37">
        <f>tblSalaries[[#This Row],[clean Salary (in local currency)]]*VLOOKUP(tblSalaries[[#This Row],[Currency]],mapping!D:E,2,FALSE)</f>
        <v>160271.25018698312</v>
      </c>
      <c r="H37" t="s">
        <v>14</v>
      </c>
      <c r="I37" t="s">
        <v>20</v>
      </c>
      <c r="J37" t="s">
        <v>8</v>
      </c>
      <c r="K37" t="str">
        <f>VLOOKUP(tblSalaries[[#This Row],[Where do you work]],tblCountries[[Actual]:[Mapping]],2,FALSE)</f>
        <v>India</v>
      </c>
      <c r="L37" t="s">
        <v>9</v>
      </c>
      <c r="M37" s="21" t="s">
        <v>4016</v>
      </c>
      <c r="N37" t="str">
        <f>VLOOKUP(IF(FLOOR(tblSalaries[[#This Row],[Salary in USD]]/salary_step,1)&gt;19,19,FLOOR(tblSalaries[[#This Row],[Salary in USD]]/salary_step,1)),tblCountries4[#All],2,0)</f>
        <v>12 | 150000 - 162500</v>
      </c>
      <c r="O37">
        <f>IF(VALUE(max_scatterplot)=0,tblSalaries[[#This Row],[Salary in USD]],IF(AND(tblSalaries[[#This Row],[Salary in USD]]&gt;=VALUE(min_scatterplot),tblSalaries[[#This Row],[Salary in USD]]&lt;=VALUE(max_scatterplot)),tblSalaries[[#This Row],[Salary in USD]],selection_false))</f>
        <v>160271.25018698312</v>
      </c>
    </row>
    <row r="38" spans="2:15" ht="15" customHeight="1" x14ac:dyDescent="0.25">
      <c r="B38" t="s">
        <v>2603</v>
      </c>
      <c r="C38" s="1">
        <v>41055.410960648151</v>
      </c>
      <c r="D38" s="4">
        <v>160000</v>
      </c>
      <c r="E38">
        <v>160000</v>
      </c>
      <c r="F38" t="s">
        <v>6</v>
      </c>
      <c r="G38">
        <f>tblSalaries[[#This Row],[clean Salary (in local currency)]]*VLOOKUP(tblSalaries[[#This Row],[Currency]],mapping!D:E,2,FALSE)</f>
        <v>160000</v>
      </c>
      <c r="H38" t="s">
        <v>706</v>
      </c>
      <c r="I38" t="s">
        <v>20</v>
      </c>
      <c r="J38" t="s">
        <v>15</v>
      </c>
      <c r="K38" t="str">
        <f>VLOOKUP(tblSalaries[[#This Row],[Where do you work]],tblCountries[[Actual]:[Mapping]],2,FALSE)</f>
        <v>USA</v>
      </c>
      <c r="L38" t="s">
        <v>9</v>
      </c>
      <c r="M38" s="21">
        <v>5</v>
      </c>
      <c r="N38" t="str">
        <f>VLOOKUP(IF(FLOOR(tblSalaries[[#This Row],[Salary in USD]]/salary_step,1)&gt;19,19,FLOOR(tblSalaries[[#This Row],[Salary in USD]]/salary_step,1)),tblCountries4[#All],2,0)</f>
        <v>12 | 150000 - 162500</v>
      </c>
      <c r="O38">
        <f>IF(VALUE(max_scatterplot)=0,tblSalaries[[#This Row],[Salary in USD]],IF(AND(tblSalaries[[#This Row],[Salary in USD]]&gt;=VALUE(min_scatterplot),tblSalaries[[#This Row],[Salary in USD]]&lt;=VALUE(max_scatterplot)),tblSalaries[[#This Row],[Salary in USD]],selection_false))</f>
        <v>160000</v>
      </c>
    </row>
    <row r="39" spans="2:15" ht="15" customHeight="1" x14ac:dyDescent="0.25">
      <c r="B39" t="s">
        <v>3774</v>
      </c>
      <c r="C39" s="1">
        <v>41072.631504629629</v>
      </c>
      <c r="D39" s="4">
        <v>156000</v>
      </c>
      <c r="E39">
        <v>156000</v>
      </c>
      <c r="F39" t="s">
        <v>82</v>
      </c>
      <c r="G39">
        <f>tblSalaries[[#This Row],[clean Salary (in local currency)]]*VLOOKUP(tblSalaries[[#This Row],[Currency]],mapping!D:E,2,FALSE)</f>
        <v>159105.90639881117</v>
      </c>
      <c r="H39" t="s">
        <v>1914</v>
      </c>
      <c r="I39" t="s">
        <v>279</v>
      </c>
      <c r="J39" t="s">
        <v>84</v>
      </c>
      <c r="K39" t="str">
        <f>VLOOKUP(tblSalaries[[#This Row],[Where do you work]],tblCountries[[Actual]:[Mapping]],2,FALSE)</f>
        <v>Australia</v>
      </c>
      <c r="L39" t="s">
        <v>18</v>
      </c>
      <c r="M39" s="21">
        <v>12</v>
      </c>
      <c r="N39" t="str">
        <f>VLOOKUP(IF(FLOOR(tblSalaries[[#This Row],[Salary in USD]]/salary_step,1)&gt;19,19,FLOOR(tblSalaries[[#This Row],[Salary in USD]]/salary_step,1)),tblCountries4[#All],2,0)</f>
        <v>12 | 150000 - 162500</v>
      </c>
      <c r="O39">
        <f>IF(VALUE(max_scatterplot)=0,tblSalaries[[#This Row],[Salary in USD]],IF(AND(tblSalaries[[#This Row],[Salary in USD]]&gt;=VALUE(min_scatterplot),tblSalaries[[#This Row],[Salary in USD]]&lt;=VALUE(max_scatterplot)),tblSalaries[[#This Row],[Salary in USD]],selection_false))</f>
        <v>159105.90639881117</v>
      </c>
    </row>
    <row r="40" spans="2:15" ht="15" customHeight="1" x14ac:dyDescent="0.25">
      <c r="B40" t="s">
        <v>2566</v>
      </c>
      <c r="C40" s="1">
        <v>41055.282638888886</v>
      </c>
      <c r="D40" s="4" t="s">
        <v>667</v>
      </c>
      <c r="E40">
        <v>155000</v>
      </c>
      <c r="F40" t="s">
        <v>82</v>
      </c>
      <c r="G40">
        <f>tblSalaries[[#This Row],[clean Salary (in local currency)]]*VLOOKUP(tblSalaries[[#This Row],[Currency]],mapping!D:E,2,FALSE)</f>
        <v>158085.99674240855</v>
      </c>
      <c r="H40" t="s">
        <v>668</v>
      </c>
      <c r="I40" t="s">
        <v>52</v>
      </c>
      <c r="J40" t="s">
        <v>84</v>
      </c>
      <c r="K40" t="str">
        <f>VLOOKUP(tblSalaries[[#This Row],[Where do you work]],tblCountries[[Actual]:[Mapping]],2,FALSE)</f>
        <v>Australia</v>
      </c>
      <c r="L40" t="s">
        <v>9</v>
      </c>
      <c r="M40" s="21">
        <v>20</v>
      </c>
      <c r="N40" t="str">
        <f>VLOOKUP(IF(FLOOR(tblSalaries[[#This Row],[Salary in USD]]/salary_step,1)&gt;19,19,FLOOR(tblSalaries[[#This Row],[Salary in USD]]/salary_step,1)),tblCountries4[#All],2,0)</f>
        <v>12 | 150000 - 162500</v>
      </c>
      <c r="O40">
        <f>IF(VALUE(max_scatterplot)=0,tblSalaries[[#This Row],[Salary in USD]],IF(AND(tblSalaries[[#This Row],[Salary in USD]]&gt;=VALUE(min_scatterplot),tblSalaries[[#This Row],[Salary in USD]]&lt;=VALUE(max_scatterplot)),tblSalaries[[#This Row],[Salary in USD]],selection_false))</f>
        <v>158085.99674240855</v>
      </c>
    </row>
    <row r="41" spans="2:15" ht="15" customHeight="1" x14ac:dyDescent="0.25">
      <c r="B41" t="s">
        <v>2084</v>
      </c>
      <c r="C41" s="1">
        <v>41054.971354166664</v>
      </c>
      <c r="D41" s="4">
        <v>100000</v>
      </c>
      <c r="E41">
        <v>100000</v>
      </c>
      <c r="F41" t="s">
        <v>69</v>
      </c>
      <c r="G41">
        <f>tblSalaries[[#This Row],[clean Salary (in local currency)]]*VLOOKUP(tblSalaries[[#This Row],[Currency]],mapping!D:E,2,FALSE)</f>
        <v>157617.8272067284</v>
      </c>
      <c r="H41" t="s">
        <v>20</v>
      </c>
      <c r="I41" t="s">
        <v>20</v>
      </c>
      <c r="J41" t="s">
        <v>71</v>
      </c>
      <c r="K41" t="str">
        <f>VLOOKUP(tblSalaries[[#This Row],[Where do you work]],tblCountries[[Actual]:[Mapping]],2,FALSE)</f>
        <v>UK</v>
      </c>
      <c r="L41" t="s">
        <v>18</v>
      </c>
      <c r="M41" s="21" t="s">
        <v>4016</v>
      </c>
      <c r="N41" t="str">
        <f>VLOOKUP(IF(FLOOR(tblSalaries[[#This Row],[Salary in USD]]/salary_step,1)&gt;19,19,FLOOR(tblSalaries[[#This Row],[Salary in USD]]/salary_step,1)),tblCountries4[#All],2,0)</f>
        <v>12 | 150000 - 162500</v>
      </c>
      <c r="O41">
        <f>IF(VALUE(max_scatterplot)=0,tblSalaries[[#This Row],[Salary in USD]],IF(AND(tblSalaries[[#This Row],[Salary in USD]]&gt;=VALUE(min_scatterplot),tblSalaries[[#This Row],[Salary in USD]]&lt;=VALUE(max_scatterplot)),tblSalaries[[#This Row],[Salary in USD]],selection_false))</f>
        <v>157617.8272067284</v>
      </c>
    </row>
    <row r="42" spans="2:15" ht="15" customHeight="1" x14ac:dyDescent="0.25">
      <c r="B42" t="s">
        <v>2835</v>
      </c>
      <c r="C42" s="1">
        <v>41056.013240740744</v>
      </c>
      <c r="D42" s="4">
        <v>100000</v>
      </c>
      <c r="E42">
        <v>100000</v>
      </c>
      <c r="F42" t="s">
        <v>69</v>
      </c>
      <c r="G42">
        <f>tblSalaries[[#This Row],[clean Salary (in local currency)]]*VLOOKUP(tblSalaries[[#This Row],[Currency]],mapping!D:E,2,FALSE)</f>
        <v>157617.8272067284</v>
      </c>
      <c r="H42" t="s">
        <v>181</v>
      </c>
      <c r="I42" t="s">
        <v>488</v>
      </c>
      <c r="J42" t="s">
        <v>71</v>
      </c>
      <c r="K42" t="str">
        <f>VLOOKUP(tblSalaries[[#This Row],[Where do you work]],tblCountries[[Actual]:[Mapping]],2,FALSE)</f>
        <v>UK</v>
      </c>
      <c r="L42" t="s">
        <v>18</v>
      </c>
      <c r="M42" s="21">
        <v>20</v>
      </c>
      <c r="N42" t="str">
        <f>VLOOKUP(IF(FLOOR(tblSalaries[[#This Row],[Salary in USD]]/salary_step,1)&gt;19,19,FLOOR(tblSalaries[[#This Row],[Salary in USD]]/salary_step,1)),tblCountries4[#All],2,0)</f>
        <v>12 | 150000 - 162500</v>
      </c>
      <c r="O42">
        <f>IF(VALUE(max_scatterplot)=0,tblSalaries[[#This Row],[Salary in USD]],IF(AND(tblSalaries[[#This Row],[Salary in USD]]&gt;=VALUE(min_scatterplot),tblSalaries[[#This Row],[Salary in USD]]&lt;=VALUE(max_scatterplot)),tblSalaries[[#This Row],[Salary in USD]],selection_false))</f>
        <v>157617.8272067284</v>
      </c>
    </row>
    <row r="43" spans="2:15" ht="15" customHeight="1" x14ac:dyDescent="0.25">
      <c r="B43" t="s">
        <v>2354</v>
      </c>
      <c r="C43" s="1">
        <v>41055.070752314816</v>
      </c>
      <c r="D43" s="4">
        <v>160000</v>
      </c>
      <c r="E43">
        <v>160000</v>
      </c>
      <c r="F43" t="s">
        <v>86</v>
      </c>
      <c r="G43">
        <f>tblSalaries[[#This Row],[clean Salary (in local currency)]]*VLOOKUP(tblSalaries[[#This Row],[Currency]],mapping!D:E,2,FALSE)</f>
        <v>157337.8436848523</v>
      </c>
      <c r="H43" t="s">
        <v>356</v>
      </c>
      <c r="I43" t="s">
        <v>356</v>
      </c>
      <c r="J43" t="s">
        <v>88</v>
      </c>
      <c r="K43" t="str">
        <f>VLOOKUP(tblSalaries[[#This Row],[Where do you work]],tblCountries[[Actual]:[Mapping]],2,FALSE)</f>
        <v>Canada</v>
      </c>
      <c r="L43" t="s">
        <v>18</v>
      </c>
      <c r="M43" s="21" t="s">
        <v>4016</v>
      </c>
      <c r="N43" t="str">
        <f>VLOOKUP(IF(FLOOR(tblSalaries[[#This Row],[Salary in USD]]/salary_step,1)&gt;19,19,FLOOR(tblSalaries[[#This Row],[Salary in USD]]/salary_step,1)),tblCountries4[#All],2,0)</f>
        <v>12 | 150000 - 162500</v>
      </c>
      <c r="O43">
        <f>IF(VALUE(max_scatterplot)=0,tblSalaries[[#This Row],[Salary in USD]],IF(AND(tblSalaries[[#This Row],[Salary in USD]]&gt;=VALUE(min_scatterplot),tblSalaries[[#This Row],[Salary in USD]]&lt;=VALUE(max_scatterplot)),tblSalaries[[#This Row],[Salary in USD]],selection_false))</f>
        <v>157337.8436848523</v>
      </c>
    </row>
    <row r="44" spans="2:15" ht="15" customHeight="1" x14ac:dyDescent="0.25">
      <c r="B44" t="s">
        <v>3623</v>
      </c>
      <c r="C44" s="1">
        <v>41064.409537037034</v>
      </c>
      <c r="D44" s="4">
        <v>155000</v>
      </c>
      <c r="E44">
        <v>155000</v>
      </c>
      <c r="F44" t="s">
        <v>6</v>
      </c>
      <c r="G44">
        <f>tblSalaries[[#This Row],[clean Salary (in local currency)]]*VLOOKUP(tblSalaries[[#This Row],[Currency]],mapping!D:E,2,FALSE)</f>
        <v>155000</v>
      </c>
      <c r="H44" t="s">
        <v>1792</v>
      </c>
      <c r="I44" t="s">
        <v>52</v>
      </c>
      <c r="J44" t="s">
        <v>15</v>
      </c>
      <c r="K44" t="str">
        <f>VLOOKUP(tblSalaries[[#This Row],[Where do you work]],tblCountries[[Actual]:[Mapping]],2,FALSE)</f>
        <v>USA</v>
      </c>
      <c r="L44" t="s">
        <v>25</v>
      </c>
      <c r="M44" s="21">
        <v>14</v>
      </c>
      <c r="N44" t="str">
        <f>VLOOKUP(IF(FLOOR(tblSalaries[[#This Row],[Salary in USD]]/salary_step,1)&gt;19,19,FLOOR(tblSalaries[[#This Row],[Salary in USD]]/salary_step,1)),tblCountries4[#All],2,0)</f>
        <v>12 | 150000 - 162500</v>
      </c>
      <c r="O44">
        <f>IF(VALUE(max_scatterplot)=0,tblSalaries[[#This Row],[Salary in USD]],IF(AND(tblSalaries[[#This Row],[Salary in USD]]&gt;=VALUE(min_scatterplot),tblSalaries[[#This Row],[Salary in USD]]&lt;=VALUE(max_scatterplot)),tblSalaries[[#This Row],[Salary in USD]],selection_false))</f>
        <v>155000</v>
      </c>
    </row>
    <row r="45" spans="2:15" ht="15" customHeight="1" x14ac:dyDescent="0.25">
      <c r="B45" t="s">
        <v>3217</v>
      </c>
      <c r="C45" s="1">
        <v>41058.136134259257</v>
      </c>
      <c r="D45" s="4">
        <v>150000</v>
      </c>
      <c r="E45">
        <v>150000</v>
      </c>
      <c r="F45" t="s">
        <v>82</v>
      </c>
      <c r="G45">
        <f>tblSalaries[[#This Row],[clean Salary (in local currency)]]*VLOOKUP(tblSalaries[[#This Row],[Currency]],mapping!D:E,2,FALSE)</f>
        <v>152986.44846039536</v>
      </c>
      <c r="H45" t="s">
        <v>20</v>
      </c>
      <c r="I45" t="s">
        <v>20</v>
      </c>
      <c r="J45" t="s">
        <v>84</v>
      </c>
      <c r="K45" t="str">
        <f>VLOOKUP(tblSalaries[[#This Row],[Where do you work]],tblCountries[[Actual]:[Mapping]],2,FALSE)</f>
        <v>Australia</v>
      </c>
      <c r="L45" t="s">
        <v>18</v>
      </c>
      <c r="M45" s="21">
        <v>10</v>
      </c>
      <c r="N45" t="str">
        <f>VLOOKUP(IF(FLOOR(tblSalaries[[#This Row],[Salary in USD]]/salary_step,1)&gt;19,19,FLOOR(tblSalaries[[#This Row],[Salary in USD]]/salary_step,1)),tblCountries4[#All],2,0)</f>
        <v>12 | 150000 - 162500</v>
      </c>
      <c r="O45">
        <f>IF(VALUE(max_scatterplot)=0,tblSalaries[[#This Row],[Salary in USD]],IF(AND(tblSalaries[[#This Row],[Salary in USD]]&gt;=VALUE(min_scatterplot),tblSalaries[[#This Row],[Salary in USD]]&lt;=VALUE(max_scatterplot)),tblSalaries[[#This Row],[Salary in USD]],selection_false))</f>
        <v>152986.44846039536</v>
      </c>
    </row>
    <row r="46" spans="2:15" ht="15" customHeight="1" x14ac:dyDescent="0.25">
      <c r="B46" t="s">
        <v>3329</v>
      </c>
      <c r="C46" s="1">
        <v>41058.774664351855</v>
      </c>
      <c r="D46" s="4" t="s">
        <v>1514</v>
      </c>
      <c r="E46">
        <v>150000</v>
      </c>
      <c r="F46" t="s">
        <v>82</v>
      </c>
      <c r="G46">
        <f>tblSalaries[[#This Row],[clean Salary (in local currency)]]*VLOOKUP(tblSalaries[[#This Row],[Currency]],mapping!D:E,2,FALSE)</f>
        <v>152986.44846039536</v>
      </c>
      <c r="H46" t="s">
        <v>1515</v>
      </c>
      <c r="I46" t="s">
        <v>20</v>
      </c>
      <c r="J46" t="s">
        <v>84</v>
      </c>
      <c r="K46" t="str">
        <f>VLOOKUP(tblSalaries[[#This Row],[Where do you work]],tblCountries[[Actual]:[Mapping]],2,FALSE)</f>
        <v>Australia</v>
      </c>
      <c r="L46" t="s">
        <v>25</v>
      </c>
      <c r="M46" s="21">
        <v>5.5</v>
      </c>
      <c r="N46" t="str">
        <f>VLOOKUP(IF(FLOOR(tblSalaries[[#This Row],[Salary in USD]]/salary_step,1)&gt;19,19,FLOOR(tblSalaries[[#This Row],[Salary in USD]]/salary_step,1)),tblCountries4[#All],2,0)</f>
        <v>12 | 150000 - 162500</v>
      </c>
      <c r="O46">
        <f>IF(VALUE(max_scatterplot)=0,tblSalaries[[#This Row],[Salary in USD]],IF(AND(tblSalaries[[#This Row],[Salary in USD]]&gt;=VALUE(min_scatterplot),tblSalaries[[#This Row],[Salary in USD]]&lt;=VALUE(max_scatterplot)),tblSalaries[[#This Row],[Salary in USD]],selection_false))</f>
        <v>152986.44846039536</v>
      </c>
    </row>
    <row r="47" spans="2:15" ht="15" customHeight="1" x14ac:dyDescent="0.25">
      <c r="B47" t="s">
        <v>2339</v>
      </c>
      <c r="C47" s="1">
        <v>41055.065104166664</v>
      </c>
      <c r="D47" s="4">
        <v>150000</v>
      </c>
      <c r="E47">
        <v>150000</v>
      </c>
      <c r="F47" t="s">
        <v>6</v>
      </c>
      <c r="G47">
        <f>tblSalaries[[#This Row],[clean Salary (in local currency)]]*VLOOKUP(tblSalaries[[#This Row],[Currency]],mapping!D:E,2,FALSE)</f>
        <v>150000</v>
      </c>
      <c r="H47" t="s">
        <v>415</v>
      </c>
      <c r="I47" t="s">
        <v>52</v>
      </c>
      <c r="J47" t="s">
        <v>416</v>
      </c>
      <c r="K47" t="str">
        <f>VLOOKUP(tblSalaries[[#This Row],[Where do you work]],tblCountries[[Actual]:[Mapping]],2,FALSE)</f>
        <v>Israel</v>
      </c>
      <c r="L47" t="s">
        <v>9</v>
      </c>
      <c r="M47" s="21" t="s">
        <v>4016</v>
      </c>
      <c r="N47" t="str">
        <f>VLOOKUP(IF(FLOOR(tblSalaries[[#This Row],[Salary in USD]]/salary_step,1)&gt;19,19,FLOOR(tblSalaries[[#This Row],[Salary in USD]]/salary_step,1)),tblCountries4[#All],2,0)</f>
        <v>12 | 150000 - 162500</v>
      </c>
      <c r="O47">
        <f>IF(VALUE(max_scatterplot)=0,tblSalaries[[#This Row],[Salary in USD]],IF(AND(tblSalaries[[#This Row],[Salary in USD]]&gt;=VALUE(min_scatterplot),tblSalaries[[#This Row],[Salary in USD]]&lt;=VALUE(max_scatterplot)),tblSalaries[[#This Row],[Salary in USD]],selection_false))</f>
        <v>150000</v>
      </c>
    </row>
    <row r="48" spans="2:15" ht="15" customHeight="1" x14ac:dyDescent="0.25">
      <c r="B48" t="s">
        <v>2948</v>
      </c>
      <c r="C48" s="1">
        <v>41057.217106481483</v>
      </c>
      <c r="D48" s="4">
        <v>150000</v>
      </c>
      <c r="E48">
        <v>150000</v>
      </c>
      <c r="F48" t="s">
        <v>6</v>
      </c>
      <c r="G48">
        <f>tblSalaries[[#This Row],[clean Salary (in local currency)]]*VLOOKUP(tblSalaries[[#This Row],[Currency]],mapping!D:E,2,FALSE)</f>
        <v>150000</v>
      </c>
      <c r="H48" t="s">
        <v>1100</v>
      </c>
      <c r="I48" t="s">
        <v>20</v>
      </c>
      <c r="J48" t="s">
        <v>46</v>
      </c>
      <c r="K48" t="str">
        <f>VLOOKUP(tblSalaries[[#This Row],[Where do you work]],tblCountries[[Actual]:[Mapping]],2,FALSE)</f>
        <v>Switzerland</v>
      </c>
      <c r="L48" t="s">
        <v>25</v>
      </c>
      <c r="M48" s="21">
        <v>20</v>
      </c>
      <c r="N48" t="str">
        <f>VLOOKUP(IF(FLOOR(tblSalaries[[#This Row],[Salary in USD]]/salary_step,1)&gt;19,19,FLOOR(tblSalaries[[#This Row],[Salary in USD]]/salary_step,1)),tblCountries4[#All],2,0)</f>
        <v>12 | 150000 - 162500</v>
      </c>
      <c r="O48">
        <f>IF(VALUE(max_scatterplot)=0,tblSalaries[[#This Row],[Salary in USD]],IF(AND(tblSalaries[[#This Row],[Salary in USD]]&gt;=VALUE(min_scatterplot),tblSalaries[[#This Row],[Salary in USD]]&lt;=VALUE(max_scatterplot)),tblSalaries[[#This Row],[Salary in USD]],selection_false))</f>
        <v>150000</v>
      </c>
    </row>
    <row r="49" spans="2:15" ht="15" customHeight="1" x14ac:dyDescent="0.25">
      <c r="B49" t="s">
        <v>2043</v>
      </c>
      <c r="C49" s="1">
        <v>41054.213553240741</v>
      </c>
      <c r="D49" s="4">
        <v>150000</v>
      </c>
      <c r="E49">
        <v>150000</v>
      </c>
      <c r="F49" t="s">
        <v>6</v>
      </c>
      <c r="G49">
        <f>tblSalaries[[#This Row],[clean Salary (in local currency)]]*VLOOKUP(tblSalaries[[#This Row],[Currency]],mapping!D:E,2,FALSE)</f>
        <v>150000</v>
      </c>
      <c r="H49" t="s">
        <v>77</v>
      </c>
      <c r="I49" t="s">
        <v>52</v>
      </c>
      <c r="J49" t="s">
        <v>15</v>
      </c>
      <c r="K49" t="str">
        <f>VLOOKUP(tblSalaries[[#This Row],[Where do you work]],tblCountries[[Actual]:[Mapping]],2,FALSE)</f>
        <v>USA</v>
      </c>
      <c r="L49" t="s">
        <v>18</v>
      </c>
      <c r="M49" s="21" t="s">
        <v>4016</v>
      </c>
      <c r="N49" t="str">
        <f>VLOOKUP(IF(FLOOR(tblSalaries[[#This Row],[Salary in USD]]/salary_step,1)&gt;19,19,FLOOR(tblSalaries[[#This Row],[Salary in USD]]/salary_step,1)),tblCountries4[#All],2,0)</f>
        <v>12 | 150000 - 162500</v>
      </c>
      <c r="O49">
        <f>IF(VALUE(max_scatterplot)=0,tblSalaries[[#This Row],[Salary in USD]],IF(AND(tblSalaries[[#This Row],[Salary in USD]]&gt;=VALUE(min_scatterplot),tblSalaries[[#This Row],[Salary in USD]]&lt;=VALUE(max_scatterplot)),tblSalaries[[#This Row],[Salary in USD]],selection_false))</f>
        <v>150000</v>
      </c>
    </row>
    <row r="50" spans="2:15" ht="15" customHeight="1" x14ac:dyDescent="0.25">
      <c r="B50" t="s">
        <v>2089</v>
      </c>
      <c r="C50" s="1">
        <v>41055.000601851854</v>
      </c>
      <c r="D50" s="4">
        <v>150000</v>
      </c>
      <c r="E50">
        <v>150000</v>
      </c>
      <c r="F50" t="s">
        <v>6</v>
      </c>
      <c r="G50">
        <f>tblSalaries[[#This Row],[clean Salary (in local currency)]]*VLOOKUP(tblSalaries[[#This Row],[Currency]],mapping!D:E,2,FALSE)</f>
        <v>150000</v>
      </c>
      <c r="H50" t="s">
        <v>139</v>
      </c>
      <c r="I50" t="s">
        <v>4001</v>
      </c>
      <c r="J50" t="s">
        <v>15</v>
      </c>
      <c r="K50" t="str">
        <f>VLOOKUP(tblSalaries[[#This Row],[Where do you work]],tblCountries[[Actual]:[Mapping]],2,FALSE)</f>
        <v>USA</v>
      </c>
      <c r="L50" t="s">
        <v>13</v>
      </c>
      <c r="M50" s="21" t="s">
        <v>4016</v>
      </c>
      <c r="N50" t="str">
        <f>VLOOKUP(IF(FLOOR(tblSalaries[[#This Row],[Salary in USD]]/salary_step,1)&gt;19,19,FLOOR(tblSalaries[[#This Row],[Salary in USD]]/salary_step,1)),tblCountries4[#All],2,0)</f>
        <v>12 | 150000 - 162500</v>
      </c>
      <c r="O50">
        <f>IF(VALUE(max_scatterplot)=0,tblSalaries[[#This Row],[Salary in USD]],IF(AND(tblSalaries[[#This Row],[Salary in USD]]&gt;=VALUE(min_scatterplot),tblSalaries[[#This Row],[Salary in USD]]&lt;=VALUE(max_scatterplot)),tblSalaries[[#This Row],[Salary in USD]],selection_false))</f>
        <v>150000</v>
      </c>
    </row>
    <row r="51" spans="2:15" ht="15" customHeight="1" x14ac:dyDescent="0.25">
      <c r="B51" t="s">
        <v>2337</v>
      </c>
      <c r="C51" s="1">
        <v>41055.064618055556</v>
      </c>
      <c r="D51" s="4">
        <v>150000</v>
      </c>
      <c r="E51">
        <v>150000</v>
      </c>
      <c r="F51" t="s">
        <v>6</v>
      </c>
      <c r="G51">
        <f>tblSalaries[[#This Row],[clean Salary (in local currency)]]*VLOOKUP(tblSalaries[[#This Row],[Currency]],mapping!D:E,2,FALSE)</f>
        <v>150000</v>
      </c>
      <c r="H51" t="s">
        <v>412</v>
      </c>
      <c r="I51" t="s">
        <v>310</v>
      </c>
      <c r="J51" t="s">
        <v>15</v>
      </c>
      <c r="K51" t="str">
        <f>VLOOKUP(tblSalaries[[#This Row],[Where do you work]],tblCountries[[Actual]:[Mapping]],2,FALSE)</f>
        <v>USA</v>
      </c>
      <c r="L51" t="s">
        <v>13</v>
      </c>
      <c r="M51" s="21" t="s">
        <v>4016</v>
      </c>
      <c r="N51" t="str">
        <f>VLOOKUP(IF(FLOOR(tblSalaries[[#This Row],[Salary in USD]]/salary_step,1)&gt;19,19,FLOOR(tblSalaries[[#This Row],[Salary in USD]]/salary_step,1)),tblCountries4[#All],2,0)</f>
        <v>12 | 150000 - 162500</v>
      </c>
      <c r="O51">
        <f>IF(VALUE(max_scatterplot)=0,tblSalaries[[#This Row],[Salary in USD]],IF(AND(tblSalaries[[#This Row],[Salary in USD]]&gt;=VALUE(min_scatterplot),tblSalaries[[#This Row],[Salary in USD]]&lt;=VALUE(max_scatterplot)),tblSalaries[[#This Row],[Salary in USD]],selection_false))</f>
        <v>150000</v>
      </c>
    </row>
    <row r="52" spans="2:15" ht="15" customHeight="1" x14ac:dyDescent="0.25">
      <c r="B52" t="s">
        <v>2470</v>
      </c>
      <c r="C52" s="1">
        <v>41055.135231481479</v>
      </c>
      <c r="D52" s="4">
        <v>150000</v>
      </c>
      <c r="E52">
        <v>150000</v>
      </c>
      <c r="F52" t="s">
        <v>6</v>
      </c>
      <c r="G52">
        <f>tblSalaries[[#This Row],[clean Salary (in local currency)]]*VLOOKUP(tblSalaries[[#This Row],[Currency]],mapping!D:E,2,FALSE)</f>
        <v>150000</v>
      </c>
      <c r="H52" t="s">
        <v>29</v>
      </c>
      <c r="I52" t="s">
        <v>4001</v>
      </c>
      <c r="J52" t="s">
        <v>15</v>
      </c>
      <c r="K52" t="str">
        <f>VLOOKUP(tblSalaries[[#This Row],[Where do you work]],tblCountries[[Actual]:[Mapping]],2,FALSE)</f>
        <v>USA</v>
      </c>
      <c r="L52" t="s">
        <v>18</v>
      </c>
      <c r="M52" s="21" t="s">
        <v>4016</v>
      </c>
      <c r="N52" t="str">
        <f>VLOOKUP(IF(FLOOR(tblSalaries[[#This Row],[Salary in USD]]/salary_step,1)&gt;19,19,FLOOR(tblSalaries[[#This Row],[Salary in USD]]/salary_step,1)),tblCountries4[#All],2,0)</f>
        <v>12 | 150000 - 162500</v>
      </c>
      <c r="O52">
        <f>IF(VALUE(max_scatterplot)=0,tblSalaries[[#This Row],[Salary in USD]],IF(AND(tblSalaries[[#This Row],[Salary in USD]]&gt;=VALUE(min_scatterplot),tblSalaries[[#This Row],[Salary in USD]]&lt;=VALUE(max_scatterplot)),tblSalaries[[#This Row],[Salary in USD]],selection_false))</f>
        <v>150000</v>
      </c>
    </row>
    <row r="53" spans="2:15" ht="15" customHeight="1" x14ac:dyDescent="0.25">
      <c r="B53" t="s">
        <v>2514</v>
      </c>
      <c r="C53" s="1">
        <v>41055.184837962966</v>
      </c>
      <c r="D53" s="4" t="s">
        <v>617</v>
      </c>
      <c r="E53">
        <v>150000</v>
      </c>
      <c r="F53" t="s">
        <v>6</v>
      </c>
      <c r="G53">
        <f>tblSalaries[[#This Row],[clean Salary (in local currency)]]*VLOOKUP(tblSalaries[[#This Row],[Currency]],mapping!D:E,2,FALSE)</f>
        <v>150000</v>
      </c>
      <c r="H53" t="s">
        <v>356</v>
      </c>
      <c r="I53" t="s">
        <v>356</v>
      </c>
      <c r="J53" t="s">
        <v>15</v>
      </c>
      <c r="K53" t="str">
        <f>VLOOKUP(tblSalaries[[#This Row],[Where do you work]],tblCountries[[Actual]:[Mapping]],2,FALSE)</f>
        <v>USA</v>
      </c>
      <c r="L53" t="s">
        <v>13</v>
      </c>
      <c r="M53" s="21" t="s">
        <v>4016</v>
      </c>
      <c r="N53" t="str">
        <f>VLOOKUP(IF(FLOOR(tblSalaries[[#This Row],[Salary in USD]]/salary_step,1)&gt;19,19,FLOOR(tblSalaries[[#This Row],[Salary in USD]]/salary_step,1)),tblCountries4[#All],2,0)</f>
        <v>12 | 150000 - 162500</v>
      </c>
      <c r="O53">
        <f>IF(VALUE(max_scatterplot)=0,tblSalaries[[#This Row],[Salary in USD]],IF(AND(tblSalaries[[#This Row],[Salary in USD]]&gt;=VALUE(min_scatterplot),tblSalaries[[#This Row],[Salary in USD]]&lt;=VALUE(max_scatterplot)),tblSalaries[[#This Row],[Salary in USD]],selection_false))</f>
        <v>150000</v>
      </c>
    </row>
    <row r="54" spans="2:15" ht="15" customHeight="1" x14ac:dyDescent="0.25">
      <c r="B54" t="s">
        <v>2576</v>
      </c>
      <c r="C54" s="1">
        <v>41055.307766203703</v>
      </c>
      <c r="D54" s="4">
        <v>150000</v>
      </c>
      <c r="E54">
        <v>150000</v>
      </c>
      <c r="F54" t="s">
        <v>6</v>
      </c>
      <c r="G54">
        <f>tblSalaries[[#This Row],[clean Salary (in local currency)]]*VLOOKUP(tblSalaries[[#This Row],[Currency]],mapping!D:E,2,FALSE)</f>
        <v>150000</v>
      </c>
      <c r="H54" t="s">
        <v>29</v>
      </c>
      <c r="I54" t="s">
        <v>4001</v>
      </c>
      <c r="J54" t="s">
        <v>15</v>
      </c>
      <c r="K54" t="str">
        <f>VLOOKUP(tblSalaries[[#This Row],[Where do you work]],tblCountries[[Actual]:[Mapping]],2,FALSE)</f>
        <v>USA</v>
      </c>
      <c r="L54" t="s">
        <v>9</v>
      </c>
      <c r="M54" s="21">
        <v>22</v>
      </c>
      <c r="N54" t="str">
        <f>VLOOKUP(IF(FLOOR(tblSalaries[[#This Row],[Salary in USD]]/salary_step,1)&gt;19,19,FLOOR(tblSalaries[[#This Row],[Salary in USD]]/salary_step,1)),tblCountries4[#All],2,0)</f>
        <v>12 | 150000 - 162500</v>
      </c>
      <c r="O54">
        <f>IF(VALUE(max_scatterplot)=0,tblSalaries[[#This Row],[Salary in USD]],IF(AND(tblSalaries[[#This Row],[Salary in USD]]&gt;=VALUE(min_scatterplot),tblSalaries[[#This Row],[Salary in USD]]&lt;=VALUE(max_scatterplot)),tblSalaries[[#This Row],[Salary in USD]],selection_false))</f>
        <v>150000</v>
      </c>
    </row>
    <row r="55" spans="2:15" ht="15" customHeight="1" x14ac:dyDescent="0.25">
      <c r="B55" t="s">
        <v>2915</v>
      </c>
      <c r="C55" s="1">
        <v>41056.890057870369</v>
      </c>
      <c r="D55" s="4">
        <v>150000</v>
      </c>
      <c r="E55">
        <v>150000</v>
      </c>
      <c r="F55" t="s">
        <v>6</v>
      </c>
      <c r="G55">
        <f>tblSalaries[[#This Row],[clean Salary (in local currency)]]*VLOOKUP(tblSalaries[[#This Row],[Currency]],mapping!D:E,2,FALSE)</f>
        <v>150000</v>
      </c>
      <c r="H55" t="s">
        <v>488</v>
      </c>
      <c r="I55" t="s">
        <v>488</v>
      </c>
      <c r="J55" t="s">
        <v>15</v>
      </c>
      <c r="K55" t="str">
        <f>VLOOKUP(tblSalaries[[#This Row],[Where do you work]],tblCountries[[Actual]:[Mapping]],2,FALSE)</f>
        <v>USA</v>
      </c>
      <c r="L55" t="s">
        <v>9</v>
      </c>
      <c r="M55" s="21">
        <v>25</v>
      </c>
      <c r="N55" t="str">
        <f>VLOOKUP(IF(FLOOR(tblSalaries[[#This Row],[Salary in USD]]/salary_step,1)&gt;19,19,FLOOR(tblSalaries[[#This Row],[Salary in USD]]/salary_step,1)),tblCountries4[#All],2,0)</f>
        <v>12 | 150000 - 162500</v>
      </c>
      <c r="O55">
        <f>IF(VALUE(max_scatterplot)=0,tblSalaries[[#This Row],[Salary in USD]],IF(AND(tblSalaries[[#This Row],[Salary in USD]]&gt;=VALUE(min_scatterplot),tblSalaries[[#This Row],[Salary in USD]]&lt;=VALUE(max_scatterplot)),tblSalaries[[#This Row],[Salary in USD]],selection_false))</f>
        <v>150000</v>
      </c>
    </row>
    <row r="56" spans="2:15" ht="15" customHeight="1" x14ac:dyDescent="0.25">
      <c r="B56" t="s">
        <v>3368</v>
      </c>
      <c r="C56" s="1">
        <v>41058.918414351851</v>
      </c>
      <c r="D56" s="4">
        <v>150000</v>
      </c>
      <c r="E56">
        <v>150000</v>
      </c>
      <c r="F56" t="s">
        <v>6</v>
      </c>
      <c r="G56">
        <f>tblSalaries[[#This Row],[clean Salary (in local currency)]]*VLOOKUP(tblSalaries[[#This Row],[Currency]],mapping!D:E,2,FALSE)</f>
        <v>150000</v>
      </c>
      <c r="H56" t="s">
        <v>1553</v>
      </c>
      <c r="I56" t="s">
        <v>52</v>
      </c>
      <c r="J56" t="s">
        <v>15</v>
      </c>
      <c r="K56" t="str">
        <f>VLOOKUP(tblSalaries[[#This Row],[Where do you work]],tblCountries[[Actual]:[Mapping]],2,FALSE)</f>
        <v>USA</v>
      </c>
      <c r="L56" t="s">
        <v>18</v>
      </c>
      <c r="M56" s="21">
        <v>30</v>
      </c>
      <c r="N56" t="str">
        <f>VLOOKUP(IF(FLOOR(tblSalaries[[#This Row],[Salary in USD]]/salary_step,1)&gt;19,19,FLOOR(tblSalaries[[#This Row],[Salary in USD]]/salary_step,1)),tblCountries4[#All],2,0)</f>
        <v>12 | 150000 - 162500</v>
      </c>
      <c r="O56">
        <f>IF(VALUE(max_scatterplot)=0,tblSalaries[[#This Row],[Salary in USD]],IF(AND(tblSalaries[[#This Row],[Salary in USD]]&gt;=VALUE(min_scatterplot),tblSalaries[[#This Row],[Salary in USD]]&lt;=VALUE(max_scatterplot)),tblSalaries[[#This Row],[Salary in USD]],selection_false))</f>
        <v>150000</v>
      </c>
    </row>
    <row r="57" spans="2:15" ht="15" customHeight="1" x14ac:dyDescent="0.25">
      <c r="B57" t="s">
        <v>3387</v>
      </c>
      <c r="C57" s="1">
        <v>41058.985567129632</v>
      </c>
      <c r="D57" s="4">
        <v>150000</v>
      </c>
      <c r="E57">
        <v>150000</v>
      </c>
      <c r="F57" t="s">
        <v>6</v>
      </c>
      <c r="G57">
        <f>tblSalaries[[#This Row],[clean Salary (in local currency)]]*VLOOKUP(tblSalaries[[#This Row],[Currency]],mapping!D:E,2,FALSE)</f>
        <v>150000</v>
      </c>
      <c r="H57" t="s">
        <v>72</v>
      </c>
      <c r="I57" t="s">
        <v>20</v>
      </c>
      <c r="J57" t="s">
        <v>15</v>
      </c>
      <c r="K57" t="str">
        <f>VLOOKUP(tblSalaries[[#This Row],[Where do you work]],tblCountries[[Actual]:[Mapping]],2,FALSE)</f>
        <v>USA</v>
      </c>
      <c r="L57" t="s">
        <v>18</v>
      </c>
      <c r="M57" s="21">
        <v>30</v>
      </c>
      <c r="N57" t="str">
        <f>VLOOKUP(IF(FLOOR(tblSalaries[[#This Row],[Salary in USD]]/salary_step,1)&gt;19,19,FLOOR(tblSalaries[[#This Row],[Salary in USD]]/salary_step,1)),tblCountries4[#All],2,0)</f>
        <v>12 | 150000 - 162500</v>
      </c>
      <c r="O57">
        <f>IF(VALUE(max_scatterplot)=0,tblSalaries[[#This Row],[Salary in USD]],IF(AND(tblSalaries[[#This Row],[Salary in USD]]&gt;=VALUE(min_scatterplot),tblSalaries[[#This Row],[Salary in USD]]&lt;=VALUE(max_scatterplot)),tblSalaries[[#This Row],[Salary in USD]],selection_false))</f>
        <v>150000</v>
      </c>
    </row>
    <row r="58" spans="2:15" ht="15" customHeight="1" x14ac:dyDescent="0.25">
      <c r="B58" t="s">
        <v>3447</v>
      </c>
      <c r="C58" s="1">
        <v>41059.705451388887</v>
      </c>
      <c r="D58" s="4">
        <v>118000</v>
      </c>
      <c r="E58">
        <v>118000</v>
      </c>
      <c r="F58" t="s">
        <v>22</v>
      </c>
      <c r="G58">
        <f>tblSalaries[[#This Row],[clean Salary (in local currency)]]*VLOOKUP(tblSalaries[[#This Row],[Currency]],mapping!D:E,2,FALSE)</f>
        <v>149907.13380100971</v>
      </c>
      <c r="H58" t="s">
        <v>1622</v>
      </c>
      <c r="I58" t="s">
        <v>20</v>
      </c>
      <c r="J58" t="s">
        <v>1623</v>
      </c>
      <c r="K58" t="str">
        <f>VLOOKUP(tblSalaries[[#This Row],[Where do you work]],tblCountries[[Actual]:[Mapping]],2,FALSE)</f>
        <v>Europe</v>
      </c>
      <c r="L58" t="s">
        <v>9</v>
      </c>
      <c r="M58" s="21">
        <v>7</v>
      </c>
      <c r="N58" t="str">
        <f>VLOOKUP(IF(FLOOR(tblSalaries[[#This Row],[Salary in USD]]/salary_step,1)&gt;19,19,FLOOR(tblSalaries[[#This Row],[Salary in USD]]/salary_step,1)),tblCountries4[#All],2,0)</f>
        <v>11 | 137500 - 150000</v>
      </c>
      <c r="O58">
        <f>IF(VALUE(max_scatterplot)=0,tblSalaries[[#This Row],[Salary in USD]],IF(AND(tblSalaries[[#This Row],[Salary in USD]]&gt;=VALUE(min_scatterplot),tblSalaries[[#This Row],[Salary in USD]]&lt;=VALUE(max_scatterplot)),tblSalaries[[#This Row],[Salary in USD]],selection_false))</f>
        <v>149907.13380100971</v>
      </c>
    </row>
    <row r="59" spans="2:15" ht="15" customHeight="1" x14ac:dyDescent="0.25">
      <c r="B59" t="s">
        <v>2814</v>
      </c>
      <c r="C59" s="1">
        <v>41055.948078703703</v>
      </c>
      <c r="D59" s="4" t="s">
        <v>945</v>
      </c>
      <c r="E59">
        <v>300000</v>
      </c>
      <c r="F59" t="s">
        <v>3900</v>
      </c>
      <c r="G59">
        <f>tblSalaries[[#This Row],[clean Salary (in local currency)]]*VLOOKUP(tblSalaries[[#This Row],[Currency]],mapping!D:E,2,FALSE)</f>
        <v>148284.35006969364</v>
      </c>
      <c r="H59" t="s">
        <v>946</v>
      </c>
      <c r="I59" t="s">
        <v>20</v>
      </c>
      <c r="J59" t="s">
        <v>143</v>
      </c>
      <c r="K59" t="str">
        <f>VLOOKUP(tblSalaries[[#This Row],[Where do you work]],tblCountries[[Actual]:[Mapping]],2,FALSE)</f>
        <v>Brazil</v>
      </c>
      <c r="L59" t="s">
        <v>13</v>
      </c>
      <c r="M59" s="21">
        <v>3</v>
      </c>
      <c r="N59" t="str">
        <f>VLOOKUP(IF(FLOOR(tblSalaries[[#This Row],[Salary in USD]]/salary_step,1)&gt;19,19,FLOOR(tblSalaries[[#This Row],[Salary in USD]]/salary_step,1)),tblCountries4[#All],2,0)</f>
        <v>11 | 137500 - 150000</v>
      </c>
      <c r="O59">
        <f>IF(VALUE(max_scatterplot)=0,tblSalaries[[#This Row],[Salary in USD]],IF(AND(tblSalaries[[#This Row],[Salary in USD]]&gt;=VALUE(min_scatterplot),tblSalaries[[#This Row],[Salary in USD]]&lt;=VALUE(max_scatterplot)),tblSalaries[[#This Row],[Salary in USD]],selection_false))</f>
        <v>148284.35006969364</v>
      </c>
    </row>
    <row r="60" spans="2:15" ht="15" customHeight="1" x14ac:dyDescent="0.25">
      <c r="B60" t="s">
        <v>3728</v>
      </c>
      <c r="C60" s="1">
        <v>41068.95045138889</v>
      </c>
      <c r="D60" s="4" t="s">
        <v>1880</v>
      </c>
      <c r="E60">
        <v>140000</v>
      </c>
      <c r="F60" t="s">
        <v>1881</v>
      </c>
      <c r="G60">
        <f>tblSalaries[[#This Row],[clean Salary (in local currency)]]*VLOOKUP(tblSalaries[[#This Row],[Currency]],mapping!D:E,2,FALSE)</f>
        <v>148102.22862117883</v>
      </c>
      <c r="H60" t="s">
        <v>1882</v>
      </c>
      <c r="I60" t="s">
        <v>52</v>
      </c>
      <c r="J60" t="s">
        <v>46</v>
      </c>
      <c r="K60" t="str">
        <f>VLOOKUP(tblSalaries[[#This Row],[Where do you work]],tblCountries[[Actual]:[Mapping]],2,FALSE)</f>
        <v>Switzerland</v>
      </c>
      <c r="L60" t="s">
        <v>18</v>
      </c>
      <c r="M60" s="21">
        <v>6</v>
      </c>
      <c r="N60" t="str">
        <f>VLOOKUP(IF(FLOOR(tblSalaries[[#This Row],[Salary in USD]]/salary_step,1)&gt;19,19,FLOOR(tblSalaries[[#This Row],[Salary in USD]]/salary_step,1)),tblCountries4[#All],2,0)</f>
        <v>11 | 137500 - 150000</v>
      </c>
      <c r="O60">
        <f>IF(VALUE(max_scatterplot)=0,tblSalaries[[#This Row],[Salary in USD]],IF(AND(tblSalaries[[#This Row],[Salary in USD]]&gt;=VALUE(min_scatterplot),tblSalaries[[#This Row],[Salary in USD]]&lt;=VALUE(max_scatterplot)),tblSalaries[[#This Row],[Salary in USD]],selection_false))</f>
        <v>148102.22862117883</v>
      </c>
    </row>
    <row r="61" spans="2:15" ht="15" customHeight="1" x14ac:dyDescent="0.25">
      <c r="B61" t="s">
        <v>3780</v>
      </c>
      <c r="C61" s="1">
        <v>41072.866354166668</v>
      </c>
      <c r="D61" s="4" t="s">
        <v>1917</v>
      </c>
      <c r="E61">
        <v>145000</v>
      </c>
      <c r="F61" t="s">
        <v>82</v>
      </c>
      <c r="G61">
        <f>tblSalaries[[#This Row],[clean Salary (in local currency)]]*VLOOKUP(tblSalaries[[#This Row],[Currency]],mapping!D:E,2,FALSE)</f>
        <v>147886.90017838217</v>
      </c>
      <c r="H61" t="s">
        <v>944</v>
      </c>
      <c r="I61" t="s">
        <v>488</v>
      </c>
      <c r="J61" t="s">
        <v>84</v>
      </c>
      <c r="K61" t="str">
        <f>VLOOKUP(tblSalaries[[#This Row],[Where do you work]],tblCountries[[Actual]:[Mapping]],2,FALSE)</f>
        <v>Australia</v>
      </c>
      <c r="L61" t="s">
        <v>18</v>
      </c>
      <c r="M61" s="21">
        <v>15</v>
      </c>
      <c r="N61" t="str">
        <f>VLOOKUP(IF(FLOOR(tblSalaries[[#This Row],[Salary in USD]]/salary_step,1)&gt;19,19,FLOOR(tblSalaries[[#This Row],[Salary in USD]]/salary_step,1)),tblCountries4[#All],2,0)</f>
        <v>11 | 137500 - 150000</v>
      </c>
      <c r="O61">
        <f>IF(VALUE(max_scatterplot)=0,tblSalaries[[#This Row],[Salary in USD]],IF(AND(tblSalaries[[#This Row],[Salary in USD]]&gt;=VALUE(min_scatterplot),tblSalaries[[#This Row],[Salary in USD]]&lt;=VALUE(max_scatterplot)),tblSalaries[[#This Row],[Salary in USD]],selection_false))</f>
        <v>147886.90017838217</v>
      </c>
    </row>
    <row r="62" spans="2:15" ht="15" customHeight="1" x14ac:dyDescent="0.25">
      <c r="B62" t="s">
        <v>2172</v>
      </c>
      <c r="C62" s="1">
        <v>41055.03329861111</v>
      </c>
      <c r="D62" s="4">
        <v>145000</v>
      </c>
      <c r="E62">
        <v>145000</v>
      </c>
      <c r="F62" t="s">
        <v>6</v>
      </c>
      <c r="G62">
        <f>tblSalaries[[#This Row],[clean Salary (in local currency)]]*VLOOKUP(tblSalaries[[#This Row],[Currency]],mapping!D:E,2,FALSE)</f>
        <v>145000</v>
      </c>
      <c r="H62" t="s">
        <v>237</v>
      </c>
      <c r="I62" t="s">
        <v>488</v>
      </c>
      <c r="J62" t="s">
        <v>46</v>
      </c>
      <c r="K62" t="str">
        <f>VLOOKUP(tblSalaries[[#This Row],[Where do you work]],tblCountries[[Actual]:[Mapping]],2,FALSE)</f>
        <v>Switzerland</v>
      </c>
      <c r="L62" t="s">
        <v>13</v>
      </c>
      <c r="M62" s="21" t="s">
        <v>4016</v>
      </c>
      <c r="N62" t="str">
        <f>VLOOKUP(IF(FLOOR(tblSalaries[[#This Row],[Salary in USD]]/salary_step,1)&gt;19,19,FLOOR(tblSalaries[[#This Row],[Salary in USD]]/salary_step,1)),tblCountries4[#All],2,0)</f>
        <v>11 | 137500 - 150000</v>
      </c>
      <c r="O62">
        <f>IF(VALUE(max_scatterplot)=0,tblSalaries[[#This Row],[Salary in USD]],IF(AND(tblSalaries[[#This Row],[Salary in USD]]&gt;=VALUE(min_scatterplot),tblSalaries[[#This Row],[Salary in USD]]&lt;=VALUE(max_scatterplot)),tblSalaries[[#This Row],[Salary in USD]],selection_false))</f>
        <v>145000</v>
      </c>
    </row>
    <row r="63" spans="2:15" ht="15" customHeight="1" x14ac:dyDescent="0.25">
      <c r="B63" t="s">
        <v>3500</v>
      </c>
      <c r="C63" s="1">
        <v>41060.303888888891</v>
      </c>
      <c r="D63" s="4">
        <v>145000</v>
      </c>
      <c r="E63">
        <v>145000</v>
      </c>
      <c r="F63" t="s">
        <v>6</v>
      </c>
      <c r="G63">
        <f>tblSalaries[[#This Row],[clean Salary (in local currency)]]*VLOOKUP(tblSalaries[[#This Row],[Currency]],mapping!D:E,2,FALSE)</f>
        <v>145000</v>
      </c>
      <c r="H63" t="s">
        <v>616</v>
      </c>
      <c r="I63" t="s">
        <v>20</v>
      </c>
      <c r="J63" t="s">
        <v>15</v>
      </c>
      <c r="K63" t="str">
        <f>VLOOKUP(tblSalaries[[#This Row],[Where do you work]],tblCountries[[Actual]:[Mapping]],2,FALSE)</f>
        <v>USA</v>
      </c>
      <c r="L63" t="s">
        <v>9</v>
      </c>
      <c r="M63" s="21">
        <v>6</v>
      </c>
      <c r="N63" t="str">
        <f>VLOOKUP(IF(FLOOR(tblSalaries[[#This Row],[Salary in USD]]/salary_step,1)&gt;19,19,FLOOR(tblSalaries[[#This Row],[Salary in USD]]/salary_step,1)),tblCountries4[#All],2,0)</f>
        <v>11 | 137500 - 150000</v>
      </c>
      <c r="O63">
        <f>IF(VALUE(max_scatterplot)=0,tblSalaries[[#This Row],[Salary in USD]],IF(AND(tblSalaries[[#This Row],[Salary in USD]]&gt;=VALUE(min_scatterplot),tblSalaries[[#This Row],[Salary in USD]]&lt;=VALUE(max_scatterplot)),tblSalaries[[#This Row],[Salary in USD]],selection_false))</f>
        <v>145000</v>
      </c>
    </row>
    <row r="64" spans="2:15" ht="15" customHeight="1" x14ac:dyDescent="0.25">
      <c r="B64" t="s">
        <v>2986</v>
      </c>
      <c r="C64" s="1">
        <v>41057.431921296295</v>
      </c>
      <c r="D64" s="4" t="s">
        <v>1132</v>
      </c>
      <c r="E64">
        <v>180000</v>
      </c>
      <c r="F64" t="s">
        <v>670</v>
      </c>
      <c r="G64">
        <f>tblSalaries[[#This Row],[clean Salary (in local currency)]]*VLOOKUP(tblSalaries[[#This Row],[Currency]],mapping!D:E,2,FALSE)</f>
        <v>143565.85684888897</v>
      </c>
      <c r="H64" t="s">
        <v>448</v>
      </c>
      <c r="I64" t="s">
        <v>52</v>
      </c>
      <c r="J64" t="s">
        <v>672</v>
      </c>
      <c r="K64" t="str">
        <f>VLOOKUP(tblSalaries[[#This Row],[Where do you work]],tblCountries[[Actual]:[Mapping]],2,FALSE)</f>
        <v>New Zealand</v>
      </c>
      <c r="L64" t="s">
        <v>9</v>
      </c>
      <c r="M64" s="21">
        <v>25</v>
      </c>
      <c r="N64" t="str">
        <f>VLOOKUP(IF(FLOOR(tblSalaries[[#This Row],[Salary in USD]]/salary_step,1)&gt;19,19,FLOOR(tblSalaries[[#This Row],[Salary in USD]]/salary_step,1)),tblCountries4[#All],2,0)</f>
        <v>11 | 137500 - 150000</v>
      </c>
      <c r="O64">
        <f>IF(VALUE(max_scatterplot)=0,tblSalaries[[#This Row],[Salary in USD]],IF(AND(tblSalaries[[#This Row],[Salary in USD]]&gt;=VALUE(min_scatterplot),tblSalaries[[#This Row],[Salary in USD]]&lt;=VALUE(max_scatterplot)),tblSalaries[[#This Row],[Salary in USD]],selection_false))</f>
        <v>143565.85684888897</v>
      </c>
    </row>
    <row r="65" spans="2:15" ht="15" customHeight="1" x14ac:dyDescent="0.25">
      <c r="B65" t="s">
        <v>2250</v>
      </c>
      <c r="C65" s="1">
        <v>41055.044374999998</v>
      </c>
      <c r="D65" s="4">
        <v>140000</v>
      </c>
      <c r="E65">
        <v>140000</v>
      </c>
      <c r="F65" t="s">
        <v>6</v>
      </c>
      <c r="G65">
        <f>tblSalaries[[#This Row],[clean Salary (in local currency)]]*VLOOKUP(tblSalaries[[#This Row],[Currency]],mapping!D:E,2,FALSE)</f>
        <v>140000</v>
      </c>
      <c r="H65" t="s">
        <v>52</v>
      </c>
      <c r="I65" t="s">
        <v>52</v>
      </c>
      <c r="J65" t="s">
        <v>15</v>
      </c>
      <c r="K65" t="str">
        <f>VLOOKUP(tblSalaries[[#This Row],[Where do you work]],tblCountries[[Actual]:[Mapping]],2,FALSE)</f>
        <v>USA</v>
      </c>
      <c r="L65" t="s">
        <v>9</v>
      </c>
      <c r="M65" s="21" t="s">
        <v>4016</v>
      </c>
      <c r="N65" t="str">
        <f>VLOOKUP(IF(FLOOR(tblSalaries[[#This Row],[Salary in USD]]/salary_step,1)&gt;19,19,FLOOR(tblSalaries[[#This Row],[Salary in USD]]/salary_step,1)),tblCountries4[#All],2,0)</f>
        <v>11 | 137500 - 150000</v>
      </c>
      <c r="O65">
        <f>IF(VALUE(max_scatterplot)=0,tblSalaries[[#This Row],[Salary in USD]],IF(AND(tblSalaries[[#This Row],[Salary in USD]]&gt;=VALUE(min_scatterplot),tblSalaries[[#This Row],[Salary in USD]]&lt;=VALUE(max_scatterplot)),tblSalaries[[#This Row],[Salary in USD]],selection_false))</f>
        <v>140000</v>
      </c>
    </row>
    <row r="66" spans="2:15" ht="15" customHeight="1" x14ac:dyDescent="0.25">
      <c r="B66" t="s">
        <v>2562</v>
      </c>
      <c r="C66" s="1">
        <v>41055.264328703706</v>
      </c>
      <c r="D66" s="4">
        <v>140000</v>
      </c>
      <c r="E66">
        <v>140000</v>
      </c>
      <c r="F66" t="s">
        <v>6</v>
      </c>
      <c r="G66">
        <f>tblSalaries[[#This Row],[clean Salary (in local currency)]]*VLOOKUP(tblSalaries[[#This Row],[Currency]],mapping!D:E,2,FALSE)</f>
        <v>140000</v>
      </c>
      <c r="H66" t="s">
        <v>270</v>
      </c>
      <c r="I66" t="s">
        <v>488</v>
      </c>
      <c r="J66" t="s">
        <v>15</v>
      </c>
      <c r="K66" t="str">
        <f>VLOOKUP(tblSalaries[[#This Row],[Where do you work]],tblCountries[[Actual]:[Mapping]],2,FALSE)</f>
        <v>USA</v>
      </c>
      <c r="L66" t="s">
        <v>18</v>
      </c>
      <c r="M66" s="21">
        <v>10</v>
      </c>
      <c r="N66" t="str">
        <f>VLOOKUP(IF(FLOOR(tblSalaries[[#This Row],[Salary in USD]]/salary_step,1)&gt;19,19,FLOOR(tblSalaries[[#This Row],[Salary in USD]]/salary_step,1)),tblCountries4[#All],2,0)</f>
        <v>11 | 137500 - 150000</v>
      </c>
      <c r="O66">
        <f>IF(VALUE(max_scatterplot)=0,tblSalaries[[#This Row],[Salary in USD]],IF(AND(tblSalaries[[#This Row],[Salary in USD]]&gt;=VALUE(min_scatterplot),tblSalaries[[#This Row],[Salary in USD]]&lt;=VALUE(max_scatterplot)),tblSalaries[[#This Row],[Salary in USD]],selection_false))</f>
        <v>140000</v>
      </c>
    </row>
    <row r="67" spans="2:15" ht="15" customHeight="1" x14ac:dyDescent="0.25">
      <c r="B67" t="s">
        <v>3273</v>
      </c>
      <c r="C67" s="1">
        <v>41058.55228009259</v>
      </c>
      <c r="D67" s="4">
        <v>140000</v>
      </c>
      <c r="E67">
        <v>140000</v>
      </c>
      <c r="F67" t="s">
        <v>6</v>
      </c>
      <c r="G67">
        <f>tblSalaries[[#This Row],[clean Salary (in local currency)]]*VLOOKUP(tblSalaries[[#This Row],[Currency]],mapping!D:E,2,FALSE)</f>
        <v>140000</v>
      </c>
      <c r="H67" t="s">
        <v>89</v>
      </c>
      <c r="I67" t="s">
        <v>310</v>
      </c>
      <c r="J67" t="s">
        <v>15</v>
      </c>
      <c r="K67" t="str">
        <f>VLOOKUP(tblSalaries[[#This Row],[Where do you work]],tblCountries[[Actual]:[Mapping]],2,FALSE)</f>
        <v>USA</v>
      </c>
      <c r="L67" t="s">
        <v>9</v>
      </c>
      <c r="M67" s="21">
        <v>12</v>
      </c>
      <c r="N67" t="str">
        <f>VLOOKUP(IF(FLOOR(tblSalaries[[#This Row],[Salary in USD]]/salary_step,1)&gt;19,19,FLOOR(tblSalaries[[#This Row],[Salary in USD]]/salary_step,1)),tblCountries4[#All],2,0)</f>
        <v>11 | 137500 - 150000</v>
      </c>
      <c r="O67">
        <f>IF(VALUE(max_scatterplot)=0,tblSalaries[[#This Row],[Salary in USD]],IF(AND(tblSalaries[[#This Row],[Salary in USD]]&gt;=VALUE(min_scatterplot),tblSalaries[[#This Row],[Salary in USD]]&lt;=VALUE(max_scatterplot)),tblSalaries[[#This Row],[Salary in USD]],selection_false))</f>
        <v>140000</v>
      </c>
    </row>
    <row r="68" spans="2:15" ht="15" customHeight="1" x14ac:dyDescent="0.25">
      <c r="B68" t="s">
        <v>3594</v>
      </c>
      <c r="C68" s="1">
        <v>41062.801793981482</v>
      </c>
      <c r="D68" s="4">
        <v>140000</v>
      </c>
      <c r="E68">
        <v>140000</v>
      </c>
      <c r="F68" t="s">
        <v>6</v>
      </c>
      <c r="G68">
        <f>tblSalaries[[#This Row],[clean Salary (in local currency)]]*VLOOKUP(tblSalaries[[#This Row],[Currency]],mapping!D:E,2,FALSE)</f>
        <v>140000</v>
      </c>
      <c r="H68" t="s">
        <v>1080</v>
      </c>
      <c r="I68" t="s">
        <v>52</v>
      </c>
      <c r="J68" t="s">
        <v>15</v>
      </c>
      <c r="K68" t="str">
        <f>VLOOKUP(tblSalaries[[#This Row],[Where do you work]],tblCountries[[Actual]:[Mapping]],2,FALSE)</f>
        <v>USA</v>
      </c>
      <c r="L68" t="s">
        <v>9</v>
      </c>
      <c r="M68" s="21">
        <v>12</v>
      </c>
      <c r="N68" t="str">
        <f>VLOOKUP(IF(FLOOR(tblSalaries[[#This Row],[Salary in USD]]/salary_step,1)&gt;19,19,FLOOR(tblSalaries[[#This Row],[Salary in USD]]/salary_step,1)),tblCountries4[#All],2,0)</f>
        <v>11 | 137500 - 150000</v>
      </c>
      <c r="O68">
        <f>IF(VALUE(max_scatterplot)=0,tblSalaries[[#This Row],[Salary in USD]],IF(AND(tblSalaries[[#This Row],[Salary in USD]]&gt;=VALUE(min_scatterplot),tblSalaries[[#This Row],[Salary in USD]]&lt;=VALUE(max_scatterplot)),tblSalaries[[#This Row],[Salary in USD]],selection_false))</f>
        <v>140000</v>
      </c>
    </row>
    <row r="69" spans="2:15" ht="15" customHeight="1" x14ac:dyDescent="0.25">
      <c r="B69" t="s">
        <v>2226</v>
      </c>
      <c r="C69" s="1">
        <v>41055.040185185186</v>
      </c>
      <c r="D69" s="4" t="s">
        <v>297</v>
      </c>
      <c r="E69">
        <v>138000</v>
      </c>
      <c r="F69" t="s">
        <v>6</v>
      </c>
      <c r="G69">
        <f>tblSalaries[[#This Row],[clean Salary (in local currency)]]*VLOOKUP(tblSalaries[[#This Row],[Currency]],mapping!D:E,2,FALSE)</f>
        <v>138000</v>
      </c>
      <c r="H69" t="s">
        <v>298</v>
      </c>
      <c r="I69" t="s">
        <v>279</v>
      </c>
      <c r="J69" t="s">
        <v>299</v>
      </c>
      <c r="K69" t="str">
        <f>VLOOKUP(tblSalaries[[#This Row],[Where do you work]],tblCountries[[Actual]:[Mapping]],2,FALSE)</f>
        <v>Thailand</v>
      </c>
      <c r="L69" t="s">
        <v>9</v>
      </c>
      <c r="M69" s="21" t="s">
        <v>4016</v>
      </c>
      <c r="N69" t="str">
        <f>VLOOKUP(IF(FLOOR(tblSalaries[[#This Row],[Salary in USD]]/salary_step,1)&gt;19,19,FLOOR(tblSalaries[[#This Row],[Salary in USD]]/salary_step,1)),tblCountries4[#All],2,0)</f>
        <v>11 | 137500 - 150000</v>
      </c>
      <c r="O69">
        <f>IF(VALUE(max_scatterplot)=0,tblSalaries[[#This Row],[Salary in USD]],IF(AND(tblSalaries[[#This Row],[Salary in USD]]&gt;=VALUE(min_scatterplot),tblSalaries[[#This Row],[Salary in USD]]&lt;=VALUE(max_scatterplot)),tblSalaries[[#This Row],[Salary in USD]],selection_false))</f>
        <v>138000</v>
      </c>
    </row>
    <row r="70" spans="2:15" ht="15" customHeight="1" x14ac:dyDescent="0.25">
      <c r="B70" t="s">
        <v>2325</v>
      </c>
      <c r="C70" s="1">
        <v>41055.061539351853</v>
      </c>
      <c r="D70" s="4">
        <v>137500</v>
      </c>
      <c r="E70">
        <v>137500</v>
      </c>
      <c r="F70" t="s">
        <v>6</v>
      </c>
      <c r="G70">
        <f>tblSalaries[[#This Row],[clean Salary (in local currency)]]*VLOOKUP(tblSalaries[[#This Row],[Currency]],mapping!D:E,2,FALSE)</f>
        <v>137500</v>
      </c>
      <c r="H70" t="s">
        <v>397</v>
      </c>
      <c r="I70" t="s">
        <v>20</v>
      </c>
      <c r="J70" t="s">
        <v>15</v>
      </c>
      <c r="K70" t="str">
        <f>VLOOKUP(tblSalaries[[#This Row],[Where do you work]],tblCountries[[Actual]:[Mapping]],2,FALSE)</f>
        <v>USA</v>
      </c>
      <c r="L70" t="s">
        <v>9</v>
      </c>
      <c r="M70" s="21" t="s">
        <v>4016</v>
      </c>
      <c r="N70" t="str">
        <f>VLOOKUP(IF(FLOOR(tblSalaries[[#This Row],[Salary in USD]]/salary_step,1)&gt;19,19,FLOOR(tblSalaries[[#This Row],[Salary in USD]]/salary_step,1)),tblCountries4[#All],2,0)</f>
        <v>11 | 137500 - 150000</v>
      </c>
      <c r="O70">
        <f>IF(VALUE(max_scatterplot)=0,tblSalaries[[#This Row],[Salary in USD]],IF(AND(tblSalaries[[#This Row],[Salary in USD]]&gt;=VALUE(min_scatterplot),tblSalaries[[#This Row],[Salary in USD]]&lt;=VALUE(max_scatterplot)),tblSalaries[[#This Row],[Salary in USD]],selection_false))</f>
        <v>137500</v>
      </c>
    </row>
    <row r="71" spans="2:15" ht="15" customHeight="1" x14ac:dyDescent="0.25">
      <c r="B71" t="s">
        <v>3373</v>
      </c>
      <c r="C71" s="1">
        <v>41058.933657407404</v>
      </c>
      <c r="D71" s="4">
        <v>136000</v>
      </c>
      <c r="E71">
        <v>136000</v>
      </c>
      <c r="F71" t="s">
        <v>6</v>
      </c>
      <c r="G71">
        <f>tblSalaries[[#This Row],[clean Salary (in local currency)]]*VLOOKUP(tblSalaries[[#This Row],[Currency]],mapping!D:E,2,FALSE)</f>
        <v>136000</v>
      </c>
      <c r="H71" t="s">
        <v>1557</v>
      </c>
      <c r="I71" t="s">
        <v>52</v>
      </c>
      <c r="J71" t="s">
        <v>15</v>
      </c>
      <c r="K71" t="str">
        <f>VLOOKUP(tblSalaries[[#This Row],[Where do you work]],tblCountries[[Actual]:[Mapping]],2,FALSE)</f>
        <v>USA</v>
      </c>
      <c r="L71" t="s">
        <v>9</v>
      </c>
      <c r="M71" s="21">
        <v>10</v>
      </c>
      <c r="N71" t="str">
        <f>VLOOKUP(IF(FLOOR(tblSalaries[[#This Row],[Salary in USD]]/salary_step,1)&gt;19,19,FLOOR(tblSalaries[[#This Row],[Salary in USD]]/salary_step,1)),tblCountries4[#All],2,0)</f>
        <v>10 | 125000 - 137500</v>
      </c>
      <c r="O71">
        <f>IF(VALUE(max_scatterplot)=0,tblSalaries[[#This Row],[Salary in USD]],IF(AND(tblSalaries[[#This Row],[Salary in USD]]&gt;=VALUE(min_scatterplot),tblSalaries[[#This Row],[Salary in USD]]&lt;=VALUE(max_scatterplot)),tblSalaries[[#This Row],[Salary in USD]],selection_false))</f>
        <v>136000</v>
      </c>
    </row>
    <row r="72" spans="2:15" ht="15" customHeight="1" x14ac:dyDescent="0.25">
      <c r="B72" t="s">
        <v>2341</v>
      </c>
      <c r="C72" s="1">
        <v>41055.065995370373</v>
      </c>
      <c r="D72" s="4">
        <v>135000</v>
      </c>
      <c r="E72">
        <v>135000</v>
      </c>
      <c r="F72" t="s">
        <v>6</v>
      </c>
      <c r="G72">
        <f>tblSalaries[[#This Row],[clean Salary (in local currency)]]*VLOOKUP(tblSalaries[[#This Row],[Currency]],mapping!D:E,2,FALSE)</f>
        <v>135000</v>
      </c>
      <c r="H72" t="s">
        <v>418</v>
      </c>
      <c r="I72" t="s">
        <v>52</v>
      </c>
      <c r="J72" t="s">
        <v>15</v>
      </c>
      <c r="K72" t="str">
        <f>VLOOKUP(tblSalaries[[#This Row],[Where do you work]],tblCountries[[Actual]:[Mapping]],2,FALSE)</f>
        <v>USA</v>
      </c>
      <c r="L72" t="s">
        <v>13</v>
      </c>
      <c r="M72" s="21" t="s">
        <v>4016</v>
      </c>
      <c r="N72" t="str">
        <f>VLOOKUP(IF(FLOOR(tblSalaries[[#This Row],[Salary in USD]]/salary_step,1)&gt;19,19,FLOOR(tblSalaries[[#This Row],[Salary in USD]]/salary_step,1)),tblCountries4[#All],2,0)</f>
        <v>10 | 125000 - 137500</v>
      </c>
      <c r="O72">
        <f>IF(VALUE(max_scatterplot)=0,tblSalaries[[#This Row],[Salary in USD]],IF(AND(tblSalaries[[#This Row],[Salary in USD]]&gt;=VALUE(min_scatterplot),tblSalaries[[#This Row],[Salary in USD]]&lt;=VALUE(max_scatterplot)),tblSalaries[[#This Row],[Salary in USD]],selection_false))</f>
        <v>135000</v>
      </c>
    </row>
    <row r="73" spans="2:15" ht="15" customHeight="1" x14ac:dyDescent="0.25">
      <c r="B73" t="s">
        <v>2860</v>
      </c>
      <c r="C73" s="1">
        <v>41056.305023148147</v>
      </c>
      <c r="D73" s="4">
        <v>135000</v>
      </c>
      <c r="E73">
        <v>135000</v>
      </c>
      <c r="F73" t="s">
        <v>6</v>
      </c>
      <c r="G73">
        <f>tblSalaries[[#This Row],[clean Salary (in local currency)]]*VLOOKUP(tblSalaries[[#This Row],[Currency]],mapping!D:E,2,FALSE)</f>
        <v>135000</v>
      </c>
      <c r="H73" t="s">
        <v>999</v>
      </c>
      <c r="I73" t="s">
        <v>4001</v>
      </c>
      <c r="J73" t="s">
        <v>15</v>
      </c>
      <c r="K73" t="str">
        <f>VLOOKUP(tblSalaries[[#This Row],[Where do you work]],tblCountries[[Actual]:[Mapping]],2,FALSE)</f>
        <v>USA</v>
      </c>
      <c r="L73" t="s">
        <v>9</v>
      </c>
      <c r="M73" s="21">
        <v>25</v>
      </c>
      <c r="N73" t="str">
        <f>VLOOKUP(IF(FLOOR(tblSalaries[[#This Row],[Salary in USD]]/salary_step,1)&gt;19,19,FLOOR(tblSalaries[[#This Row],[Salary in USD]]/salary_step,1)),tblCountries4[#All],2,0)</f>
        <v>10 | 125000 - 137500</v>
      </c>
      <c r="O73">
        <f>IF(VALUE(max_scatterplot)=0,tblSalaries[[#This Row],[Salary in USD]],IF(AND(tblSalaries[[#This Row],[Salary in USD]]&gt;=VALUE(min_scatterplot),tblSalaries[[#This Row],[Salary in USD]]&lt;=VALUE(max_scatterplot)),tblSalaries[[#This Row],[Salary in USD]],selection_false))</f>
        <v>135000</v>
      </c>
    </row>
    <row r="74" spans="2:15" ht="15" customHeight="1" x14ac:dyDescent="0.25">
      <c r="B74" t="s">
        <v>2940</v>
      </c>
      <c r="C74" s="1">
        <v>41057.074641203704</v>
      </c>
      <c r="D74" s="4">
        <v>135000</v>
      </c>
      <c r="E74">
        <v>135000</v>
      </c>
      <c r="F74" t="s">
        <v>6</v>
      </c>
      <c r="G74">
        <f>tblSalaries[[#This Row],[clean Salary (in local currency)]]*VLOOKUP(tblSalaries[[#This Row],[Currency]],mapping!D:E,2,FALSE)</f>
        <v>135000</v>
      </c>
      <c r="H74" t="s">
        <v>1089</v>
      </c>
      <c r="I74" t="s">
        <v>52</v>
      </c>
      <c r="J74" t="s">
        <v>15</v>
      </c>
      <c r="K74" t="str">
        <f>VLOOKUP(tblSalaries[[#This Row],[Where do you work]],tblCountries[[Actual]:[Mapping]],2,FALSE)</f>
        <v>USA</v>
      </c>
      <c r="L74" t="s">
        <v>13</v>
      </c>
      <c r="M74" s="21">
        <v>15</v>
      </c>
      <c r="N74" t="str">
        <f>VLOOKUP(IF(FLOOR(tblSalaries[[#This Row],[Salary in USD]]/salary_step,1)&gt;19,19,FLOOR(tblSalaries[[#This Row],[Salary in USD]]/salary_step,1)),tblCountries4[#All],2,0)</f>
        <v>10 | 125000 - 137500</v>
      </c>
      <c r="O74">
        <f>IF(VALUE(max_scatterplot)=0,tblSalaries[[#This Row],[Salary in USD]],IF(AND(tblSalaries[[#This Row],[Salary in USD]]&gt;=VALUE(min_scatterplot),tblSalaries[[#This Row],[Salary in USD]]&lt;=VALUE(max_scatterplot)),tblSalaries[[#This Row],[Salary in USD]],selection_false))</f>
        <v>135000</v>
      </c>
    </row>
    <row r="75" spans="2:15" ht="15" customHeight="1" x14ac:dyDescent="0.25">
      <c r="B75" t="s">
        <v>2577</v>
      </c>
      <c r="C75" s="1">
        <v>41055.314108796294</v>
      </c>
      <c r="D75" s="4">
        <v>130000</v>
      </c>
      <c r="E75">
        <v>130000</v>
      </c>
      <c r="F75" t="s">
        <v>82</v>
      </c>
      <c r="G75">
        <f>tblSalaries[[#This Row],[clean Salary (in local currency)]]*VLOOKUP(tblSalaries[[#This Row],[Currency]],mapping!D:E,2,FALSE)</f>
        <v>132588.25533234264</v>
      </c>
      <c r="H75" t="s">
        <v>310</v>
      </c>
      <c r="I75" t="s">
        <v>310</v>
      </c>
      <c r="J75" t="s">
        <v>84</v>
      </c>
      <c r="K75" t="str">
        <f>VLOOKUP(tblSalaries[[#This Row],[Where do you work]],tblCountries[[Actual]:[Mapping]],2,FALSE)</f>
        <v>Australia</v>
      </c>
      <c r="L75" t="s">
        <v>18</v>
      </c>
      <c r="M75" s="21">
        <v>27</v>
      </c>
      <c r="N75" t="str">
        <f>VLOOKUP(IF(FLOOR(tblSalaries[[#This Row],[Salary in USD]]/salary_step,1)&gt;19,19,FLOOR(tblSalaries[[#This Row],[Salary in USD]]/salary_step,1)),tblCountries4[#All],2,0)</f>
        <v>10 | 125000 - 137500</v>
      </c>
      <c r="O75">
        <f>IF(VALUE(max_scatterplot)=0,tblSalaries[[#This Row],[Salary in USD]],IF(AND(tblSalaries[[#This Row],[Salary in USD]]&gt;=VALUE(min_scatterplot),tblSalaries[[#This Row],[Salary in USD]]&lt;=VALUE(max_scatterplot)),tblSalaries[[#This Row],[Salary in USD]],selection_false))</f>
        <v>132588.25533234264</v>
      </c>
    </row>
    <row r="76" spans="2:15" ht="15" customHeight="1" x14ac:dyDescent="0.25">
      <c r="B76" t="s">
        <v>3694</v>
      </c>
      <c r="C76" s="1">
        <v>41067.358923611115</v>
      </c>
      <c r="D76" s="4">
        <v>134000</v>
      </c>
      <c r="E76">
        <v>134000</v>
      </c>
      <c r="F76" t="s">
        <v>86</v>
      </c>
      <c r="G76">
        <f>tblSalaries[[#This Row],[clean Salary (in local currency)]]*VLOOKUP(tblSalaries[[#This Row],[Currency]],mapping!D:E,2,FALSE)</f>
        <v>131770.4440860638</v>
      </c>
      <c r="H76" t="s">
        <v>1857</v>
      </c>
      <c r="I76" t="s">
        <v>310</v>
      </c>
      <c r="J76" t="s">
        <v>88</v>
      </c>
      <c r="K76" t="str">
        <f>VLOOKUP(tblSalaries[[#This Row],[Where do you work]],tblCountries[[Actual]:[Mapping]],2,FALSE)</f>
        <v>Canada</v>
      </c>
      <c r="L76" t="s">
        <v>13</v>
      </c>
      <c r="M76" s="21">
        <v>20</v>
      </c>
      <c r="N76" t="str">
        <f>VLOOKUP(IF(FLOOR(tblSalaries[[#This Row],[Salary in USD]]/salary_step,1)&gt;19,19,FLOOR(tblSalaries[[#This Row],[Salary in USD]]/salary_step,1)),tblCountries4[#All],2,0)</f>
        <v>10 | 125000 - 137500</v>
      </c>
      <c r="O76">
        <f>IF(VALUE(max_scatterplot)=0,tblSalaries[[#This Row],[Salary in USD]],IF(AND(tblSalaries[[#This Row],[Salary in USD]]&gt;=VALUE(min_scatterplot),tblSalaries[[#This Row],[Salary in USD]]&lt;=VALUE(max_scatterplot)),tblSalaries[[#This Row],[Salary in USD]],selection_false))</f>
        <v>131770.4440860638</v>
      </c>
    </row>
    <row r="77" spans="2:15" ht="15" customHeight="1" x14ac:dyDescent="0.25">
      <c r="B77" t="s">
        <v>2483</v>
      </c>
      <c r="C77" s="1">
        <v>41055.14439814815</v>
      </c>
      <c r="D77" s="4" t="s">
        <v>584</v>
      </c>
      <c r="E77">
        <v>1080000</v>
      </c>
      <c r="F77" t="s">
        <v>585</v>
      </c>
      <c r="G77">
        <f>tblSalaries[[#This Row],[clean Salary (in local currency)]]*VLOOKUP(tblSalaries[[#This Row],[Currency]],mapping!D:E,2,FALSE)</f>
        <v>131675.52225194403</v>
      </c>
      <c r="H77" t="s">
        <v>586</v>
      </c>
      <c r="I77" t="s">
        <v>52</v>
      </c>
      <c r="J77" t="s">
        <v>587</v>
      </c>
      <c r="K77" t="str">
        <f>VLOOKUP(tblSalaries[[#This Row],[Where do you work]],tblCountries[[Actual]:[Mapping]],2,FALSE)</f>
        <v>South Africa</v>
      </c>
      <c r="L77" t="s">
        <v>18</v>
      </c>
      <c r="M77" s="21" t="s">
        <v>4016</v>
      </c>
      <c r="N77" t="str">
        <f>VLOOKUP(IF(FLOOR(tblSalaries[[#This Row],[Salary in USD]]/salary_step,1)&gt;19,19,FLOOR(tblSalaries[[#This Row],[Salary in USD]]/salary_step,1)),tblCountries4[#All],2,0)</f>
        <v>10 | 125000 - 137500</v>
      </c>
      <c r="O77">
        <f>IF(VALUE(max_scatterplot)=0,tblSalaries[[#This Row],[Salary in USD]],IF(AND(tblSalaries[[#This Row],[Salary in USD]]&gt;=VALUE(min_scatterplot),tblSalaries[[#This Row],[Salary in USD]]&lt;=VALUE(max_scatterplot)),tblSalaries[[#This Row],[Salary in USD]],selection_false))</f>
        <v>131675.52225194403</v>
      </c>
    </row>
    <row r="78" spans="2:15" ht="15" customHeight="1" x14ac:dyDescent="0.25">
      <c r="B78" t="s">
        <v>2718</v>
      </c>
      <c r="C78" s="1">
        <v>41055.625694444447</v>
      </c>
      <c r="D78" s="4" t="s">
        <v>832</v>
      </c>
      <c r="E78">
        <v>130000</v>
      </c>
      <c r="F78" t="s">
        <v>6</v>
      </c>
      <c r="G78">
        <f>tblSalaries[[#This Row],[clean Salary (in local currency)]]*VLOOKUP(tblSalaries[[#This Row],[Currency]],mapping!D:E,2,FALSE)</f>
        <v>130000</v>
      </c>
      <c r="H78" t="s">
        <v>833</v>
      </c>
      <c r="I78" t="s">
        <v>52</v>
      </c>
      <c r="J78" t="s">
        <v>84</v>
      </c>
      <c r="K78" t="str">
        <f>VLOOKUP(tblSalaries[[#This Row],[Where do you work]],tblCountries[[Actual]:[Mapping]],2,FALSE)</f>
        <v>Australia</v>
      </c>
      <c r="L78" t="s">
        <v>9</v>
      </c>
      <c r="M78" s="21">
        <v>3</v>
      </c>
      <c r="N78" t="str">
        <f>VLOOKUP(IF(FLOOR(tblSalaries[[#This Row],[Salary in USD]]/salary_step,1)&gt;19,19,FLOOR(tblSalaries[[#This Row],[Salary in USD]]/salary_step,1)),tblCountries4[#All],2,0)</f>
        <v>10 | 125000 - 137500</v>
      </c>
      <c r="O78">
        <f>IF(VALUE(max_scatterplot)=0,tblSalaries[[#This Row],[Salary in USD]],IF(AND(tblSalaries[[#This Row],[Salary in USD]]&gt;=VALUE(min_scatterplot),tblSalaries[[#This Row],[Salary in USD]]&lt;=VALUE(max_scatterplot)),tblSalaries[[#This Row],[Salary in USD]],selection_false))</f>
        <v>130000</v>
      </c>
    </row>
    <row r="79" spans="2:15" ht="15" customHeight="1" x14ac:dyDescent="0.25">
      <c r="B79" t="s">
        <v>2259</v>
      </c>
      <c r="C79" s="1">
        <v>41055.04619212963</v>
      </c>
      <c r="D79" s="4">
        <v>130000</v>
      </c>
      <c r="E79">
        <v>130000</v>
      </c>
      <c r="F79" t="s">
        <v>6</v>
      </c>
      <c r="G79">
        <f>tblSalaries[[#This Row],[clean Salary (in local currency)]]*VLOOKUP(tblSalaries[[#This Row],[Currency]],mapping!D:E,2,FALSE)</f>
        <v>130000</v>
      </c>
      <c r="H79" t="s">
        <v>326</v>
      </c>
      <c r="I79" t="s">
        <v>52</v>
      </c>
      <c r="J79" t="s">
        <v>15</v>
      </c>
      <c r="K79" t="str">
        <f>VLOOKUP(tblSalaries[[#This Row],[Where do you work]],tblCountries[[Actual]:[Mapping]],2,FALSE)</f>
        <v>USA</v>
      </c>
      <c r="L79" t="s">
        <v>9</v>
      </c>
      <c r="M79" s="21" t="s">
        <v>4016</v>
      </c>
      <c r="N79" t="str">
        <f>VLOOKUP(IF(FLOOR(tblSalaries[[#This Row],[Salary in USD]]/salary_step,1)&gt;19,19,FLOOR(tblSalaries[[#This Row],[Salary in USD]]/salary_step,1)),tblCountries4[#All],2,0)</f>
        <v>10 | 125000 - 137500</v>
      </c>
      <c r="O79">
        <f>IF(VALUE(max_scatterplot)=0,tblSalaries[[#This Row],[Salary in USD]],IF(AND(tblSalaries[[#This Row],[Salary in USD]]&gt;=VALUE(min_scatterplot),tblSalaries[[#This Row],[Salary in USD]]&lt;=VALUE(max_scatterplot)),tblSalaries[[#This Row],[Salary in USD]],selection_false))</f>
        <v>130000</v>
      </c>
    </row>
    <row r="80" spans="2:15" ht="15" customHeight="1" x14ac:dyDescent="0.25">
      <c r="B80" t="s">
        <v>2352</v>
      </c>
      <c r="C80" s="1">
        <v>41055.070034722223</v>
      </c>
      <c r="D80" s="4">
        <v>130000</v>
      </c>
      <c r="E80">
        <v>130000</v>
      </c>
      <c r="F80" t="s">
        <v>6</v>
      </c>
      <c r="G80">
        <f>tblSalaries[[#This Row],[clean Salary (in local currency)]]*VLOOKUP(tblSalaries[[#This Row],[Currency]],mapping!D:E,2,FALSE)</f>
        <v>130000</v>
      </c>
      <c r="H80" t="s">
        <v>433</v>
      </c>
      <c r="I80" t="s">
        <v>279</v>
      </c>
      <c r="J80" t="s">
        <v>15</v>
      </c>
      <c r="K80" t="str">
        <f>VLOOKUP(tblSalaries[[#This Row],[Where do you work]],tblCountries[[Actual]:[Mapping]],2,FALSE)</f>
        <v>USA</v>
      </c>
      <c r="L80" t="s">
        <v>9</v>
      </c>
      <c r="M80" s="21" t="s">
        <v>4016</v>
      </c>
      <c r="N80" t="str">
        <f>VLOOKUP(IF(FLOOR(tblSalaries[[#This Row],[Salary in USD]]/salary_step,1)&gt;19,19,FLOOR(tblSalaries[[#This Row],[Salary in USD]]/salary_step,1)),tblCountries4[#All],2,0)</f>
        <v>10 | 125000 - 137500</v>
      </c>
      <c r="O80">
        <f>IF(VALUE(max_scatterplot)=0,tblSalaries[[#This Row],[Salary in USD]],IF(AND(tblSalaries[[#This Row],[Salary in USD]]&gt;=VALUE(min_scatterplot),tblSalaries[[#This Row],[Salary in USD]]&lt;=VALUE(max_scatterplot)),tblSalaries[[#This Row],[Salary in USD]],selection_false))</f>
        <v>130000</v>
      </c>
    </row>
    <row r="81" spans="2:15" ht="15" customHeight="1" x14ac:dyDescent="0.25">
      <c r="B81" t="s">
        <v>2370</v>
      </c>
      <c r="C81" s="1">
        <v>41055.076736111114</v>
      </c>
      <c r="D81" s="4">
        <v>130000</v>
      </c>
      <c r="E81">
        <v>130000</v>
      </c>
      <c r="F81" t="s">
        <v>6</v>
      </c>
      <c r="G81">
        <f>tblSalaries[[#This Row],[clean Salary (in local currency)]]*VLOOKUP(tblSalaries[[#This Row],[Currency]],mapping!D:E,2,FALSE)</f>
        <v>130000</v>
      </c>
      <c r="H81" t="s">
        <v>201</v>
      </c>
      <c r="I81" t="s">
        <v>52</v>
      </c>
      <c r="J81" t="s">
        <v>15</v>
      </c>
      <c r="K81" t="str">
        <f>VLOOKUP(tblSalaries[[#This Row],[Where do you work]],tblCountries[[Actual]:[Mapping]],2,FALSE)</f>
        <v>USA</v>
      </c>
      <c r="L81" t="s">
        <v>18</v>
      </c>
      <c r="M81" s="21" t="s">
        <v>4016</v>
      </c>
      <c r="N81" t="str">
        <f>VLOOKUP(IF(FLOOR(tblSalaries[[#This Row],[Salary in USD]]/salary_step,1)&gt;19,19,FLOOR(tblSalaries[[#This Row],[Salary in USD]]/salary_step,1)),tblCountries4[#All],2,0)</f>
        <v>10 | 125000 - 137500</v>
      </c>
      <c r="O81">
        <f>IF(VALUE(max_scatterplot)=0,tblSalaries[[#This Row],[Salary in USD]],IF(AND(tblSalaries[[#This Row],[Salary in USD]]&gt;=VALUE(min_scatterplot),tblSalaries[[#This Row],[Salary in USD]]&lt;=VALUE(max_scatterplot)),tblSalaries[[#This Row],[Salary in USD]],selection_false))</f>
        <v>130000</v>
      </c>
    </row>
    <row r="82" spans="2:15" ht="15" customHeight="1" x14ac:dyDescent="0.25">
      <c r="B82" t="s">
        <v>3376</v>
      </c>
      <c r="C82" s="1">
        <v>41058.949421296296</v>
      </c>
      <c r="D82" s="4">
        <v>130000</v>
      </c>
      <c r="E82">
        <v>130000</v>
      </c>
      <c r="F82" t="s">
        <v>6</v>
      </c>
      <c r="G82">
        <f>tblSalaries[[#This Row],[clean Salary (in local currency)]]*VLOOKUP(tblSalaries[[#This Row],[Currency]],mapping!D:E,2,FALSE)</f>
        <v>130000</v>
      </c>
      <c r="H82" t="s">
        <v>52</v>
      </c>
      <c r="I82" t="s">
        <v>52</v>
      </c>
      <c r="J82" t="s">
        <v>15</v>
      </c>
      <c r="K82" t="str">
        <f>VLOOKUP(tblSalaries[[#This Row],[Where do you work]],tblCountries[[Actual]:[Mapping]],2,FALSE)</f>
        <v>USA</v>
      </c>
      <c r="L82" t="s">
        <v>25</v>
      </c>
      <c r="M82" s="21">
        <v>25</v>
      </c>
      <c r="N82" t="str">
        <f>VLOOKUP(IF(FLOOR(tblSalaries[[#This Row],[Salary in USD]]/salary_step,1)&gt;19,19,FLOOR(tblSalaries[[#This Row],[Salary in USD]]/salary_step,1)),tblCountries4[#All],2,0)</f>
        <v>10 | 125000 - 137500</v>
      </c>
      <c r="O82">
        <f>IF(VALUE(max_scatterplot)=0,tblSalaries[[#This Row],[Salary in USD]],IF(AND(tblSalaries[[#This Row],[Salary in USD]]&gt;=VALUE(min_scatterplot),tblSalaries[[#This Row],[Salary in USD]]&lt;=VALUE(max_scatterplot)),tblSalaries[[#This Row],[Salary in USD]],selection_false))</f>
        <v>130000</v>
      </c>
    </row>
    <row r="83" spans="2:15" ht="15" customHeight="1" x14ac:dyDescent="0.25">
      <c r="B83" t="s">
        <v>2131</v>
      </c>
      <c r="C83" s="1">
        <v>41055.02925925926</v>
      </c>
      <c r="D83" s="4">
        <v>128000</v>
      </c>
      <c r="E83">
        <v>128000</v>
      </c>
      <c r="F83" t="s">
        <v>6</v>
      </c>
      <c r="G83">
        <f>tblSalaries[[#This Row],[clean Salary (in local currency)]]*VLOOKUP(tblSalaries[[#This Row],[Currency]],mapping!D:E,2,FALSE)</f>
        <v>128000</v>
      </c>
      <c r="H83" t="s">
        <v>191</v>
      </c>
      <c r="I83" t="s">
        <v>52</v>
      </c>
      <c r="J83" t="s">
        <v>15</v>
      </c>
      <c r="K83" t="str">
        <f>VLOOKUP(tblSalaries[[#This Row],[Where do you work]],tblCountries[[Actual]:[Mapping]],2,FALSE)</f>
        <v>USA</v>
      </c>
      <c r="L83" t="s">
        <v>13</v>
      </c>
      <c r="M83" s="21" t="s">
        <v>4016</v>
      </c>
      <c r="N83" t="str">
        <f>VLOOKUP(IF(FLOOR(tblSalaries[[#This Row],[Salary in USD]]/salary_step,1)&gt;19,19,FLOOR(tblSalaries[[#This Row],[Salary in USD]]/salary_step,1)),tblCountries4[#All],2,0)</f>
        <v>10 | 125000 - 137500</v>
      </c>
      <c r="O83">
        <f>IF(VALUE(max_scatterplot)=0,tblSalaries[[#This Row],[Salary in USD]],IF(AND(tblSalaries[[#This Row],[Salary in USD]]&gt;=VALUE(min_scatterplot),tblSalaries[[#This Row],[Salary in USD]]&lt;=VALUE(max_scatterplot)),tblSalaries[[#This Row],[Salary in USD]],selection_false))</f>
        <v>128000</v>
      </c>
    </row>
    <row r="84" spans="2:15" ht="15" customHeight="1" x14ac:dyDescent="0.25">
      <c r="B84" t="s">
        <v>3494</v>
      </c>
      <c r="C84" s="1">
        <v>41060.224976851852</v>
      </c>
      <c r="D84" s="4">
        <v>127500</v>
      </c>
      <c r="E84">
        <v>127500</v>
      </c>
      <c r="F84" t="s">
        <v>6</v>
      </c>
      <c r="G84">
        <f>tblSalaries[[#This Row],[clean Salary (in local currency)]]*VLOOKUP(tblSalaries[[#This Row],[Currency]],mapping!D:E,2,FALSE)</f>
        <v>127500</v>
      </c>
      <c r="H84" t="s">
        <v>1670</v>
      </c>
      <c r="I84" t="s">
        <v>4001</v>
      </c>
      <c r="J84" t="s">
        <v>15</v>
      </c>
      <c r="K84" t="str">
        <f>VLOOKUP(tblSalaries[[#This Row],[Where do you work]],tblCountries[[Actual]:[Mapping]],2,FALSE)</f>
        <v>USA</v>
      </c>
      <c r="L84" t="s">
        <v>13</v>
      </c>
      <c r="M84" s="21">
        <v>22</v>
      </c>
      <c r="N84" t="str">
        <f>VLOOKUP(IF(FLOOR(tblSalaries[[#This Row],[Salary in USD]]/salary_step,1)&gt;19,19,FLOOR(tblSalaries[[#This Row],[Salary in USD]]/salary_step,1)),tblCountries4[#All],2,0)</f>
        <v>10 | 125000 - 137500</v>
      </c>
      <c r="O84">
        <f>IF(VALUE(max_scatterplot)=0,tblSalaries[[#This Row],[Salary in USD]],IF(AND(tblSalaries[[#This Row],[Salary in USD]]&gt;=VALUE(min_scatterplot),tblSalaries[[#This Row],[Salary in USD]]&lt;=VALUE(max_scatterplot)),tblSalaries[[#This Row],[Salary in USD]],selection_false))</f>
        <v>127500</v>
      </c>
    </row>
    <row r="85" spans="2:15" ht="15" customHeight="1" x14ac:dyDescent="0.25">
      <c r="B85" t="s">
        <v>2963</v>
      </c>
      <c r="C85" s="1">
        <v>41057.312303240738</v>
      </c>
      <c r="D85" s="4">
        <v>125000</v>
      </c>
      <c r="E85">
        <v>125000</v>
      </c>
      <c r="F85" t="s">
        <v>82</v>
      </c>
      <c r="G85">
        <f>tblSalaries[[#This Row],[clean Salary (in local currency)]]*VLOOKUP(tblSalaries[[#This Row],[Currency]],mapping!D:E,2,FALSE)</f>
        <v>127488.70705032947</v>
      </c>
      <c r="H85" t="s">
        <v>1111</v>
      </c>
      <c r="I85" t="s">
        <v>4001</v>
      </c>
      <c r="J85" t="s">
        <v>84</v>
      </c>
      <c r="K85" t="str">
        <f>VLOOKUP(tblSalaries[[#This Row],[Where do you work]],tblCountries[[Actual]:[Mapping]],2,FALSE)</f>
        <v>Australia</v>
      </c>
      <c r="L85" t="s">
        <v>9</v>
      </c>
      <c r="M85" s="21">
        <v>15</v>
      </c>
      <c r="N85" t="str">
        <f>VLOOKUP(IF(FLOOR(tblSalaries[[#This Row],[Salary in USD]]/salary_step,1)&gt;19,19,FLOOR(tblSalaries[[#This Row],[Salary in USD]]/salary_step,1)),tblCountries4[#All],2,0)</f>
        <v>10 | 125000 - 137500</v>
      </c>
      <c r="O85">
        <f>IF(VALUE(max_scatterplot)=0,tblSalaries[[#This Row],[Salary in USD]],IF(AND(tblSalaries[[#This Row],[Salary in USD]]&gt;=VALUE(min_scatterplot),tblSalaries[[#This Row],[Salary in USD]]&lt;=VALUE(max_scatterplot)),tblSalaries[[#This Row],[Salary in USD]],selection_false))</f>
        <v>127488.70705032947</v>
      </c>
    </row>
    <row r="86" spans="2:15" ht="15" customHeight="1" x14ac:dyDescent="0.25">
      <c r="B86" t="s">
        <v>3449</v>
      </c>
      <c r="C86" s="1">
        <v>41059.711724537039</v>
      </c>
      <c r="D86" s="4" t="s">
        <v>1625</v>
      </c>
      <c r="E86">
        <v>125000</v>
      </c>
      <c r="F86" t="s">
        <v>82</v>
      </c>
      <c r="G86">
        <f>tblSalaries[[#This Row],[clean Salary (in local currency)]]*VLOOKUP(tblSalaries[[#This Row],[Currency]],mapping!D:E,2,FALSE)</f>
        <v>127488.70705032947</v>
      </c>
      <c r="H86" t="s">
        <v>1626</v>
      </c>
      <c r="I86" t="s">
        <v>310</v>
      </c>
      <c r="J86" t="s">
        <v>84</v>
      </c>
      <c r="K86" t="str">
        <f>VLOOKUP(tblSalaries[[#This Row],[Where do you work]],tblCountries[[Actual]:[Mapping]],2,FALSE)</f>
        <v>Australia</v>
      </c>
      <c r="L86" t="s">
        <v>9</v>
      </c>
      <c r="M86" s="21">
        <v>7</v>
      </c>
      <c r="N86" t="str">
        <f>VLOOKUP(IF(FLOOR(tblSalaries[[#This Row],[Salary in USD]]/salary_step,1)&gt;19,19,FLOOR(tblSalaries[[#This Row],[Salary in USD]]/salary_step,1)),tblCountries4[#All],2,0)</f>
        <v>10 | 125000 - 137500</v>
      </c>
      <c r="O86">
        <f>IF(VALUE(max_scatterplot)=0,tblSalaries[[#This Row],[Salary in USD]],IF(AND(tblSalaries[[#This Row],[Salary in USD]]&gt;=VALUE(min_scatterplot),tblSalaries[[#This Row],[Salary in USD]]&lt;=VALUE(max_scatterplot)),tblSalaries[[#This Row],[Salary in USD]],selection_false))</f>
        <v>127488.70705032947</v>
      </c>
    </row>
    <row r="87" spans="2:15" ht="15" customHeight="1" x14ac:dyDescent="0.25">
      <c r="B87" t="s">
        <v>3118</v>
      </c>
      <c r="C87" s="1">
        <v>41057.776458333334</v>
      </c>
      <c r="D87" s="4">
        <v>100000</v>
      </c>
      <c r="E87">
        <v>100000</v>
      </c>
      <c r="F87" t="s">
        <v>22</v>
      </c>
      <c r="G87">
        <f>tblSalaries[[#This Row],[clean Salary (in local currency)]]*VLOOKUP(tblSalaries[[#This Row],[Currency]],mapping!D:E,2,FALSE)</f>
        <v>127039.94389916077</v>
      </c>
      <c r="H87" t="s">
        <v>212</v>
      </c>
      <c r="I87" t="s">
        <v>4001</v>
      </c>
      <c r="J87" t="s">
        <v>608</v>
      </c>
      <c r="K87" t="str">
        <f>VLOOKUP(tblSalaries[[#This Row],[Where do you work]],tblCountries[[Actual]:[Mapping]],2,FALSE)</f>
        <v>Spain</v>
      </c>
      <c r="L87" t="s">
        <v>25</v>
      </c>
      <c r="M87" s="21">
        <v>20</v>
      </c>
      <c r="N87" t="str">
        <f>VLOOKUP(IF(FLOOR(tblSalaries[[#This Row],[Salary in USD]]/salary_step,1)&gt;19,19,FLOOR(tblSalaries[[#This Row],[Salary in USD]]/salary_step,1)),tblCountries4[#All],2,0)</f>
        <v>10 | 125000 - 137500</v>
      </c>
      <c r="O87">
        <f>IF(VALUE(max_scatterplot)=0,tblSalaries[[#This Row],[Salary in USD]],IF(AND(tblSalaries[[#This Row],[Salary in USD]]&gt;=VALUE(min_scatterplot),tblSalaries[[#This Row],[Salary in USD]]&lt;=VALUE(max_scatterplot)),tblSalaries[[#This Row],[Salary in USD]],selection_false))</f>
        <v>127039.94389916077</v>
      </c>
    </row>
    <row r="88" spans="2:15" ht="15" customHeight="1" x14ac:dyDescent="0.25">
      <c r="B88" t="s">
        <v>2898</v>
      </c>
      <c r="C88" s="1">
        <v>41056.673657407409</v>
      </c>
      <c r="D88" s="4">
        <v>80000</v>
      </c>
      <c r="E88">
        <v>80000</v>
      </c>
      <c r="F88" t="s">
        <v>69</v>
      </c>
      <c r="G88">
        <f>tblSalaries[[#This Row],[clean Salary (in local currency)]]*VLOOKUP(tblSalaries[[#This Row],[Currency]],mapping!D:E,2,FALSE)</f>
        <v>126094.26176538273</v>
      </c>
      <c r="H88" t="s">
        <v>1046</v>
      </c>
      <c r="I88" t="s">
        <v>310</v>
      </c>
      <c r="J88" t="s">
        <v>71</v>
      </c>
      <c r="K88" t="str">
        <f>VLOOKUP(tblSalaries[[#This Row],[Where do you work]],tblCountries[[Actual]:[Mapping]],2,FALSE)</f>
        <v>UK</v>
      </c>
      <c r="L88" t="s">
        <v>9</v>
      </c>
      <c r="M88" s="21">
        <v>10</v>
      </c>
      <c r="N88" t="str">
        <f>VLOOKUP(IF(FLOOR(tblSalaries[[#This Row],[Salary in USD]]/salary_step,1)&gt;19,19,FLOOR(tblSalaries[[#This Row],[Salary in USD]]/salary_step,1)),tblCountries4[#All],2,0)</f>
        <v>10 | 125000 - 137500</v>
      </c>
      <c r="O88">
        <f>IF(VALUE(max_scatterplot)=0,tblSalaries[[#This Row],[Salary in USD]],IF(AND(tblSalaries[[#This Row],[Salary in USD]]&gt;=VALUE(min_scatterplot),tblSalaries[[#This Row],[Salary in USD]]&lt;=VALUE(max_scatterplot)),tblSalaries[[#This Row],[Salary in USD]],selection_false))</f>
        <v>126094.26176538273</v>
      </c>
    </row>
    <row r="89" spans="2:15" ht="15" customHeight="1" x14ac:dyDescent="0.25">
      <c r="B89" t="s">
        <v>3067</v>
      </c>
      <c r="C89" s="1">
        <v>41057.65421296296</v>
      </c>
      <c r="D89" s="4">
        <v>80000</v>
      </c>
      <c r="E89">
        <v>80000</v>
      </c>
      <c r="F89" t="s">
        <v>69</v>
      </c>
      <c r="G89">
        <f>tblSalaries[[#This Row],[clean Salary (in local currency)]]*VLOOKUP(tblSalaries[[#This Row],[Currency]],mapping!D:E,2,FALSE)</f>
        <v>126094.26176538273</v>
      </c>
      <c r="H89" t="s">
        <v>1220</v>
      </c>
      <c r="I89" t="s">
        <v>356</v>
      </c>
      <c r="J89" t="s">
        <v>71</v>
      </c>
      <c r="K89" t="str">
        <f>VLOOKUP(tblSalaries[[#This Row],[Where do you work]],tblCountries[[Actual]:[Mapping]],2,FALSE)</f>
        <v>UK</v>
      </c>
      <c r="L89" t="s">
        <v>9</v>
      </c>
      <c r="M89" s="21">
        <v>10</v>
      </c>
      <c r="N89" t="str">
        <f>VLOOKUP(IF(FLOOR(tblSalaries[[#This Row],[Salary in USD]]/salary_step,1)&gt;19,19,FLOOR(tblSalaries[[#This Row],[Salary in USD]]/salary_step,1)),tblCountries4[#All],2,0)</f>
        <v>10 | 125000 - 137500</v>
      </c>
      <c r="O89">
        <f>IF(VALUE(max_scatterplot)=0,tblSalaries[[#This Row],[Salary in USD]],IF(AND(tblSalaries[[#This Row],[Salary in USD]]&gt;=VALUE(min_scatterplot),tblSalaries[[#This Row],[Salary in USD]]&lt;=VALUE(max_scatterplot)),tblSalaries[[#This Row],[Salary in USD]],selection_false))</f>
        <v>126094.26176538273</v>
      </c>
    </row>
    <row r="90" spans="2:15" ht="15" customHeight="1" x14ac:dyDescent="0.25">
      <c r="B90" t="s">
        <v>3151</v>
      </c>
      <c r="C90" s="1">
        <v>41057.943854166668</v>
      </c>
      <c r="D90" s="4" t="s">
        <v>1310</v>
      </c>
      <c r="E90">
        <v>80000</v>
      </c>
      <c r="F90" t="s">
        <v>69</v>
      </c>
      <c r="G90">
        <f>tblSalaries[[#This Row],[clean Salary (in local currency)]]*VLOOKUP(tblSalaries[[#This Row],[Currency]],mapping!D:E,2,FALSE)</f>
        <v>126094.26176538273</v>
      </c>
      <c r="H90" t="s">
        <v>181</v>
      </c>
      <c r="I90" t="s">
        <v>488</v>
      </c>
      <c r="J90" t="s">
        <v>71</v>
      </c>
      <c r="K90" t="str">
        <f>VLOOKUP(tblSalaries[[#This Row],[Where do you work]],tblCountries[[Actual]:[Mapping]],2,FALSE)</f>
        <v>UK</v>
      </c>
      <c r="L90" t="s">
        <v>9</v>
      </c>
      <c r="M90" s="21">
        <v>15</v>
      </c>
      <c r="N90" t="str">
        <f>VLOOKUP(IF(FLOOR(tblSalaries[[#This Row],[Salary in USD]]/salary_step,1)&gt;19,19,FLOOR(tblSalaries[[#This Row],[Salary in USD]]/salary_step,1)),tblCountries4[#All],2,0)</f>
        <v>10 | 125000 - 137500</v>
      </c>
      <c r="O90">
        <f>IF(VALUE(max_scatterplot)=0,tblSalaries[[#This Row],[Salary in USD]],IF(AND(tblSalaries[[#This Row],[Salary in USD]]&gt;=VALUE(min_scatterplot),tblSalaries[[#This Row],[Salary in USD]]&lt;=VALUE(max_scatterplot)),tblSalaries[[#This Row],[Salary in USD]],selection_false))</f>
        <v>126094.26176538273</v>
      </c>
    </row>
    <row r="91" spans="2:15" ht="15" customHeight="1" x14ac:dyDescent="0.25">
      <c r="B91" t="s">
        <v>3569</v>
      </c>
      <c r="C91" s="1">
        <v>41061.831770833334</v>
      </c>
      <c r="D91" s="4" t="s">
        <v>1310</v>
      </c>
      <c r="E91">
        <v>80000</v>
      </c>
      <c r="F91" t="s">
        <v>69</v>
      </c>
      <c r="G91">
        <f>tblSalaries[[#This Row],[clean Salary (in local currency)]]*VLOOKUP(tblSalaries[[#This Row],[Currency]],mapping!D:E,2,FALSE)</f>
        <v>126094.26176538273</v>
      </c>
      <c r="H91" t="s">
        <v>1748</v>
      </c>
      <c r="I91" t="s">
        <v>356</v>
      </c>
      <c r="J91" t="s">
        <v>71</v>
      </c>
      <c r="K91" t="str">
        <f>VLOOKUP(tblSalaries[[#This Row],[Where do you work]],tblCountries[[Actual]:[Mapping]],2,FALSE)</f>
        <v>UK</v>
      </c>
      <c r="L91" t="s">
        <v>9</v>
      </c>
      <c r="M91" s="21">
        <v>12</v>
      </c>
      <c r="N91" t="str">
        <f>VLOOKUP(IF(FLOOR(tblSalaries[[#This Row],[Salary in USD]]/salary_step,1)&gt;19,19,FLOOR(tblSalaries[[#This Row],[Salary in USD]]/salary_step,1)),tblCountries4[#All],2,0)</f>
        <v>10 | 125000 - 137500</v>
      </c>
      <c r="O91">
        <f>IF(VALUE(max_scatterplot)=0,tblSalaries[[#This Row],[Salary in USD]],IF(AND(tblSalaries[[#This Row],[Salary in USD]]&gt;=VALUE(min_scatterplot),tblSalaries[[#This Row],[Salary in USD]]&lt;=VALUE(max_scatterplot)),tblSalaries[[#This Row],[Salary in USD]],selection_false))</f>
        <v>126094.26176538273</v>
      </c>
    </row>
    <row r="92" spans="2:15" ht="15" customHeight="1" x14ac:dyDescent="0.25">
      <c r="B92" t="s">
        <v>2861</v>
      </c>
      <c r="C92" s="1">
        <v>41056.33865740741</v>
      </c>
      <c r="D92" s="4" t="s">
        <v>1000</v>
      </c>
      <c r="E92">
        <v>125000</v>
      </c>
      <c r="F92" t="s">
        <v>6</v>
      </c>
      <c r="G92">
        <f>tblSalaries[[#This Row],[clean Salary (in local currency)]]*VLOOKUP(tblSalaries[[#This Row],[Currency]],mapping!D:E,2,FALSE)</f>
        <v>125000</v>
      </c>
      <c r="H92" t="s">
        <v>1001</v>
      </c>
      <c r="I92" t="s">
        <v>52</v>
      </c>
      <c r="J92" t="s">
        <v>583</v>
      </c>
      <c r="K92" t="str">
        <f>VLOOKUP(tblSalaries[[#This Row],[Where do you work]],tblCountries[[Actual]:[Mapping]],2,FALSE)</f>
        <v>Norway</v>
      </c>
      <c r="L92" t="s">
        <v>9</v>
      </c>
      <c r="M92" s="21">
        <v>6</v>
      </c>
      <c r="N92" t="str">
        <f>VLOOKUP(IF(FLOOR(tblSalaries[[#This Row],[Salary in USD]]/salary_step,1)&gt;19,19,FLOOR(tblSalaries[[#This Row],[Salary in USD]]/salary_step,1)),tblCountries4[#All],2,0)</f>
        <v>10 | 125000 - 137500</v>
      </c>
      <c r="O92">
        <f>IF(VALUE(max_scatterplot)=0,tblSalaries[[#This Row],[Salary in USD]],IF(AND(tblSalaries[[#This Row],[Salary in USD]]&gt;=VALUE(min_scatterplot),tblSalaries[[#This Row],[Salary in USD]]&lt;=VALUE(max_scatterplot)),tblSalaries[[#This Row],[Salary in USD]],selection_false))</f>
        <v>125000</v>
      </c>
    </row>
    <row r="93" spans="2:15" ht="15" customHeight="1" x14ac:dyDescent="0.25">
      <c r="B93" t="s">
        <v>2877</v>
      </c>
      <c r="C93" s="1">
        <v>41056.562407407408</v>
      </c>
      <c r="D93" s="4" t="s">
        <v>1023</v>
      </c>
      <c r="E93">
        <v>125000</v>
      </c>
      <c r="F93" t="s">
        <v>6</v>
      </c>
      <c r="G93">
        <f>tblSalaries[[#This Row],[clean Salary (in local currency)]]*VLOOKUP(tblSalaries[[#This Row],[Currency]],mapping!D:E,2,FALSE)</f>
        <v>125000</v>
      </c>
      <c r="H93" t="s">
        <v>1024</v>
      </c>
      <c r="I93" t="s">
        <v>4001</v>
      </c>
      <c r="J93" t="s">
        <v>48</v>
      </c>
      <c r="K93" t="str">
        <f>VLOOKUP(tblSalaries[[#This Row],[Where do you work]],tblCountries[[Actual]:[Mapping]],2,FALSE)</f>
        <v>South Africa</v>
      </c>
      <c r="L93" t="s">
        <v>9</v>
      </c>
      <c r="M93" s="21">
        <v>20</v>
      </c>
      <c r="N93" t="str">
        <f>VLOOKUP(IF(FLOOR(tblSalaries[[#This Row],[Salary in USD]]/salary_step,1)&gt;19,19,FLOOR(tblSalaries[[#This Row],[Salary in USD]]/salary_step,1)),tblCountries4[#All],2,0)</f>
        <v>10 | 125000 - 137500</v>
      </c>
      <c r="O93">
        <f>IF(VALUE(max_scatterplot)=0,tblSalaries[[#This Row],[Salary in USD]],IF(AND(tblSalaries[[#This Row],[Salary in USD]]&gt;=VALUE(min_scatterplot),tblSalaries[[#This Row],[Salary in USD]]&lt;=VALUE(max_scatterplot)),tblSalaries[[#This Row],[Salary in USD]],selection_false))</f>
        <v>125000</v>
      </c>
    </row>
    <row r="94" spans="2:15" ht="15" customHeight="1" x14ac:dyDescent="0.25">
      <c r="B94" t="s">
        <v>2097</v>
      </c>
      <c r="C94" s="1">
        <v>41055.027499999997</v>
      </c>
      <c r="D94" s="4">
        <v>125000</v>
      </c>
      <c r="E94">
        <v>125000</v>
      </c>
      <c r="F94" t="s">
        <v>6</v>
      </c>
      <c r="G94">
        <f>tblSalaries[[#This Row],[clean Salary (in local currency)]]*VLOOKUP(tblSalaries[[#This Row],[Currency]],mapping!D:E,2,FALSE)</f>
        <v>125000</v>
      </c>
      <c r="H94" t="s">
        <v>149</v>
      </c>
      <c r="I94" t="s">
        <v>4001</v>
      </c>
      <c r="J94" t="s">
        <v>15</v>
      </c>
      <c r="K94" t="str">
        <f>VLOOKUP(tblSalaries[[#This Row],[Where do you work]],tblCountries[[Actual]:[Mapping]],2,FALSE)</f>
        <v>USA</v>
      </c>
      <c r="L94" t="s">
        <v>9</v>
      </c>
      <c r="M94" s="21" t="s">
        <v>4016</v>
      </c>
      <c r="N94" t="str">
        <f>VLOOKUP(IF(FLOOR(tblSalaries[[#This Row],[Salary in USD]]/salary_step,1)&gt;19,19,FLOOR(tblSalaries[[#This Row],[Salary in USD]]/salary_step,1)),tblCountries4[#All],2,0)</f>
        <v>10 | 125000 - 137500</v>
      </c>
      <c r="O94">
        <f>IF(VALUE(max_scatterplot)=0,tblSalaries[[#This Row],[Salary in USD]],IF(AND(tblSalaries[[#This Row],[Salary in USD]]&gt;=VALUE(min_scatterplot),tblSalaries[[#This Row],[Salary in USD]]&lt;=VALUE(max_scatterplot)),tblSalaries[[#This Row],[Salary in USD]],selection_false))</f>
        <v>125000</v>
      </c>
    </row>
    <row r="95" spans="2:15" ht="15" customHeight="1" x14ac:dyDescent="0.25">
      <c r="B95" t="s">
        <v>2316</v>
      </c>
      <c r="C95" s="1">
        <v>41055.059374999997</v>
      </c>
      <c r="D95" s="4">
        <v>125000</v>
      </c>
      <c r="E95">
        <v>125000</v>
      </c>
      <c r="F95" t="s">
        <v>6</v>
      </c>
      <c r="G95">
        <f>tblSalaries[[#This Row],[clean Salary (in local currency)]]*VLOOKUP(tblSalaries[[#This Row],[Currency]],mapping!D:E,2,FALSE)</f>
        <v>125000</v>
      </c>
      <c r="H95" t="s">
        <v>388</v>
      </c>
      <c r="I95" t="s">
        <v>52</v>
      </c>
      <c r="J95" t="s">
        <v>15</v>
      </c>
      <c r="K95" t="str">
        <f>VLOOKUP(tblSalaries[[#This Row],[Where do you work]],tblCountries[[Actual]:[Mapping]],2,FALSE)</f>
        <v>USA</v>
      </c>
      <c r="L95" t="s">
        <v>9</v>
      </c>
      <c r="M95" s="21" t="s">
        <v>4016</v>
      </c>
      <c r="N95" t="str">
        <f>VLOOKUP(IF(FLOOR(tblSalaries[[#This Row],[Salary in USD]]/salary_step,1)&gt;19,19,FLOOR(tblSalaries[[#This Row],[Salary in USD]]/salary_step,1)),tblCountries4[#All],2,0)</f>
        <v>10 | 125000 - 137500</v>
      </c>
      <c r="O95">
        <f>IF(VALUE(max_scatterplot)=0,tblSalaries[[#This Row],[Salary in USD]],IF(AND(tblSalaries[[#This Row],[Salary in USD]]&gt;=VALUE(min_scatterplot),tblSalaries[[#This Row],[Salary in USD]]&lt;=VALUE(max_scatterplot)),tblSalaries[[#This Row],[Salary in USD]],selection_false))</f>
        <v>125000</v>
      </c>
    </row>
    <row r="96" spans="2:15" ht="15" customHeight="1" x14ac:dyDescent="0.25">
      <c r="B96" t="s">
        <v>2461</v>
      </c>
      <c r="C96" s="1">
        <v>41055.129351851851</v>
      </c>
      <c r="D96" s="4">
        <v>125000</v>
      </c>
      <c r="E96">
        <v>125000</v>
      </c>
      <c r="F96" t="s">
        <v>6</v>
      </c>
      <c r="G96">
        <f>tblSalaries[[#This Row],[clean Salary (in local currency)]]*VLOOKUP(tblSalaries[[#This Row],[Currency]],mapping!D:E,2,FALSE)</f>
        <v>125000</v>
      </c>
      <c r="H96" t="s">
        <v>560</v>
      </c>
      <c r="I96" t="s">
        <v>52</v>
      </c>
      <c r="J96" t="s">
        <v>15</v>
      </c>
      <c r="K96" t="str">
        <f>VLOOKUP(tblSalaries[[#This Row],[Where do you work]],tblCountries[[Actual]:[Mapping]],2,FALSE)</f>
        <v>USA</v>
      </c>
      <c r="L96" t="s">
        <v>18</v>
      </c>
      <c r="M96" s="21" t="s">
        <v>4016</v>
      </c>
      <c r="N96" t="str">
        <f>VLOOKUP(IF(FLOOR(tblSalaries[[#This Row],[Salary in USD]]/salary_step,1)&gt;19,19,FLOOR(tblSalaries[[#This Row],[Salary in USD]]/salary_step,1)),tblCountries4[#All],2,0)</f>
        <v>10 | 125000 - 137500</v>
      </c>
      <c r="O96">
        <f>IF(VALUE(max_scatterplot)=0,tblSalaries[[#This Row],[Salary in USD]],IF(AND(tblSalaries[[#This Row],[Salary in USD]]&gt;=VALUE(min_scatterplot),tblSalaries[[#This Row],[Salary in USD]]&lt;=VALUE(max_scatterplot)),tblSalaries[[#This Row],[Salary in USD]],selection_false))</f>
        <v>125000</v>
      </c>
    </row>
    <row r="97" spans="2:15" ht="15" customHeight="1" x14ac:dyDescent="0.25">
      <c r="B97" t="s">
        <v>2628</v>
      </c>
      <c r="C97" s="1">
        <v>41055.479953703703</v>
      </c>
      <c r="D97" s="4">
        <v>125000</v>
      </c>
      <c r="E97">
        <v>125000</v>
      </c>
      <c r="F97" t="s">
        <v>6</v>
      </c>
      <c r="G97">
        <f>tblSalaries[[#This Row],[clean Salary (in local currency)]]*VLOOKUP(tblSalaries[[#This Row],[Currency]],mapping!D:E,2,FALSE)</f>
        <v>125000</v>
      </c>
      <c r="H97" t="s">
        <v>20</v>
      </c>
      <c r="I97" t="s">
        <v>20</v>
      </c>
      <c r="J97" t="s">
        <v>15</v>
      </c>
      <c r="K97" t="str">
        <f>VLOOKUP(tblSalaries[[#This Row],[Where do you work]],tblCountries[[Actual]:[Mapping]],2,FALSE)</f>
        <v>USA</v>
      </c>
      <c r="L97" t="s">
        <v>18</v>
      </c>
      <c r="M97" s="21">
        <v>20</v>
      </c>
      <c r="N97" t="str">
        <f>VLOOKUP(IF(FLOOR(tblSalaries[[#This Row],[Salary in USD]]/salary_step,1)&gt;19,19,FLOOR(tblSalaries[[#This Row],[Salary in USD]]/salary_step,1)),tblCountries4[#All],2,0)</f>
        <v>10 | 125000 - 137500</v>
      </c>
      <c r="O97">
        <f>IF(VALUE(max_scatterplot)=0,tblSalaries[[#This Row],[Salary in USD]],IF(AND(tblSalaries[[#This Row],[Salary in USD]]&gt;=VALUE(min_scatterplot),tblSalaries[[#This Row],[Salary in USD]]&lt;=VALUE(max_scatterplot)),tblSalaries[[#This Row],[Salary in USD]],selection_false))</f>
        <v>125000</v>
      </c>
    </row>
    <row r="98" spans="2:15" ht="15" customHeight="1" x14ac:dyDescent="0.25">
      <c r="B98" t="s">
        <v>2975</v>
      </c>
      <c r="C98" s="1">
        <v>41057.367314814815</v>
      </c>
      <c r="D98" s="4">
        <v>125000</v>
      </c>
      <c r="E98">
        <v>125000</v>
      </c>
      <c r="F98" t="s">
        <v>6</v>
      </c>
      <c r="G98">
        <f>tblSalaries[[#This Row],[clean Salary (in local currency)]]*VLOOKUP(tblSalaries[[#This Row],[Currency]],mapping!D:E,2,FALSE)</f>
        <v>125000</v>
      </c>
      <c r="H98" t="s">
        <v>1121</v>
      </c>
      <c r="I98" t="s">
        <v>4001</v>
      </c>
      <c r="J98" t="s">
        <v>15</v>
      </c>
      <c r="K98" t="str">
        <f>VLOOKUP(tblSalaries[[#This Row],[Where do you work]],tblCountries[[Actual]:[Mapping]],2,FALSE)</f>
        <v>USA</v>
      </c>
      <c r="L98" t="s">
        <v>9</v>
      </c>
      <c r="M98" s="21">
        <v>10</v>
      </c>
      <c r="N98" t="str">
        <f>VLOOKUP(IF(FLOOR(tblSalaries[[#This Row],[Salary in USD]]/salary_step,1)&gt;19,19,FLOOR(tblSalaries[[#This Row],[Salary in USD]]/salary_step,1)),tblCountries4[#All],2,0)</f>
        <v>10 | 125000 - 137500</v>
      </c>
      <c r="O98">
        <f>IF(VALUE(max_scatterplot)=0,tblSalaries[[#This Row],[Salary in USD]],IF(AND(tblSalaries[[#This Row],[Salary in USD]]&gt;=VALUE(min_scatterplot),tblSalaries[[#This Row],[Salary in USD]]&lt;=VALUE(max_scatterplot)),tblSalaries[[#This Row],[Salary in USD]],selection_false))</f>
        <v>125000</v>
      </c>
    </row>
    <row r="99" spans="2:15" ht="15" customHeight="1" x14ac:dyDescent="0.25">
      <c r="B99" t="s">
        <v>3330</v>
      </c>
      <c r="C99" s="1">
        <v>41058.776979166665</v>
      </c>
      <c r="D99" s="4">
        <v>125000</v>
      </c>
      <c r="E99">
        <v>125000</v>
      </c>
      <c r="F99" t="s">
        <v>6</v>
      </c>
      <c r="G99">
        <f>tblSalaries[[#This Row],[clean Salary (in local currency)]]*VLOOKUP(tblSalaries[[#This Row],[Currency]],mapping!D:E,2,FALSE)</f>
        <v>125000</v>
      </c>
      <c r="H99" t="s">
        <v>1516</v>
      </c>
      <c r="I99" t="s">
        <v>52</v>
      </c>
      <c r="J99" t="s">
        <v>15</v>
      </c>
      <c r="K99" t="str">
        <f>VLOOKUP(tblSalaries[[#This Row],[Where do you work]],tblCountries[[Actual]:[Mapping]],2,FALSE)</f>
        <v>USA</v>
      </c>
      <c r="L99" t="s">
        <v>9</v>
      </c>
      <c r="M99" s="21">
        <v>2</v>
      </c>
      <c r="N99" t="str">
        <f>VLOOKUP(IF(FLOOR(tblSalaries[[#This Row],[Salary in USD]]/salary_step,1)&gt;19,19,FLOOR(tblSalaries[[#This Row],[Salary in USD]]/salary_step,1)),tblCountries4[#All],2,0)</f>
        <v>10 | 125000 - 137500</v>
      </c>
      <c r="O99">
        <f>IF(VALUE(max_scatterplot)=0,tblSalaries[[#This Row],[Salary in USD]],IF(AND(tblSalaries[[#This Row],[Salary in USD]]&gt;=VALUE(min_scatterplot),tblSalaries[[#This Row],[Salary in USD]]&lt;=VALUE(max_scatterplot)),tblSalaries[[#This Row],[Salary in USD]],selection_false))</f>
        <v>125000</v>
      </c>
    </row>
    <row r="100" spans="2:15" ht="15" customHeight="1" x14ac:dyDescent="0.25">
      <c r="B100" t="s">
        <v>3339</v>
      </c>
      <c r="C100" s="1">
        <v>41058.800219907411</v>
      </c>
      <c r="D100" s="4">
        <v>125000</v>
      </c>
      <c r="E100">
        <v>125000</v>
      </c>
      <c r="F100" t="s">
        <v>6</v>
      </c>
      <c r="G100">
        <f>tblSalaries[[#This Row],[clean Salary (in local currency)]]*VLOOKUP(tblSalaries[[#This Row],[Currency]],mapping!D:E,2,FALSE)</f>
        <v>125000</v>
      </c>
      <c r="H100" t="s">
        <v>642</v>
      </c>
      <c r="I100" t="s">
        <v>52</v>
      </c>
      <c r="J100" t="s">
        <v>15</v>
      </c>
      <c r="K100" t="str">
        <f>VLOOKUP(tblSalaries[[#This Row],[Where do you work]],tblCountries[[Actual]:[Mapping]],2,FALSE)</f>
        <v>USA</v>
      </c>
      <c r="L100" t="s">
        <v>9</v>
      </c>
      <c r="M100" s="21">
        <v>25</v>
      </c>
      <c r="N100" t="str">
        <f>VLOOKUP(IF(FLOOR(tblSalaries[[#This Row],[Salary in USD]]/salary_step,1)&gt;19,19,FLOOR(tblSalaries[[#This Row],[Salary in USD]]/salary_step,1)),tblCountries4[#All],2,0)</f>
        <v>10 | 125000 - 137500</v>
      </c>
      <c r="O100">
        <f>IF(VALUE(max_scatterplot)=0,tblSalaries[[#This Row],[Salary in USD]],IF(AND(tblSalaries[[#This Row],[Salary in USD]]&gt;=VALUE(min_scatterplot),tblSalaries[[#This Row],[Salary in USD]]&lt;=VALUE(max_scatterplot)),tblSalaries[[#This Row],[Salary in USD]],selection_false))</f>
        <v>125000</v>
      </c>
    </row>
    <row r="101" spans="2:15" ht="15" customHeight="1" x14ac:dyDescent="0.25">
      <c r="B101" t="s">
        <v>3529</v>
      </c>
      <c r="C101" s="1">
        <v>41060.920173611114</v>
      </c>
      <c r="D101" s="4">
        <v>125000</v>
      </c>
      <c r="E101">
        <v>125000</v>
      </c>
      <c r="F101" t="s">
        <v>6</v>
      </c>
      <c r="G101">
        <f>tblSalaries[[#This Row],[clean Salary (in local currency)]]*VLOOKUP(tblSalaries[[#This Row],[Currency]],mapping!D:E,2,FALSE)</f>
        <v>125000</v>
      </c>
      <c r="H101" t="s">
        <v>356</v>
      </c>
      <c r="I101" t="s">
        <v>356</v>
      </c>
      <c r="J101" t="s">
        <v>15</v>
      </c>
      <c r="K101" t="str">
        <f>VLOOKUP(tblSalaries[[#This Row],[Where do you work]],tblCountries[[Actual]:[Mapping]],2,FALSE)</f>
        <v>USA</v>
      </c>
      <c r="L101" t="s">
        <v>13</v>
      </c>
      <c r="M101" s="21">
        <v>8</v>
      </c>
      <c r="N101" t="str">
        <f>VLOOKUP(IF(FLOOR(tblSalaries[[#This Row],[Salary in USD]]/salary_step,1)&gt;19,19,FLOOR(tblSalaries[[#This Row],[Salary in USD]]/salary_step,1)),tblCountries4[#All],2,0)</f>
        <v>10 | 125000 - 137500</v>
      </c>
      <c r="O101">
        <f>IF(VALUE(max_scatterplot)=0,tblSalaries[[#This Row],[Salary in USD]],IF(AND(tblSalaries[[#This Row],[Salary in USD]]&gt;=VALUE(min_scatterplot),tblSalaries[[#This Row],[Salary in USD]]&lt;=VALUE(max_scatterplot)),tblSalaries[[#This Row],[Salary in USD]],selection_false))</f>
        <v>125000</v>
      </c>
    </row>
    <row r="102" spans="2:15" ht="15" customHeight="1" x14ac:dyDescent="0.25">
      <c r="B102" t="s">
        <v>3742</v>
      </c>
      <c r="C102" s="1">
        <v>41070.522083333337</v>
      </c>
      <c r="D102" s="4">
        <v>125000</v>
      </c>
      <c r="E102">
        <v>125000</v>
      </c>
      <c r="F102" t="s">
        <v>6</v>
      </c>
      <c r="G102">
        <f>tblSalaries[[#This Row],[clean Salary (in local currency)]]*VLOOKUP(tblSalaries[[#This Row],[Currency]],mapping!D:E,2,FALSE)</f>
        <v>125000</v>
      </c>
      <c r="H102" t="s">
        <v>204</v>
      </c>
      <c r="I102" t="s">
        <v>52</v>
      </c>
      <c r="J102" t="s">
        <v>15</v>
      </c>
      <c r="K102" t="str">
        <f>VLOOKUP(tblSalaries[[#This Row],[Where do you work]],tblCountries[[Actual]:[Mapping]],2,FALSE)</f>
        <v>USA</v>
      </c>
      <c r="L102" t="s">
        <v>13</v>
      </c>
      <c r="M102" s="21">
        <v>10</v>
      </c>
      <c r="N102" t="str">
        <f>VLOOKUP(IF(FLOOR(tblSalaries[[#This Row],[Salary in USD]]/salary_step,1)&gt;19,19,FLOOR(tblSalaries[[#This Row],[Salary in USD]]/salary_step,1)),tblCountries4[#All],2,0)</f>
        <v>10 | 125000 - 137500</v>
      </c>
      <c r="O102">
        <f>IF(VALUE(max_scatterplot)=0,tblSalaries[[#This Row],[Salary in USD]],IF(AND(tblSalaries[[#This Row],[Salary in USD]]&gt;=VALUE(min_scatterplot),tblSalaries[[#This Row],[Salary in USD]]&lt;=VALUE(max_scatterplot)),tblSalaries[[#This Row],[Salary in USD]],selection_false))</f>
        <v>125000</v>
      </c>
    </row>
    <row r="103" spans="2:15" ht="15" customHeight="1" x14ac:dyDescent="0.25">
      <c r="B103" t="s">
        <v>3085</v>
      </c>
      <c r="C103" s="1">
        <v>41057.681562500002</v>
      </c>
      <c r="D103" s="4">
        <v>79000</v>
      </c>
      <c r="E103">
        <v>79000</v>
      </c>
      <c r="F103" t="s">
        <v>69</v>
      </c>
      <c r="G103">
        <f>tblSalaries[[#This Row],[clean Salary (in local currency)]]*VLOOKUP(tblSalaries[[#This Row],[Currency]],mapping!D:E,2,FALSE)</f>
        <v>124518.08349331544</v>
      </c>
      <c r="H103" t="s">
        <v>185</v>
      </c>
      <c r="I103" t="s">
        <v>20</v>
      </c>
      <c r="J103" t="s">
        <v>71</v>
      </c>
      <c r="K103" t="str">
        <f>VLOOKUP(tblSalaries[[#This Row],[Where do you work]],tblCountries[[Actual]:[Mapping]],2,FALSE)</f>
        <v>UK</v>
      </c>
      <c r="L103" t="s">
        <v>18</v>
      </c>
      <c r="M103" s="21">
        <v>14</v>
      </c>
      <c r="N103" t="str">
        <f>VLOOKUP(IF(FLOOR(tblSalaries[[#This Row],[Salary in USD]]/salary_step,1)&gt;19,19,FLOOR(tblSalaries[[#This Row],[Salary in USD]]/salary_step,1)),tblCountries4[#All],2,0)</f>
        <v>09 | 112500 - 125000</v>
      </c>
      <c r="O103">
        <f>IF(VALUE(max_scatterplot)=0,tblSalaries[[#This Row],[Salary in USD]],IF(AND(tblSalaries[[#This Row],[Salary in USD]]&gt;=VALUE(min_scatterplot),tblSalaries[[#This Row],[Salary in USD]]&lt;=VALUE(max_scatterplot)),tblSalaries[[#This Row],[Salary in USD]],selection_false))</f>
        <v>124518.08349331544</v>
      </c>
    </row>
    <row r="104" spans="2:15" ht="15" customHeight="1" x14ac:dyDescent="0.25">
      <c r="B104" t="s">
        <v>2512</v>
      </c>
      <c r="C104" s="1">
        <v>41055.180752314816</v>
      </c>
      <c r="D104" s="4">
        <v>78000</v>
      </c>
      <c r="E104">
        <v>78000</v>
      </c>
      <c r="F104" t="s">
        <v>69</v>
      </c>
      <c r="G104">
        <f>tblSalaries[[#This Row],[clean Salary (in local currency)]]*VLOOKUP(tblSalaries[[#This Row],[Currency]],mapping!D:E,2,FALSE)</f>
        <v>122941.90522124816</v>
      </c>
      <c r="H104" t="s">
        <v>616</v>
      </c>
      <c r="I104" t="s">
        <v>20</v>
      </c>
      <c r="J104" t="s">
        <v>71</v>
      </c>
      <c r="K104" t="str">
        <f>VLOOKUP(tblSalaries[[#This Row],[Where do you work]],tblCountries[[Actual]:[Mapping]],2,FALSE)</f>
        <v>UK</v>
      </c>
      <c r="L104" t="s">
        <v>25</v>
      </c>
      <c r="M104" s="21" t="s">
        <v>4016</v>
      </c>
      <c r="N104" t="str">
        <f>VLOOKUP(IF(FLOOR(tblSalaries[[#This Row],[Salary in USD]]/salary_step,1)&gt;19,19,FLOOR(tblSalaries[[#This Row],[Salary in USD]]/salary_step,1)),tblCountries4[#All],2,0)</f>
        <v>09 | 112500 - 125000</v>
      </c>
      <c r="O104">
        <f>IF(VALUE(max_scatterplot)=0,tblSalaries[[#This Row],[Salary in USD]],IF(AND(tblSalaries[[#This Row],[Salary in USD]]&gt;=VALUE(min_scatterplot),tblSalaries[[#This Row],[Salary in USD]]&lt;=VALUE(max_scatterplot)),tblSalaries[[#This Row],[Salary in USD]],selection_false))</f>
        <v>122941.90522124816</v>
      </c>
    </row>
    <row r="105" spans="2:15" ht="15" customHeight="1" x14ac:dyDescent="0.25">
      <c r="B105" t="s">
        <v>2973</v>
      </c>
      <c r="C105" s="1">
        <v>41057.361956018518</v>
      </c>
      <c r="D105" s="4">
        <v>120000</v>
      </c>
      <c r="E105">
        <v>120000</v>
      </c>
      <c r="F105" t="s">
        <v>82</v>
      </c>
      <c r="G105">
        <f>tblSalaries[[#This Row],[clean Salary (in local currency)]]*VLOOKUP(tblSalaries[[#This Row],[Currency]],mapping!D:E,2,FALSE)</f>
        <v>122389.15876831629</v>
      </c>
      <c r="H105" t="s">
        <v>256</v>
      </c>
      <c r="I105" t="s">
        <v>20</v>
      </c>
      <c r="J105" t="s">
        <v>84</v>
      </c>
      <c r="K105" t="str">
        <f>VLOOKUP(tblSalaries[[#This Row],[Where do you work]],tblCountries[[Actual]:[Mapping]],2,FALSE)</f>
        <v>Australia</v>
      </c>
      <c r="L105" t="s">
        <v>9</v>
      </c>
      <c r="M105" s="21">
        <v>2</v>
      </c>
      <c r="N105" t="str">
        <f>VLOOKUP(IF(FLOOR(tblSalaries[[#This Row],[Salary in USD]]/salary_step,1)&gt;19,19,FLOOR(tblSalaries[[#This Row],[Salary in USD]]/salary_step,1)),tblCountries4[#All],2,0)</f>
        <v>09 | 112500 - 125000</v>
      </c>
      <c r="O105">
        <f>IF(VALUE(max_scatterplot)=0,tblSalaries[[#This Row],[Salary in USD]],IF(AND(tblSalaries[[#This Row],[Salary in USD]]&gt;=VALUE(min_scatterplot),tblSalaries[[#This Row],[Salary in USD]]&lt;=VALUE(max_scatterplot)),tblSalaries[[#This Row],[Salary in USD]],selection_false))</f>
        <v>122389.15876831629</v>
      </c>
    </row>
    <row r="106" spans="2:15" ht="15" customHeight="1" x14ac:dyDescent="0.25">
      <c r="B106" t="s">
        <v>2979</v>
      </c>
      <c r="C106" s="1">
        <v>41057.393171296295</v>
      </c>
      <c r="D106" s="4">
        <v>120000</v>
      </c>
      <c r="E106">
        <v>120000</v>
      </c>
      <c r="F106" t="s">
        <v>82</v>
      </c>
      <c r="G106">
        <f>tblSalaries[[#This Row],[clean Salary (in local currency)]]*VLOOKUP(tblSalaries[[#This Row],[Currency]],mapping!D:E,2,FALSE)</f>
        <v>122389.15876831629</v>
      </c>
      <c r="H106" t="s">
        <v>1124</v>
      </c>
      <c r="I106" t="s">
        <v>20</v>
      </c>
      <c r="J106" t="s">
        <v>84</v>
      </c>
      <c r="K106" t="str">
        <f>VLOOKUP(tblSalaries[[#This Row],[Where do you work]],tblCountries[[Actual]:[Mapping]],2,FALSE)</f>
        <v>Australia</v>
      </c>
      <c r="L106" t="s">
        <v>9</v>
      </c>
      <c r="M106" s="21">
        <v>5</v>
      </c>
      <c r="N106" t="str">
        <f>VLOOKUP(IF(FLOOR(tblSalaries[[#This Row],[Salary in USD]]/salary_step,1)&gt;19,19,FLOOR(tblSalaries[[#This Row],[Salary in USD]]/salary_step,1)),tblCountries4[#All],2,0)</f>
        <v>09 | 112500 - 125000</v>
      </c>
      <c r="O106">
        <f>IF(VALUE(max_scatterplot)=0,tblSalaries[[#This Row],[Salary in USD]],IF(AND(tblSalaries[[#This Row],[Salary in USD]]&gt;=VALUE(min_scatterplot),tblSalaries[[#This Row],[Salary in USD]]&lt;=VALUE(max_scatterplot)),tblSalaries[[#This Row],[Salary in USD]],selection_false))</f>
        <v>122389.15876831629</v>
      </c>
    </row>
    <row r="107" spans="2:15" ht="15" customHeight="1" x14ac:dyDescent="0.25">
      <c r="B107" t="s">
        <v>3557</v>
      </c>
      <c r="C107" s="1">
        <v>41061.45517361111</v>
      </c>
      <c r="D107" s="4" t="s">
        <v>1736</v>
      </c>
      <c r="E107">
        <v>120000</v>
      </c>
      <c r="F107" t="s">
        <v>82</v>
      </c>
      <c r="G107">
        <f>tblSalaries[[#This Row],[clean Salary (in local currency)]]*VLOOKUP(tblSalaries[[#This Row],[Currency]],mapping!D:E,2,FALSE)</f>
        <v>122389.15876831629</v>
      </c>
      <c r="H107" t="s">
        <v>855</v>
      </c>
      <c r="I107" t="s">
        <v>20</v>
      </c>
      <c r="J107" t="s">
        <v>84</v>
      </c>
      <c r="K107" t="str">
        <f>VLOOKUP(tblSalaries[[#This Row],[Where do you work]],tblCountries[[Actual]:[Mapping]],2,FALSE)</f>
        <v>Australia</v>
      </c>
      <c r="L107" t="s">
        <v>18</v>
      </c>
      <c r="M107" s="21">
        <v>5</v>
      </c>
      <c r="N107" t="str">
        <f>VLOOKUP(IF(FLOOR(tblSalaries[[#This Row],[Salary in USD]]/salary_step,1)&gt;19,19,FLOOR(tblSalaries[[#This Row],[Salary in USD]]/salary_step,1)),tblCountries4[#All],2,0)</f>
        <v>09 | 112500 - 125000</v>
      </c>
      <c r="O107">
        <f>IF(VALUE(max_scatterplot)=0,tblSalaries[[#This Row],[Salary in USD]],IF(AND(tblSalaries[[#This Row],[Salary in USD]]&gt;=VALUE(min_scatterplot),tblSalaries[[#This Row],[Salary in USD]]&lt;=VALUE(max_scatterplot)),tblSalaries[[#This Row],[Salary in USD]],selection_false))</f>
        <v>122389.15876831629</v>
      </c>
    </row>
    <row r="108" spans="2:15" ht="15" customHeight="1" x14ac:dyDescent="0.25">
      <c r="B108" t="s">
        <v>3863</v>
      </c>
      <c r="C108" s="1">
        <v>41079.332638888889</v>
      </c>
      <c r="D108" s="4">
        <v>120000</v>
      </c>
      <c r="E108">
        <v>120000</v>
      </c>
      <c r="F108" t="s">
        <v>82</v>
      </c>
      <c r="G108">
        <f>tblSalaries[[#This Row],[clean Salary (in local currency)]]*VLOOKUP(tblSalaries[[#This Row],[Currency]],mapping!D:E,2,FALSE)</f>
        <v>122389.15876831629</v>
      </c>
      <c r="H108" t="s">
        <v>52</v>
      </c>
      <c r="I108" t="s">
        <v>52</v>
      </c>
      <c r="J108" t="s">
        <v>84</v>
      </c>
      <c r="K108" t="str">
        <f>VLOOKUP(tblSalaries[[#This Row],[Where do you work]],tblCountries[[Actual]:[Mapping]],2,FALSE)</f>
        <v>Australia</v>
      </c>
      <c r="L108" t="s">
        <v>25</v>
      </c>
      <c r="M108" s="21">
        <v>8</v>
      </c>
      <c r="N108" t="str">
        <f>VLOOKUP(IF(FLOOR(tblSalaries[[#This Row],[Salary in USD]]/salary_step,1)&gt;19,19,FLOOR(tblSalaries[[#This Row],[Salary in USD]]/salary_step,1)),tblCountries4[#All],2,0)</f>
        <v>09 | 112500 - 125000</v>
      </c>
      <c r="O108">
        <f>IF(VALUE(max_scatterplot)=0,tblSalaries[[#This Row],[Salary in USD]],IF(AND(tblSalaries[[#This Row],[Salary in USD]]&gt;=VALUE(min_scatterplot),tblSalaries[[#This Row],[Salary in USD]]&lt;=VALUE(max_scatterplot)),tblSalaries[[#This Row],[Salary in USD]],selection_false))</f>
        <v>122389.15876831629</v>
      </c>
    </row>
    <row r="109" spans="2:15" ht="15" customHeight="1" x14ac:dyDescent="0.25">
      <c r="B109" t="s">
        <v>2533</v>
      </c>
      <c r="C109" s="1">
        <v>41055.220972222225</v>
      </c>
      <c r="D109" s="4" t="s">
        <v>634</v>
      </c>
      <c r="E109">
        <v>120000</v>
      </c>
      <c r="F109" t="s">
        <v>6</v>
      </c>
      <c r="G109">
        <f>tblSalaries[[#This Row],[clean Salary (in local currency)]]*VLOOKUP(tblSalaries[[#This Row],[Currency]],mapping!D:E,2,FALSE)</f>
        <v>120000</v>
      </c>
      <c r="H109" t="s">
        <v>635</v>
      </c>
      <c r="I109" t="s">
        <v>52</v>
      </c>
      <c r="J109" t="s">
        <v>636</v>
      </c>
      <c r="K109" t="str">
        <f>VLOOKUP(tblSalaries[[#This Row],[Where do you work]],tblCountries[[Actual]:[Mapping]],2,FALSE)</f>
        <v>New Zealand</v>
      </c>
      <c r="L109" t="s">
        <v>18</v>
      </c>
      <c r="M109" s="21" t="s">
        <v>4016</v>
      </c>
      <c r="N109" t="str">
        <f>VLOOKUP(IF(FLOOR(tblSalaries[[#This Row],[Salary in USD]]/salary_step,1)&gt;19,19,FLOOR(tblSalaries[[#This Row],[Salary in USD]]/salary_step,1)),tblCountries4[#All],2,0)</f>
        <v>09 | 112500 - 125000</v>
      </c>
      <c r="O109">
        <f>IF(VALUE(max_scatterplot)=0,tblSalaries[[#This Row],[Salary in USD]],IF(AND(tblSalaries[[#This Row],[Salary in USD]]&gt;=VALUE(min_scatterplot),tblSalaries[[#This Row],[Salary in USD]]&lt;=VALUE(max_scatterplot)),tblSalaries[[#This Row],[Salary in USD]],selection_false))</f>
        <v>120000</v>
      </c>
    </row>
    <row r="110" spans="2:15" ht="15" customHeight="1" x14ac:dyDescent="0.25">
      <c r="B110" t="s">
        <v>3242</v>
      </c>
      <c r="C110" s="1">
        <v>41058.351284722223</v>
      </c>
      <c r="D110" s="4" t="s">
        <v>1414</v>
      </c>
      <c r="E110">
        <v>120000</v>
      </c>
      <c r="F110" t="s">
        <v>6</v>
      </c>
      <c r="G110">
        <f>tblSalaries[[#This Row],[clean Salary (in local currency)]]*VLOOKUP(tblSalaries[[#This Row],[Currency]],mapping!D:E,2,FALSE)</f>
        <v>120000</v>
      </c>
      <c r="H110" t="s">
        <v>1415</v>
      </c>
      <c r="I110" t="s">
        <v>356</v>
      </c>
      <c r="J110" t="s">
        <v>171</v>
      </c>
      <c r="K110" t="str">
        <f>VLOOKUP(tblSalaries[[#This Row],[Where do you work]],tblCountries[[Actual]:[Mapping]],2,FALSE)</f>
        <v>Singapore</v>
      </c>
      <c r="L110" t="s">
        <v>25</v>
      </c>
      <c r="M110" s="21">
        <v>5</v>
      </c>
      <c r="N110" t="str">
        <f>VLOOKUP(IF(FLOOR(tblSalaries[[#This Row],[Salary in USD]]/salary_step,1)&gt;19,19,FLOOR(tblSalaries[[#This Row],[Salary in USD]]/salary_step,1)),tblCountries4[#All],2,0)</f>
        <v>09 | 112500 - 125000</v>
      </c>
      <c r="O110">
        <f>IF(VALUE(max_scatterplot)=0,tblSalaries[[#This Row],[Salary in USD]],IF(AND(tblSalaries[[#This Row],[Salary in USD]]&gt;=VALUE(min_scatterplot),tblSalaries[[#This Row],[Salary in USD]]&lt;=VALUE(max_scatterplot)),tblSalaries[[#This Row],[Salary in USD]],selection_false))</f>
        <v>120000</v>
      </c>
    </row>
    <row r="111" spans="2:15" ht="15" customHeight="1" x14ac:dyDescent="0.25">
      <c r="B111" t="s">
        <v>2090</v>
      </c>
      <c r="C111" s="1">
        <v>41055.003993055558</v>
      </c>
      <c r="D111" s="4">
        <v>120000</v>
      </c>
      <c r="E111">
        <v>120000</v>
      </c>
      <c r="F111" t="s">
        <v>6</v>
      </c>
      <c r="G111">
        <f>tblSalaries[[#This Row],[clean Salary (in local currency)]]*VLOOKUP(tblSalaries[[#This Row],[Currency]],mapping!D:E,2,FALSE)</f>
        <v>120000</v>
      </c>
      <c r="H111" t="s">
        <v>140</v>
      </c>
      <c r="I111" t="s">
        <v>52</v>
      </c>
      <c r="J111" t="s">
        <v>15</v>
      </c>
      <c r="K111" t="str">
        <f>VLOOKUP(tblSalaries[[#This Row],[Where do you work]],tblCountries[[Actual]:[Mapping]],2,FALSE)</f>
        <v>USA</v>
      </c>
      <c r="L111" t="s">
        <v>9</v>
      </c>
      <c r="M111" s="21" t="s">
        <v>4016</v>
      </c>
      <c r="N111" t="str">
        <f>VLOOKUP(IF(FLOOR(tblSalaries[[#This Row],[Salary in USD]]/salary_step,1)&gt;19,19,FLOOR(tblSalaries[[#This Row],[Salary in USD]]/salary_step,1)),tblCountries4[#All],2,0)</f>
        <v>09 | 112500 - 125000</v>
      </c>
      <c r="O111">
        <f>IF(VALUE(max_scatterplot)=0,tblSalaries[[#This Row],[Salary in USD]],IF(AND(tblSalaries[[#This Row],[Salary in USD]]&gt;=VALUE(min_scatterplot),tblSalaries[[#This Row],[Salary in USD]]&lt;=VALUE(max_scatterplot)),tblSalaries[[#This Row],[Salary in USD]],selection_false))</f>
        <v>120000</v>
      </c>
    </row>
    <row r="112" spans="2:15" ht="15" customHeight="1" x14ac:dyDescent="0.25">
      <c r="B112" t="s">
        <v>2440</v>
      </c>
      <c r="C112" s="1">
        <v>41055.111064814817</v>
      </c>
      <c r="D112" s="4">
        <v>120000</v>
      </c>
      <c r="E112">
        <v>120000</v>
      </c>
      <c r="F112" t="s">
        <v>6</v>
      </c>
      <c r="G112">
        <f>tblSalaries[[#This Row],[clean Salary (in local currency)]]*VLOOKUP(tblSalaries[[#This Row],[Currency]],mapping!D:E,2,FALSE)</f>
        <v>120000</v>
      </c>
      <c r="H112" t="s">
        <v>139</v>
      </c>
      <c r="I112" t="s">
        <v>4001</v>
      </c>
      <c r="J112" t="s">
        <v>15</v>
      </c>
      <c r="K112" t="str">
        <f>VLOOKUP(tblSalaries[[#This Row],[Where do you work]],tblCountries[[Actual]:[Mapping]],2,FALSE)</f>
        <v>USA</v>
      </c>
      <c r="L112" t="s">
        <v>25</v>
      </c>
      <c r="M112" s="21" t="s">
        <v>4016</v>
      </c>
      <c r="N112" t="str">
        <f>VLOOKUP(IF(FLOOR(tblSalaries[[#This Row],[Salary in USD]]/salary_step,1)&gt;19,19,FLOOR(tblSalaries[[#This Row],[Salary in USD]]/salary_step,1)),tblCountries4[#All],2,0)</f>
        <v>09 | 112500 - 125000</v>
      </c>
      <c r="O112">
        <f>IF(VALUE(max_scatterplot)=0,tblSalaries[[#This Row],[Salary in USD]],IF(AND(tblSalaries[[#This Row],[Salary in USD]]&gt;=VALUE(min_scatterplot),tblSalaries[[#This Row],[Salary in USD]]&lt;=VALUE(max_scatterplot)),tblSalaries[[#This Row],[Salary in USD]],selection_false))</f>
        <v>120000</v>
      </c>
    </row>
    <row r="113" spans="2:15" ht="15" customHeight="1" x14ac:dyDescent="0.25">
      <c r="B113" t="s">
        <v>2551</v>
      </c>
      <c r="C113" s="1">
        <v>41055.241782407407</v>
      </c>
      <c r="D113" s="4">
        <v>120000</v>
      </c>
      <c r="E113">
        <v>120000</v>
      </c>
      <c r="F113" t="s">
        <v>6</v>
      </c>
      <c r="G113">
        <f>tblSalaries[[#This Row],[clean Salary (in local currency)]]*VLOOKUP(tblSalaries[[#This Row],[Currency]],mapping!D:E,2,FALSE)</f>
        <v>120000</v>
      </c>
      <c r="H113" t="s">
        <v>139</v>
      </c>
      <c r="I113" t="s">
        <v>4001</v>
      </c>
      <c r="J113" t="s">
        <v>15</v>
      </c>
      <c r="K113" t="str">
        <f>VLOOKUP(tblSalaries[[#This Row],[Where do you work]],tblCountries[[Actual]:[Mapping]],2,FALSE)</f>
        <v>USA</v>
      </c>
      <c r="L113" t="s">
        <v>9</v>
      </c>
      <c r="M113" s="21" t="s">
        <v>4016</v>
      </c>
      <c r="N113" t="str">
        <f>VLOOKUP(IF(FLOOR(tblSalaries[[#This Row],[Salary in USD]]/salary_step,1)&gt;19,19,FLOOR(tblSalaries[[#This Row],[Salary in USD]]/salary_step,1)),tblCountries4[#All],2,0)</f>
        <v>09 | 112500 - 125000</v>
      </c>
      <c r="O113">
        <f>IF(VALUE(max_scatterplot)=0,tblSalaries[[#This Row],[Salary in USD]],IF(AND(tblSalaries[[#This Row],[Salary in USD]]&gt;=VALUE(min_scatterplot),tblSalaries[[#This Row],[Salary in USD]]&lt;=VALUE(max_scatterplot)),tblSalaries[[#This Row],[Salary in USD]],selection_false))</f>
        <v>120000</v>
      </c>
    </row>
    <row r="114" spans="2:15" ht="15" customHeight="1" x14ac:dyDescent="0.25">
      <c r="B114" t="s">
        <v>2588</v>
      </c>
      <c r="C114" s="1">
        <v>41055.339386574073</v>
      </c>
      <c r="D114" s="4">
        <v>120000</v>
      </c>
      <c r="E114">
        <v>120000</v>
      </c>
      <c r="F114" t="s">
        <v>6</v>
      </c>
      <c r="G114">
        <f>tblSalaries[[#This Row],[clean Salary (in local currency)]]*VLOOKUP(tblSalaries[[#This Row],[Currency]],mapping!D:E,2,FALSE)</f>
        <v>120000</v>
      </c>
      <c r="H114" t="s">
        <v>688</v>
      </c>
      <c r="I114" t="s">
        <v>20</v>
      </c>
      <c r="J114" t="s">
        <v>15</v>
      </c>
      <c r="K114" t="str">
        <f>VLOOKUP(tblSalaries[[#This Row],[Where do you work]],tblCountries[[Actual]:[Mapping]],2,FALSE)</f>
        <v>USA</v>
      </c>
      <c r="L114" t="s">
        <v>13</v>
      </c>
      <c r="M114" s="21">
        <v>7</v>
      </c>
      <c r="N114" t="str">
        <f>VLOOKUP(IF(FLOOR(tblSalaries[[#This Row],[Salary in USD]]/salary_step,1)&gt;19,19,FLOOR(tblSalaries[[#This Row],[Salary in USD]]/salary_step,1)),tblCountries4[#All],2,0)</f>
        <v>09 | 112500 - 125000</v>
      </c>
      <c r="O114">
        <f>IF(VALUE(max_scatterplot)=0,tblSalaries[[#This Row],[Salary in USD]],IF(AND(tblSalaries[[#This Row],[Salary in USD]]&gt;=VALUE(min_scatterplot),tblSalaries[[#This Row],[Salary in USD]]&lt;=VALUE(max_scatterplot)),tblSalaries[[#This Row],[Salary in USD]],selection_false))</f>
        <v>120000</v>
      </c>
    </row>
    <row r="115" spans="2:15" ht="15" customHeight="1" x14ac:dyDescent="0.25">
      <c r="B115" t="s">
        <v>3360</v>
      </c>
      <c r="C115" s="1">
        <v>41058.904675925929</v>
      </c>
      <c r="D115" s="4">
        <v>120000</v>
      </c>
      <c r="E115">
        <v>120000</v>
      </c>
      <c r="F115" t="s">
        <v>6</v>
      </c>
      <c r="G115">
        <f>tblSalaries[[#This Row],[clean Salary (in local currency)]]*VLOOKUP(tblSalaries[[#This Row],[Currency]],mapping!D:E,2,FALSE)</f>
        <v>120000</v>
      </c>
      <c r="H115" t="s">
        <v>642</v>
      </c>
      <c r="I115" t="s">
        <v>52</v>
      </c>
      <c r="J115" t="s">
        <v>15</v>
      </c>
      <c r="K115" t="str">
        <f>VLOOKUP(tblSalaries[[#This Row],[Where do you work]],tblCountries[[Actual]:[Mapping]],2,FALSE)</f>
        <v>USA</v>
      </c>
      <c r="L115" t="s">
        <v>18</v>
      </c>
      <c r="M115" s="21">
        <v>5</v>
      </c>
      <c r="N115" t="str">
        <f>VLOOKUP(IF(FLOOR(tblSalaries[[#This Row],[Salary in USD]]/salary_step,1)&gt;19,19,FLOOR(tblSalaries[[#This Row],[Salary in USD]]/salary_step,1)),tblCountries4[#All],2,0)</f>
        <v>09 | 112500 - 125000</v>
      </c>
      <c r="O115">
        <f>IF(VALUE(max_scatterplot)=0,tblSalaries[[#This Row],[Salary in USD]],IF(AND(tblSalaries[[#This Row],[Salary in USD]]&gt;=VALUE(min_scatterplot),tblSalaries[[#This Row],[Salary in USD]]&lt;=VALUE(max_scatterplot)),tblSalaries[[#This Row],[Salary in USD]],selection_false))</f>
        <v>120000</v>
      </c>
    </row>
    <row r="116" spans="2:15" ht="15" customHeight="1" x14ac:dyDescent="0.25">
      <c r="B116" t="s">
        <v>3392</v>
      </c>
      <c r="C116" s="1">
        <v>41059.017858796295</v>
      </c>
      <c r="D116" s="4">
        <v>120000</v>
      </c>
      <c r="E116">
        <v>120000</v>
      </c>
      <c r="F116" t="s">
        <v>6</v>
      </c>
      <c r="G116">
        <f>tblSalaries[[#This Row],[clean Salary (in local currency)]]*VLOOKUP(tblSalaries[[#This Row],[Currency]],mapping!D:E,2,FALSE)</f>
        <v>120000</v>
      </c>
      <c r="H116" t="s">
        <v>642</v>
      </c>
      <c r="I116" t="s">
        <v>52</v>
      </c>
      <c r="J116" t="s">
        <v>15</v>
      </c>
      <c r="K116" t="str">
        <f>VLOOKUP(tblSalaries[[#This Row],[Where do you work]],tblCountries[[Actual]:[Mapping]],2,FALSE)</f>
        <v>USA</v>
      </c>
      <c r="L116" t="s">
        <v>18</v>
      </c>
      <c r="M116" s="21">
        <v>10</v>
      </c>
      <c r="N116" t="str">
        <f>VLOOKUP(IF(FLOOR(tblSalaries[[#This Row],[Salary in USD]]/salary_step,1)&gt;19,19,FLOOR(tblSalaries[[#This Row],[Salary in USD]]/salary_step,1)),tblCountries4[#All],2,0)</f>
        <v>09 | 112500 - 125000</v>
      </c>
      <c r="O116">
        <f>IF(VALUE(max_scatterplot)=0,tblSalaries[[#This Row],[Salary in USD]],IF(AND(tblSalaries[[#This Row],[Salary in USD]]&gt;=VALUE(min_scatterplot),tblSalaries[[#This Row],[Salary in USD]]&lt;=VALUE(max_scatterplot)),tblSalaries[[#This Row],[Salary in USD]],selection_false))</f>
        <v>120000</v>
      </c>
    </row>
    <row r="117" spans="2:15" ht="15" customHeight="1" x14ac:dyDescent="0.25">
      <c r="B117" t="s">
        <v>3793</v>
      </c>
      <c r="C117" s="1">
        <v>41073.263472222221</v>
      </c>
      <c r="D117" s="4">
        <v>120000</v>
      </c>
      <c r="E117">
        <v>120000</v>
      </c>
      <c r="F117" t="s">
        <v>6</v>
      </c>
      <c r="G117">
        <f>tblSalaries[[#This Row],[clean Salary (in local currency)]]*VLOOKUP(tblSalaries[[#This Row],[Currency]],mapping!D:E,2,FALSE)</f>
        <v>120000</v>
      </c>
      <c r="H117" t="s">
        <v>1931</v>
      </c>
      <c r="I117" t="s">
        <v>310</v>
      </c>
      <c r="J117" t="s">
        <v>15</v>
      </c>
      <c r="K117" t="str">
        <f>VLOOKUP(tblSalaries[[#This Row],[Where do you work]],tblCountries[[Actual]:[Mapping]],2,FALSE)</f>
        <v>USA</v>
      </c>
      <c r="L117" t="s">
        <v>9</v>
      </c>
      <c r="M117" s="21">
        <v>20</v>
      </c>
      <c r="N117" t="str">
        <f>VLOOKUP(IF(FLOOR(tblSalaries[[#This Row],[Salary in USD]]/salary_step,1)&gt;19,19,FLOOR(tblSalaries[[#This Row],[Salary in USD]]/salary_step,1)),tblCountries4[#All],2,0)</f>
        <v>09 | 112500 - 125000</v>
      </c>
      <c r="O117">
        <f>IF(VALUE(max_scatterplot)=0,tblSalaries[[#This Row],[Salary in USD]],IF(AND(tblSalaries[[#This Row],[Salary in USD]]&gt;=VALUE(min_scatterplot),tblSalaries[[#This Row],[Salary in USD]]&lt;=VALUE(max_scatterplot)),tblSalaries[[#This Row],[Salary in USD]],selection_false))</f>
        <v>120000</v>
      </c>
    </row>
    <row r="118" spans="2:15" ht="15" customHeight="1" x14ac:dyDescent="0.25">
      <c r="B118" t="s">
        <v>3096</v>
      </c>
      <c r="C118" s="1">
        <v>41057.710219907407</v>
      </c>
      <c r="D118" s="4">
        <v>75000</v>
      </c>
      <c r="E118">
        <v>75000</v>
      </c>
      <c r="F118" t="s">
        <v>69</v>
      </c>
      <c r="G118">
        <f>tblSalaries[[#This Row],[clean Salary (in local currency)]]*VLOOKUP(tblSalaries[[#This Row],[Currency]],mapping!D:E,2,FALSE)</f>
        <v>118213.37040504631</v>
      </c>
      <c r="H118" t="s">
        <v>539</v>
      </c>
      <c r="I118" t="s">
        <v>52</v>
      </c>
      <c r="J118" t="s">
        <v>71</v>
      </c>
      <c r="K118" t="str">
        <f>VLOOKUP(tblSalaries[[#This Row],[Where do you work]],tblCountries[[Actual]:[Mapping]],2,FALSE)</f>
        <v>UK</v>
      </c>
      <c r="L118" t="s">
        <v>18</v>
      </c>
      <c r="M118" s="21">
        <v>10</v>
      </c>
      <c r="N118" t="str">
        <f>VLOOKUP(IF(FLOOR(tblSalaries[[#This Row],[Salary in USD]]/salary_step,1)&gt;19,19,FLOOR(tblSalaries[[#This Row],[Salary in USD]]/salary_step,1)),tblCountries4[#All],2,0)</f>
        <v>09 | 112500 - 125000</v>
      </c>
      <c r="O118">
        <f>IF(VALUE(max_scatterplot)=0,tblSalaries[[#This Row],[Salary in USD]],IF(AND(tblSalaries[[#This Row],[Salary in USD]]&gt;=VALUE(min_scatterplot),tblSalaries[[#This Row],[Salary in USD]]&lt;=VALUE(max_scatterplot)),tblSalaries[[#This Row],[Salary in USD]],selection_false))</f>
        <v>118213.37040504631</v>
      </c>
    </row>
    <row r="119" spans="2:15" ht="15" customHeight="1" x14ac:dyDescent="0.25">
      <c r="B119" t="s">
        <v>3220</v>
      </c>
      <c r="C119" s="1">
        <v>41058.160740740743</v>
      </c>
      <c r="D119" s="4">
        <v>75000</v>
      </c>
      <c r="E119">
        <v>75000</v>
      </c>
      <c r="F119" t="s">
        <v>69</v>
      </c>
      <c r="G119">
        <f>tblSalaries[[#This Row],[clean Salary (in local currency)]]*VLOOKUP(tblSalaries[[#This Row],[Currency]],mapping!D:E,2,FALSE)</f>
        <v>118213.37040504631</v>
      </c>
      <c r="H119" t="s">
        <v>642</v>
      </c>
      <c r="I119" t="s">
        <v>52</v>
      </c>
      <c r="J119" t="s">
        <v>71</v>
      </c>
      <c r="K119" t="str">
        <f>VLOOKUP(tblSalaries[[#This Row],[Where do you work]],tblCountries[[Actual]:[Mapping]],2,FALSE)</f>
        <v>UK</v>
      </c>
      <c r="L119" t="s">
        <v>9</v>
      </c>
      <c r="M119" s="21">
        <v>20</v>
      </c>
      <c r="N119" t="str">
        <f>VLOOKUP(IF(FLOOR(tblSalaries[[#This Row],[Salary in USD]]/salary_step,1)&gt;19,19,FLOOR(tblSalaries[[#This Row],[Salary in USD]]/salary_step,1)),tblCountries4[#All],2,0)</f>
        <v>09 | 112500 - 125000</v>
      </c>
      <c r="O119">
        <f>IF(VALUE(max_scatterplot)=0,tblSalaries[[#This Row],[Salary in USD]],IF(AND(tblSalaries[[#This Row],[Salary in USD]]&gt;=VALUE(min_scatterplot),tblSalaries[[#This Row],[Salary in USD]]&lt;=VALUE(max_scatterplot)),tblSalaries[[#This Row],[Salary in USD]],selection_false))</f>
        <v>118213.37040504631</v>
      </c>
    </row>
    <row r="120" spans="2:15" ht="15" customHeight="1" x14ac:dyDescent="0.25">
      <c r="B120" t="s">
        <v>3806</v>
      </c>
      <c r="C120" s="1">
        <v>41074.519097222219</v>
      </c>
      <c r="D120" s="4">
        <v>118000</v>
      </c>
      <c r="E120">
        <v>118000</v>
      </c>
      <c r="F120" t="s">
        <v>6</v>
      </c>
      <c r="G120">
        <f>tblSalaries[[#This Row],[clean Salary (in local currency)]]*VLOOKUP(tblSalaries[[#This Row],[Currency]],mapping!D:E,2,FALSE)</f>
        <v>118000</v>
      </c>
      <c r="H120" t="s">
        <v>1741</v>
      </c>
      <c r="I120" t="s">
        <v>4001</v>
      </c>
      <c r="J120" t="s">
        <v>15</v>
      </c>
      <c r="K120" t="str">
        <f>VLOOKUP(tblSalaries[[#This Row],[Where do you work]],tblCountries[[Actual]:[Mapping]],2,FALSE)</f>
        <v>USA</v>
      </c>
      <c r="L120" t="s">
        <v>9</v>
      </c>
      <c r="M120" s="21">
        <v>6</v>
      </c>
      <c r="N120" t="str">
        <f>VLOOKUP(IF(FLOOR(tblSalaries[[#This Row],[Salary in USD]]/salary_step,1)&gt;19,19,FLOOR(tblSalaries[[#This Row],[Salary in USD]]/salary_step,1)),tblCountries4[#All],2,0)</f>
        <v>09 | 112500 - 125000</v>
      </c>
      <c r="O120">
        <f>IF(VALUE(max_scatterplot)=0,tblSalaries[[#This Row],[Salary in USD]],IF(AND(tblSalaries[[#This Row],[Salary in USD]]&gt;=VALUE(min_scatterplot),tblSalaries[[#This Row],[Salary in USD]]&lt;=VALUE(max_scatterplot)),tblSalaries[[#This Row],[Salary in USD]],selection_false))</f>
        <v>118000</v>
      </c>
    </row>
    <row r="121" spans="2:15" ht="15" customHeight="1" x14ac:dyDescent="0.25">
      <c r="B121" t="s">
        <v>2739</v>
      </c>
      <c r="C121" s="1">
        <v>41055.673703703702</v>
      </c>
      <c r="D121" s="4">
        <v>74000</v>
      </c>
      <c r="E121">
        <v>74000</v>
      </c>
      <c r="F121" t="s">
        <v>69</v>
      </c>
      <c r="G121">
        <f>tblSalaries[[#This Row],[clean Salary (in local currency)]]*VLOOKUP(tblSalaries[[#This Row],[Currency]],mapping!D:E,2,FALSE)</f>
        <v>116637.19213297902</v>
      </c>
      <c r="H121" t="s">
        <v>856</v>
      </c>
      <c r="I121" t="s">
        <v>52</v>
      </c>
      <c r="J121" t="s">
        <v>71</v>
      </c>
      <c r="K121" t="str">
        <f>VLOOKUP(tblSalaries[[#This Row],[Where do you work]],tblCountries[[Actual]:[Mapping]],2,FALSE)</f>
        <v>UK</v>
      </c>
      <c r="L121" t="s">
        <v>9</v>
      </c>
      <c r="M121" s="21">
        <v>5</v>
      </c>
      <c r="N121" t="str">
        <f>VLOOKUP(IF(FLOOR(tblSalaries[[#This Row],[Salary in USD]]/salary_step,1)&gt;19,19,FLOOR(tblSalaries[[#This Row],[Salary in USD]]/salary_step,1)),tblCountries4[#All],2,0)</f>
        <v>09 | 112500 - 125000</v>
      </c>
      <c r="O121">
        <f>IF(VALUE(max_scatterplot)=0,tblSalaries[[#This Row],[Salary in USD]],IF(AND(tblSalaries[[#This Row],[Salary in USD]]&gt;=VALUE(min_scatterplot),tblSalaries[[#This Row],[Salary in USD]]&lt;=VALUE(max_scatterplot)),tblSalaries[[#This Row],[Salary in USD]],selection_false))</f>
        <v>116637.19213297902</v>
      </c>
    </row>
    <row r="122" spans="2:15" ht="15" customHeight="1" x14ac:dyDescent="0.25">
      <c r="B122" t="s">
        <v>2536</v>
      </c>
      <c r="C122" s="1">
        <v>41055.224537037036</v>
      </c>
      <c r="D122" s="4" t="s">
        <v>641</v>
      </c>
      <c r="E122">
        <v>73000</v>
      </c>
      <c r="F122" t="s">
        <v>69</v>
      </c>
      <c r="G122">
        <f>tblSalaries[[#This Row],[clean Salary (in local currency)]]*VLOOKUP(tblSalaries[[#This Row],[Currency]],mapping!D:E,2,FALSE)</f>
        <v>115061.01386091174</v>
      </c>
      <c r="H122" t="s">
        <v>642</v>
      </c>
      <c r="I122" t="s">
        <v>52</v>
      </c>
      <c r="J122" t="s">
        <v>71</v>
      </c>
      <c r="K122" t="str">
        <f>VLOOKUP(tblSalaries[[#This Row],[Where do you work]],tblCountries[[Actual]:[Mapping]],2,FALSE)</f>
        <v>UK</v>
      </c>
      <c r="L122" t="s">
        <v>9</v>
      </c>
      <c r="M122" s="21" t="s">
        <v>4016</v>
      </c>
      <c r="N122" t="str">
        <f>VLOOKUP(IF(FLOOR(tblSalaries[[#This Row],[Salary in USD]]/salary_step,1)&gt;19,19,FLOOR(tblSalaries[[#This Row],[Salary in USD]]/salary_step,1)),tblCountries4[#All],2,0)</f>
        <v>09 | 112500 - 125000</v>
      </c>
      <c r="O122">
        <f>IF(VALUE(max_scatterplot)=0,tblSalaries[[#This Row],[Salary in USD]],IF(AND(tblSalaries[[#This Row],[Salary in USD]]&gt;=VALUE(min_scatterplot),tblSalaries[[#This Row],[Salary in USD]]&lt;=VALUE(max_scatterplot)),tblSalaries[[#This Row],[Salary in USD]],selection_false))</f>
        <v>115061.01386091174</v>
      </c>
    </row>
    <row r="123" spans="2:15" ht="15" customHeight="1" x14ac:dyDescent="0.25">
      <c r="B123" t="s">
        <v>3703</v>
      </c>
      <c r="C123" s="1">
        <v>41067.866712962961</v>
      </c>
      <c r="D123" s="4" t="s">
        <v>1864</v>
      </c>
      <c r="E123">
        <v>73000</v>
      </c>
      <c r="F123" t="s">
        <v>69</v>
      </c>
      <c r="G123">
        <f>tblSalaries[[#This Row],[clean Salary (in local currency)]]*VLOOKUP(tblSalaries[[#This Row],[Currency]],mapping!D:E,2,FALSE)</f>
        <v>115061.01386091174</v>
      </c>
      <c r="H123" t="s">
        <v>181</v>
      </c>
      <c r="I123" t="s">
        <v>488</v>
      </c>
      <c r="J123" t="s">
        <v>71</v>
      </c>
      <c r="K123" t="str">
        <f>VLOOKUP(tblSalaries[[#This Row],[Where do you work]],tblCountries[[Actual]:[Mapping]],2,FALSE)</f>
        <v>UK</v>
      </c>
      <c r="L123" t="s">
        <v>9</v>
      </c>
      <c r="M123" s="21">
        <v>8</v>
      </c>
      <c r="N123" t="str">
        <f>VLOOKUP(IF(FLOOR(tblSalaries[[#This Row],[Salary in USD]]/salary_step,1)&gt;19,19,FLOOR(tblSalaries[[#This Row],[Salary in USD]]/salary_step,1)),tblCountries4[#All],2,0)</f>
        <v>09 | 112500 - 125000</v>
      </c>
      <c r="O123">
        <f>IF(VALUE(max_scatterplot)=0,tblSalaries[[#This Row],[Salary in USD]],IF(AND(tblSalaries[[#This Row],[Salary in USD]]&gt;=VALUE(min_scatterplot),tblSalaries[[#This Row],[Salary in USD]]&lt;=VALUE(max_scatterplot)),tblSalaries[[#This Row],[Salary in USD]],selection_false))</f>
        <v>115061.01386091174</v>
      </c>
    </row>
    <row r="124" spans="2:15" ht="15" customHeight="1" x14ac:dyDescent="0.25">
      <c r="B124" t="s">
        <v>2418</v>
      </c>
      <c r="C124" s="1">
        <v>41055.095578703702</v>
      </c>
      <c r="D124" s="4" t="s">
        <v>505</v>
      </c>
      <c r="E124">
        <v>115000</v>
      </c>
      <c r="F124" t="s">
        <v>6</v>
      </c>
      <c r="G124">
        <f>tblSalaries[[#This Row],[clean Salary (in local currency)]]*VLOOKUP(tblSalaries[[#This Row],[Currency]],mapping!D:E,2,FALSE)</f>
        <v>115000</v>
      </c>
      <c r="H124" t="s">
        <v>356</v>
      </c>
      <c r="I124" t="s">
        <v>356</v>
      </c>
      <c r="J124" t="s">
        <v>15</v>
      </c>
      <c r="K124" t="str">
        <f>VLOOKUP(tblSalaries[[#This Row],[Where do you work]],tblCountries[[Actual]:[Mapping]],2,FALSE)</f>
        <v>USA</v>
      </c>
      <c r="L124" t="s">
        <v>18</v>
      </c>
      <c r="M124" s="21" t="s">
        <v>4016</v>
      </c>
      <c r="N124" t="str">
        <f>VLOOKUP(IF(FLOOR(tblSalaries[[#This Row],[Salary in USD]]/salary_step,1)&gt;19,19,FLOOR(tblSalaries[[#This Row],[Salary in USD]]/salary_step,1)),tblCountries4[#All],2,0)</f>
        <v>09 | 112500 - 125000</v>
      </c>
      <c r="O124">
        <f>IF(VALUE(max_scatterplot)=0,tblSalaries[[#This Row],[Salary in USD]],IF(AND(tblSalaries[[#This Row],[Salary in USD]]&gt;=VALUE(min_scatterplot),tblSalaries[[#This Row],[Salary in USD]]&lt;=VALUE(max_scatterplot)),tblSalaries[[#This Row],[Salary in USD]],selection_false))</f>
        <v>115000</v>
      </c>
    </row>
    <row r="125" spans="2:15" ht="15" customHeight="1" x14ac:dyDescent="0.25">
      <c r="B125" t="s">
        <v>2582</v>
      </c>
      <c r="C125" s="1">
        <v>41055.326967592591</v>
      </c>
      <c r="D125" s="4">
        <v>115000</v>
      </c>
      <c r="E125">
        <v>115000</v>
      </c>
      <c r="F125" t="s">
        <v>6</v>
      </c>
      <c r="G125">
        <f>tblSalaries[[#This Row],[clean Salary (in local currency)]]*VLOOKUP(tblSalaries[[#This Row],[Currency]],mapping!D:E,2,FALSE)</f>
        <v>115000</v>
      </c>
      <c r="H125" t="s">
        <v>684</v>
      </c>
      <c r="I125" t="s">
        <v>52</v>
      </c>
      <c r="J125" t="s">
        <v>15</v>
      </c>
      <c r="K125" t="str">
        <f>VLOOKUP(tblSalaries[[#This Row],[Where do you work]],tblCountries[[Actual]:[Mapping]],2,FALSE)</f>
        <v>USA</v>
      </c>
      <c r="L125" t="s">
        <v>9</v>
      </c>
      <c r="M125" s="21">
        <v>15</v>
      </c>
      <c r="N125" t="str">
        <f>VLOOKUP(IF(FLOOR(tblSalaries[[#This Row],[Salary in USD]]/salary_step,1)&gt;19,19,FLOOR(tblSalaries[[#This Row],[Salary in USD]]/salary_step,1)),tblCountries4[#All],2,0)</f>
        <v>09 | 112500 - 125000</v>
      </c>
      <c r="O125">
        <f>IF(VALUE(max_scatterplot)=0,tblSalaries[[#This Row],[Salary in USD]],IF(AND(tblSalaries[[#This Row],[Salary in USD]]&gt;=VALUE(min_scatterplot),tblSalaries[[#This Row],[Salary in USD]]&lt;=VALUE(max_scatterplot)),tblSalaries[[#This Row],[Salary in USD]],selection_false))</f>
        <v>115000</v>
      </c>
    </row>
    <row r="126" spans="2:15" ht="15" customHeight="1" x14ac:dyDescent="0.25">
      <c r="B126" t="s">
        <v>2863</v>
      </c>
      <c r="C126" s="1">
        <v>41056.371944444443</v>
      </c>
      <c r="D126" s="4">
        <v>115000</v>
      </c>
      <c r="E126">
        <v>115000</v>
      </c>
      <c r="F126" t="s">
        <v>6</v>
      </c>
      <c r="G126">
        <f>tblSalaries[[#This Row],[clean Salary (in local currency)]]*VLOOKUP(tblSalaries[[#This Row],[Currency]],mapping!D:E,2,FALSE)</f>
        <v>115000</v>
      </c>
      <c r="H126" t="s">
        <v>1003</v>
      </c>
      <c r="I126" t="s">
        <v>20</v>
      </c>
      <c r="J126" t="s">
        <v>15</v>
      </c>
      <c r="K126" t="str">
        <f>VLOOKUP(tblSalaries[[#This Row],[Where do you work]],tblCountries[[Actual]:[Mapping]],2,FALSE)</f>
        <v>USA</v>
      </c>
      <c r="L126" t="s">
        <v>9</v>
      </c>
      <c r="M126" s="21">
        <v>10</v>
      </c>
      <c r="N126" t="str">
        <f>VLOOKUP(IF(FLOOR(tblSalaries[[#This Row],[Salary in USD]]/salary_step,1)&gt;19,19,FLOOR(tblSalaries[[#This Row],[Salary in USD]]/salary_step,1)),tblCountries4[#All],2,0)</f>
        <v>09 | 112500 - 125000</v>
      </c>
      <c r="O126">
        <f>IF(VALUE(max_scatterplot)=0,tblSalaries[[#This Row],[Salary in USD]],IF(AND(tblSalaries[[#This Row],[Salary in USD]]&gt;=VALUE(min_scatterplot),tblSalaries[[#This Row],[Salary in USD]]&lt;=VALUE(max_scatterplot)),tblSalaries[[#This Row],[Salary in USD]],selection_false))</f>
        <v>115000</v>
      </c>
    </row>
    <row r="127" spans="2:15" ht="15" customHeight="1" x14ac:dyDescent="0.25">
      <c r="B127" t="s">
        <v>3883</v>
      </c>
      <c r="C127" s="1">
        <v>41080.210925925923</v>
      </c>
      <c r="D127" s="4">
        <v>115000</v>
      </c>
      <c r="E127">
        <v>115000</v>
      </c>
      <c r="F127" t="s">
        <v>6</v>
      </c>
      <c r="G127">
        <f>tblSalaries[[#This Row],[clean Salary (in local currency)]]*VLOOKUP(tblSalaries[[#This Row],[Currency]],mapping!D:E,2,FALSE)</f>
        <v>115000</v>
      </c>
      <c r="H127" t="s">
        <v>207</v>
      </c>
      <c r="I127" t="s">
        <v>20</v>
      </c>
      <c r="J127" t="s">
        <v>15</v>
      </c>
      <c r="K127" t="str">
        <f>VLOOKUP(tblSalaries[[#This Row],[Where do you work]],tblCountries[[Actual]:[Mapping]],2,FALSE)</f>
        <v>USA</v>
      </c>
      <c r="L127" t="s">
        <v>13</v>
      </c>
      <c r="M127" s="21">
        <v>15</v>
      </c>
      <c r="N127" t="str">
        <f>VLOOKUP(IF(FLOOR(tblSalaries[[#This Row],[Salary in USD]]/salary_step,1)&gt;19,19,FLOOR(tblSalaries[[#This Row],[Salary in USD]]/salary_step,1)),tblCountries4[#All],2,0)</f>
        <v>09 | 112500 - 125000</v>
      </c>
      <c r="O127">
        <f>IF(VALUE(max_scatterplot)=0,tblSalaries[[#This Row],[Salary in USD]],IF(AND(tblSalaries[[#This Row],[Salary in USD]]&gt;=VALUE(min_scatterplot),tblSalaries[[#This Row],[Salary in USD]]&lt;=VALUE(max_scatterplot)),tblSalaries[[#This Row],[Salary in USD]],selection_false))</f>
        <v>115000</v>
      </c>
    </row>
    <row r="128" spans="2:15" ht="15" customHeight="1" x14ac:dyDescent="0.25">
      <c r="B128" t="s">
        <v>3128</v>
      </c>
      <c r="C128" s="1">
        <v>41057.809432870374</v>
      </c>
      <c r="D128" s="4">
        <v>90000</v>
      </c>
      <c r="E128">
        <v>90000</v>
      </c>
      <c r="F128" t="s">
        <v>22</v>
      </c>
      <c r="G128">
        <f>tblSalaries[[#This Row],[clean Salary (in local currency)]]*VLOOKUP(tblSalaries[[#This Row],[Currency]],mapping!D:E,2,FALSE)</f>
        <v>114335.9495092447</v>
      </c>
      <c r="H128" t="s">
        <v>1281</v>
      </c>
      <c r="I128" t="s">
        <v>52</v>
      </c>
      <c r="J128" t="s">
        <v>1282</v>
      </c>
      <c r="K128" t="str">
        <f>VLOOKUP(tblSalaries[[#This Row],[Where do you work]],tblCountries[[Actual]:[Mapping]],2,FALSE)</f>
        <v>CEE</v>
      </c>
      <c r="L128" t="s">
        <v>18</v>
      </c>
      <c r="M128" s="21">
        <v>20</v>
      </c>
      <c r="N128" t="str">
        <f>VLOOKUP(IF(FLOOR(tblSalaries[[#This Row],[Salary in USD]]/salary_step,1)&gt;19,19,FLOOR(tblSalaries[[#This Row],[Salary in USD]]/salary_step,1)),tblCountries4[#All],2,0)</f>
        <v>09 | 112500 - 125000</v>
      </c>
      <c r="O128">
        <f>IF(VALUE(max_scatterplot)=0,tblSalaries[[#This Row],[Salary in USD]],IF(AND(tblSalaries[[#This Row],[Salary in USD]]&gt;=VALUE(min_scatterplot),tblSalaries[[#This Row],[Salary in USD]]&lt;=VALUE(max_scatterplot)),tblSalaries[[#This Row],[Salary in USD]],selection_false))</f>
        <v>114335.9495092447</v>
      </c>
    </row>
    <row r="129" spans="2:15" ht="15" customHeight="1" x14ac:dyDescent="0.25">
      <c r="B129" t="s">
        <v>3829</v>
      </c>
      <c r="C129" s="1">
        <v>41075.868622685186</v>
      </c>
      <c r="D129" s="4" t="s">
        <v>1955</v>
      </c>
      <c r="E129">
        <v>90000</v>
      </c>
      <c r="F129" t="s">
        <v>22</v>
      </c>
      <c r="G129">
        <f>tblSalaries[[#This Row],[clean Salary (in local currency)]]*VLOOKUP(tblSalaries[[#This Row],[Currency]],mapping!D:E,2,FALSE)</f>
        <v>114335.9495092447</v>
      </c>
      <c r="H129" t="s">
        <v>488</v>
      </c>
      <c r="I129" t="s">
        <v>488</v>
      </c>
      <c r="J129" t="s">
        <v>1956</v>
      </c>
      <c r="K129" t="str">
        <f>VLOOKUP(tblSalaries[[#This Row],[Where do you work]],tblCountries[[Actual]:[Mapping]],2,FALSE)</f>
        <v>Europe</v>
      </c>
      <c r="L129" t="s">
        <v>18</v>
      </c>
      <c r="M129" s="21">
        <v>20</v>
      </c>
      <c r="N129" t="str">
        <f>VLOOKUP(IF(FLOOR(tblSalaries[[#This Row],[Salary in USD]]/salary_step,1)&gt;19,19,FLOOR(tblSalaries[[#This Row],[Salary in USD]]/salary_step,1)),tblCountries4[#All],2,0)</f>
        <v>09 | 112500 - 125000</v>
      </c>
      <c r="O129">
        <f>IF(VALUE(max_scatterplot)=0,tblSalaries[[#This Row],[Salary in USD]],IF(AND(tblSalaries[[#This Row],[Salary in USD]]&gt;=VALUE(min_scatterplot),tblSalaries[[#This Row],[Salary in USD]]&lt;=VALUE(max_scatterplot)),tblSalaries[[#This Row],[Salary in USD]],selection_false))</f>
        <v>114335.9495092447</v>
      </c>
    </row>
    <row r="130" spans="2:15" ht="15" customHeight="1" x14ac:dyDescent="0.25">
      <c r="B130" t="s">
        <v>2234</v>
      </c>
      <c r="C130" s="1">
        <v>41055.041076388887</v>
      </c>
      <c r="D130" s="4">
        <v>114000</v>
      </c>
      <c r="E130">
        <v>114000</v>
      </c>
      <c r="F130" t="s">
        <v>6</v>
      </c>
      <c r="G130">
        <f>tblSalaries[[#This Row],[clean Salary (in local currency)]]*VLOOKUP(tblSalaries[[#This Row],[Currency]],mapping!D:E,2,FALSE)</f>
        <v>114000</v>
      </c>
      <c r="H130" t="s">
        <v>139</v>
      </c>
      <c r="I130" t="s">
        <v>4001</v>
      </c>
      <c r="J130" t="s">
        <v>15</v>
      </c>
      <c r="K130" t="str">
        <f>VLOOKUP(tblSalaries[[#This Row],[Where do you work]],tblCountries[[Actual]:[Mapping]],2,FALSE)</f>
        <v>USA</v>
      </c>
      <c r="L130" t="s">
        <v>18</v>
      </c>
      <c r="M130" s="21" t="s">
        <v>4016</v>
      </c>
      <c r="N130" t="str">
        <f>VLOOKUP(IF(FLOOR(tblSalaries[[#This Row],[Salary in USD]]/salary_step,1)&gt;19,19,FLOOR(tblSalaries[[#This Row],[Salary in USD]]/salary_step,1)),tblCountries4[#All],2,0)</f>
        <v>09 | 112500 - 125000</v>
      </c>
      <c r="O130">
        <f>IF(VALUE(max_scatterplot)=0,tblSalaries[[#This Row],[Salary in USD]],IF(AND(tblSalaries[[#This Row],[Salary in USD]]&gt;=VALUE(min_scatterplot),tblSalaries[[#This Row],[Salary in USD]]&lt;=VALUE(max_scatterplot)),tblSalaries[[#This Row],[Salary in USD]],selection_false))</f>
        <v>114000</v>
      </c>
    </row>
    <row r="131" spans="2:15" ht="15" customHeight="1" x14ac:dyDescent="0.25">
      <c r="B131" t="s">
        <v>2967</v>
      </c>
      <c r="C131" s="1">
        <v>41057.33320601852</v>
      </c>
      <c r="D131" s="4">
        <v>110000</v>
      </c>
      <c r="E131">
        <v>110000</v>
      </c>
      <c r="F131" t="s">
        <v>82</v>
      </c>
      <c r="G131">
        <f>tblSalaries[[#This Row],[clean Salary (in local currency)]]*VLOOKUP(tblSalaries[[#This Row],[Currency]],mapping!D:E,2,FALSE)</f>
        <v>112190.06220428993</v>
      </c>
      <c r="H131" t="s">
        <v>1113</v>
      </c>
      <c r="I131" t="s">
        <v>52</v>
      </c>
      <c r="J131" t="s">
        <v>84</v>
      </c>
      <c r="K131" t="str">
        <f>VLOOKUP(tblSalaries[[#This Row],[Where do you work]],tblCountries[[Actual]:[Mapping]],2,FALSE)</f>
        <v>Australia</v>
      </c>
      <c r="L131" t="s">
        <v>18</v>
      </c>
      <c r="M131" s="21">
        <v>8</v>
      </c>
      <c r="N131" t="str">
        <f>VLOOKUP(IF(FLOOR(tblSalaries[[#This Row],[Salary in USD]]/salary_step,1)&gt;19,19,FLOOR(tblSalaries[[#This Row],[Salary in USD]]/salary_step,1)),tblCountries4[#All],2,0)</f>
        <v>08 | 100000 - 112500</v>
      </c>
      <c r="O131">
        <f>IF(VALUE(max_scatterplot)=0,tblSalaries[[#This Row],[Salary in USD]],IF(AND(tblSalaries[[#This Row],[Salary in USD]]&gt;=VALUE(min_scatterplot),tblSalaries[[#This Row],[Salary in USD]]&lt;=VALUE(max_scatterplot)),tblSalaries[[#This Row],[Salary in USD]],selection_false))</f>
        <v>112190.06220428993</v>
      </c>
    </row>
    <row r="132" spans="2:15" ht="15" customHeight="1" x14ac:dyDescent="0.25">
      <c r="B132" t="s">
        <v>3244</v>
      </c>
      <c r="C132" s="1">
        <v>41058.361967592595</v>
      </c>
      <c r="D132" s="4">
        <v>110000</v>
      </c>
      <c r="E132">
        <v>110000</v>
      </c>
      <c r="F132" t="s">
        <v>82</v>
      </c>
      <c r="G132">
        <f>tblSalaries[[#This Row],[clean Salary (in local currency)]]*VLOOKUP(tblSalaries[[#This Row],[Currency]],mapping!D:E,2,FALSE)</f>
        <v>112190.06220428993</v>
      </c>
      <c r="H132" t="s">
        <v>20</v>
      </c>
      <c r="I132" t="s">
        <v>20</v>
      </c>
      <c r="J132" t="s">
        <v>84</v>
      </c>
      <c r="K132" t="str">
        <f>VLOOKUP(tblSalaries[[#This Row],[Where do you work]],tblCountries[[Actual]:[Mapping]],2,FALSE)</f>
        <v>Australia</v>
      </c>
      <c r="L132" t="s">
        <v>18</v>
      </c>
      <c r="M132" s="21">
        <v>7</v>
      </c>
      <c r="N132" t="str">
        <f>VLOOKUP(IF(FLOOR(tblSalaries[[#This Row],[Salary in USD]]/salary_step,1)&gt;19,19,FLOOR(tblSalaries[[#This Row],[Salary in USD]]/salary_step,1)),tblCountries4[#All],2,0)</f>
        <v>08 | 100000 - 112500</v>
      </c>
      <c r="O132">
        <f>IF(VALUE(max_scatterplot)=0,tblSalaries[[#This Row],[Salary in USD]],IF(AND(tblSalaries[[#This Row],[Salary in USD]]&gt;=VALUE(min_scatterplot),tblSalaries[[#This Row],[Salary in USD]]&lt;=VALUE(max_scatterplot)),tblSalaries[[#This Row],[Salary in USD]],selection_false))</f>
        <v>112190.06220428993</v>
      </c>
    </row>
    <row r="133" spans="2:15" ht="15" customHeight="1" x14ac:dyDescent="0.25">
      <c r="B133" t="s">
        <v>3827</v>
      </c>
      <c r="C133" s="1">
        <v>41075.759166666663</v>
      </c>
      <c r="D133" s="4">
        <v>112000</v>
      </c>
      <c r="E133">
        <v>112000</v>
      </c>
      <c r="F133" t="s">
        <v>6</v>
      </c>
      <c r="G133">
        <f>tblSalaries[[#This Row],[clean Salary (in local currency)]]*VLOOKUP(tblSalaries[[#This Row],[Currency]],mapping!D:E,2,FALSE)</f>
        <v>112000</v>
      </c>
      <c r="H133" t="s">
        <v>635</v>
      </c>
      <c r="I133" t="s">
        <v>52</v>
      </c>
      <c r="J133" t="s">
        <v>15</v>
      </c>
      <c r="K133" t="str">
        <f>VLOOKUP(tblSalaries[[#This Row],[Where do you work]],tblCountries[[Actual]:[Mapping]],2,FALSE)</f>
        <v>USA</v>
      </c>
      <c r="L133" t="s">
        <v>18</v>
      </c>
      <c r="M133" s="21">
        <v>8</v>
      </c>
      <c r="N133" t="str">
        <f>VLOOKUP(IF(FLOOR(tblSalaries[[#This Row],[Salary in USD]]/salary_step,1)&gt;19,19,FLOOR(tblSalaries[[#This Row],[Salary in USD]]/salary_step,1)),tblCountries4[#All],2,0)</f>
        <v>08 | 100000 - 112500</v>
      </c>
      <c r="O133">
        <f>IF(VALUE(max_scatterplot)=0,tblSalaries[[#This Row],[Salary in USD]],IF(AND(tblSalaries[[#This Row],[Salary in USD]]&gt;=VALUE(min_scatterplot),tblSalaries[[#This Row],[Salary in USD]]&lt;=VALUE(max_scatterplot)),tblSalaries[[#This Row],[Salary in USD]],selection_false))</f>
        <v>112000</v>
      </c>
    </row>
    <row r="134" spans="2:15" ht="15" customHeight="1" x14ac:dyDescent="0.25">
      <c r="B134" t="s">
        <v>2186</v>
      </c>
      <c r="C134" s="1">
        <v>41055.034710648149</v>
      </c>
      <c r="D134" s="4">
        <v>111680</v>
      </c>
      <c r="E134">
        <v>111680</v>
      </c>
      <c r="F134" t="s">
        <v>6</v>
      </c>
      <c r="G134">
        <f>tblSalaries[[#This Row],[clean Salary (in local currency)]]*VLOOKUP(tblSalaries[[#This Row],[Currency]],mapping!D:E,2,FALSE)</f>
        <v>111680</v>
      </c>
      <c r="H134" t="s">
        <v>252</v>
      </c>
      <c r="I134" t="s">
        <v>20</v>
      </c>
      <c r="J134" t="s">
        <v>15</v>
      </c>
      <c r="K134" t="str">
        <f>VLOOKUP(tblSalaries[[#This Row],[Where do you work]],tblCountries[[Actual]:[Mapping]],2,FALSE)</f>
        <v>USA</v>
      </c>
      <c r="L134" t="s">
        <v>18</v>
      </c>
      <c r="M134" s="21" t="s">
        <v>4016</v>
      </c>
      <c r="N134" t="str">
        <f>VLOOKUP(IF(FLOOR(tblSalaries[[#This Row],[Salary in USD]]/salary_step,1)&gt;19,19,FLOOR(tblSalaries[[#This Row],[Salary in USD]]/salary_step,1)),tblCountries4[#All],2,0)</f>
        <v>08 | 100000 - 112500</v>
      </c>
      <c r="O134">
        <f>IF(VALUE(max_scatterplot)=0,tblSalaries[[#This Row],[Salary in USD]],IF(AND(tblSalaries[[#This Row],[Salary in USD]]&gt;=VALUE(min_scatterplot),tblSalaries[[#This Row],[Salary in USD]]&lt;=VALUE(max_scatterplot)),tblSalaries[[#This Row],[Salary in USD]],selection_false))</f>
        <v>111680</v>
      </c>
    </row>
    <row r="135" spans="2:15" ht="15" customHeight="1" x14ac:dyDescent="0.25">
      <c r="B135" t="s">
        <v>2550</v>
      </c>
      <c r="C135" s="1">
        <v>41055.240763888891</v>
      </c>
      <c r="D135" s="4">
        <v>111000</v>
      </c>
      <c r="E135">
        <v>111000</v>
      </c>
      <c r="F135" t="s">
        <v>6</v>
      </c>
      <c r="G135">
        <f>tblSalaries[[#This Row],[clean Salary (in local currency)]]*VLOOKUP(tblSalaries[[#This Row],[Currency]],mapping!D:E,2,FALSE)</f>
        <v>111000</v>
      </c>
      <c r="H135" t="s">
        <v>424</v>
      </c>
      <c r="I135" t="s">
        <v>20</v>
      </c>
      <c r="J135" t="s">
        <v>654</v>
      </c>
      <c r="K135" t="str">
        <f>VLOOKUP(tblSalaries[[#This Row],[Where do you work]],tblCountries[[Actual]:[Mapping]],2,FALSE)</f>
        <v>Japan</v>
      </c>
      <c r="L135" t="s">
        <v>13</v>
      </c>
      <c r="M135" s="21" t="s">
        <v>4016</v>
      </c>
      <c r="N135" t="str">
        <f>VLOOKUP(IF(FLOOR(tblSalaries[[#This Row],[Salary in USD]]/salary_step,1)&gt;19,19,FLOOR(tblSalaries[[#This Row],[Salary in USD]]/salary_step,1)),tblCountries4[#All],2,0)</f>
        <v>08 | 100000 - 112500</v>
      </c>
      <c r="O135">
        <f>IF(VALUE(max_scatterplot)=0,tblSalaries[[#This Row],[Salary in USD]],IF(AND(tblSalaries[[#This Row],[Salary in USD]]&gt;=VALUE(min_scatterplot),tblSalaries[[#This Row],[Salary in USD]]&lt;=VALUE(max_scatterplot)),tblSalaries[[#This Row],[Salary in USD]],selection_false))</f>
        <v>111000</v>
      </c>
    </row>
    <row r="136" spans="2:15" ht="15" customHeight="1" x14ac:dyDescent="0.25">
      <c r="B136" t="s">
        <v>3409</v>
      </c>
      <c r="C136" s="1">
        <v>41059.099293981482</v>
      </c>
      <c r="D136" s="4">
        <v>111000</v>
      </c>
      <c r="E136">
        <v>111000</v>
      </c>
      <c r="F136" t="s">
        <v>6</v>
      </c>
      <c r="G136">
        <f>tblSalaries[[#This Row],[clean Salary (in local currency)]]*VLOOKUP(tblSalaries[[#This Row],[Currency]],mapping!D:E,2,FALSE)</f>
        <v>111000</v>
      </c>
      <c r="H136" t="s">
        <v>1587</v>
      </c>
      <c r="I136" t="s">
        <v>52</v>
      </c>
      <c r="J136" t="s">
        <v>15</v>
      </c>
      <c r="K136" t="str">
        <f>VLOOKUP(tblSalaries[[#This Row],[Where do you work]],tblCountries[[Actual]:[Mapping]],2,FALSE)</f>
        <v>USA</v>
      </c>
      <c r="L136" t="s">
        <v>18</v>
      </c>
      <c r="M136" s="21">
        <v>10</v>
      </c>
      <c r="N136" t="str">
        <f>VLOOKUP(IF(FLOOR(tblSalaries[[#This Row],[Salary in USD]]/salary_step,1)&gt;19,19,FLOOR(tblSalaries[[#This Row],[Salary in USD]]/salary_step,1)),tblCountries4[#All],2,0)</f>
        <v>08 | 100000 - 112500</v>
      </c>
      <c r="O136">
        <f>IF(VALUE(max_scatterplot)=0,tblSalaries[[#This Row],[Salary in USD]],IF(AND(tblSalaries[[#This Row],[Salary in USD]]&gt;=VALUE(min_scatterplot),tblSalaries[[#This Row],[Salary in USD]]&lt;=VALUE(max_scatterplot)),tblSalaries[[#This Row],[Salary in USD]],selection_false))</f>
        <v>111000</v>
      </c>
    </row>
    <row r="137" spans="2:15" ht="15" customHeight="1" x14ac:dyDescent="0.25">
      <c r="B137" t="s">
        <v>2139</v>
      </c>
      <c r="C137" s="1">
        <v>41055.029895833337</v>
      </c>
      <c r="D137" s="4">
        <v>70000</v>
      </c>
      <c r="E137">
        <v>70000</v>
      </c>
      <c r="F137" t="s">
        <v>69</v>
      </c>
      <c r="G137">
        <f>tblSalaries[[#This Row],[clean Salary (in local currency)]]*VLOOKUP(tblSalaries[[#This Row],[Currency]],mapping!D:E,2,FALSE)</f>
        <v>110332.47904470989</v>
      </c>
      <c r="H137" t="s">
        <v>201</v>
      </c>
      <c r="I137" t="s">
        <v>52</v>
      </c>
      <c r="J137" t="s">
        <v>71</v>
      </c>
      <c r="K137" t="str">
        <f>VLOOKUP(tblSalaries[[#This Row],[Where do you work]],tblCountries[[Actual]:[Mapping]],2,FALSE)</f>
        <v>UK</v>
      </c>
      <c r="L137" t="s">
        <v>18</v>
      </c>
      <c r="M137" s="21" t="s">
        <v>4016</v>
      </c>
      <c r="N137" t="str">
        <f>VLOOKUP(IF(FLOOR(tblSalaries[[#This Row],[Salary in USD]]/salary_step,1)&gt;19,19,FLOOR(tblSalaries[[#This Row],[Salary in USD]]/salary_step,1)),tblCountries4[#All],2,0)</f>
        <v>08 | 100000 - 112500</v>
      </c>
      <c r="O137">
        <f>IF(VALUE(max_scatterplot)=0,tblSalaries[[#This Row],[Salary in USD]],IF(AND(tblSalaries[[#This Row],[Salary in USD]]&gt;=VALUE(min_scatterplot),tblSalaries[[#This Row],[Salary in USD]]&lt;=VALUE(max_scatterplot)),tblSalaries[[#This Row],[Salary in USD]],selection_false))</f>
        <v>110332.47904470989</v>
      </c>
    </row>
    <row r="138" spans="2:15" ht="15" customHeight="1" x14ac:dyDescent="0.25">
      <c r="B138" t="s">
        <v>3323</v>
      </c>
      <c r="C138" s="1">
        <v>41058.754050925927</v>
      </c>
      <c r="D138" s="4" t="s">
        <v>1509</v>
      </c>
      <c r="E138">
        <v>70000</v>
      </c>
      <c r="F138" t="s">
        <v>69</v>
      </c>
      <c r="G138">
        <f>tblSalaries[[#This Row],[clean Salary (in local currency)]]*VLOOKUP(tblSalaries[[#This Row],[Currency]],mapping!D:E,2,FALSE)</f>
        <v>110332.47904470989</v>
      </c>
      <c r="H138" t="s">
        <v>356</v>
      </c>
      <c r="I138" t="s">
        <v>356</v>
      </c>
      <c r="J138" t="s">
        <v>71</v>
      </c>
      <c r="K138" t="str">
        <f>VLOOKUP(tblSalaries[[#This Row],[Where do you work]],tblCountries[[Actual]:[Mapping]],2,FALSE)</f>
        <v>UK</v>
      </c>
      <c r="L138" t="s">
        <v>9</v>
      </c>
      <c r="M138" s="21">
        <v>15</v>
      </c>
      <c r="N138" t="str">
        <f>VLOOKUP(IF(FLOOR(tblSalaries[[#This Row],[Salary in USD]]/salary_step,1)&gt;19,19,FLOOR(tblSalaries[[#This Row],[Salary in USD]]/salary_step,1)),tblCountries4[#All],2,0)</f>
        <v>08 | 100000 - 112500</v>
      </c>
      <c r="O138">
        <f>IF(VALUE(max_scatterplot)=0,tblSalaries[[#This Row],[Salary in USD]],IF(AND(tblSalaries[[#This Row],[Salary in USD]]&gt;=VALUE(min_scatterplot),tblSalaries[[#This Row],[Salary in USD]]&lt;=VALUE(max_scatterplot)),tblSalaries[[#This Row],[Salary in USD]],selection_false))</f>
        <v>110332.47904470989</v>
      </c>
    </row>
    <row r="139" spans="2:15" ht="15" customHeight="1" x14ac:dyDescent="0.25">
      <c r="B139" t="s">
        <v>2482</v>
      </c>
      <c r="C139" s="1">
        <v>41055.143020833333</v>
      </c>
      <c r="D139" s="4">
        <v>110000</v>
      </c>
      <c r="E139">
        <v>110000</v>
      </c>
      <c r="F139" t="s">
        <v>6</v>
      </c>
      <c r="G139">
        <f>tblSalaries[[#This Row],[clean Salary (in local currency)]]*VLOOKUP(tblSalaries[[#This Row],[Currency]],mapping!D:E,2,FALSE)</f>
        <v>110000</v>
      </c>
      <c r="H139" t="s">
        <v>582</v>
      </c>
      <c r="I139" t="s">
        <v>310</v>
      </c>
      <c r="J139" t="s">
        <v>583</v>
      </c>
      <c r="K139" t="str">
        <f>VLOOKUP(tblSalaries[[#This Row],[Where do you work]],tblCountries[[Actual]:[Mapping]],2,FALSE)</f>
        <v>Norway</v>
      </c>
      <c r="L139" t="s">
        <v>18</v>
      </c>
      <c r="M139" s="21" t="s">
        <v>4016</v>
      </c>
      <c r="N139" t="str">
        <f>VLOOKUP(IF(FLOOR(tblSalaries[[#This Row],[Salary in USD]]/salary_step,1)&gt;19,19,FLOOR(tblSalaries[[#This Row],[Salary in USD]]/salary_step,1)),tblCountries4[#All],2,0)</f>
        <v>08 | 100000 - 112500</v>
      </c>
      <c r="O139">
        <f>IF(VALUE(max_scatterplot)=0,tblSalaries[[#This Row],[Salary in USD]],IF(AND(tblSalaries[[#This Row],[Salary in USD]]&gt;=VALUE(min_scatterplot),tblSalaries[[#This Row],[Salary in USD]]&lt;=VALUE(max_scatterplot)),tblSalaries[[#This Row],[Salary in USD]],selection_false))</f>
        <v>110000</v>
      </c>
    </row>
    <row r="140" spans="2:15" ht="15" customHeight="1" x14ac:dyDescent="0.25">
      <c r="B140" t="s">
        <v>3527</v>
      </c>
      <c r="C140" s="1">
        <v>41060.908067129632</v>
      </c>
      <c r="D140" s="4">
        <v>110000</v>
      </c>
      <c r="E140">
        <v>110000</v>
      </c>
      <c r="F140" t="s">
        <v>6</v>
      </c>
      <c r="G140">
        <f>tblSalaries[[#This Row],[clean Salary (in local currency)]]*VLOOKUP(tblSalaries[[#This Row],[Currency]],mapping!D:E,2,FALSE)</f>
        <v>110000</v>
      </c>
      <c r="H140" t="s">
        <v>269</v>
      </c>
      <c r="I140" t="s">
        <v>488</v>
      </c>
      <c r="J140" t="s">
        <v>583</v>
      </c>
      <c r="K140" t="str">
        <f>VLOOKUP(tblSalaries[[#This Row],[Where do you work]],tblCountries[[Actual]:[Mapping]],2,FALSE)</f>
        <v>Norway</v>
      </c>
      <c r="L140" t="s">
        <v>13</v>
      </c>
      <c r="M140" s="21">
        <v>5</v>
      </c>
      <c r="N140" t="str">
        <f>VLOOKUP(IF(FLOOR(tblSalaries[[#This Row],[Salary in USD]]/salary_step,1)&gt;19,19,FLOOR(tblSalaries[[#This Row],[Salary in USD]]/salary_step,1)),tblCountries4[#All],2,0)</f>
        <v>08 | 100000 - 112500</v>
      </c>
      <c r="O140">
        <f>IF(VALUE(max_scatterplot)=0,tblSalaries[[#This Row],[Salary in USD]],IF(AND(tblSalaries[[#This Row],[Salary in USD]]&gt;=VALUE(min_scatterplot),tblSalaries[[#This Row],[Salary in USD]]&lt;=VALUE(max_scatterplot)),tblSalaries[[#This Row],[Salary in USD]],selection_false))</f>
        <v>110000</v>
      </c>
    </row>
    <row r="141" spans="2:15" ht="15" customHeight="1" x14ac:dyDescent="0.25">
      <c r="B141" t="s">
        <v>2093</v>
      </c>
      <c r="C141" s="1">
        <v>41055.010613425926</v>
      </c>
      <c r="D141" s="4">
        <v>110000</v>
      </c>
      <c r="E141">
        <v>110000</v>
      </c>
      <c r="F141" t="s">
        <v>6</v>
      </c>
      <c r="G141">
        <f>tblSalaries[[#This Row],[clean Salary (in local currency)]]*VLOOKUP(tblSalaries[[#This Row],[Currency]],mapping!D:E,2,FALSE)</f>
        <v>110000</v>
      </c>
      <c r="H141" t="s">
        <v>144</v>
      </c>
      <c r="I141" t="s">
        <v>279</v>
      </c>
      <c r="J141" t="s">
        <v>15</v>
      </c>
      <c r="K141" t="str">
        <f>VLOOKUP(tblSalaries[[#This Row],[Where do you work]],tblCountries[[Actual]:[Mapping]],2,FALSE)</f>
        <v>USA</v>
      </c>
      <c r="L141" t="s">
        <v>18</v>
      </c>
      <c r="M141" s="21" t="s">
        <v>4016</v>
      </c>
      <c r="N141" t="str">
        <f>VLOOKUP(IF(FLOOR(tblSalaries[[#This Row],[Salary in USD]]/salary_step,1)&gt;19,19,FLOOR(tblSalaries[[#This Row],[Salary in USD]]/salary_step,1)),tblCountries4[#All],2,0)</f>
        <v>08 | 100000 - 112500</v>
      </c>
      <c r="O141">
        <f>IF(VALUE(max_scatterplot)=0,tblSalaries[[#This Row],[Salary in USD]],IF(AND(tblSalaries[[#This Row],[Salary in USD]]&gt;=VALUE(min_scatterplot),tblSalaries[[#This Row],[Salary in USD]]&lt;=VALUE(max_scatterplot)),tblSalaries[[#This Row],[Salary in USD]],selection_false))</f>
        <v>110000</v>
      </c>
    </row>
    <row r="142" spans="2:15" ht="15" customHeight="1" x14ac:dyDescent="0.25">
      <c r="B142" t="s">
        <v>3336</v>
      </c>
      <c r="C142" s="1">
        <v>41058.797650462962</v>
      </c>
      <c r="D142" s="4">
        <v>110000</v>
      </c>
      <c r="E142">
        <v>110000</v>
      </c>
      <c r="F142" t="s">
        <v>6</v>
      </c>
      <c r="G142">
        <f>tblSalaries[[#This Row],[clean Salary (in local currency)]]*VLOOKUP(tblSalaries[[#This Row],[Currency]],mapping!D:E,2,FALSE)</f>
        <v>110000</v>
      </c>
      <c r="H142" t="s">
        <v>1522</v>
      </c>
      <c r="I142" t="s">
        <v>20</v>
      </c>
      <c r="J142" t="s">
        <v>15</v>
      </c>
      <c r="K142" t="str">
        <f>VLOOKUP(tblSalaries[[#This Row],[Where do you work]],tblCountries[[Actual]:[Mapping]],2,FALSE)</f>
        <v>USA</v>
      </c>
      <c r="L142" t="s">
        <v>25</v>
      </c>
      <c r="M142" s="21">
        <v>10</v>
      </c>
      <c r="N142" t="str">
        <f>VLOOKUP(IF(FLOOR(tblSalaries[[#This Row],[Salary in USD]]/salary_step,1)&gt;19,19,FLOOR(tblSalaries[[#This Row],[Salary in USD]]/salary_step,1)),tblCountries4[#All],2,0)</f>
        <v>08 | 100000 - 112500</v>
      </c>
      <c r="O142">
        <f>IF(VALUE(max_scatterplot)=0,tblSalaries[[#This Row],[Salary in USD]],IF(AND(tblSalaries[[#This Row],[Salary in USD]]&gt;=VALUE(min_scatterplot),tblSalaries[[#This Row],[Salary in USD]]&lt;=VALUE(max_scatterplot)),tblSalaries[[#This Row],[Salary in USD]],selection_false))</f>
        <v>110000</v>
      </c>
    </row>
    <row r="143" spans="2:15" ht="15" customHeight="1" x14ac:dyDescent="0.25">
      <c r="B143" t="s">
        <v>3880</v>
      </c>
      <c r="C143" s="1">
        <v>41080.105462962965</v>
      </c>
      <c r="D143" s="4">
        <v>110000</v>
      </c>
      <c r="E143">
        <v>110000</v>
      </c>
      <c r="F143" t="s">
        <v>6</v>
      </c>
      <c r="G143">
        <f>tblSalaries[[#This Row],[clean Salary (in local currency)]]*VLOOKUP(tblSalaries[[#This Row],[Currency]],mapping!D:E,2,FALSE)</f>
        <v>110000</v>
      </c>
      <c r="H143" t="s">
        <v>1998</v>
      </c>
      <c r="I143" t="s">
        <v>4001</v>
      </c>
      <c r="J143" t="s">
        <v>15</v>
      </c>
      <c r="K143" t="str">
        <f>VLOOKUP(tblSalaries[[#This Row],[Where do you work]],tblCountries[[Actual]:[Mapping]],2,FALSE)</f>
        <v>USA</v>
      </c>
      <c r="L143" t="s">
        <v>9</v>
      </c>
      <c r="M143" s="21">
        <v>10</v>
      </c>
      <c r="N143" t="str">
        <f>VLOOKUP(IF(FLOOR(tblSalaries[[#This Row],[Salary in USD]]/salary_step,1)&gt;19,19,FLOOR(tblSalaries[[#This Row],[Salary in USD]]/salary_step,1)),tblCountries4[#All],2,0)</f>
        <v>08 | 100000 - 112500</v>
      </c>
      <c r="O143">
        <f>IF(VALUE(max_scatterplot)=0,tblSalaries[[#This Row],[Salary in USD]],IF(AND(tblSalaries[[#This Row],[Salary in USD]]&gt;=VALUE(min_scatterplot),tblSalaries[[#This Row],[Salary in USD]]&lt;=VALUE(max_scatterplot)),tblSalaries[[#This Row],[Salary in USD]],selection_false))</f>
        <v>110000</v>
      </c>
    </row>
    <row r="144" spans="2:15" ht="15" customHeight="1" x14ac:dyDescent="0.25">
      <c r="B144" t="s">
        <v>2797</v>
      </c>
      <c r="C144" s="1">
        <v>41055.892118055555</v>
      </c>
      <c r="D144" s="4" t="s">
        <v>925</v>
      </c>
      <c r="E144">
        <v>900000</v>
      </c>
      <c r="F144" t="s">
        <v>585</v>
      </c>
      <c r="G144">
        <f>tblSalaries[[#This Row],[clean Salary (in local currency)]]*VLOOKUP(tblSalaries[[#This Row],[Currency]],mapping!D:E,2,FALSE)</f>
        <v>109729.60187662003</v>
      </c>
      <c r="H144" t="s">
        <v>207</v>
      </c>
      <c r="I144" t="s">
        <v>20</v>
      </c>
      <c r="J144" t="s">
        <v>48</v>
      </c>
      <c r="K144" t="str">
        <f>VLOOKUP(tblSalaries[[#This Row],[Where do you work]],tblCountries[[Actual]:[Mapping]],2,FALSE)</f>
        <v>South Africa</v>
      </c>
      <c r="L144" t="s">
        <v>13</v>
      </c>
      <c r="M144" s="21">
        <v>40</v>
      </c>
      <c r="N144" t="str">
        <f>VLOOKUP(IF(FLOOR(tblSalaries[[#This Row],[Salary in USD]]/salary_step,1)&gt;19,19,FLOOR(tblSalaries[[#This Row],[Salary in USD]]/salary_step,1)),tblCountries4[#All],2,0)</f>
        <v>08 | 100000 - 112500</v>
      </c>
      <c r="O144">
        <f>IF(VALUE(max_scatterplot)=0,tblSalaries[[#This Row],[Salary in USD]],IF(AND(tblSalaries[[#This Row],[Salary in USD]]&gt;=VALUE(min_scatterplot),tblSalaries[[#This Row],[Salary in USD]]&lt;=VALUE(max_scatterplot)),tblSalaries[[#This Row],[Salary in USD]],selection_false))</f>
        <v>109729.60187662003</v>
      </c>
    </row>
    <row r="145" spans="2:15" ht="15" customHeight="1" x14ac:dyDescent="0.25">
      <c r="B145" t="s">
        <v>2971</v>
      </c>
      <c r="C145" s="1">
        <v>41057.35800925926</v>
      </c>
      <c r="D145" s="4" t="s">
        <v>1117</v>
      </c>
      <c r="E145">
        <v>107000</v>
      </c>
      <c r="F145" t="s">
        <v>82</v>
      </c>
      <c r="G145">
        <f>tblSalaries[[#This Row],[clean Salary (in local currency)]]*VLOOKUP(tblSalaries[[#This Row],[Currency]],mapping!D:E,2,FALSE)</f>
        <v>109130.33323508203</v>
      </c>
      <c r="H145" t="s">
        <v>772</v>
      </c>
      <c r="I145" t="s">
        <v>52</v>
      </c>
      <c r="J145" t="s">
        <v>84</v>
      </c>
      <c r="K145" t="str">
        <f>VLOOKUP(tblSalaries[[#This Row],[Where do you work]],tblCountries[[Actual]:[Mapping]],2,FALSE)</f>
        <v>Australia</v>
      </c>
      <c r="L145" t="s">
        <v>9</v>
      </c>
      <c r="M145" s="21">
        <v>35</v>
      </c>
      <c r="N145" t="str">
        <f>VLOOKUP(IF(FLOOR(tblSalaries[[#This Row],[Salary in USD]]/salary_step,1)&gt;19,19,FLOOR(tblSalaries[[#This Row],[Salary in USD]]/salary_step,1)),tblCountries4[#All],2,0)</f>
        <v>08 | 100000 - 112500</v>
      </c>
      <c r="O145">
        <f>IF(VALUE(max_scatterplot)=0,tblSalaries[[#This Row],[Salary in USD]],IF(AND(tblSalaries[[#This Row],[Salary in USD]]&gt;=VALUE(min_scatterplot),tblSalaries[[#This Row],[Salary in USD]]&lt;=VALUE(max_scatterplot)),tblSalaries[[#This Row],[Salary in USD]],selection_false))</f>
        <v>109130.33323508203</v>
      </c>
    </row>
    <row r="146" spans="2:15" ht="15" customHeight="1" x14ac:dyDescent="0.25">
      <c r="B146" t="s">
        <v>3458</v>
      </c>
      <c r="C146" s="1">
        <v>41059.794953703706</v>
      </c>
      <c r="D146" s="4">
        <v>109000</v>
      </c>
      <c r="E146">
        <v>109000</v>
      </c>
      <c r="F146" t="s">
        <v>6</v>
      </c>
      <c r="G146">
        <f>tblSalaries[[#This Row],[clean Salary (in local currency)]]*VLOOKUP(tblSalaries[[#This Row],[Currency]],mapping!D:E,2,FALSE)</f>
        <v>109000</v>
      </c>
      <c r="H146" t="s">
        <v>1640</v>
      </c>
      <c r="I146" t="s">
        <v>52</v>
      </c>
      <c r="J146" t="s">
        <v>15</v>
      </c>
      <c r="K146" t="str">
        <f>VLOOKUP(tblSalaries[[#This Row],[Where do you work]],tblCountries[[Actual]:[Mapping]],2,FALSE)</f>
        <v>USA</v>
      </c>
      <c r="L146" t="s">
        <v>9</v>
      </c>
      <c r="M146" s="21">
        <v>15</v>
      </c>
      <c r="N146" t="str">
        <f>VLOOKUP(IF(FLOOR(tblSalaries[[#This Row],[Salary in USD]]/salary_step,1)&gt;19,19,FLOOR(tblSalaries[[#This Row],[Salary in USD]]/salary_step,1)),tblCountries4[#All],2,0)</f>
        <v>08 | 100000 - 112500</v>
      </c>
      <c r="O146">
        <f>IF(VALUE(max_scatterplot)=0,tblSalaries[[#This Row],[Salary in USD]],IF(AND(tblSalaries[[#This Row],[Salary in USD]]&gt;=VALUE(min_scatterplot),tblSalaries[[#This Row],[Salary in USD]]&lt;=VALUE(max_scatterplot)),tblSalaries[[#This Row],[Salary in USD]],selection_false))</f>
        <v>109000</v>
      </c>
    </row>
    <row r="147" spans="2:15" ht="15" customHeight="1" x14ac:dyDescent="0.25">
      <c r="B147" t="s">
        <v>2446</v>
      </c>
      <c r="C147" s="1">
        <v>41055.117037037038</v>
      </c>
      <c r="D147" s="4">
        <v>110000</v>
      </c>
      <c r="E147">
        <v>110000</v>
      </c>
      <c r="F147" t="s">
        <v>86</v>
      </c>
      <c r="G147">
        <f>tblSalaries[[#This Row],[clean Salary (in local currency)]]*VLOOKUP(tblSalaries[[#This Row],[Currency]],mapping!D:E,2,FALSE)</f>
        <v>108169.76753333595</v>
      </c>
      <c r="H147" t="s">
        <v>540</v>
      </c>
      <c r="I147" t="s">
        <v>488</v>
      </c>
      <c r="J147" t="s">
        <v>541</v>
      </c>
      <c r="K147" t="str">
        <f>VLOOKUP(tblSalaries[[#This Row],[Where do you work]],tblCountries[[Actual]:[Mapping]],2,FALSE)</f>
        <v>Canada</v>
      </c>
      <c r="L147" t="s">
        <v>18</v>
      </c>
      <c r="M147" s="21" t="s">
        <v>4016</v>
      </c>
      <c r="N147" t="str">
        <f>VLOOKUP(IF(FLOOR(tblSalaries[[#This Row],[Salary in USD]]/salary_step,1)&gt;19,19,FLOOR(tblSalaries[[#This Row],[Salary in USD]]/salary_step,1)),tblCountries4[#All],2,0)</f>
        <v>08 | 100000 - 112500</v>
      </c>
      <c r="O147">
        <f>IF(VALUE(max_scatterplot)=0,tblSalaries[[#This Row],[Salary in USD]],IF(AND(tblSalaries[[#This Row],[Salary in USD]]&gt;=VALUE(min_scatterplot),tblSalaries[[#This Row],[Salary in USD]]&lt;=VALUE(max_scatterplot)),tblSalaries[[#This Row],[Salary in USD]],selection_false))</f>
        <v>108169.76753333595</v>
      </c>
    </row>
    <row r="148" spans="2:15" ht="15" customHeight="1" x14ac:dyDescent="0.25">
      <c r="B148" t="s">
        <v>2211</v>
      </c>
      <c r="C148" s="1">
        <v>41055.037685185183</v>
      </c>
      <c r="D148" s="4">
        <v>108160</v>
      </c>
      <c r="E148">
        <v>108160</v>
      </c>
      <c r="F148" t="s">
        <v>6</v>
      </c>
      <c r="G148">
        <f>tblSalaries[[#This Row],[clean Salary (in local currency)]]*VLOOKUP(tblSalaries[[#This Row],[Currency]],mapping!D:E,2,FALSE)</f>
        <v>108160</v>
      </c>
      <c r="H148" t="s">
        <v>282</v>
      </c>
      <c r="I148" t="s">
        <v>20</v>
      </c>
      <c r="J148" t="s">
        <v>15</v>
      </c>
      <c r="K148" t="str">
        <f>VLOOKUP(tblSalaries[[#This Row],[Where do you work]],tblCountries[[Actual]:[Mapping]],2,FALSE)</f>
        <v>USA</v>
      </c>
      <c r="L148" t="s">
        <v>9</v>
      </c>
      <c r="M148" s="21" t="s">
        <v>4016</v>
      </c>
      <c r="N148" t="str">
        <f>VLOOKUP(IF(FLOOR(tblSalaries[[#This Row],[Salary in USD]]/salary_step,1)&gt;19,19,FLOOR(tblSalaries[[#This Row],[Salary in USD]]/salary_step,1)),tblCountries4[#All],2,0)</f>
        <v>08 | 100000 - 112500</v>
      </c>
      <c r="O148">
        <f>IF(VALUE(max_scatterplot)=0,tblSalaries[[#This Row],[Salary in USD]],IF(AND(tblSalaries[[#This Row],[Salary in USD]]&gt;=VALUE(min_scatterplot),tblSalaries[[#This Row],[Salary in USD]]&lt;=VALUE(max_scatterplot)),tblSalaries[[#This Row],[Salary in USD]],selection_false))</f>
        <v>108160</v>
      </c>
    </row>
    <row r="149" spans="2:15" ht="15" customHeight="1" x14ac:dyDescent="0.25">
      <c r="B149" t="s">
        <v>2584</v>
      </c>
      <c r="C149" s="1">
        <v>41055.331296296295</v>
      </c>
      <c r="D149" s="4">
        <v>106000</v>
      </c>
      <c r="E149">
        <v>106000</v>
      </c>
      <c r="F149" t="s">
        <v>82</v>
      </c>
      <c r="G149">
        <f>tblSalaries[[#This Row],[clean Salary (in local currency)]]*VLOOKUP(tblSalaries[[#This Row],[Currency]],mapping!D:E,2,FALSE)</f>
        <v>108110.42357867939</v>
      </c>
      <c r="H149" t="s">
        <v>685</v>
      </c>
      <c r="I149" t="s">
        <v>67</v>
      </c>
      <c r="J149" t="s">
        <v>84</v>
      </c>
      <c r="K149" t="str">
        <f>VLOOKUP(tblSalaries[[#This Row],[Where do you work]],tblCountries[[Actual]:[Mapping]],2,FALSE)</f>
        <v>Australia</v>
      </c>
      <c r="L149" t="s">
        <v>9</v>
      </c>
      <c r="M149" s="21">
        <v>16</v>
      </c>
      <c r="N149" t="str">
        <f>VLOOKUP(IF(FLOOR(tblSalaries[[#This Row],[Salary in USD]]/salary_step,1)&gt;19,19,FLOOR(tblSalaries[[#This Row],[Salary in USD]]/salary_step,1)),tblCountries4[#All],2,0)</f>
        <v>08 | 100000 - 112500</v>
      </c>
      <c r="O149">
        <f>IF(VALUE(max_scatterplot)=0,tblSalaries[[#This Row],[Salary in USD]],IF(AND(tblSalaries[[#This Row],[Salary in USD]]&gt;=VALUE(min_scatterplot),tblSalaries[[#This Row],[Salary in USD]]&lt;=VALUE(max_scatterplot)),tblSalaries[[#This Row],[Salary in USD]],selection_false))</f>
        <v>108110.42357867939</v>
      </c>
    </row>
    <row r="150" spans="2:15" ht="15" customHeight="1" x14ac:dyDescent="0.25">
      <c r="B150" t="s">
        <v>2494</v>
      </c>
      <c r="C150" s="1">
        <v>41055.158819444441</v>
      </c>
      <c r="D150" s="4" t="s">
        <v>596</v>
      </c>
      <c r="E150">
        <v>108000</v>
      </c>
      <c r="F150" t="s">
        <v>6</v>
      </c>
      <c r="G150">
        <f>tblSalaries[[#This Row],[clean Salary (in local currency)]]*VLOOKUP(tblSalaries[[#This Row],[Currency]],mapping!D:E,2,FALSE)</f>
        <v>108000</v>
      </c>
      <c r="H150" t="s">
        <v>52</v>
      </c>
      <c r="I150" t="s">
        <v>52</v>
      </c>
      <c r="J150" t="s">
        <v>583</v>
      </c>
      <c r="K150" t="str">
        <f>VLOOKUP(tblSalaries[[#This Row],[Where do you work]],tblCountries[[Actual]:[Mapping]],2,FALSE)</f>
        <v>Norway</v>
      </c>
      <c r="L150" t="s">
        <v>9</v>
      </c>
      <c r="M150" s="21" t="s">
        <v>4016</v>
      </c>
      <c r="N150" t="str">
        <f>VLOOKUP(IF(FLOOR(tblSalaries[[#This Row],[Salary in USD]]/salary_step,1)&gt;19,19,FLOOR(tblSalaries[[#This Row],[Salary in USD]]/salary_step,1)),tblCountries4[#All],2,0)</f>
        <v>08 | 100000 - 112500</v>
      </c>
      <c r="O150">
        <f>IF(VALUE(max_scatterplot)=0,tblSalaries[[#This Row],[Salary in USD]],IF(AND(tblSalaries[[#This Row],[Salary in USD]]&gt;=VALUE(min_scatterplot),tblSalaries[[#This Row],[Salary in USD]]&lt;=VALUE(max_scatterplot)),tblSalaries[[#This Row],[Salary in USD]],selection_false))</f>
        <v>108000</v>
      </c>
    </row>
    <row r="151" spans="2:15" ht="15" customHeight="1" x14ac:dyDescent="0.25">
      <c r="B151" t="s">
        <v>2333</v>
      </c>
      <c r="C151" s="1">
        <v>41055.06386574074</v>
      </c>
      <c r="D151" s="4">
        <v>108000</v>
      </c>
      <c r="E151">
        <v>108000</v>
      </c>
      <c r="F151" t="s">
        <v>6</v>
      </c>
      <c r="G151">
        <f>tblSalaries[[#This Row],[clean Salary (in local currency)]]*VLOOKUP(tblSalaries[[#This Row],[Currency]],mapping!D:E,2,FALSE)</f>
        <v>108000</v>
      </c>
      <c r="H151" t="s">
        <v>408</v>
      </c>
      <c r="I151" t="s">
        <v>52</v>
      </c>
      <c r="J151" t="s">
        <v>15</v>
      </c>
      <c r="K151" t="str">
        <f>VLOOKUP(tblSalaries[[#This Row],[Where do you work]],tblCountries[[Actual]:[Mapping]],2,FALSE)</f>
        <v>USA</v>
      </c>
      <c r="L151" t="s">
        <v>18</v>
      </c>
      <c r="M151" s="21" t="s">
        <v>4016</v>
      </c>
      <c r="N151" t="str">
        <f>VLOOKUP(IF(FLOOR(tblSalaries[[#This Row],[Salary in USD]]/salary_step,1)&gt;19,19,FLOOR(tblSalaries[[#This Row],[Salary in USD]]/salary_step,1)),tblCountries4[#All],2,0)</f>
        <v>08 | 100000 - 112500</v>
      </c>
      <c r="O151">
        <f>IF(VALUE(max_scatterplot)=0,tblSalaries[[#This Row],[Salary in USD]],IF(AND(tblSalaries[[#This Row],[Salary in USD]]&gt;=VALUE(min_scatterplot),tblSalaries[[#This Row],[Salary in USD]]&lt;=VALUE(max_scatterplot)),tblSalaries[[#This Row],[Salary in USD]],selection_false))</f>
        <v>108000</v>
      </c>
    </row>
    <row r="152" spans="2:15" ht="15" customHeight="1" x14ac:dyDescent="0.25">
      <c r="B152" t="s">
        <v>2592</v>
      </c>
      <c r="C152" s="1">
        <v>41055.363275462965</v>
      </c>
      <c r="D152" s="4">
        <v>108000</v>
      </c>
      <c r="E152">
        <v>108000</v>
      </c>
      <c r="F152" t="s">
        <v>6</v>
      </c>
      <c r="G152">
        <f>tblSalaries[[#This Row],[clean Salary (in local currency)]]*VLOOKUP(tblSalaries[[#This Row],[Currency]],mapping!D:E,2,FALSE)</f>
        <v>108000</v>
      </c>
      <c r="H152" t="s">
        <v>693</v>
      </c>
      <c r="I152" t="s">
        <v>356</v>
      </c>
      <c r="J152" t="s">
        <v>15</v>
      </c>
      <c r="K152" t="str">
        <f>VLOOKUP(tblSalaries[[#This Row],[Where do you work]],tblCountries[[Actual]:[Mapping]],2,FALSE)</f>
        <v>USA</v>
      </c>
      <c r="L152" t="s">
        <v>18</v>
      </c>
      <c r="M152" s="21">
        <v>7</v>
      </c>
      <c r="N152" t="str">
        <f>VLOOKUP(IF(FLOOR(tblSalaries[[#This Row],[Salary in USD]]/salary_step,1)&gt;19,19,FLOOR(tblSalaries[[#This Row],[Salary in USD]]/salary_step,1)),tblCountries4[#All],2,0)</f>
        <v>08 | 100000 - 112500</v>
      </c>
      <c r="O152">
        <f>IF(VALUE(max_scatterplot)=0,tblSalaries[[#This Row],[Salary in USD]],IF(AND(tblSalaries[[#This Row],[Salary in USD]]&gt;=VALUE(min_scatterplot),tblSalaries[[#This Row],[Salary in USD]]&lt;=VALUE(max_scatterplot)),tblSalaries[[#This Row],[Salary in USD]],selection_false))</f>
        <v>108000</v>
      </c>
    </row>
    <row r="153" spans="2:15" ht="15" customHeight="1" x14ac:dyDescent="0.25">
      <c r="B153" t="s">
        <v>2025</v>
      </c>
      <c r="C153" s="1">
        <v>41054.173738425925</v>
      </c>
      <c r="D153" s="4">
        <v>107000</v>
      </c>
      <c r="E153">
        <v>107000</v>
      </c>
      <c r="F153" t="s">
        <v>6</v>
      </c>
      <c r="G153">
        <f>tblSalaries[[#This Row],[clean Salary (in local currency)]]*VLOOKUP(tblSalaries[[#This Row],[Currency]],mapping!D:E,2,FALSE)</f>
        <v>107000</v>
      </c>
      <c r="H153" t="s">
        <v>45</v>
      </c>
      <c r="I153" t="s">
        <v>52</v>
      </c>
      <c r="J153" t="s">
        <v>46</v>
      </c>
      <c r="K153" t="str">
        <f>VLOOKUP(tblSalaries[[#This Row],[Where do you work]],tblCountries[[Actual]:[Mapping]],2,FALSE)</f>
        <v>Switzerland</v>
      </c>
      <c r="L153" t="s">
        <v>9</v>
      </c>
      <c r="M153" s="21" t="s">
        <v>4016</v>
      </c>
      <c r="N153" t="str">
        <f>VLOOKUP(IF(FLOOR(tblSalaries[[#This Row],[Salary in USD]]/salary_step,1)&gt;19,19,FLOOR(tblSalaries[[#This Row],[Salary in USD]]/salary_step,1)),tblCountries4[#All],2,0)</f>
        <v>08 | 100000 - 112500</v>
      </c>
      <c r="O153">
        <f>IF(VALUE(max_scatterplot)=0,tblSalaries[[#This Row],[Salary in USD]],IF(AND(tblSalaries[[#This Row],[Salary in USD]]&gt;=VALUE(min_scatterplot),tblSalaries[[#This Row],[Salary in USD]]&lt;=VALUE(max_scatterplot)),tblSalaries[[#This Row],[Salary in USD]],selection_false))</f>
        <v>107000</v>
      </c>
    </row>
    <row r="154" spans="2:15" ht="15" customHeight="1" x14ac:dyDescent="0.25">
      <c r="B154" t="s">
        <v>3246</v>
      </c>
      <c r="C154" s="1">
        <v>41058.374780092592</v>
      </c>
      <c r="D154" s="4">
        <v>107000</v>
      </c>
      <c r="E154">
        <v>107000</v>
      </c>
      <c r="F154" t="s">
        <v>6</v>
      </c>
      <c r="G154">
        <f>tblSalaries[[#This Row],[clean Salary (in local currency)]]*VLOOKUP(tblSalaries[[#This Row],[Currency]],mapping!D:E,2,FALSE)</f>
        <v>107000</v>
      </c>
      <c r="H154" t="s">
        <v>1417</v>
      </c>
      <c r="I154" t="s">
        <v>310</v>
      </c>
      <c r="J154" t="s">
        <v>15</v>
      </c>
      <c r="K154" t="str">
        <f>VLOOKUP(tblSalaries[[#This Row],[Where do you work]],tblCountries[[Actual]:[Mapping]],2,FALSE)</f>
        <v>USA</v>
      </c>
      <c r="L154" t="s">
        <v>9</v>
      </c>
      <c r="M154" s="21">
        <v>12</v>
      </c>
      <c r="N154" t="str">
        <f>VLOOKUP(IF(FLOOR(tblSalaries[[#This Row],[Salary in USD]]/salary_step,1)&gt;19,19,FLOOR(tblSalaries[[#This Row],[Salary in USD]]/salary_step,1)),tblCountries4[#All],2,0)</f>
        <v>08 | 100000 - 112500</v>
      </c>
      <c r="O154">
        <f>IF(VALUE(max_scatterplot)=0,tblSalaries[[#This Row],[Salary in USD]],IF(AND(tblSalaries[[#This Row],[Salary in USD]]&gt;=VALUE(min_scatterplot),tblSalaries[[#This Row],[Salary in USD]]&lt;=VALUE(max_scatterplot)),tblSalaries[[#This Row],[Salary in USD]],selection_false))</f>
        <v>107000</v>
      </c>
    </row>
    <row r="155" spans="2:15" ht="15" customHeight="1" x14ac:dyDescent="0.25">
      <c r="B155" t="s">
        <v>3393</v>
      </c>
      <c r="C155" s="1">
        <v>41059.024224537039</v>
      </c>
      <c r="D155" s="4">
        <v>107000</v>
      </c>
      <c r="E155">
        <v>107000</v>
      </c>
      <c r="F155" t="s">
        <v>6</v>
      </c>
      <c r="G155">
        <f>tblSalaries[[#This Row],[clean Salary (in local currency)]]*VLOOKUP(tblSalaries[[#This Row],[Currency]],mapping!D:E,2,FALSE)</f>
        <v>107000</v>
      </c>
      <c r="H155" t="s">
        <v>1574</v>
      </c>
      <c r="I155" t="s">
        <v>52</v>
      </c>
      <c r="J155" t="s">
        <v>15</v>
      </c>
      <c r="K155" t="str">
        <f>VLOOKUP(tblSalaries[[#This Row],[Where do you work]],tblCountries[[Actual]:[Mapping]],2,FALSE)</f>
        <v>USA</v>
      </c>
      <c r="L155" t="s">
        <v>13</v>
      </c>
      <c r="M155" s="21">
        <v>29</v>
      </c>
      <c r="N155" t="str">
        <f>VLOOKUP(IF(FLOOR(tblSalaries[[#This Row],[Salary in USD]]/salary_step,1)&gt;19,19,FLOOR(tblSalaries[[#This Row],[Salary in USD]]/salary_step,1)),tblCountries4[#All],2,0)</f>
        <v>08 | 100000 - 112500</v>
      </c>
      <c r="O155">
        <f>IF(VALUE(max_scatterplot)=0,tblSalaries[[#This Row],[Salary in USD]],IF(AND(tblSalaries[[#This Row],[Salary in USD]]&gt;=VALUE(min_scatterplot),tblSalaries[[#This Row],[Salary in USD]]&lt;=VALUE(max_scatterplot)),tblSalaries[[#This Row],[Salary in USD]],selection_false))</f>
        <v>107000</v>
      </c>
    </row>
    <row r="156" spans="2:15" ht="15" customHeight="1" x14ac:dyDescent="0.25">
      <c r="B156" t="s">
        <v>3193</v>
      </c>
      <c r="C156" s="1">
        <v>41058.01829861111</v>
      </c>
      <c r="D156" s="4" t="s">
        <v>1361</v>
      </c>
      <c r="E156">
        <v>625000</v>
      </c>
      <c r="F156" t="s">
        <v>1362</v>
      </c>
      <c r="G156">
        <f>tblSalaries[[#This Row],[clean Salary (in local currency)]]*VLOOKUP(tblSalaries[[#This Row],[Currency]],mapping!D:E,2,FALSE)</f>
        <v>106815.148267971</v>
      </c>
      <c r="H156" t="s">
        <v>1363</v>
      </c>
      <c r="I156" t="s">
        <v>52</v>
      </c>
      <c r="J156" t="s">
        <v>877</v>
      </c>
      <c r="K156" t="str">
        <f>VLOOKUP(tblSalaries[[#This Row],[Where do you work]],tblCountries[[Actual]:[Mapping]],2,FALSE)</f>
        <v>Denmark</v>
      </c>
      <c r="L156" t="s">
        <v>9</v>
      </c>
      <c r="M156" s="21">
        <v>25</v>
      </c>
      <c r="N156" t="str">
        <f>VLOOKUP(IF(FLOOR(tblSalaries[[#This Row],[Salary in USD]]/salary_step,1)&gt;19,19,FLOOR(tblSalaries[[#This Row],[Salary in USD]]/salary_step,1)),tblCountries4[#All],2,0)</f>
        <v>08 | 100000 - 112500</v>
      </c>
      <c r="O156">
        <f>IF(VALUE(max_scatterplot)=0,tblSalaries[[#This Row],[Salary in USD]],IF(AND(tblSalaries[[#This Row],[Salary in USD]]&gt;=VALUE(min_scatterplot),tblSalaries[[#This Row],[Salary in USD]]&lt;=VALUE(max_scatterplot)),tblSalaries[[#This Row],[Salary in USD]],selection_false))</f>
        <v>106815.148267971</v>
      </c>
    </row>
    <row r="157" spans="2:15" ht="15" customHeight="1" x14ac:dyDescent="0.25">
      <c r="B157" t="s">
        <v>3605</v>
      </c>
      <c r="C157" s="1">
        <v>41063.196458333332</v>
      </c>
      <c r="D157" s="4">
        <v>106000</v>
      </c>
      <c r="E157">
        <v>106000</v>
      </c>
      <c r="F157" t="s">
        <v>6</v>
      </c>
      <c r="G157">
        <f>tblSalaries[[#This Row],[clean Salary (in local currency)]]*VLOOKUP(tblSalaries[[#This Row],[Currency]],mapping!D:E,2,FALSE)</f>
        <v>106000</v>
      </c>
      <c r="H157" t="s">
        <v>1776</v>
      </c>
      <c r="I157" t="s">
        <v>20</v>
      </c>
      <c r="J157" t="s">
        <v>877</v>
      </c>
      <c r="K157" t="str">
        <f>VLOOKUP(tblSalaries[[#This Row],[Where do you work]],tblCountries[[Actual]:[Mapping]],2,FALSE)</f>
        <v>Denmark</v>
      </c>
      <c r="L157" t="s">
        <v>25</v>
      </c>
      <c r="M157" s="21">
        <v>7</v>
      </c>
      <c r="N157" t="str">
        <f>VLOOKUP(IF(FLOOR(tblSalaries[[#This Row],[Salary in USD]]/salary_step,1)&gt;19,19,FLOOR(tblSalaries[[#This Row],[Salary in USD]]/salary_step,1)),tblCountries4[#All],2,0)</f>
        <v>08 | 100000 - 112500</v>
      </c>
      <c r="O157">
        <f>IF(VALUE(max_scatterplot)=0,tblSalaries[[#This Row],[Salary in USD]],IF(AND(tblSalaries[[#This Row],[Salary in USD]]&gt;=VALUE(min_scatterplot),tblSalaries[[#This Row],[Salary in USD]]&lt;=VALUE(max_scatterplot)),tblSalaries[[#This Row],[Salary in USD]],selection_false))</f>
        <v>106000</v>
      </c>
    </row>
    <row r="158" spans="2:15" ht="15" customHeight="1" x14ac:dyDescent="0.25">
      <c r="B158" t="s">
        <v>2171</v>
      </c>
      <c r="C158" s="1">
        <v>41055.033217592594</v>
      </c>
      <c r="D158" s="4">
        <v>107000</v>
      </c>
      <c r="E158">
        <v>107000</v>
      </c>
      <c r="F158" t="s">
        <v>86</v>
      </c>
      <c r="G158">
        <f>tblSalaries[[#This Row],[clean Salary (in local currency)]]*VLOOKUP(tblSalaries[[#This Row],[Currency]],mapping!D:E,2,FALSE)</f>
        <v>105219.68296424497</v>
      </c>
      <c r="H158" t="s">
        <v>236</v>
      </c>
      <c r="I158" t="s">
        <v>52</v>
      </c>
      <c r="J158" t="s">
        <v>88</v>
      </c>
      <c r="K158" t="str">
        <f>VLOOKUP(tblSalaries[[#This Row],[Where do you work]],tblCountries[[Actual]:[Mapping]],2,FALSE)</f>
        <v>Canada</v>
      </c>
      <c r="L158" t="s">
        <v>18</v>
      </c>
      <c r="M158" s="21" t="s">
        <v>4016</v>
      </c>
      <c r="N158" t="str">
        <f>VLOOKUP(IF(FLOOR(tblSalaries[[#This Row],[Salary in USD]]/salary_step,1)&gt;19,19,FLOOR(tblSalaries[[#This Row],[Salary in USD]]/salary_step,1)),tblCountries4[#All],2,0)</f>
        <v>08 | 100000 - 112500</v>
      </c>
      <c r="O158">
        <f>IF(VALUE(max_scatterplot)=0,tblSalaries[[#This Row],[Salary in USD]],IF(AND(tblSalaries[[#This Row],[Salary in USD]]&gt;=VALUE(min_scatterplot),tblSalaries[[#This Row],[Salary in USD]]&lt;=VALUE(max_scatterplot)),tblSalaries[[#This Row],[Salary in USD]],selection_false))</f>
        <v>105219.68296424497</v>
      </c>
    </row>
    <row r="159" spans="2:15" ht="15" customHeight="1" x14ac:dyDescent="0.25">
      <c r="B159" t="s">
        <v>2670</v>
      </c>
      <c r="C159" s="1">
        <v>41055.542870370373</v>
      </c>
      <c r="D159" s="4">
        <v>105000</v>
      </c>
      <c r="E159">
        <v>105000</v>
      </c>
      <c r="F159" t="s">
        <v>6</v>
      </c>
      <c r="G159">
        <f>tblSalaries[[#This Row],[clean Salary (in local currency)]]*VLOOKUP(tblSalaries[[#This Row],[Currency]],mapping!D:E,2,FALSE)</f>
        <v>105000</v>
      </c>
      <c r="H159" t="s">
        <v>76</v>
      </c>
      <c r="I159" t="s">
        <v>356</v>
      </c>
      <c r="J159" t="s">
        <v>15</v>
      </c>
      <c r="K159" t="str">
        <f>VLOOKUP(tblSalaries[[#This Row],[Where do you work]],tblCountries[[Actual]:[Mapping]],2,FALSE)</f>
        <v>USA</v>
      </c>
      <c r="L159" t="s">
        <v>18</v>
      </c>
      <c r="M159" s="21">
        <v>15</v>
      </c>
      <c r="N159" t="str">
        <f>VLOOKUP(IF(FLOOR(tblSalaries[[#This Row],[Salary in USD]]/salary_step,1)&gt;19,19,FLOOR(tblSalaries[[#This Row],[Salary in USD]]/salary_step,1)),tblCountries4[#All],2,0)</f>
        <v>08 | 100000 - 112500</v>
      </c>
      <c r="O159">
        <f>IF(VALUE(max_scatterplot)=0,tblSalaries[[#This Row],[Salary in USD]],IF(AND(tblSalaries[[#This Row],[Salary in USD]]&gt;=VALUE(min_scatterplot),tblSalaries[[#This Row],[Salary in USD]]&lt;=VALUE(max_scatterplot)),tblSalaries[[#This Row],[Salary in USD]],selection_false))</f>
        <v>105000</v>
      </c>
    </row>
    <row r="160" spans="2:15" ht="15" customHeight="1" x14ac:dyDescent="0.25">
      <c r="B160" t="s">
        <v>2918</v>
      </c>
      <c r="C160" s="1">
        <v>41056.90966435185</v>
      </c>
      <c r="D160" s="4">
        <v>105000</v>
      </c>
      <c r="E160">
        <v>105000</v>
      </c>
      <c r="F160" t="s">
        <v>6</v>
      </c>
      <c r="G160">
        <f>tblSalaries[[#This Row],[clean Salary (in local currency)]]*VLOOKUP(tblSalaries[[#This Row],[Currency]],mapping!D:E,2,FALSE)</f>
        <v>105000</v>
      </c>
      <c r="H160" t="s">
        <v>42</v>
      </c>
      <c r="I160" t="s">
        <v>20</v>
      </c>
      <c r="J160" t="s">
        <v>15</v>
      </c>
      <c r="K160" t="str">
        <f>VLOOKUP(tblSalaries[[#This Row],[Where do you work]],tblCountries[[Actual]:[Mapping]],2,FALSE)</f>
        <v>USA</v>
      </c>
      <c r="L160" t="s">
        <v>9</v>
      </c>
      <c r="M160" s="21">
        <v>20</v>
      </c>
      <c r="N160" t="str">
        <f>VLOOKUP(IF(FLOOR(tblSalaries[[#This Row],[Salary in USD]]/salary_step,1)&gt;19,19,FLOOR(tblSalaries[[#This Row],[Salary in USD]]/salary_step,1)),tblCountries4[#All],2,0)</f>
        <v>08 | 100000 - 112500</v>
      </c>
      <c r="O160">
        <f>IF(VALUE(max_scatterplot)=0,tblSalaries[[#This Row],[Salary in USD]],IF(AND(tblSalaries[[#This Row],[Salary in USD]]&gt;=VALUE(min_scatterplot),tblSalaries[[#This Row],[Salary in USD]]&lt;=VALUE(max_scatterplot)),tblSalaries[[#This Row],[Salary in USD]],selection_false))</f>
        <v>105000</v>
      </c>
    </row>
    <row r="161" spans="2:15" ht="15" customHeight="1" x14ac:dyDescent="0.25">
      <c r="B161" t="s">
        <v>3332</v>
      </c>
      <c r="C161" s="1">
        <v>41058.788425925923</v>
      </c>
      <c r="D161" s="4">
        <v>105000</v>
      </c>
      <c r="E161">
        <v>105000</v>
      </c>
      <c r="F161" t="s">
        <v>6</v>
      </c>
      <c r="G161">
        <f>tblSalaries[[#This Row],[clean Salary (in local currency)]]*VLOOKUP(tblSalaries[[#This Row],[Currency]],mapping!D:E,2,FALSE)</f>
        <v>105000</v>
      </c>
      <c r="H161" t="s">
        <v>1518</v>
      </c>
      <c r="I161" t="s">
        <v>4001</v>
      </c>
      <c r="J161" t="s">
        <v>15</v>
      </c>
      <c r="K161" t="str">
        <f>VLOOKUP(tblSalaries[[#This Row],[Where do you work]],tblCountries[[Actual]:[Mapping]],2,FALSE)</f>
        <v>USA</v>
      </c>
      <c r="L161" t="s">
        <v>25</v>
      </c>
      <c r="M161" s="21">
        <v>15</v>
      </c>
      <c r="N161" t="str">
        <f>VLOOKUP(IF(FLOOR(tblSalaries[[#This Row],[Salary in USD]]/salary_step,1)&gt;19,19,FLOOR(tblSalaries[[#This Row],[Salary in USD]]/salary_step,1)),tblCountries4[#All],2,0)</f>
        <v>08 | 100000 - 112500</v>
      </c>
      <c r="O161">
        <f>IF(VALUE(max_scatterplot)=0,tblSalaries[[#This Row],[Salary in USD]],IF(AND(tblSalaries[[#This Row],[Salary in USD]]&gt;=VALUE(min_scatterplot),tblSalaries[[#This Row],[Salary in USD]]&lt;=VALUE(max_scatterplot)),tblSalaries[[#This Row],[Salary in USD]],selection_false))</f>
        <v>105000</v>
      </c>
    </row>
    <row r="162" spans="2:15" ht="15" customHeight="1" x14ac:dyDescent="0.25">
      <c r="B162" t="s">
        <v>3506</v>
      </c>
      <c r="C162" s="1">
        <v>41060.442800925928</v>
      </c>
      <c r="D162" s="4">
        <v>105000</v>
      </c>
      <c r="E162">
        <v>105000</v>
      </c>
      <c r="F162" t="s">
        <v>6</v>
      </c>
      <c r="G162">
        <f>tblSalaries[[#This Row],[clean Salary (in local currency)]]*VLOOKUP(tblSalaries[[#This Row],[Currency]],mapping!D:E,2,FALSE)</f>
        <v>105000</v>
      </c>
      <c r="H162" t="s">
        <v>1677</v>
      </c>
      <c r="I162" t="s">
        <v>52</v>
      </c>
      <c r="J162" t="s">
        <v>15</v>
      </c>
      <c r="K162" t="str">
        <f>VLOOKUP(tblSalaries[[#This Row],[Where do you work]],tblCountries[[Actual]:[Mapping]],2,FALSE)</f>
        <v>USA</v>
      </c>
      <c r="L162" t="s">
        <v>25</v>
      </c>
      <c r="M162" s="21">
        <v>30</v>
      </c>
      <c r="N162" t="str">
        <f>VLOOKUP(IF(FLOOR(tblSalaries[[#This Row],[Salary in USD]]/salary_step,1)&gt;19,19,FLOOR(tblSalaries[[#This Row],[Salary in USD]]/salary_step,1)),tblCountries4[#All],2,0)</f>
        <v>08 | 100000 - 112500</v>
      </c>
      <c r="O162">
        <f>IF(VALUE(max_scatterplot)=0,tblSalaries[[#This Row],[Salary in USD]],IF(AND(tblSalaries[[#This Row],[Salary in USD]]&gt;=VALUE(min_scatterplot),tblSalaries[[#This Row],[Salary in USD]]&lt;=VALUE(max_scatterplot)),tblSalaries[[#This Row],[Salary in USD]],selection_false))</f>
        <v>105000</v>
      </c>
    </row>
    <row r="163" spans="2:15" ht="15" customHeight="1" x14ac:dyDescent="0.25">
      <c r="B163" t="s">
        <v>3177</v>
      </c>
      <c r="C163" s="1">
        <v>41057.976064814815</v>
      </c>
      <c r="D163" s="4" t="s">
        <v>1345</v>
      </c>
      <c r="E163">
        <v>82000</v>
      </c>
      <c r="F163" t="s">
        <v>22</v>
      </c>
      <c r="G163">
        <f>tblSalaries[[#This Row],[clean Salary (in local currency)]]*VLOOKUP(tblSalaries[[#This Row],[Currency]],mapping!D:E,2,FALSE)</f>
        <v>104172.75399731184</v>
      </c>
      <c r="H163" t="s">
        <v>1346</v>
      </c>
      <c r="I163" t="s">
        <v>52</v>
      </c>
      <c r="J163" t="s">
        <v>628</v>
      </c>
      <c r="K163" t="str">
        <f>VLOOKUP(tblSalaries[[#This Row],[Where do you work]],tblCountries[[Actual]:[Mapping]],2,FALSE)</f>
        <v>Netherlands</v>
      </c>
      <c r="L163" t="s">
        <v>13</v>
      </c>
      <c r="M163" s="21">
        <v>25</v>
      </c>
      <c r="N163" t="str">
        <f>VLOOKUP(IF(FLOOR(tblSalaries[[#This Row],[Salary in USD]]/salary_step,1)&gt;19,19,FLOOR(tblSalaries[[#This Row],[Salary in USD]]/salary_step,1)),tblCountries4[#All],2,0)</f>
        <v>08 | 100000 - 112500</v>
      </c>
      <c r="O163">
        <f>IF(VALUE(max_scatterplot)=0,tblSalaries[[#This Row],[Salary in USD]],IF(AND(tblSalaries[[#This Row],[Salary in USD]]&gt;=VALUE(min_scatterplot),tblSalaries[[#This Row],[Salary in USD]]&lt;=VALUE(max_scatterplot)),tblSalaries[[#This Row],[Salary in USD]],selection_false))</f>
        <v>104172.75399731184</v>
      </c>
    </row>
    <row r="164" spans="2:15" ht="15" customHeight="1" x14ac:dyDescent="0.25">
      <c r="B164" t="s">
        <v>2581</v>
      </c>
      <c r="C164" s="1">
        <v>41055.325335648151</v>
      </c>
      <c r="D164" s="4">
        <v>102000</v>
      </c>
      <c r="E164">
        <v>102000</v>
      </c>
      <c r="F164" t="s">
        <v>82</v>
      </c>
      <c r="G164">
        <f>tblSalaries[[#This Row],[clean Salary (in local currency)]]*VLOOKUP(tblSalaries[[#This Row],[Currency]],mapping!D:E,2,FALSE)</f>
        <v>104030.78495306884</v>
      </c>
      <c r="H164" t="s">
        <v>683</v>
      </c>
      <c r="I164" t="s">
        <v>52</v>
      </c>
      <c r="J164" t="s">
        <v>84</v>
      </c>
      <c r="K164" t="str">
        <f>VLOOKUP(tblSalaries[[#This Row],[Where do you work]],tblCountries[[Actual]:[Mapping]],2,FALSE)</f>
        <v>Australia</v>
      </c>
      <c r="L164" t="s">
        <v>25</v>
      </c>
      <c r="M164" s="21">
        <v>10</v>
      </c>
      <c r="N164" t="str">
        <f>VLOOKUP(IF(FLOOR(tblSalaries[[#This Row],[Salary in USD]]/salary_step,1)&gt;19,19,FLOOR(tblSalaries[[#This Row],[Salary in USD]]/salary_step,1)),tblCountries4[#All],2,0)</f>
        <v>08 | 100000 - 112500</v>
      </c>
      <c r="O164">
        <f>IF(VALUE(max_scatterplot)=0,tblSalaries[[#This Row],[Salary in USD]],IF(AND(tblSalaries[[#This Row],[Salary in USD]]&gt;=VALUE(min_scatterplot),tblSalaries[[#This Row],[Salary in USD]]&lt;=VALUE(max_scatterplot)),tblSalaries[[#This Row],[Salary in USD]],selection_false))</f>
        <v>104030.78495306884</v>
      </c>
    </row>
    <row r="165" spans="2:15" ht="15" customHeight="1" x14ac:dyDescent="0.25">
      <c r="B165" t="s">
        <v>2419</v>
      </c>
      <c r="C165" s="1">
        <v>41055.095868055556</v>
      </c>
      <c r="D165" s="4" t="s">
        <v>506</v>
      </c>
      <c r="E165">
        <v>66000</v>
      </c>
      <c r="F165" t="s">
        <v>69</v>
      </c>
      <c r="G165">
        <f>tblSalaries[[#This Row],[clean Salary (in local currency)]]*VLOOKUP(tblSalaries[[#This Row],[Currency]],mapping!D:E,2,FALSE)</f>
        <v>104027.76595644075</v>
      </c>
      <c r="H165" t="s">
        <v>507</v>
      </c>
      <c r="I165" t="s">
        <v>52</v>
      </c>
      <c r="J165" t="s">
        <v>71</v>
      </c>
      <c r="K165" t="str">
        <f>VLOOKUP(tblSalaries[[#This Row],[Where do you work]],tblCountries[[Actual]:[Mapping]],2,FALSE)</f>
        <v>UK</v>
      </c>
      <c r="L165" t="s">
        <v>25</v>
      </c>
      <c r="M165" s="21" t="s">
        <v>4016</v>
      </c>
      <c r="N165" t="str">
        <f>VLOOKUP(IF(FLOOR(tblSalaries[[#This Row],[Salary in USD]]/salary_step,1)&gt;19,19,FLOOR(tblSalaries[[#This Row],[Salary in USD]]/salary_step,1)),tblCountries4[#All],2,0)</f>
        <v>08 | 100000 - 112500</v>
      </c>
      <c r="O165">
        <f>IF(VALUE(max_scatterplot)=0,tblSalaries[[#This Row],[Salary in USD]],IF(AND(tblSalaries[[#This Row],[Salary in USD]]&gt;=VALUE(min_scatterplot),tblSalaries[[#This Row],[Salary in USD]]&lt;=VALUE(max_scatterplot)),tblSalaries[[#This Row],[Salary in USD]],selection_false))</f>
        <v>104027.76595644075</v>
      </c>
    </row>
    <row r="166" spans="2:15" ht="15" customHeight="1" x14ac:dyDescent="0.25">
      <c r="B166" t="s">
        <v>2148</v>
      </c>
      <c r="C166" s="1">
        <v>41055.030428240738</v>
      </c>
      <c r="D166" s="4">
        <v>104000</v>
      </c>
      <c r="E166">
        <v>104000</v>
      </c>
      <c r="F166" t="s">
        <v>6</v>
      </c>
      <c r="G166">
        <f>tblSalaries[[#This Row],[clean Salary (in local currency)]]*VLOOKUP(tblSalaries[[#This Row],[Currency]],mapping!D:E,2,FALSE)</f>
        <v>104000</v>
      </c>
      <c r="H166" t="s">
        <v>212</v>
      </c>
      <c r="I166" t="s">
        <v>4001</v>
      </c>
      <c r="J166" t="s">
        <v>15</v>
      </c>
      <c r="K166" t="str">
        <f>VLOOKUP(tblSalaries[[#This Row],[Where do you work]],tblCountries[[Actual]:[Mapping]],2,FALSE)</f>
        <v>USA</v>
      </c>
      <c r="L166" t="s">
        <v>18</v>
      </c>
      <c r="M166" s="21" t="s">
        <v>4016</v>
      </c>
      <c r="N166" t="str">
        <f>VLOOKUP(IF(FLOOR(tblSalaries[[#This Row],[Salary in USD]]/salary_step,1)&gt;19,19,FLOOR(tblSalaries[[#This Row],[Salary in USD]]/salary_step,1)),tblCountries4[#All],2,0)</f>
        <v>08 | 100000 - 112500</v>
      </c>
      <c r="O166">
        <f>IF(VALUE(max_scatterplot)=0,tblSalaries[[#This Row],[Salary in USD]],IF(AND(tblSalaries[[#This Row],[Salary in USD]]&gt;=VALUE(min_scatterplot),tblSalaries[[#This Row],[Salary in USD]]&lt;=VALUE(max_scatterplot)),tblSalaries[[#This Row],[Salary in USD]],selection_false))</f>
        <v>104000</v>
      </c>
    </row>
    <row r="167" spans="2:15" ht="15" customHeight="1" x14ac:dyDescent="0.25">
      <c r="B167" t="s">
        <v>2523</v>
      </c>
      <c r="C167" s="1">
        <v>41055.197523148148</v>
      </c>
      <c r="D167" s="4">
        <v>104000</v>
      </c>
      <c r="E167">
        <v>104000</v>
      </c>
      <c r="F167" t="s">
        <v>6</v>
      </c>
      <c r="G167">
        <f>tblSalaries[[#This Row],[clean Salary (in local currency)]]*VLOOKUP(tblSalaries[[#This Row],[Currency]],mapping!D:E,2,FALSE)</f>
        <v>104000</v>
      </c>
      <c r="H167" t="s">
        <v>624</v>
      </c>
      <c r="I167" t="s">
        <v>20</v>
      </c>
      <c r="J167" t="s">
        <v>15</v>
      </c>
      <c r="K167" t="str">
        <f>VLOOKUP(tblSalaries[[#This Row],[Where do you work]],tblCountries[[Actual]:[Mapping]],2,FALSE)</f>
        <v>USA</v>
      </c>
      <c r="L167" t="s">
        <v>9</v>
      </c>
      <c r="M167" s="21" t="s">
        <v>4016</v>
      </c>
      <c r="N167" t="str">
        <f>VLOOKUP(IF(FLOOR(tblSalaries[[#This Row],[Salary in USD]]/salary_step,1)&gt;19,19,FLOOR(tblSalaries[[#This Row],[Salary in USD]]/salary_step,1)),tblCountries4[#All],2,0)</f>
        <v>08 | 100000 - 112500</v>
      </c>
      <c r="O167">
        <f>IF(VALUE(max_scatterplot)=0,tblSalaries[[#This Row],[Salary in USD]],IF(AND(tblSalaries[[#This Row],[Salary in USD]]&gt;=VALUE(min_scatterplot),tblSalaries[[#This Row],[Salary in USD]]&lt;=VALUE(max_scatterplot)),tblSalaries[[#This Row],[Salary in USD]],selection_false))</f>
        <v>104000</v>
      </c>
    </row>
    <row r="168" spans="2:15" ht="15" customHeight="1" x14ac:dyDescent="0.25">
      <c r="B168" t="s">
        <v>2272</v>
      </c>
      <c r="C168" s="1">
        <v>41055.04828703704</v>
      </c>
      <c r="D168" s="4">
        <v>103000</v>
      </c>
      <c r="E168">
        <v>103000</v>
      </c>
      <c r="F168" t="s">
        <v>6</v>
      </c>
      <c r="G168">
        <f>tblSalaries[[#This Row],[clean Salary (in local currency)]]*VLOOKUP(tblSalaries[[#This Row],[Currency]],mapping!D:E,2,FALSE)</f>
        <v>103000</v>
      </c>
      <c r="H168" t="s">
        <v>341</v>
      </c>
      <c r="I168" t="s">
        <v>4001</v>
      </c>
      <c r="J168" t="s">
        <v>15</v>
      </c>
      <c r="K168" t="str">
        <f>VLOOKUP(tblSalaries[[#This Row],[Where do you work]],tblCountries[[Actual]:[Mapping]],2,FALSE)</f>
        <v>USA</v>
      </c>
      <c r="L168" t="s">
        <v>18</v>
      </c>
      <c r="M168" s="21" t="s">
        <v>4016</v>
      </c>
      <c r="N168" t="str">
        <f>VLOOKUP(IF(FLOOR(tblSalaries[[#This Row],[Salary in USD]]/salary_step,1)&gt;19,19,FLOOR(tblSalaries[[#This Row],[Salary in USD]]/salary_step,1)),tblCountries4[#All],2,0)</f>
        <v>08 | 100000 - 112500</v>
      </c>
      <c r="O168">
        <f>IF(VALUE(max_scatterplot)=0,tblSalaries[[#This Row],[Salary in USD]],IF(AND(tblSalaries[[#This Row],[Salary in USD]]&gt;=VALUE(min_scatterplot),tblSalaries[[#This Row],[Salary in USD]]&lt;=VALUE(max_scatterplot)),tblSalaries[[#This Row],[Salary in USD]],selection_false))</f>
        <v>103000</v>
      </c>
    </row>
    <row r="169" spans="2:15" ht="15" customHeight="1" x14ac:dyDescent="0.25">
      <c r="B169" t="s">
        <v>3354</v>
      </c>
      <c r="C169" s="1">
        <v>41058.892395833333</v>
      </c>
      <c r="D169" s="4">
        <v>103000</v>
      </c>
      <c r="E169">
        <v>103000</v>
      </c>
      <c r="F169" t="s">
        <v>6</v>
      </c>
      <c r="G169">
        <f>tblSalaries[[#This Row],[clean Salary (in local currency)]]*VLOOKUP(tblSalaries[[#This Row],[Currency]],mapping!D:E,2,FALSE)</f>
        <v>103000</v>
      </c>
      <c r="H169" t="s">
        <v>488</v>
      </c>
      <c r="I169" t="s">
        <v>488</v>
      </c>
      <c r="J169" t="s">
        <v>15</v>
      </c>
      <c r="K169" t="str">
        <f>VLOOKUP(tblSalaries[[#This Row],[Where do you work]],tblCountries[[Actual]:[Mapping]],2,FALSE)</f>
        <v>USA</v>
      </c>
      <c r="L169" t="s">
        <v>9</v>
      </c>
      <c r="M169" s="21">
        <v>22</v>
      </c>
      <c r="N169" t="str">
        <f>VLOOKUP(IF(FLOOR(tblSalaries[[#This Row],[Salary in USD]]/salary_step,1)&gt;19,19,FLOOR(tblSalaries[[#This Row],[Salary in USD]]/salary_step,1)),tblCountries4[#All],2,0)</f>
        <v>08 | 100000 - 112500</v>
      </c>
      <c r="O169">
        <f>IF(VALUE(max_scatterplot)=0,tblSalaries[[#This Row],[Salary in USD]],IF(AND(tblSalaries[[#This Row],[Salary in USD]]&gt;=VALUE(min_scatterplot),tblSalaries[[#This Row],[Salary in USD]]&lt;=VALUE(max_scatterplot)),tblSalaries[[#This Row],[Salary in USD]],selection_false))</f>
        <v>103000</v>
      </c>
    </row>
    <row r="170" spans="2:15" ht="15" customHeight="1" x14ac:dyDescent="0.25">
      <c r="B170" t="s">
        <v>3852</v>
      </c>
      <c r="C170" s="1">
        <v>41078.237708333334</v>
      </c>
      <c r="D170" s="4">
        <v>600000</v>
      </c>
      <c r="E170">
        <v>600000</v>
      </c>
      <c r="F170" t="s">
        <v>1362</v>
      </c>
      <c r="G170">
        <f>tblSalaries[[#This Row],[clean Salary (in local currency)]]*VLOOKUP(tblSalaries[[#This Row],[Currency]],mapping!D:E,2,FALSE)</f>
        <v>102542.54233725216</v>
      </c>
      <c r="H170" t="s">
        <v>279</v>
      </c>
      <c r="I170" t="s">
        <v>279</v>
      </c>
      <c r="J170" t="s">
        <v>1978</v>
      </c>
      <c r="K170" t="str">
        <f>VLOOKUP(tblSalaries[[#This Row],[Where do you work]],tblCountries[[Actual]:[Mapping]],2,FALSE)</f>
        <v>Denmark</v>
      </c>
      <c r="L170" t="s">
        <v>18</v>
      </c>
      <c r="M170" s="21">
        <v>20</v>
      </c>
      <c r="N170" t="str">
        <f>VLOOKUP(IF(FLOOR(tblSalaries[[#This Row],[Salary in USD]]/salary_step,1)&gt;19,19,FLOOR(tblSalaries[[#This Row],[Salary in USD]]/salary_step,1)),tblCountries4[#All],2,0)</f>
        <v>08 | 100000 - 112500</v>
      </c>
      <c r="O170">
        <f>IF(VALUE(max_scatterplot)=0,tblSalaries[[#This Row],[Salary in USD]],IF(AND(tblSalaries[[#This Row],[Salary in USD]]&gt;=VALUE(min_scatterplot),tblSalaries[[#This Row],[Salary in USD]]&lt;=VALUE(max_scatterplot)),tblSalaries[[#This Row],[Salary in USD]],selection_false))</f>
        <v>102542.54233725216</v>
      </c>
    </row>
    <row r="171" spans="2:15" ht="15" customHeight="1" x14ac:dyDescent="0.25">
      <c r="B171" t="s">
        <v>2433</v>
      </c>
      <c r="C171" s="1">
        <v>41055.106365740743</v>
      </c>
      <c r="D171" s="4" t="s">
        <v>524</v>
      </c>
      <c r="E171">
        <v>65000</v>
      </c>
      <c r="F171" t="s">
        <v>69</v>
      </c>
      <c r="G171">
        <f>tblSalaries[[#This Row],[clean Salary (in local currency)]]*VLOOKUP(tblSalaries[[#This Row],[Currency]],mapping!D:E,2,FALSE)</f>
        <v>102451.58768437347</v>
      </c>
      <c r="H171" t="s">
        <v>181</v>
      </c>
      <c r="I171" t="s">
        <v>488</v>
      </c>
      <c r="J171" t="s">
        <v>71</v>
      </c>
      <c r="K171" t="str">
        <f>VLOOKUP(tblSalaries[[#This Row],[Where do you work]],tblCountries[[Actual]:[Mapping]],2,FALSE)</f>
        <v>UK</v>
      </c>
      <c r="L171" t="s">
        <v>18</v>
      </c>
      <c r="M171" s="21" t="s">
        <v>4016</v>
      </c>
      <c r="N171" t="str">
        <f>VLOOKUP(IF(FLOOR(tblSalaries[[#This Row],[Salary in USD]]/salary_step,1)&gt;19,19,FLOOR(tblSalaries[[#This Row],[Salary in USD]]/salary_step,1)),tblCountries4[#All],2,0)</f>
        <v>08 | 100000 - 112500</v>
      </c>
      <c r="O171">
        <f>IF(VALUE(max_scatterplot)=0,tblSalaries[[#This Row],[Salary in USD]],IF(AND(tblSalaries[[#This Row],[Salary in USD]]&gt;=VALUE(min_scatterplot),tblSalaries[[#This Row],[Salary in USD]]&lt;=VALUE(max_scatterplot)),tblSalaries[[#This Row],[Salary in USD]],selection_false))</f>
        <v>102451.58768437347</v>
      </c>
    </row>
    <row r="172" spans="2:15" ht="15" customHeight="1" x14ac:dyDescent="0.25">
      <c r="B172" t="s">
        <v>2741</v>
      </c>
      <c r="C172" s="1">
        <v>41055.678229166668</v>
      </c>
      <c r="D172" s="4">
        <v>65000</v>
      </c>
      <c r="E172">
        <v>65000</v>
      </c>
      <c r="F172" t="s">
        <v>69</v>
      </c>
      <c r="G172">
        <f>tblSalaries[[#This Row],[clean Salary (in local currency)]]*VLOOKUP(tblSalaries[[#This Row],[Currency]],mapping!D:E,2,FALSE)</f>
        <v>102451.58768437347</v>
      </c>
      <c r="H172" t="s">
        <v>858</v>
      </c>
      <c r="I172" t="s">
        <v>52</v>
      </c>
      <c r="J172" t="s">
        <v>71</v>
      </c>
      <c r="K172" t="str">
        <f>VLOOKUP(tblSalaries[[#This Row],[Where do you work]],tblCountries[[Actual]:[Mapping]],2,FALSE)</f>
        <v>UK</v>
      </c>
      <c r="L172" t="s">
        <v>9</v>
      </c>
      <c r="M172" s="21">
        <v>15</v>
      </c>
      <c r="N172" t="str">
        <f>VLOOKUP(IF(FLOOR(tblSalaries[[#This Row],[Salary in USD]]/salary_step,1)&gt;19,19,FLOOR(tblSalaries[[#This Row],[Salary in USD]]/salary_step,1)),tblCountries4[#All],2,0)</f>
        <v>08 | 100000 - 112500</v>
      </c>
      <c r="O172">
        <f>IF(VALUE(max_scatterplot)=0,tblSalaries[[#This Row],[Salary in USD]],IF(AND(tblSalaries[[#This Row],[Salary in USD]]&gt;=VALUE(min_scatterplot),tblSalaries[[#This Row],[Salary in USD]]&lt;=VALUE(max_scatterplot)),tblSalaries[[#This Row],[Salary in USD]],selection_false))</f>
        <v>102451.58768437347</v>
      </c>
    </row>
    <row r="173" spans="2:15" ht="15" customHeight="1" x14ac:dyDescent="0.25">
      <c r="B173" t="s">
        <v>2905</v>
      </c>
      <c r="C173" s="1">
        <v>41056.720416666663</v>
      </c>
      <c r="D173" s="4" t="s">
        <v>524</v>
      </c>
      <c r="E173">
        <v>65000</v>
      </c>
      <c r="F173" t="s">
        <v>69</v>
      </c>
      <c r="G173">
        <f>tblSalaries[[#This Row],[clean Salary (in local currency)]]*VLOOKUP(tblSalaries[[#This Row],[Currency]],mapping!D:E,2,FALSE)</f>
        <v>102451.58768437347</v>
      </c>
      <c r="H173" t="s">
        <v>52</v>
      </c>
      <c r="I173" t="s">
        <v>52</v>
      </c>
      <c r="J173" t="s">
        <v>71</v>
      </c>
      <c r="K173" t="str">
        <f>VLOOKUP(tblSalaries[[#This Row],[Where do you work]],tblCountries[[Actual]:[Mapping]],2,FALSE)</f>
        <v>UK</v>
      </c>
      <c r="L173" t="s">
        <v>25</v>
      </c>
      <c r="M173" s="21">
        <v>15</v>
      </c>
      <c r="N173" t="str">
        <f>VLOOKUP(IF(FLOOR(tblSalaries[[#This Row],[Salary in USD]]/salary_step,1)&gt;19,19,FLOOR(tblSalaries[[#This Row],[Salary in USD]]/salary_step,1)),tblCountries4[#All],2,0)</f>
        <v>08 | 100000 - 112500</v>
      </c>
      <c r="O173">
        <f>IF(VALUE(max_scatterplot)=0,tblSalaries[[#This Row],[Salary in USD]],IF(AND(tblSalaries[[#This Row],[Salary in USD]]&gt;=VALUE(min_scatterplot),tblSalaries[[#This Row],[Salary in USD]]&lt;=VALUE(max_scatterplot)),tblSalaries[[#This Row],[Salary in USD]],selection_false))</f>
        <v>102451.58768437347</v>
      </c>
    </row>
    <row r="174" spans="2:15" ht="15" customHeight="1" x14ac:dyDescent="0.25">
      <c r="B174" t="s">
        <v>3419</v>
      </c>
      <c r="C174" s="1">
        <v>41059.456689814811</v>
      </c>
      <c r="D174" s="4">
        <v>8500</v>
      </c>
      <c r="E174">
        <v>102000</v>
      </c>
      <c r="F174" t="s">
        <v>6</v>
      </c>
      <c r="G174">
        <f>tblSalaries[[#This Row],[clean Salary (in local currency)]]*VLOOKUP(tblSalaries[[#This Row],[Currency]],mapping!D:E,2,FALSE)</f>
        <v>102000</v>
      </c>
      <c r="H174" t="s">
        <v>108</v>
      </c>
      <c r="I174" t="s">
        <v>20</v>
      </c>
      <c r="J174" t="s">
        <v>15</v>
      </c>
      <c r="K174" t="str">
        <f>VLOOKUP(tblSalaries[[#This Row],[Where do you work]],tblCountries[[Actual]:[Mapping]],2,FALSE)</f>
        <v>USA</v>
      </c>
      <c r="L174" t="s">
        <v>9</v>
      </c>
      <c r="M174" s="21">
        <v>5</v>
      </c>
      <c r="N174" t="str">
        <f>VLOOKUP(IF(FLOOR(tblSalaries[[#This Row],[Salary in USD]]/salary_step,1)&gt;19,19,FLOOR(tblSalaries[[#This Row],[Salary in USD]]/salary_step,1)),tblCountries4[#All],2,0)</f>
        <v>08 | 100000 - 112500</v>
      </c>
      <c r="O174">
        <f>IF(VALUE(max_scatterplot)=0,tblSalaries[[#This Row],[Salary in USD]],IF(AND(tblSalaries[[#This Row],[Salary in USD]]&gt;=VALUE(min_scatterplot),tblSalaries[[#This Row],[Salary in USD]]&lt;=VALUE(max_scatterplot)),tblSalaries[[#This Row],[Salary in USD]],selection_false))</f>
        <v>102000</v>
      </c>
    </row>
    <row r="175" spans="2:15" ht="15" customHeight="1" x14ac:dyDescent="0.25">
      <c r="B175" t="s">
        <v>2079</v>
      </c>
      <c r="C175" s="1">
        <v>41054.957696759258</v>
      </c>
      <c r="D175" s="4" t="s">
        <v>123</v>
      </c>
      <c r="E175">
        <v>100000</v>
      </c>
      <c r="F175" t="s">
        <v>82</v>
      </c>
      <c r="G175">
        <f>tblSalaries[[#This Row],[clean Salary (in local currency)]]*VLOOKUP(tblSalaries[[#This Row],[Currency]],mapping!D:E,2,FALSE)</f>
        <v>101990.96564026357</v>
      </c>
      <c r="H175" t="s">
        <v>124</v>
      </c>
      <c r="I175" t="s">
        <v>52</v>
      </c>
      <c r="J175" t="s">
        <v>84</v>
      </c>
      <c r="K175" t="str">
        <f>VLOOKUP(tblSalaries[[#This Row],[Where do you work]],tblCountries[[Actual]:[Mapping]],2,FALSE)</f>
        <v>Australia</v>
      </c>
      <c r="L175" t="s">
        <v>9</v>
      </c>
      <c r="M175" s="21" t="s">
        <v>4016</v>
      </c>
      <c r="N175" t="str">
        <f>VLOOKUP(IF(FLOOR(tblSalaries[[#This Row],[Salary in USD]]/salary_step,1)&gt;19,19,FLOOR(tblSalaries[[#This Row],[Salary in USD]]/salary_step,1)),tblCountries4[#All],2,0)</f>
        <v>08 | 100000 - 112500</v>
      </c>
      <c r="O175">
        <f>IF(VALUE(max_scatterplot)=0,tblSalaries[[#This Row],[Salary in USD]],IF(AND(tblSalaries[[#This Row],[Salary in USD]]&gt;=VALUE(min_scatterplot),tblSalaries[[#This Row],[Salary in USD]]&lt;=VALUE(max_scatterplot)),tblSalaries[[#This Row],[Salary in USD]],selection_false))</f>
        <v>101990.96564026357</v>
      </c>
    </row>
    <row r="176" spans="2:15" ht="15" customHeight="1" x14ac:dyDescent="0.25">
      <c r="B176" t="s">
        <v>2604</v>
      </c>
      <c r="C176" s="1">
        <v>41055.411365740743</v>
      </c>
      <c r="D176" s="4">
        <v>100000</v>
      </c>
      <c r="E176">
        <v>100000</v>
      </c>
      <c r="F176" t="s">
        <v>82</v>
      </c>
      <c r="G176">
        <f>tblSalaries[[#This Row],[clean Salary (in local currency)]]*VLOOKUP(tblSalaries[[#This Row],[Currency]],mapping!D:E,2,FALSE)</f>
        <v>101990.96564026357</v>
      </c>
      <c r="H176" t="s">
        <v>707</v>
      </c>
      <c r="I176" t="s">
        <v>52</v>
      </c>
      <c r="J176" t="s">
        <v>84</v>
      </c>
      <c r="K176" t="str">
        <f>VLOOKUP(tblSalaries[[#This Row],[Where do you work]],tblCountries[[Actual]:[Mapping]],2,FALSE)</f>
        <v>Australia</v>
      </c>
      <c r="L176" t="s">
        <v>18</v>
      </c>
      <c r="M176" s="21">
        <v>20</v>
      </c>
      <c r="N176" t="str">
        <f>VLOOKUP(IF(FLOOR(tblSalaries[[#This Row],[Salary in USD]]/salary_step,1)&gt;19,19,FLOOR(tblSalaries[[#This Row],[Salary in USD]]/salary_step,1)),tblCountries4[#All],2,0)</f>
        <v>08 | 100000 - 112500</v>
      </c>
      <c r="O176">
        <f>IF(VALUE(max_scatterplot)=0,tblSalaries[[#This Row],[Salary in USD]],IF(AND(tblSalaries[[#This Row],[Salary in USD]]&gt;=VALUE(min_scatterplot),tblSalaries[[#This Row],[Salary in USD]]&lt;=VALUE(max_scatterplot)),tblSalaries[[#This Row],[Salary in USD]],selection_false))</f>
        <v>101990.96564026357</v>
      </c>
    </row>
    <row r="177" spans="2:15" ht="15" customHeight="1" x14ac:dyDescent="0.25">
      <c r="B177" t="s">
        <v>2620</v>
      </c>
      <c r="C177" s="1">
        <v>41055.462326388886</v>
      </c>
      <c r="D177" s="4">
        <v>100000</v>
      </c>
      <c r="E177">
        <v>100000</v>
      </c>
      <c r="F177" t="s">
        <v>82</v>
      </c>
      <c r="G177">
        <f>tblSalaries[[#This Row],[clean Salary (in local currency)]]*VLOOKUP(tblSalaries[[#This Row],[Currency]],mapping!D:E,2,FALSE)</f>
        <v>101990.96564026357</v>
      </c>
      <c r="H177" t="s">
        <v>207</v>
      </c>
      <c r="I177" t="s">
        <v>20</v>
      </c>
      <c r="J177" t="s">
        <v>84</v>
      </c>
      <c r="K177" t="str">
        <f>VLOOKUP(tblSalaries[[#This Row],[Where do you work]],tblCountries[[Actual]:[Mapping]],2,FALSE)</f>
        <v>Australia</v>
      </c>
      <c r="L177" t="s">
        <v>13</v>
      </c>
      <c r="M177" s="21">
        <v>1</v>
      </c>
      <c r="N177" t="str">
        <f>VLOOKUP(IF(FLOOR(tblSalaries[[#This Row],[Salary in USD]]/salary_step,1)&gt;19,19,FLOOR(tblSalaries[[#This Row],[Salary in USD]]/salary_step,1)),tblCountries4[#All],2,0)</f>
        <v>08 | 100000 - 112500</v>
      </c>
      <c r="O177">
        <f>IF(VALUE(max_scatterplot)=0,tblSalaries[[#This Row],[Salary in USD]],IF(AND(tblSalaries[[#This Row],[Salary in USD]]&gt;=VALUE(min_scatterplot),tblSalaries[[#This Row],[Salary in USD]]&lt;=VALUE(max_scatterplot)),tblSalaries[[#This Row],[Salary in USD]],selection_false))</f>
        <v>101990.96564026357</v>
      </c>
    </row>
    <row r="178" spans="2:15" ht="15" customHeight="1" x14ac:dyDescent="0.25">
      <c r="B178" t="s">
        <v>2674</v>
      </c>
      <c r="C178" s="1">
        <v>41055.544421296298</v>
      </c>
      <c r="D178" s="4">
        <v>100000</v>
      </c>
      <c r="E178">
        <v>100000</v>
      </c>
      <c r="F178" t="s">
        <v>82</v>
      </c>
      <c r="G178">
        <f>tblSalaries[[#This Row],[clean Salary (in local currency)]]*VLOOKUP(tblSalaries[[#This Row],[Currency]],mapping!D:E,2,FALSE)</f>
        <v>101990.96564026357</v>
      </c>
      <c r="H178" t="s">
        <v>779</v>
      </c>
      <c r="I178" t="s">
        <v>52</v>
      </c>
      <c r="J178" t="s">
        <v>84</v>
      </c>
      <c r="K178" t="str">
        <f>VLOOKUP(tblSalaries[[#This Row],[Where do you work]],tblCountries[[Actual]:[Mapping]],2,FALSE)</f>
        <v>Australia</v>
      </c>
      <c r="L178" t="s">
        <v>25</v>
      </c>
      <c r="M178" s="21">
        <v>20</v>
      </c>
      <c r="N178" t="str">
        <f>VLOOKUP(IF(FLOOR(tblSalaries[[#This Row],[Salary in USD]]/salary_step,1)&gt;19,19,FLOOR(tblSalaries[[#This Row],[Salary in USD]]/salary_step,1)),tblCountries4[#All],2,0)</f>
        <v>08 | 100000 - 112500</v>
      </c>
      <c r="O178">
        <f>IF(VALUE(max_scatterplot)=0,tblSalaries[[#This Row],[Salary in USD]],IF(AND(tblSalaries[[#This Row],[Salary in USD]]&gt;=VALUE(min_scatterplot),tblSalaries[[#This Row],[Salary in USD]]&lt;=VALUE(max_scatterplot)),tblSalaries[[#This Row],[Salary in USD]],selection_false))</f>
        <v>101990.96564026357</v>
      </c>
    </row>
    <row r="179" spans="2:15" ht="15" customHeight="1" x14ac:dyDescent="0.25">
      <c r="B179" t="s">
        <v>2954</v>
      </c>
      <c r="C179" s="1">
        <v>41057.274884259263</v>
      </c>
      <c r="D179" s="4">
        <v>100000</v>
      </c>
      <c r="E179">
        <v>100000</v>
      </c>
      <c r="F179" t="s">
        <v>82</v>
      </c>
      <c r="G179">
        <f>tblSalaries[[#This Row],[clean Salary (in local currency)]]*VLOOKUP(tblSalaries[[#This Row],[Currency]],mapping!D:E,2,FALSE)</f>
        <v>101990.96564026357</v>
      </c>
      <c r="H179" t="s">
        <v>76</v>
      </c>
      <c r="I179" t="s">
        <v>356</v>
      </c>
      <c r="J179" t="s">
        <v>84</v>
      </c>
      <c r="K179" t="str">
        <f>VLOOKUP(tblSalaries[[#This Row],[Where do you work]],tblCountries[[Actual]:[Mapping]],2,FALSE)</f>
        <v>Australia</v>
      </c>
      <c r="L179" t="s">
        <v>13</v>
      </c>
      <c r="M179" s="21">
        <v>6</v>
      </c>
      <c r="N179" t="str">
        <f>VLOOKUP(IF(FLOOR(tblSalaries[[#This Row],[Salary in USD]]/salary_step,1)&gt;19,19,FLOOR(tblSalaries[[#This Row],[Salary in USD]]/salary_step,1)),tblCountries4[#All],2,0)</f>
        <v>08 | 100000 - 112500</v>
      </c>
      <c r="O179">
        <f>IF(VALUE(max_scatterplot)=0,tblSalaries[[#This Row],[Salary in USD]],IF(AND(tblSalaries[[#This Row],[Salary in USD]]&gt;=VALUE(min_scatterplot),tblSalaries[[#This Row],[Salary in USD]]&lt;=VALUE(max_scatterplot)),tblSalaries[[#This Row],[Salary in USD]],selection_false))</f>
        <v>101990.96564026357</v>
      </c>
    </row>
    <row r="180" spans="2:15" ht="15" customHeight="1" x14ac:dyDescent="0.25">
      <c r="B180" t="s">
        <v>2978</v>
      </c>
      <c r="C180" s="1">
        <v>41057.390231481484</v>
      </c>
      <c r="D180" s="4">
        <v>100000</v>
      </c>
      <c r="E180">
        <v>100000</v>
      </c>
      <c r="F180" t="s">
        <v>82</v>
      </c>
      <c r="G180">
        <f>tblSalaries[[#This Row],[clean Salary (in local currency)]]*VLOOKUP(tblSalaries[[#This Row],[Currency]],mapping!D:E,2,FALSE)</f>
        <v>101990.96564026357</v>
      </c>
      <c r="H180" t="s">
        <v>855</v>
      </c>
      <c r="I180" t="s">
        <v>20</v>
      </c>
      <c r="J180" t="s">
        <v>84</v>
      </c>
      <c r="K180" t="str">
        <f>VLOOKUP(tblSalaries[[#This Row],[Where do you work]],tblCountries[[Actual]:[Mapping]],2,FALSE)</f>
        <v>Australia</v>
      </c>
      <c r="L180" t="s">
        <v>9</v>
      </c>
      <c r="M180" s="21">
        <v>20</v>
      </c>
      <c r="N180" t="str">
        <f>VLOOKUP(IF(FLOOR(tblSalaries[[#This Row],[Salary in USD]]/salary_step,1)&gt;19,19,FLOOR(tblSalaries[[#This Row],[Salary in USD]]/salary_step,1)),tblCountries4[#All],2,0)</f>
        <v>08 | 100000 - 112500</v>
      </c>
      <c r="O180">
        <f>IF(VALUE(max_scatterplot)=0,tblSalaries[[#This Row],[Salary in USD]],IF(AND(tblSalaries[[#This Row],[Salary in USD]]&gt;=VALUE(min_scatterplot),tblSalaries[[#This Row],[Salary in USD]]&lt;=VALUE(max_scatterplot)),tblSalaries[[#This Row],[Salary in USD]],selection_false))</f>
        <v>101990.96564026357</v>
      </c>
    </row>
    <row r="181" spans="2:15" ht="15" customHeight="1" x14ac:dyDescent="0.25">
      <c r="B181" t="s">
        <v>3248</v>
      </c>
      <c r="C181" s="1">
        <v>41058.39271990741</v>
      </c>
      <c r="D181" s="4">
        <v>100000</v>
      </c>
      <c r="E181">
        <v>100000</v>
      </c>
      <c r="F181" t="s">
        <v>82</v>
      </c>
      <c r="G181">
        <f>tblSalaries[[#This Row],[clean Salary (in local currency)]]*VLOOKUP(tblSalaries[[#This Row],[Currency]],mapping!D:E,2,FALSE)</f>
        <v>101990.96564026357</v>
      </c>
      <c r="H181" t="s">
        <v>1419</v>
      </c>
      <c r="I181" t="s">
        <v>356</v>
      </c>
      <c r="J181" t="s">
        <v>84</v>
      </c>
      <c r="K181" t="str">
        <f>VLOOKUP(tblSalaries[[#This Row],[Where do you work]],tblCountries[[Actual]:[Mapping]],2,FALSE)</f>
        <v>Australia</v>
      </c>
      <c r="L181" t="s">
        <v>9</v>
      </c>
      <c r="M181" s="21">
        <v>15</v>
      </c>
      <c r="N181" t="str">
        <f>VLOOKUP(IF(FLOOR(tblSalaries[[#This Row],[Salary in USD]]/salary_step,1)&gt;19,19,FLOOR(tblSalaries[[#This Row],[Salary in USD]]/salary_step,1)),tblCountries4[#All],2,0)</f>
        <v>08 | 100000 - 112500</v>
      </c>
      <c r="O181">
        <f>IF(VALUE(max_scatterplot)=0,tblSalaries[[#This Row],[Salary in USD]],IF(AND(tblSalaries[[#This Row],[Salary in USD]]&gt;=VALUE(min_scatterplot),tblSalaries[[#This Row],[Salary in USD]]&lt;=VALUE(max_scatterplot)),tblSalaries[[#This Row],[Salary in USD]],selection_false))</f>
        <v>101990.96564026357</v>
      </c>
    </row>
    <row r="182" spans="2:15" ht="15" customHeight="1" x14ac:dyDescent="0.25">
      <c r="B182" t="s">
        <v>3331</v>
      </c>
      <c r="C182" s="1">
        <v>41058.788402777776</v>
      </c>
      <c r="D182" s="4">
        <v>100000</v>
      </c>
      <c r="E182">
        <v>100000</v>
      </c>
      <c r="F182" t="s">
        <v>82</v>
      </c>
      <c r="G182">
        <f>tblSalaries[[#This Row],[clean Salary (in local currency)]]*VLOOKUP(tblSalaries[[#This Row],[Currency]],mapping!D:E,2,FALSE)</f>
        <v>101990.96564026357</v>
      </c>
      <c r="H182" t="s">
        <v>1517</v>
      </c>
      <c r="I182" t="s">
        <v>356</v>
      </c>
      <c r="J182" t="s">
        <v>84</v>
      </c>
      <c r="K182" t="str">
        <f>VLOOKUP(tblSalaries[[#This Row],[Where do you work]],tblCountries[[Actual]:[Mapping]],2,FALSE)</f>
        <v>Australia</v>
      </c>
      <c r="L182" t="s">
        <v>25</v>
      </c>
      <c r="M182" s="21">
        <v>30</v>
      </c>
      <c r="N182" t="str">
        <f>VLOOKUP(IF(FLOOR(tblSalaries[[#This Row],[Salary in USD]]/salary_step,1)&gt;19,19,FLOOR(tblSalaries[[#This Row],[Salary in USD]]/salary_step,1)),tblCountries4[#All],2,0)</f>
        <v>08 | 100000 - 112500</v>
      </c>
      <c r="O182">
        <f>IF(VALUE(max_scatterplot)=0,tblSalaries[[#This Row],[Salary in USD]],IF(AND(tblSalaries[[#This Row],[Salary in USD]]&gt;=VALUE(min_scatterplot),tblSalaries[[#This Row],[Salary in USD]]&lt;=VALUE(max_scatterplot)),tblSalaries[[#This Row],[Salary in USD]],selection_false))</f>
        <v>101990.96564026357</v>
      </c>
    </row>
    <row r="183" spans="2:15" ht="15" customHeight="1" x14ac:dyDescent="0.25">
      <c r="B183" t="s">
        <v>3554</v>
      </c>
      <c r="C183" s="1">
        <v>41061.30736111111</v>
      </c>
      <c r="D183" s="4">
        <v>100000</v>
      </c>
      <c r="E183">
        <v>100000</v>
      </c>
      <c r="F183" t="s">
        <v>82</v>
      </c>
      <c r="G183">
        <f>tblSalaries[[#This Row],[clean Salary (in local currency)]]*VLOOKUP(tblSalaries[[#This Row],[Currency]],mapping!D:E,2,FALSE)</f>
        <v>101990.96564026357</v>
      </c>
      <c r="H183" t="s">
        <v>772</v>
      </c>
      <c r="I183" t="s">
        <v>52</v>
      </c>
      <c r="J183" t="s">
        <v>84</v>
      </c>
      <c r="K183" t="str">
        <f>VLOOKUP(tblSalaries[[#This Row],[Where do you work]],tblCountries[[Actual]:[Mapping]],2,FALSE)</f>
        <v>Australia</v>
      </c>
      <c r="L183" t="s">
        <v>9</v>
      </c>
      <c r="M183" s="21">
        <v>20</v>
      </c>
      <c r="N183" t="str">
        <f>VLOOKUP(IF(FLOOR(tblSalaries[[#This Row],[Salary in USD]]/salary_step,1)&gt;19,19,FLOOR(tblSalaries[[#This Row],[Salary in USD]]/salary_step,1)),tblCountries4[#All],2,0)</f>
        <v>08 | 100000 - 112500</v>
      </c>
      <c r="O183">
        <f>IF(VALUE(max_scatterplot)=0,tblSalaries[[#This Row],[Salary in USD]],IF(AND(tblSalaries[[#This Row],[Salary in USD]]&gt;=VALUE(min_scatterplot),tblSalaries[[#This Row],[Salary in USD]]&lt;=VALUE(max_scatterplot)),tblSalaries[[#This Row],[Salary in USD]],selection_false))</f>
        <v>101990.96564026357</v>
      </c>
    </row>
    <row r="184" spans="2:15" ht="15" customHeight="1" x14ac:dyDescent="0.25">
      <c r="B184" t="s">
        <v>2907</v>
      </c>
      <c r="C184" s="1">
        <v>41056.763553240744</v>
      </c>
      <c r="D184" s="4">
        <v>64210.1</v>
      </c>
      <c r="E184">
        <v>64210</v>
      </c>
      <c r="F184" t="s">
        <v>69</v>
      </c>
      <c r="G184">
        <f>tblSalaries[[#This Row],[clean Salary (in local currency)]]*VLOOKUP(tblSalaries[[#This Row],[Currency]],mapping!D:E,2,FALSE)</f>
        <v>101206.40684944032</v>
      </c>
      <c r="H184" t="s">
        <v>1056</v>
      </c>
      <c r="I184" t="s">
        <v>356</v>
      </c>
      <c r="J184" t="s">
        <v>71</v>
      </c>
      <c r="K184" t="str">
        <f>VLOOKUP(tblSalaries[[#This Row],[Where do you work]],tblCountries[[Actual]:[Mapping]],2,FALSE)</f>
        <v>UK</v>
      </c>
      <c r="L184" t="s">
        <v>9</v>
      </c>
      <c r="M184" s="21">
        <v>16</v>
      </c>
      <c r="N184" t="str">
        <f>VLOOKUP(IF(FLOOR(tblSalaries[[#This Row],[Salary in USD]]/salary_step,1)&gt;19,19,FLOOR(tblSalaries[[#This Row],[Salary in USD]]/salary_step,1)),tblCountries4[#All],2,0)</f>
        <v>08 | 100000 - 112500</v>
      </c>
      <c r="O184">
        <f>IF(VALUE(max_scatterplot)=0,tblSalaries[[#This Row],[Salary in USD]],IF(AND(tblSalaries[[#This Row],[Salary in USD]]&gt;=VALUE(min_scatterplot),tblSalaries[[#This Row],[Salary in USD]]&lt;=VALUE(max_scatterplot)),tblSalaries[[#This Row],[Salary in USD]],selection_false))</f>
        <v>101206.40684944032</v>
      </c>
    </row>
    <row r="185" spans="2:15" ht="15" customHeight="1" x14ac:dyDescent="0.25">
      <c r="B185" t="s">
        <v>3887</v>
      </c>
      <c r="C185" s="1">
        <v>41080.873877314814</v>
      </c>
      <c r="D185" s="4">
        <v>8400</v>
      </c>
      <c r="E185">
        <v>100800</v>
      </c>
      <c r="F185" t="s">
        <v>6</v>
      </c>
      <c r="G185">
        <f>tblSalaries[[#This Row],[clean Salary (in local currency)]]*VLOOKUP(tblSalaries[[#This Row],[Currency]],mapping!D:E,2,FALSE)</f>
        <v>100800</v>
      </c>
      <c r="H185" t="s">
        <v>1741</v>
      </c>
      <c r="I185" t="s">
        <v>4001</v>
      </c>
      <c r="J185" t="s">
        <v>2004</v>
      </c>
      <c r="K185" t="str">
        <f>VLOOKUP(tblSalaries[[#This Row],[Where do you work]],tblCountries[[Actual]:[Mapping]],2,FALSE)</f>
        <v>Oman</v>
      </c>
      <c r="L185" t="s">
        <v>9</v>
      </c>
      <c r="M185" s="21">
        <v>4</v>
      </c>
      <c r="N185" t="str">
        <f>VLOOKUP(IF(FLOOR(tblSalaries[[#This Row],[Salary in USD]]/salary_step,1)&gt;19,19,FLOOR(tblSalaries[[#This Row],[Salary in USD]]/salary_step,1)),tblCountries4[#All],2,0)</f>
        <v>08 | 100000 - 112500</v>
      </c>
      <c r="O185">
        <f>IF(VALUE(max_scatterplot)=0,tblSalaries[[#This Row],[Salary in USD]],IF(AND(tblSalaries[[#This Row],[Salary in USD]]&gt;=VALUE(min_scatterplot),tblSalaries[[#This Row],[Salary in USD]]&lt;=VALUE(max_scatterplot)),tblSalaries[[#This Row],[Salary in USD]],selection_false))</f>
        <v>100800</v>
      </c>
    </row>
    <row r="186" spans="2:15" ht="15" customHeight="1" x14ac:dyDescent="0.25">
      <c r="B186" t="s">
        <v>3555</v>
      </c>
      <c r="C186" s="1">
        <v>41061.337893518517</v>
      </c>
      <c r="D186" s="4" t="s">
        <v>1734</v>
      </c>
      <c r="E186">
        <v>5650000</v>
      </c>
      <c r="F186" t="s">
        <v>40</v>
      </c>
      <c r="G186">
        <f>tblSalaries[[#This Row],[clean Salary (in local currency)]]*VLOOKUP(tblSalaries[[#This Row],[Currency]],mapping!D:E,2,FALSE)</f>
        <v>100614.72928405051</v>
      </c>
      <c r="H186" t="s">
        <v>360</v>
      </c>
      <c r="I186" t="s">
        <v>3999</v>
      </c>
      <c r="J186" t="s">
        <v>8</v>
      </c>
      <c r="K186" t="str">
        <f>VLOOKUP(tblSalaries[[#This Row],[Where do you work]],tblCountries[[Actual]:[Mapping]],2,FALSE)</f>
        <v>India</v>
      </c>
      <c r="L186" t="s">
        <v>18</v>
      </c>
      <c r="M186" s="21">
        <v>6</v>
      </c>
      <c r="N186" t="str">
        <f>VLOOKUP(IF(FLOOR(tblSalaries[[#This Row],[Salary in USD]]/salary_step,1)&gt;19,19,FLOOR(tblSalaries[[#This Row],[Salary in USD]]/salary_step,1)),tblCountries4[#All],2,0)</f>
        <v>08 | 100000 - 112500</v>
      </c>
      <c r="O186">
        <f>IF(VALUE(max_scatterplot)=0,tblSalaries[[#This Row],[Salary in USD]],IF(AND(tblSalaries[[#This Row],[Salary in USD]]&gt;=VALUE(min_scatterplot),tblSalaries[[#This Row],[Salary in USD]]&lt;=VALUE(max_scatterplot)),tblSalaries[[#This Row],[Salary in USD]],selection_false))</f>
        <v>100614.72928405051</v>
      </c>
    </row>
    <row r="187" spans="2:15" ht="15" customHeight="1" x14ac:dyDescent="0.25">
      <c r="B187" t="s">
        <v>2056</v>
      </c>
      <c r="C187" s="1">
        <v>41054.253437500003</v>
      </c>
      <c r="D187" s="4" t="s">
        <v>97</v>
      </c>
      <c r="E187">
        <v>100000</v>
      </c>
      <c r="F187" t="s">
        <v>6</v>
      </c>
      <c r="G187">
        <f>tblSalaries[[#This Row],[clean Salary (in local currency)]]*VLOOKUP(tblSalaries[[#This Row],[Currency]],mapping!D:E,2,FALSE)</f>
        <v>100000</v>
      </c>
      <c r="H187" t="s">
        <v>98</v>
      </c>
      <c r="I187" t="s">
        <v>20</v>
      </c>
      <c r="J187" t="s">
        <v>24</v>
      </c>
      <c r="K187" t="str">
        <f>VLOOKUP(tblSalaries[[#This Row],[Where do you work]],tblCountries[[Actual]:[Mapping]],2,FALSE)</f>
        <v>Germany</v>
      </c>
      <c r="L187" t="s">
        <v>13</v>
      </c>
      <c r="M187" s="21" t="s">
        <v>4016</v>
      </c>
      <c r="N187" t="str">
        <f>VLOOKUP(IF(FLOOR(tblSalaries[[#This Row],[Salary in USD]]/salary_step,1)&gt;19,19,FLOOR(tblSalaries[[#This Row],[Salary in USD]]/salary_step,1)),tblCountries4[#All],2,0)</f>
        <v>08 | 100000 - 112500</v>
      </c>
      <c r="O187">
        <f>IF(VALUE(max_scatterplot)=0,tblSalaries[[#This Row],[Salary in USD]],IF(AND(tblSalaries[[#This Row],[Salary in USD]]&gt;=VALUE(min_scatterplot),tblSalaries[[#This Row],[Salary in USD]]&lt;=VALUE(max_scatterplot)),tblSalaries[[#This Row],[Salary in USD]],selection_false))</f>
        <v>100000</v>
      </c>
    </row>
    <row r="188" spans="2:15" ht="15" customHeight="1" x14ac:dyDescent="0.25">
      <c r="B188" t="s">
        <v>2883</v>
      </c>
      <c r="C188" s="1">
        <v>41056.5783912037</v>
      </c>
      <c r="D188" s="4" t="s">
        <v>1030</v>
      </c>
      <c r="E188">
        <v>100000</v>
      </c>
      <c r="F188" t="s">
        <v>6</v>
      </c>
      <c r="G188">
        <f>tblSalaries[[#This Row],[clean Salary (in local currency)]]*VLOOKUP(tblSalaries[[#This Row],[Currency]],mapping!D:E,2,FALSE)</f>
        <v>100000</v>
      </c>
      <c r="H188" t="s">
        <v>139</v>
      </c>
      <c r="I188" t="s">
        <v>4001</v>
      </c>
      <c r="J188" t="s">
        <v>1031</v>
      </c>
      <c r="K188" t="str">
        <f>VLOOKUP(tblSalaries[[#This Row],[Where do you work]],tblCountries[[Actual]:[Mapping]],2,FALSE)</f>
        <v>Mexico</v>
      </c>
      <c r="L188" t="s">
        <v>13</v>
      </c>
      <c r="M188" s="21">
        <v>10</v>
      </c>
      <c r="N188" t="str">
        <f>VLOOKUP(IF(FLOOR(tblSalaries[[#This Row],[Salary in USD]]/salary_step,1)&gt;19,19,FLOOR(tblSalaries[[#This Row],[Salary in USD]]/salary_step,1)),tblCountries4[#All],2,0)</f>
        <v>08 | 100000 - 112500</v>
      </c>
      <c r="O188">
        <f>IF(VALUE(max_scatterplot)=0,tblSalaries[[#This Row],[Salary in USD]],IF(AND(tblSalaries[[#This Row],[Salary in USD]]&gt;=VALUE(min_scatterplot),tblSalaries[[#This Row],[Salary in USD]]&lt;=VALUE(max_scatterplot)),tblSalaries[[#This Row],[Salary in USD]],selection_false))</f>
        <v>100000</v>
      </c>
    </row>
    <row r="189" spans="2:15" ht="15" customHeight="1" x14ac:dyDescent="0.25">
      <c r="B189" t="s">
        <v>3215</v>
      </c>
      <c r="C189" s="1">
        <v>41058.101712962962</v>
      </c>
      <c r="D189" s="4" t="s">
        <v>97</v>
      </c>
      <c r="E189">
        <v>100000</v>
      </c>
      <c r="F189" t="s">
        <v>6</v>
      </c>
      <c r="G189">
        <f>tblSalaries[[#This Row],[clean Salary (in local currency)]]*VLOOKUP(tblSalaries[[#This Row],[Currency]],mapping!D:E,2,FALSE)</f>
        <v>100000</v>
      </c>
      <c r="H189" t="s">
        <v>488</v>
      </c>
      <c r="I189" t="s">
        <v>488</v>
      </c>
      <c r="J189" t="s">
        <v>583</v>
      </c>
      <c r="K189" t="str">
        <f>VLOOKUP(tblSalaries[[#This Row],[Where do you work]],tblCountries[[Actual]:[Mapping]],2,FALSE)</f>
        <v>Norway</v>
      </c>
      <c r="L189" t="s">
        <v>9</v>
      </c>
      <c r="M189" s="21">
        <v>12</v>
      </c>
      <c r="N189" t="str">
        <f>VLOOKUP(IF(FLOOR(tblSalaries[[#This Row],[Salary in USD]]/salary_step,1)&gt;19,19,FLOOR(tblSalaries[[#This Row],[Salary in USD]]/salary_step,1)),tblCountries4[#All],2,0)</f>
        <v>08 | 100000 - 112500</v>
      </c>
      <c r="O189">
        <f>IF(VALUE(max_scatterplot)=0,tblSalaries[[#This Row],[Salary in USD]],IF(AND(tblSalaries[[#This Row],[Salary in USD]]&gt;=VALUE(min_scatterplot),tblSalaries[[#This Row],[Salary in USD]]&lt;=VALUE(max_scatterplot)),tblSalaries[[#This Row],[Salary in USD]],selection_false))</f>
        <v>100000</v>
      </c>
    </row>
    <row r="190" spans="2:15" ht="15" customHeight="1" x14ac:dyDescent="0.25">
      <c r="B190" t="s">
        <v>3688</v>
      </c>
      <c r="C190" s="1">
        <v>41066.888090277775</v>
      </c>
      <c r="D190" s="4">
        <v>100000</v>
      </c>
      <c r="E190">
        <v>100000</v>
      </c>
      <c r="F190" t="s">
        <v>6</v>
      </c>
      <c r="G190">
        <f>tblSalaries[[#This Row],[clean Salary (in local currency)]]*VLOOKUP(tblSalaries[[#This Row],[Currency]],mapping!D:E,2,FALSE)</f>
        <v>100000</v>
      </c>
      <c r="H190" t="s">
        <v>1850</v>
      </c>
      <c r="I190" t="s">
        <v>20</v>
      </c>
      <c r="J190" t="s">
        <v>65</v>
      </c>
      <c r="K190" t="str">
        <f>VLOOKUP(tblSalaries[[#This Row],[Where do you work]],tblCountries[[Actual]:[Mapping]],2,FALSE)</f>
        <v>Russia</v>
      </c>
      <c r="L190" t="s">
        <v>13</v>
      </c>
      <c r="M190" s="21">
        <v>6</v>
      </c>
      <c r="N190" t="str">
        <f>VLOOKUP(IF(FLOOR(tblSalaries[[#This Row],[Salary in USD]]/salary_step,1)&gt;19,19,FLOOR(tblSalaries[[#This Row],[Salary in USD]]/salary_step,1)),tblCountries4[#All],2,0)</f>
        <v>08 | 100000 - 112500</v>
      </c>
      <c r="O190">
        <f>IF(VALUE(max_scatterplot)=0,tblSalaries[[#This Row],[Salary in USD]],IF(AND(tblSalaries[[#This Row],[Salary in USD]]&gt;=VALUE(min_scatterplot),tblSalaries[[#This Row],[Salary in USD]]&lt;=VALUE(max_scatterplot)),tblSalaries[[#This Row],[Salary in USD]],selection_false))</f>
        <v>100000</v>
      </c>
    </row>
    <row r="191" spans="2:15" ht="15" customHeight="1" x14ac:dyDescent="0.25">
      <c r="B191" t="s">
        <v>2076</v>
      </c>
      <c r="C191" s="1">
        <v>41054.324305555558</v>
      </c>
      <c r="D191" s="4">
        <v>100000</v>
      </c>
      <c r="E191">
        <v>100000</v>
      </c>
      <c r="F191" t="s">
        <v>6</v>
      </c>
      <c r="G191">
        <f>tblSalaries[[#This Row],[clean Salary (in local currency)]]*VLOOKUP(tblSalaries[[#This Row],[Currency]],mapping!D:E,2,FALSE)</f>
        <v>100000</v>
      </c>
      <c r="H191" t="s">
        <v>119</v>
      </c>
      <c r="I191" t="s">
        <v>52</v>
      </c>
      <c r="J191" t="s">
        <v>120</v>
      </c>
      <c r="K191" t="str">
        <f>VLOOKUP(tblSalaries[[#This Row],[Where do you work]],tblCountries[[Actual]:[Mapping]],2,FALSE)</f>
        <v>South Africa</v>
      </c>
      <c r="L191" t="s">
        <v>9</v>
      </c>
      <c r="M191" s="21" t="s">
        <v>4016</v>
      </c>
      <c r="N191" t="str">
        <f>VLOOKUP(IF(FLOOR(tblSalaries[[#This Row],[Salary in USD]]/salary_step,1)&gt;19,19,FLOOR(tblSalaries[[#This Row],[Salary in USD]]/salary_step,1)),tblCountries4[#All],2,0)</f>
        <v>08 | 100000 - 112500</v>
      </c>
      <c r="O191">
        <f>IF(VALUE(max_scatterplot)=0,tblSalaries[[#This Row],[Salary in USD]],IF(AND(tblSalaries[[#This Row],[Salary in USD]]&gt;=VALUE(min_scatterplot),tblSalaries[[#This Row],[Salary in USD]]&lt;=VALUE(max_scatterplot)),tblSalaries[[#This Row],[Salary in USD]],selection_false))</f>
        <v>100000</v>
      </c>
    </row>
    <row r="192" spans="2:15" ht="15" customHeight="1" x14ac:dyDescent="0.25">
      <c r="B192" t="s">
        <v>3357</v>
      </c>
      <c r="C192" s="1">
        <v>41058.895555555559</v>
      </c>
      <c r="D192" s="4">
        <v>100000</v>
      </c>
      <c r="E192">
        <v>100000</v>
      </c>
      <c r="F192" t="s">
        <v>6</v>
      </c>
      <c r="G192">
        <f>tblSalaries[[#This Row],[clean Salary (in local currency)]]*VLOOKUP(tblSalaries[[#This Row],[Currency]],mapping!D:E,2,FALSE)</f>
        <v>100000</v>
      </c>
      <c r="H192" t="s">
        <v>1541</v>
      </c>
      <c r="I192" t="s">
        <v>4001</v>
      </c>
      <c r="J192" t="s">
        <v>447</v>
      </c>
      <c r="K192" t="str">
        <f>VLOOKUP(tblSalaries[[#This Row],[Where do you work]],tblCountries[[Actual]:[Mapping]],2,FALSE)</f>
        <v>Sweden</v>
      </c>
      <c r="L192" t="s">
        <v>18</v>
      </c>
      <c r="M192" s="21">
        <v>20</v>
      </c>
      <c r="N192" t="str">
        <f>VLOOKUP(IF(FLOOR(tblSalaries[[#This Row],[Salary in USD]]/salary_step,1)&gt;19,19,FLOOR(tblSalaries[[#This Row],[Salary in USD]]/salary_step,1)),tblCountries4[#All],2,0)</f>
        <v>08 | 100000 - 112500</v>
      </c>
      <c r="O192">
        <f>IF(VALUE(max_scatterplot)=0,tblSalaries[[#This Row],[Salary in USD]],IF(AND(tblSalaries[[#This Row],[Salary in USD]]&gt;=VALUE(min_scatterplot),tblSalaries[[#This Row],[Salary in USD]]&lt;=VALUE(max_scatterplot)),tblSalaries[[#This Row],[Salary in USD]],selection_false))</f>
        <v>100000</v>
      </c>
    </row>
    <row r="193" spans="2:15" ht="15" customHeight="1" x14ac:dyDescent="0.25">
      <c r="B193" t="s">
        <v>3846</v>
      </c>
      <c r="C193" s="1">
        <v>41077.168055555558</v>
      </c>
      <c r="D193" s="4" t="s">
        <v>1973</v>
      </c>
      <c r="E193">
        <v>100000</v>
      </c>
      <c r="F193" t="s">
        <v>6</v>
      </c>
      <c r="G193">
        <f>tblSalaries[[#This Row],[clean Salary (in local currency)]]*VLOOKUP(tblSalaries[[#This Row],[Currency]],mapping!D:E,2,FALSE)</f>
        <v>100000</v>
      </c>
      <c r="H193" t="s">
        <v>1974</v>
      </c>
      <c r="I193" t="s">
        <v>52</v>
      </c>
      <c r="J193" t="s">
        <v>179</v>
      </c>
      <c r="K193" t="str">
        <f>VLOOKUP(tblSalaries[[#This Row],[Where do you work]],tblCountries[[Actual]:[Mapping]],2,FALSE)</f>
        <v>UAE</v>
      </c>
      <c r="L193" t="s">
        <v>13</v>
      </c>
      <c r="M193" s="21">
        <v>15</v>
      </c>
      <c r="N193" t="str">
        <f>VLOOKUP(IF(FLOOR(tblSalaries[[#This Row],[Salary in USD]]/salary_step,1)&gt;19,19,FLOOR(tblSalaries[[#This Row],[Salary in USD]]/salary_step,1)),tblCountries4[#All],2,0)</f>
        <v>08 | 100000 - 112500</v>
      </c>
      <c r="O193">
        <f>IF(VALUE(max_scatterplot)=0,tblSalaries[[#This Row],[Salary in USD]],IF(AND(tblSalaries[[#This Row],[Salary in USD]]&gt;=VALUE(min_scatterplot),tblSalaries[[#This Row],[Salary in USD]]&lt;=VALUE(max_scatterplot)),tblSalaries[[#This Row],[Salary in USD]],selection_false))</f>
        <v>100000</v>
      </c>
    </row>
    <row r="194" spans="2:15" ht="15" customHeight="1" x14ac:dyDescent="0.25">
      <c r="B194" t="s">
        <v>3281</v>
      </c>
      <c r="C194" s="1">
        <v>41058.582291666666</v>
      </c>
      <c r="D194" s="4" t="s">
        <v>1457</v>
      </c>
      <c r="E194">
        <v>100000</v>
      </c>
      <c r="F194" t="s">
        <v>6</v>
      </c>
      <c r="G194">
        <f>tblSalaries[[#This Row],[clean Salary (in local currency)]]*VLOOKUP(tblSalaries[[#This Row],[Currency]],mapping!D:E,2,FALSE)</f>
        <v>100000</v>
      </c>
      <c r="H194" t="s">
        <v>207</v>
      </c>
      <c r="I194" t="s">
        <v>20</v>
      </c>
      <c r="J194" t="s">
        <v>1458</v>
      </c>
      <c r="K194" t="str">
        <f>VLOOKUP(tblSalaries[[#This Row],[Where do you work]],tblCountries[[Actual]:[Mapping]],2,FALSE)</f>
        <v>Uganda</v>
      </c>
      <c r="L194" t="s">
        <v>9</v>
      </c>
      <c r="M194" s="21">
        <v>17</v>
      </c>
      <c r="N194" t="str">
        <f>VLOOKUP(IF(FLOOR(tblSalaries[[#This Row],[Salary in USD]]/salary_step,1)&gt;19,19,FLOOR(tblSalaries[[#This Row],[Salary in USD]]/salary_step,1)),tblCountries4[#All],2,0)</f>
        <v>08 | 100000 - 112500</v>
      </c>
      <c r="O194">
        <f>IF(VALUE(max_scatterplot)=0,tblSalaries[[#This Row],[Salary in USD]],IF(AND(tblSalaries[[#This Row],[Salary in USD]]&gt;=VALUE(min_scatterplot),tblSalaries[[#This Row],[Salary in USD]]&lt;=VALUE(max_scatterplot)),tblSalaries[[#This Row],[Salary in USD]],selection_false))</f>
        <v>100000</v>
      </c>
    </row>
    <row r="195" spans="2:15" ht="15" customHeight="1" x14ac:dyDescent="0.25">
      <c r="B195" t="s">
        <v>2347</v>
      </c>
      <c r="C195" s="1">
        <v>41055.068645833337</v>
      </c>
      <c r="D195" s="4" t="s">
        <v>426</v>
      </c>
      <c r="E195">
        <v>100000</v>
      </c>
      <c r="F195" t="s">
        <v>6</v>
      </c>
      <c r="G195">
        <f>tblSalaries[[#This Row],[clean Salary (in local currency)]]*VLOOKUP(tblSalaries[[#This Row],[Currency]],mapping!D:E,2,FALSE)</f>
        <v>100000</v>
      </c>
      <c r="H195" t="s">
        <v>427</v>
      </c>
      <c r="I195" t="s">
        <v>20</v>
      </c>
      <c r="J195" t="s">
        <v>71</v>
      </c>
      <c r="K195" t="str">
        <f>VLOOKUP(tblSalaries[[#This Row],[Where do you work]],tblCountries[[Actual]:[Mapping]],2,FALSE)</f>
        <v>UK</v>
      </c>
      <c r="L195" t="s">
        <v>9</v>
      </c>
      <c r="M195" s="21" t="s">
        <v>4016</v>
      </c>
      <c r="N195" t="str">
        <f>VLOOKUP(IF(FLOOR(tblSalaries[[#This Row],[Salary in USD]]/salary_step,1)&gt;19,19,FLOOR(tblSalaries[[#This Row],[Salary in USD]]/salary_step,1)),tblCountries4[#All],2,0)</f>
        <v>08 | 100000 - 112500</v>
      </c>
      <c r="O195">
        <f>IF(VALUE(max_scatterplot)=0,tblSalaries[[#This Row],[Salary in USD]],IF(AND(tblSalaries[[#This Row],[Salary in USD]]&gt;=VALUE(min_scatterplot),tblSalaries[[#This Row],[Salary in USD]]&lt;=VALUE(max_scatterplot)),tblSalaries[[#This Row],[Salary in USD]],selection_false))</f>
        <v>100000</v>
      </c>
    </row>
    <row r="196" spans="2:15" ht="15" customHeight="1" x14ac:dyDescent="0.25">
      <c r="B196" t="s">
        <v>2163</v>
      </c>
      <c r="C196" s="1">
        <v>41055.031817129631</v>
      </c>
      <c r="D196" s="4">
        <v>100000</v>
      </c>
      <c r="E196">
        <v>100000</v>
      </c>
      <c r="F196" t="s">
        <v>6</v>
      </c>
      <c r="G196">
        <f>tblSalaries[[#This Row],[clean Salary (in local currency)]]*VLOOKUP(tblSalaries[[#This Row],[Currency]],mapping!D:E,2,FALSE)</f>
        <v>100000</v>
      </c>
      <c r="H196" t="s">
        <v>227</v>
      </c>
      <c r="I196" t="s">
        <v>310</v>
      </c>
      <c r="J196" t="s">
        <v>15</v>
      </c>
      <c r="K196" t="str">
        <f>VLOOKUP(tblSalaries[[#This Row],[Where do you work]],tblCountries[[Actual]:[Mapping]],2,FALSE)</f>
        <v>USA</v>
      </c>
      <c r="L196" t="s">
        <v>13</v>
      </c>
      <c r="M196" s="21" t="s">
        <v>4016</v>
      </c>
      <c r="N196" t="str">
        <f>VLOOKUP(IF(FLOOR(tblSalaries[[#This Row],[Salary in USD]]/salary_step,1)&gt;19,19,FLOOR(tblSalaries[[#This Row],[Salary in USD]]/salary_step,1)),tblCountries4[#All],2,0)</f>
        <v>08 | 100000 - 112500</v>
      </c>
      <c r="O196">
        <f>IF(VALUE(max_scatterplot)=0,tblSalaries[[#This Row],[Salary in USD]],IF(AND(tblSalaries[[#This Row],[Salary in USD]]&gt;=VALUE(min_scatterplot),tblSalaries[[#This Row],[Salary in USD]]&lt;=VALUE(max_scatterplot)),tblSalaries[[#This Row],[Salary in USD]],selection_false))</f>
        <v>100000</v>
      </c>
    </row>
    <row r="197" spans="2:15" ht="15" customHeight="1" x14ac:dyDescent="0.25">
      <c r="B197" t="s">
        <v>2207</v>
      </c>
      <c r="C197" s="1">
        <v>41055.037291666667</v>
      </c>
      <c r="D197" s="4">
        <v>100000</v>
      </c>
      <c r="E197">
        <v>100000</v>
      </c>
      <c r="F197" t="s">
        <v>6</v>
      </c>
      <c r="G197">
        <f>tblSalaries[[#This Row],[clean Salary (in local currency)]]*VLOOKUP(tblSalaries[[#This Row],[Currency]],mapping!D:E,2,FALSE)</f>
        <v>100000</v>
      </c>
      <c r="H197" t="s">
        <v>276</v>
      </c>
      <c r="I197" t="s">
        <v>52</v>
      </c>
      <c r="J197" t="s">
        <v>15</v>
      </c>
      <c r="K197" t="str">
        <f>VLOOKUP(tblSalaries[[#This Row],[Where do you work]],tblCountries[[Actual]:[Mapping]],2,FALSE)</f>
        <v>USA</v>
      </c>
      <c r="L197" t="s">
        <v>13</v>
      </c>
      <c r="M197" s="21" t="s">
        <v>4016</v>
      </c>
      <c r="N197" t="str">
        <f>VLOOKUP(IF(FLOOR(tblSalaries[[#This Row],[Salary in USD]]/salary_step,1)&gt;19,19,FLOOR(tblSalaries[[#This Row],[Salary in USD]]/salary_step,1)),tblCountries4[#All],2,0)</f>
        <v>08 | 100000 - 112500</v>
      </c>
      <c r="O197">
        <f>IF(VALUE(max_scatterplot)=0,tblSalaries[[#This Row],[Salary in USD]],IF(AND(tblSalaries[[#This Row],[Salary in USD]]&gt;=VALUE(min_scatterplot),tblSalaries[[#This Row],[Salary in USD]]&lt;=VALUE(max_scatterplot)),tblSalaries[[#This Row],[Salary in USD]],selection_false))</f>
        <v>100000</v>
      </c>
    </row>
    <row r="198" spans="2:15" ht="15" customHeight="1" x14ac:dyDescent="0.25">
      <c r="B198" t="s">
        <v>2217</v>
      </c>
      <c r="C198" s="1">
        <v>41055.038263888891</v>
      </c>
      <c r="D198" s="4">
        <v>100000</v>
      </c>
      <c r="E198">
        <v>100000</v>
      </c>
      <c r="F198" t="s">
        <v>6</v>
      </c>
      <c r="G198">
        <f>tblSalaries[[#This Row],[clean Salary (in local currency)]]*VLOOKUP(tblSalaries[[#This Row],[Currency]],mapping!D:E,2,FALSE)</f>
        <v>100000</v>
      </c>
      <c r="H198" t="s">
        <v>287</v>
      </c>
      <c r="I198" t="s">
        <v>4001</v>
      </c>
      <c r="J198" t="s">
        <v>15</v>
      </c>
      <c r="K198" t="str">
        <f>VLOOKUP(tblSalaries[[#This Row],[Where do you work]],tblCountries[[Actual]:[Mapping]],2,FALSE)</f>
        <v>USA</v>
      </c>
      <c r="L198" t="s">
        <v>9</v>
      </c>
      <c r="M198" s="21" t="s">
        <v>4016</v>
      </c>
      <c r="N198" t="str">
        <f>VLOOKUP(IF(FLOOR(tblSalaries[[#This Row],[Salary in USD]]/salary_step,1)&gt;19,19,FLOOR(tblSalaries[[#This Row],[Salary in USD]]/salary_step,1)),tblCountries4[#All],2,0)</f>
        <v>08 | 100000 - 112500</v>
      </c>
      <c r="O198">
        <f>IF(VALUE(max_scatterplot)=0,tblSalaries[[#This Row],[Salary in USD]],IF(AND(tblSalaries[[#This Row],[Salary in USD]]&gt;=VALUE(min_scatterplot),tblSalaries[[#This Row],[Salary in USD]]&lt;=VALUE(max_scatterplot)),tblSalaries[[#This Row],[Salary in USD]],selection_false))</f>
        <v>100000</v>
      </c>
    </row>
    <row r="199" spans="2:15" ht="15" customHeight="1" x14ac:dyDescent="0.25">
      <c r="B199" t="s">
        <v>2397</v>
      </c>
      <c r="C199" s="1">
        <v>41055.086122685185</v>
      </c>
      <c r="D199" s="4">
        <v>100000</v>
      </c>
      <c r="E199">
        <v>100000</v>
      </c>
      <c r="F199" t="s">
        <v>6</v>
      </c>
      <c r="G199">
        <f>tblSalaries[[#This Row],[clean Salary (in local currency)]]*VLOOKUP(tblSalaries[[#This Row],[Currency]],mapping!D:E,2,FALSE)</f>
        <v>100000</v>
      </c>
      <c r="H199" t="s">
        <v>481</v>
      </c>
      <c r="I199" t="s">
        <v>20</v>
      </c>
      <c r="J199" t="s">
        <v>15</v>
      </c>
      <c r="K199" t="str">
        <f>VLOOKUP(tblSalaries[[#This Row],[Where do you work]],tblCountries[[Actual]:[Mapping]],2,FALSE)</f>
        <v>USA</v>
      </c>
      <c r="L199" t="s">
        <v>13</v>
      </c>
      <c r="M199" s="21" t="s">
        <v>4016</v>
      </c>
      <c r="N199" t="str">
        <f>VLOOKUP(IF(FLOOR(tblSalaries[[#This Row],[Salary in USD]]/salary_step,1)&gt;19,19,FLOOR(tblSalaries[[#This Row],[Salary in USD]]/salary_step,1)),tblCountries4[#All],2,0)</f>
        <v>08 | 100000 - 112500</v>
      </c>
      <c r="O199">
        <f>IF(VALUE(max_scatterplot)=0,tblSalaries[[#This Row],[Salary in USD]],IF(AND(tblSalaries[[#This Row],[Salary in USD]]&gt;=VALUE(min_scatterplot),tblSalaries[[#This Row],[Salary in USD]]&lt;=VALUE(max_scatterplot)),tblSalaries[[#This Row],[Salary in USD]],selection_false))</f>
        <v>100000</v>
      </c>
    </row>
    <row r="200" spans="2:15" ht="15" customHeight="1" x14ac:dyDescent="0.25">
      <c r="B200" t="s">
        <v>2503</v>
      </c>
      <c r="C200" s="1">
        <v>41055.170231481483</v>
      </c>
      <c r="D200" s="4">
        <v>100000</v>
      </c>
      <c r="E200">
        <v>100000</v>
      </c>
      <c r="F200" t="s">
        <v>6</v>
      </c>
      <c r="G200">
        <f>tblSalaries[[#This Row],[clean Salary (in local currency)]]*VLOOKUP(tblSalaries[[#This Row],[Currency]],mapping!D:E,2,FALSE)</f>
        <v>100000</v>
      </c>
      <c r="H200" t="s">
        <v>20</v>
      </c>
      <c r="I200" t="s">
        <v>20</v>
      </c>
      <c r="J200" t="s">
        <v>15</v>
      </c>
      <c r="K200" t="str">
        <f>VLOOKUP(tblSalaries[[#This Row],[Where do you work]],tblCountries[[Actual]:[Mapping]],2,FALSE)</f>
        <v>USA</v>
      </c>
      <c r="L200" t="s">
        <v>9</v>
      </c>
      <c r="M200" s="21" t="s">
        <v>4016</v>
      </c>
      <c r="N200" t="str">
        <f>VLOOKUP(IF(FLOOR(tblSalaries[[#This Row],[Salary in USD]]/salary_step,1)&gt;19,19,FLOOR(tblSalaries[[#This Row],[Salary in USD]]/salary_step,1)),tblCountries4[#All],2,0)</f>
        <v>08 | 100000 - 112500</v>
      </c>
      <c r="O200">
        <f>IF(VALUE(max_scatterplot)=0,tblSalaries[[#This Row],[Salary in USD]],IF(AND(tblSalaries[[#This Row],[Salary in USD]]&gt;=VALUE(min_scatterplot),tblSalaries[[#This Row],[Salary in USD]]&lt;=VALUE(max_scatterplot)),tblSalaries[[#This Row],[Salary in USD]],selection_false))</f>
        <v>100000</v>
      </c>
    </row>
    <row r="201" spans="2:15" ht="15" customHeight="1" x14ac:dyDescent="0.25">
      <c r="B201" t="s">
        <v>2522</v>
      </c>
      <c r="C201" s="1">
        <v>41055.195370370369</v>
      </c>
      <c r="D201" s="4">
        <v>100000</v>
      </c>
      <c r="E201">
        <v>100000</v>
      </c>
      <c r="F201" t="s">
        <v>6</v>
      </c>
      <c r="G201">
        <f>tblSalaries[[#This Row],[clean Salary (in local currency)]]*VLOOKUP(tblSalaries[[#This Row],[Currency]],mapping!D:E,2,FALSE)</f>
        <v>100000</v>
      </c>
      <c r="H201" t="s">
        <v>139</v>
      </c>
      <c r="I201" t="s">
        <v>4001</v>
      </c>
      <c r="J201" t="s">
        <v>15</v>
      </c>
      <c r="K201" t="str">
        <f>VLOOKUP(tblSalaries[[#This Row],[Where do you work]],tblCountries[[Actual]:[Mapping]],2,FALSE)</f>
        <v>USA</v>
      </c>
      <c r="L201" t="s">
        <v>18</v>
      </c>
      <c r="M201" s="21" t="s">
        <v>4016</v>
      </c>
      <c r="N201" t="str">
        <f>VLOOKUP(IF(FLOOR(tblSalaries[[#This Row],[Salary in USD]]/salary_step,1)&gt;19,19,FLOOR(tblSalaries[[#This Row],[Salary in USD]]/salary_step,1)),tblCountries4[#All],2,0)</f>
        <v>08 | 100000 - 112500</v>
      </c>
      <c r="O201">
        <f>IF(VALUE(max_scatterplot)=0,tblSalaries[[#This Row],[Salary in USD]],IF(AND(tblSalaries[[#This Row],[Salary in USD]]&gt;=VALUE(min_scatterplot),tblSalaries[[#This Row],[Salary in USD]]&lt;=VALUE(max_scatterplot)),tblSalaries[[#This Row],[Salary in USD]],selection_false))</f>
        <v>100000</v>
      </c>
    </row>
    <row r="202" spans="2:15" ht="15" customHeight="1" x14ac:dyDescent="0.25">
      <c r="B202" t="s">
        <v>2821</v>
      </c>
      <c r="C202" s="1">
        <v>41055.961134259262</v>
      </c>
      <c r="D202" s="4">
        <v>100000</v>
      </c>
      <c r="E202">
        <v>100000</v>
      </c>
      <c r="F202" t="s">
        <v>6</v>
      </c>
      <c r="G202">
        <f>tblSalaries[[#This Row],[clean Salary (in local currency)]]*VLOOKUP(tblSalaries[[#This Row],[Currency]],mapping!D:E,2,FALSE)</f>
        <v>100000</v>
      </c>
      <c r="H202" t="s">
        <v>456</v>
      </c>
      <c r="I202" t="s">
        <v>4001</v>
      </c>
      <c r="J202" t="s">
        <v>15</v>
      </c>
      <c r="K202" t="str">
        <f>VLOOKUP(tblSalaries[[#This Row],[Where do you work]],tblCountries[[Actual]:[Mapping]],2,FALSE)</f>
        <v>USA</v>
      </c>
      <c r="L202" t="s">
        <v>9</v>
      </c>
      <c r="M202" s="21">
        <v>10</v>
      </c>
      <c r="N202" t="str">
        <f>VLOOKUP(IF(FLOOR(tblSalaries[[#This Row],[Salary in USD]]/salary_step,1)&gt;19,19,FLOOR(tblSalaries[[#This Row],[Salary in USD]]/salary_step,1)),tblCountries4[#All],2,0)</f>
        <v>08 | 100000 - 112500</v>
      </c>
      <c r="O202">
        <f>IF(VALUE(max_scatterplot)=0,tblSalaries[[#This Row],[Salary in USD]],IF(AND(tblSalaries[[#This Row],[Salary in USD]]&gt;=VALUE(min_scatterplot),tblSalaries[[#This Row],[Salary in USD]]&lt;=VALUE(max_scatterplot)),tblSalaries[[#This Row],[Salary in USD]],selection_false))</f>
        <v>100000</v>
      </c>
    </row>
    <row r="203" spans="2:15" ht="15" customHeight="1" x14ac:dyDescent="0.25">
      <c r="B203" t="s">
        <v>3207</v>
      </c>
      <c r="C203" s="1">
        <v>41058.072256944448</v>
      </c>
      <c r="D203" s="4">
        <v>100000</v>
      </c>
      <c r="E203">
        <v>100000</v>
      </c>
      <c r="F203" t="s">
        <v>6</v>
      </c>
      <c r="G203">
        <f>tblSalaries[[#This Row],[clean Salary (in local currency)]]*VLOOKUP(tblSalaries[[#This Row],[Currency]],mapping!D:E,2,FALSE)</f>
        <v>100000</v>
      </c>
      <c r="H203" t="s">
        <v>642</v>
      </c>
      <c r="I203" t="s">
        <v>52</v>
      </c>
      <c r="J203" t="s">
        <v>15</v>
      </c>
      <c r="K203" t="str">
        <f>VLOOKUP(tblSalaries[[#This Row],[Where do you work]],tblCountries[[Actual]:[Mapping]],2,FALSE)</f>
        <v>USA</v>
      </c>
      <c r="L203" t="s">
        <v>9</v>
      </c>
      <c r="M203" s="21">
        <v>11</v>
      </c>
      <c r="N203" t="str">
        <f>VLOOKUP(IF(FLOOR(tblSalaries[[#This Row],[Salary in USD]]/salary_step,1)&gt;19,19,FLOOR(tblSalaries[[#This Row],[Salary in USD]]/salary_step,1)),tblCountries4[#All],2,0)</f>
        <v>08 | 100000 - 112500</v>
      </c>
      <c r="O203">
        <f>IF(VALUE(max_scatterplot)=0,tblSalaries[[#This Row],[Salary in USD]],IF(AND(tblSalaries[[#This Row],[Salary in USD]]&gt;=VALUE(min_scatterplot),tblSalaries[[#This Row],[Salary in USD]]&lt;=VALUE(max_scatterplot)),tblSalaries[[#This Row],[Salary in USD]],selection_false))</f>
        <v>100000</v>
      </c>
    </row>
    <row r="204" spans="2:15" ht="15" customHeight="1" x14ac:dyDescent="0.25">
      <c r="B204" t="s">
        <v>3349</v>
      </c>
      <c r="C204" s="1">
        <v>41058.84746527778</v>
      </c>
      <c r="D204" s="4" t="s">
        <v>1537</v>
      </c>
      <c r="E204">
        <v>100000</v>
      </c>
      <c r="F204" t="s">
        <v>6</v>
      </c>
      <c r="G204">
        <f>tblSalaries[[#This Row],[clean Salary (in local currency)]]*VLOOKUP(tblSalaries[[#This Row],[Currency]],mapping!D:E,2,FALSE)</f>
        <v>100000</v>
      </c>
      <c r="H204" t="s">
        <v>424</v>
      </c>
      <c r="I204" t="s">
        <v>20</v>
      </c>
      <c r="J204" t="s">
        <v>15</v>
      </c>
      <c r="K204" t="str">
        <f>VLOOKUP(tblSalaries[[#This Row],[Where do you work]],tblCountries[[Actual]:[Mapping]],2,FALSE)</f>
        <v>USA</v>
      </c>
      <c r="L204" t="s">
        <v>9</v>
      </c>
      <c r="M204" s="21">
        <v>1</v>
      </c>
      <c r="N204" t="str">
        <f>VLOOKUP(IF(FLOOR(tblSalaries[[#This Row],[Salary in USD]]/salary_step,1)&gt;19,19,FLOOR(tblSalaries[[#This Row],[Salary in USD]]/salary_step,1)),tblCountries4[#All],2,0)</f>
        <v>08 | 100000 - 112500</v>
      </c>
      <c r="O204">
        <f>IF(VALUE(max_scatterplot)=0,tblSalaries[[#This Row],[Salary in USD]],IF(AND(tblSalaries[[#This Row],[Salary in USD]]&gt;=VALUE(min_scatterplot),tblSalaries[[#This Row],[Salary in USD]]&lt;=VALUE(max_scatterplot)),tblSalaries[[#This Row],[Salary in USD]],selection_false))</f>
        <v>100000</v>
      </c>
    </row>
    <row r="205" spans="2:15" ht="15" customHeight="1" x14ac:dyDescent="0.25">
      <c r="B205" t="s">
        <v>3611</v>
      </c>
      <c r="C205" s="1">
        <v>41063.518831018519</v>
      </c>
      <c r="D205" s="4">
        <v>100000</v>
      </c>
      <c r="E205">
        <v>100000</v>
      </c>
      <c r="F205" t="s">
        <v>6</v>
      </c>
      <c r="G205">
        <f>tblSalaries[[#This Row],[clean Salary (in local currency)]]*VLOOKUP(tblSalaries[[#This Row],[Currency]],mapping!D:E,2,FALSE)</f>
        <v>100000</v>
      </c>
      <c r="H205" t="s">
        <v>356</v>
      </c>
      <c r="I205" t="s">
        <v>356</v>
      </c>
      <c r="J205" t="s">
        <v>15</v>
      </c>
      <c r="K205" t="str">
        <f>VLOOKUP(tblSalaries[[#This Row],[Where do you work]],tblCountries[[Actual]:[Mapping]],2,FALSE)</f>
        <v>USA</v>
      </c>
      <c r="L205" t="s">
        <v>18</v>
      </c>
      <c r="M205" s="21">
        <v>4</v>
      </c>
      <c r="N205" t="str">
        <f>VLOOKUP(IF(FLOOR(tblSalaries[[#This Row],[Salary in USD]]/salary_step,1)&gt;19,19,FLOOR(tblSalaries[[#This Row],[Salary in USD]]/salary_step,1)),tblCountries4[#All],2,0)</f>
        <v>08 | 100000 - 112500</v>
      </c>
      <c r="O205">
        <f>IF(VALUE(max_scatterplot)=0,tblSalaries[[#This Row],[Salary in USD]],IF(AND(tblSalaries[[#This Row],[Salary in USD]]&gt;=VALUE(min_scatterplot),tblSalaries[[#This Row],[Salary in USD]]&lt;=VALUE(max_scatterplot)),tblSalaries[[#This Row],[Salary in USD]],selection_false))</f>
        <v>100000</v>
      </c>
    </row>
    <row r="206" spans="2:15" ht="15" customHeight="1" x14ac:dyDescent="0.25">
      <c r="B206" t="s">
        <v>3763</v>
      </c>
      <c r="C206" s="1">
        <v>41072.018136574072</v>
      </c>
      <c r="D206" s="4">
        <v>100000</v>
      </c>
      <c r="E206">
        <v>100000</v>
      </c>
      <c r="F206" t="s">
        <v>6</v>
      </c>
      <c r="G206">
        <f>tblSalaries[[#This Row],[clean Salary (in local currency)]]*VLOOKUP(tblSalaries[[#This Row],[Currency]],mapping!D:E,2,FALSE)</f>
        <v>100000</v>
      </c>
      <c r="H206" t="s">
        <v>256</v>
      </c>
      <c r="I206" t="s">
        <v>20</v>
      </c>
      <c r="J206" t="s">
        <v>15</v>
      </c>
      <c r="K206" t="str">
        <f>VLOOKUP(tblSalaries[[#This Row],[Where do you work]],tblCountries[[Actual]:[Mapping]],2,FALSE)</f>
        <v>USA</v>
      </c>
      <c r="L206" t="s">
        <v>13</v>
      </c>
      <c r="M206" s="21">
        <v>12</v>
      </c>
      <c r="N206" t="str">
        <f>VLOOKUP(IF(FLOOR(tblSalaries[[#This Row],[Salary in USD]]/salary_step,1)&gt;19,19,FLOOR(tblSalaries[[#This Row],[Salary in USD]]/salary_step,1)),tblCountries4[#All],2,0)</f>
        <v>08 | 100000 - 112500</v>
      </c>
      <c r="O206">
        <f>IF(VALUE(max_scatterplot)=0,tblSalaries[[#This Row],[Salary in USD]],IF(AND(tblSalaries[[#This Row],[Salary in USD]]&gt;=VALUE(min_scatterplot),tblSalaries[[#This Row],[Salary in USD]]&lt;=VALUE(max_scatterplot)),tblSalaries[[#This Row],[Salary in USD]],selection_false))</f>
        <v>100000</v>
      </c>
    </row>
    <row r="207" spans="2:15" ht="15" customHeight="1" x14ac:dyDescent="0.25">
      <c r="B207" t="s">
        <v>3068</v>
      </c>
      <c r="C207" s="1">
        <v>41057.655694444446</v>
      </c>
      <c r="D207" s="4" t="s">
        <v>1221</v>
      </c>
      <c r="E207">
        <v>63000</v>
      </c>
      <c r="F207" t="s">
        <v>69</v>
      </c>
      <c r="G207">
        <f>tblSalaries[[#This Row],[clean Salary (in local currency)]]*VLOOKUP(tblSalaries[[#This Row],[Currency]],mapping!D:E,2,FALSE)</f>
        <v>99299.231140238902</v>
      </c>
      <c r="H207" t="s">
        <v>1222</v>
      </c>
      <c r="I207" t="s">
        <v>67</v>
      </c>
      <c r="J207" t="s">
        <v>71</v>
      </c>
      <c r="K207" t="str">
        <f>VLOOKUP(tblSalaries[[#This Row],[Where do you work]],tblCountries[[Actual]:[Mapping]],2,FALSE)</f>
        <v>UK</v>
      </c>
      <c r="L207" t="s">
        <v>18</v>
      </c>
      <c r="M207" s="21">
        <v>1</v>
      </c>
      <c r="N207" t="str">
        <f>VLOOKUP(IF(FLOOR(tblSalaries[[#This Row],[Salary in USD]]/salary_step,1)&gt;19,19,FLOOR(tblSalaries[[#This Row],[Salary in USD]]/salary_step,1)),tblCountries4[#All],2,0)</f>
        <v>07 | 87500 - 100000</v>
      </c>
      <c r="O207">
        <f>IF(VALUE(max_scatterplot)=0,tblSalaries[[#This Row],[Salary in USD]],IF(AND(tblSalaries[[#This Row],[Salary in USD]]&gt;=VALUE(min_scatterplot),tblSalaries[[#This Row],[Salary in USD]]&lt;=VALUE(max_scatterplot)),tblSalaries[[#This Row],[Salary in USD]],selection_false))</f>
        <v>99299.231140238902</v>
      </c>
    </row>
    <row r="208" spans="2:15" ht="15" customHeight="1" x14ac:dyDescent="0.25">
      <c r="B208" t="s">
        <v>2394</v>
      </c>
      <c r="C208" s="1">
        <v>41055.084745370368</v>
      </c>
      <c r="D208" s="4" t="s">
        <v>477</v>
      </c>
      <c r="E208">
        <v>99147</v>
      </c>
      <c r="F208" t="s">
        <v>6</v>
      </c>
      <c r="G208">
        <f>tblSalaries[[#This Row],[clean Salary (in local currency)]]*VLOOKUP(tblSalaries[[#This Row],[Currency]],mapping!D:E,2,FALSE)</f>
        <v>99147</v>
      </c>
      <c r="H208" t="s">
        <v>478</v>
      </c>
      <c r="I208" t="s">
        <v>67</v>
      </c>
      <c r="J208" t="s">
        <v>65</v>
      </c>
      <c r="K208" t="str">
        <f>VLOOKUP(tblSalaries[[#This Row],[Where do you work]],tblCountries[[Actual]:[Mapping]],2,FALSE)</f>
        <v>Russia</v>
      </c>
      <c r="L208" t="s">
        <v>9</v>
      </c>
      <c r="M208" s="21" t="s">
        <v>4016</v>
      </c>
      <c r="N208" t="str">
        <f>VLOOKUP(IF(FLOOR(tblSalaries[[#This Row],[Salary in USD]]/salary_step,1)&gt;19,19,FLOOR(tblSalaries[[#This Row],[Salary in USD]]/salary_step,1)),tblCountries4[#All],2,0)</f>
        <v>07 | 87500 - 100000</v>
      </c>
      <c r="O208">
        <f>IF(VALUE(max_scatterplot)=0,tblSalaries[[#This Row],[Salary in USD]],IF(AND(tblSalaries[[#This Row],[Salary in USD]]&gt;=VALUE(min_scatterplot),tblSalaries[[#This Row],[Salary in USD]]&lt;=VALUE(max_scatterplot)),tblSalaries[[#This Row],[Salary in USD]],selection_false))</f>
        <v>99147</v>
      </c>
    </row>
    <row r="209" spans="2:15" ht="15" customHeight="1" x14ac:dyDescent="0.25">
      <c r="B209" t="s">
        <v>2202</v>
      </c>
      <c r="C209" s="1">
        <v>41055.036539351851</v>
      </c>
      <c r="D209" s="4" t="s">
        <v>268</v>
      </c>
      <c r="E209">
        <v>99000</v>
      </c>
      <c r="F209" t="s">
        <v>6</v>
      </c>
      <c r="G209">
        <f>tblSalaries[[#This Row],[clean Salary (in local currency)]]*VLOOKUP(tblSalaries[[#This Row],[Currency]],mapping!D:E,2,FALSE)</f>
        <v>99000</v>
      </c>
      <c r="H209" t="s">
        <v>269</v>
      </c>
      <c r="I209" t="s">
        <v>488</v>
      </c>
      <c r="J209" t="s">
        <v>15</v>
      </c>
      <c r="K209" t="str">
        <f>VLOOKUP(tblSalaries[[#This Row],[Where do you work]],tblCountries[[Actual]:[Mapping]],2,FALSE)</f>
        <v>USA</v>
      </c>
      <c r="L209" t="s">
        <v>9</v>
      </c>
      <c r="M209" s="21" t="s">
        <v>4016</v>
      </c>
      <c r="N209" t="str">
        <f>VLOOKUP(IF(FLOOR(tblSalaries[[#This Row],[Salary in USD]]/salary_step,1)&gt;19,19,FLOOR(tblSalaries[[#This Row],[Salary in USD]]/salary_step,1)),tblCountries4[#All],2,0)</f>
        <v>07 | 87500 - 100000</v>
      </c>
      <c r="O209">
        <f>IF(VALUE(max_scatterplot)=0,tblSalaries[[#This Row],[Salary in USD]],IF(AND(tblSalaries[[#This Row],[Salary in USD]]&gt;=VALUE(min_scatterplot),tblSalaries[[#This Row],[Salary in USD]]&lt;=VALUE(max_scatterplot)),tblSalaries[[#This Row],[Salary in USD]],selection_false))</f>
        <v>99000</v>
      </c>
    </row>
    <row r="210" spans="2:15" ht="15" customHeight="1" x14ac:dyDescent="0.25">
      <c r="B210" t="s">
        <v>2277</v>
      </c>
      <c r="C210" s="1">
        <v>41055.049247685187</v>
      </c>
      <c r="D210" s="4">
        <v>99000</v>
      </c>
      <c r="E210">
        <v>99000</v>
      </c>
      <c r="F210" t="s">
        <v>6</v>
      </c>
      <c r="G210">
        <f>tblSalaries[[#This Row],[clean Salary (in local currency)]]*VLOOKUP(tblSalaries[[#This Row],[Currency]],mapping!D:E,2,FALSE)</f>
        <v>99000</v>
      </c>
      <c r="H210" t="s">
        <v>207</v>
      </c>
      <c r="I210" t="s">
        <v>20</v>
      </c>
      <c r="J210" t="s">
        <v>15</v>
      </c>
      <c r="K210" t="str">
        <f>VLOOKUP(tblSalaries[[#This Row],[Where do you work]],tblCountries[[Actual]:[Mapping]],2,FALSE)</f>
        <v>USA</v>
      </c>
      <c r="L210" t="s">
        <v>18</v>
      </c>
      <c r="M210" s="21" t="s">
        <v>4016</v>
      </c>
      <c r="N210" t="str">
        <f>VLOOKUP(IF(FLOOR(tblSalaries[[#This Row],[Salary in USD]]/salary_step,1)&gt;19,19,FLOOR(tblSalaries[[#This Row],[Salary in USD]]/salary_step,1)),tblCountries4[#All],2,0)</f>
        <v>07 | 87500 - 100000</v>
      </c>
      <c r="O210">
        <f>IF(VALUE(max_scatterplot)=0,tblSalaries[[#This Row],[Salary in USD]],IF(AND(tblSalaries[[#This Row],[Salary in USD]]&gt;=VALUE(min_scatterplot),tblSalaries[[#This Row],[Salary in USD]]&lt;=VALUE(max_scatterplot)),tblSalaries[[#This Row],[Salary in USD]],selection_false))</f>
        <v>99000</v>
      </c>
    </row>
    <row r="211" spans="2:15" ht="15" customHeight="1" x14ac:dyDescent="0.25">
      <c r="B211" t="s">
        <v>2241</v>
      </c>
      <c r="C211" s="1">
        <v>41055.043171296296</v>
      </c>
      <c r="D211" s="4">
        <v>100000</v>
      </c>
      <c r="E211">
        <v>100000</v>
      </c>
      <c r="F211" t="s">
        <v>86</v>
      </c>
      <c r="G211">
        <f>tblSalaries[[#This Row],[clean Salary (in local currency)]]*VLOOKUP(tblSalaries[[#This Row],[Currency]],mapping!D:E,2,FALSE)</f>
        <v>98336.152303032693</v>
      </c>
      <c r="H211" t="s">
        <v>312</v>
      </c>
      <c r="I211" t="s">
        <v>52</v>
      </c>
      <c r="J211" t="s">
        <v>88</v>
      </c>
      <c r="K211" t="str">
        <f>VLOOKUP(tblSalaries[[#This Row],[Where do you work]],tblCountries[[Actual]:[Mapping]],2,FALSE)</f>
        <v>Canada</v>
      </c>
      <c r="L211" t="s">
        <v>18</v>
      </c>
      <c r="M211" s="21" t="s">
        <v>4016</v>
      </c>
      <c r="N211" t="str">
        <f>VLOOKUP(IF(FLOOR(tblSalaries[[#This Row],[Salary in USD]]/salary_step,1)&gt;19,19,FLOOR(tblSalaries[[#This Row],[Salary in USD]]/salary_step,1)),tblCountries4[#All],2,0)</f>
        <v>07 | 87500 - 100000</v>
      </c>
      <c r="O211">
        <f>IF(VALUE(max_scatterplot)=0,tblSalaries[[#This Row],[Salary in USD]],IF(AND(tblSalaries[[#This Row],[Salary in USD]]&gt;=VALUE(min_scatterplot),tblSalaries[[#This Row],[Salary in USD]]&lt;=VALUE(max_scatterplot)),tblSalaries[[#This Row],[Salary in USD]],selection_false))</f>
        <v>98336.152303032693</v>
      </c>
    </row>
    <row r="212" spans="2:15" ht="15" customHeight="1" x14ac:dyDescent="0.25">
      <c r="B212" t="s">
        <v>2786</v>
      </c>
      <c r="C212" s="1">
        <v>41055.852303240739</v>
      </c>
      <c r="D212" s="4">
        <v>100000</v>
      </c>
      <c r="E212">
        <v>100000</v>
      </c>
      <c r="F212" t="s">
        <v>86</v>
      </c>
      <c r="G212">
        <f>tblSalaries[[#This Row],[clean Salary (in local currency)]]*VLOOKUP(tblSalaries[[#This Row],[Currency]],mapping!D:E,2,FALSE)</f>
        <v>98336.152303032693</v>
      </c>
      <c r="H212" t="s">
        <v>913</v>
      </c>
      <c r="I212" t="s">
        <v>4001</v>
      </c>
      <c r="J212" t="s">
        <v>88</v>
      </c>
      <c r="K212" t="str">
        <f>VLOOKUP(tblSalaries[[#This Row],[Where do you work]],tblCountries[[Actual]:[Mapping]],2,FALSE)</f>
        <v>Canada</v>
      </c>
      <c r="L212" t="s">
        <v>9</v>
      </c>
      <c r="M212" s="21">
        <v>5</v>
      </c>
      <c r="N212" t="str">
        <f>VLOOKUP(IF(FLOOR(tblSalaries[[#This Row],[Salary in USD]]/salary_step,1)&gt;19,19,FLOOR(tblSalaries[[#This Row],[Salary in USD]]/salary_step,1)),tblCountries4[#All],2,0)</f>
        <v>07 | 87500 - 100000</v>
      </c>
      <c r="O212">
        <f>IF(VALUE(max_scatterplot)=0,tblSalaries[[#This Row],[Salary in USD]],IF(AND(tblSalaries[[#This Row],[Salary in USD]]&gt;=VALUE(min_scatterplot),tblSalaries[[#This Row],[Salary in USD]]&lt;=VALUE(max_scatterplot)),tblSalaries[[#This Row],[Salary in USD]],selection_false))</f>
        <v>98336.152303032693</v>
      </c>
    </row>
    <row r="213" spans="2:15" ht="15" customHeight="1" x14ac:dyDescent="0.25">
      <c r="B213" t="s">
        <v>2843</v>
      </c>
      <c r="C213" s="1">
        <v>41056.106504629628</v>
      </c>
      <c r="D213" s="4">
        <v>100000</v>
      </c>
      <c r="E213">
        <v>100000</v>
      </c>
      <c r="F213" t="s">
        <v>86</v>
      </c>
      <c r="G213">
        <f>tblSalaries[[#This Row],[clean Salary (in local currency)]]*VLOOKUP(tblSalaries[[#This Row],[Currency]],mapping!D:E,2,FALSE)</f>
        <v>98336.152303032693</v>
      </c>
      <c r="H213" t="s">
        <v>982</v>
      </c>
      <c r="I213" t="s">
        <v>52</v>
      </c>
      <c r="J213" t="s">
        <v>88</v>
      </c>
      <c r="K213" t="str">
        <f>VLOOKUP(tblSalaries[[#This Row],[Where do you work]],tblCountries[[Actual]:[Mapping]],2,FALSE)</f>
        <v>Canada</v>
      </c>
      <c r="L213" t="s">
        <v>18</v>
      </c>
      <c r="M213" s="21">
        <v>10</v>
      </c>
      <c r="N213" t="str">
        <f>VLOOKUP(IF(FLOOR(tblSalaries[[#This Row],[Salary in USD]]/salary_step,1)&gt;19,19,FLOOR(tblSalaries[[#This Row],[Salary in USD]]/salary_step,1)),tblCountries4[#All],2,0)</f>
        <v>07 | 87500 - 100000</v>
      </c>
      <c r="O213">
        <f>IF(VALUE(max_scatterplot)=0,tblSalaries[[#This Row],[Salary in USD]],IF(AND(tblSalaries[[#This Row],[Salary in USD]]&gt;=VALUE(min_scatterplot),tblSalaries[[#This Row],[Salary in USD]]&lt;=VALUE(max_scatterplot)),tblSalaries[[#This Row],[Salary in USD]],selection_false))</f>
        <v>98336.152303032693</v>
      </c>
    </row>
    <row r="214" spans="2:15" ht="15" customHeight="1" x14ac:dyDescent="0.25">
      <c r="B214" t="s">
        <v>2858</v>
      </c>
      <c r="C214" s="1">
        <v>41056.27584490741</v>
      </c>
      <c r="D214" s="4">
        <v>98000</v>
      </c>
      <c r="E214">
        <v>98000</v>
      </c>
      <c r="F214" t="s">
        <v>6</v>
      </c>
      <c r="G214">
        <f>tblSalaries[[#This Row],[clean Salary (in local currency)]]*VLOOKUP(tblSalaries[[#This Row],[Currency]],mapping!D:E,2,FALSE)</f>
        <v>98000</v>
      </c>
      <c r="H214" t="s">
        <v>996</v>
      </c>
      <c r="I214" t="s">
        <v>52</v>
      </c>
      <c r="J214" t="s">
        <v>997</v>
      </c>
      <c r="K214" t="str">
        <f>VLOOKUP(tblSalaries[[#This Row],[Where do you work]],tblCountries[[Actual]:[Mapping]],2,FALSE)</f>
        <v>Indonesia</v>
      </c>
      <c r="L214" t="s">
        <v>18</v>
      </c>
      <c r="M214" s="21">
        <v>14</v>
      </c>
      <c r="N214" t="str">
        <f>VLOOKUP(IF(FLOOR(tblSalaries[[#This Row],[Salary in USD]]/salary_step,1)&gt;19,19,FLOOR(tblSalaries[[#This Row],[Salary in USD]]/salary_step,1)),tblCountries4[#All],2,0)</f>
        <v>07 | 87500 - 100000</v>
      </c>
      <c r="O214">
        <f>IF(VALUE(max_scatterplot)=0,tblSalaries[[#This Row],[Salary in USD]],IF(AND(tblSalaries[[#This Row],[Salary in USD]]&gt;=VALUE(min_scatterplot),tblSalaries[[#This Row],[Salary in USD]]&lt;=VALUE(max_scatterplot)),tblSalaries[[#This Row],[Salary in USD]],selection_false))</f>
        <v>98000</v>
      </c>
    </row>
    <row r="215" spans="2:15" ht="15" customHeight="1" x14ac:dyDescent="0.25">
      <c r="B215" t="s">
        <v>2292</v>
      </c>
      <c r="C215" s="1">
        <v>41055.054131944446</v>
      </c>
      <c r="D215" s="4">
        <v>97000</v>
      </c>
      <c r="E215">
        <v>97000</v>
      </c>
      <c r="F215" t="s">
        <v>6</v>
      </c>
      <c r="G215">
        <f>tblSalaries[[#This Row],[clean Salary (in local currency)]]*VLOOKUP(tblSalaries[[#This Row],[Currency]],mapping!D:E,2,FALSE)</f>
        <v>97000</v>
      </c>
      <c r="H215" t="s">
        <v>42</v>
      </c>
      <c r="I215" t="s">
        <v>20</v>
      </c>
      <c r="J215" t="s">
        <v>15</v>
      </c>
      <c r="K215" t="str">
        <f>VLOOKUP(tblSalaries[[#This Row],[Where do you work]],tblCountries[[Actual]:[Mapping]],2,FALSE)</f>
        <v>USA</v>
      </c>
      <c r="L215" t="s">
        <v>13</v>
      </c>
      <c r="M215" s="21" t="s">
        <v>4016</v>
      </c>
      <c r="N215" t="str">
        <f>VLOOKUP(IF(FLOOR(tblSalaries[[#This Row],[Salary in USD]]/salary_step,1)&gt;19,19,FLOOR(tblSalaries[[#This Row],[Salary in USD]]/salary_step,1)),tblCountries4[#All],2,0)</f>
        <v>07 | 87500 - 100000</v>
      </c>
      <c r="O215">
        <f>IF(VALUE(max_scatterplot)=0,tblSalaries[[#This Row],[Salary in USD]],IF(AND(tblSalaries[[#This Row],[Salary in USD]]&gt;=VALUE(min_scatterplot),tblSalaries[[#This Row],[Salary in USD]]&lt;=VALUE(max_scatterplot)),tblSalaries[[#This Row],[Salary in USD]],selection_false))</f>
        <v>97000</v>
      </c>
    </row>
    <row r="216" spans="2:15" ht="15" customHeight="1" x14ac:dyDescent="0.25">
      <c r="B216" t="s">
        <v>3362</v>
      </c>
      <c r="C216" s="1">
        <v>41058.907268518517</v>
      </c>
      <c r="D216" s="4" t="s">
        <v>1546</v>
      </c>
      <c r="E216">
        <v>97000</v>
      </c>
      <c r="F216" t="s">
        <v>6</v>
      </c>
      <c r="G216">
        <f>tblSalaries[[#This Row],[clean Salary (in local currency)]]*VLOOKUP(tblSalaries[[#This Row],[Currency]],mapping!D:E,2,FALSE)</f>
        <v>97000</v>
      </c>
      <c r="H216" t="s">
        <v>1547</v>
      </c>
      <c r="I216" t="s">
        <v>52</v>
      </c>
      <c r="J216" t="s">
        <v>15</v>
      </c>
      <c r="K216" t="str">
        <f>VLOOKUP(tblSalaries[[#This Row],[Where do you work]],tblCountries[[Actual]:[Mapping]],2,FALSE)</f>
        <v>USA</v>
      </c>
      <c r="L216" t="s">
        <v>9</v>
      </c>
      <c r="M216" s="21">
        <v>14</v>
      </c>
      <c r="N216" t="str">
        <f>VLOOKUP(IF(FLOOR(tblSalaries[[#This Row],[Salary in USD]]/salary_step,1)&gt;19,19,FLOOR(tblSalaries[[#This Row],[Salary in USD]]/salary_step,1)),tblCountries4[#All],2,0)</f>
        <v>07 | 87500 - 100000</v>
      </c>
      <c r="O216">
        <f>IF(VALUE(max_scatterplot)=0,tblSalaries[[#This Row],[Salary in USD]],IF(AND(tblSalaries[[#This Row],[Salary in USD]]&gt;=VALUE(min_scatterplot),tblSalaries[[#This Row],[Salary in USD]]&lt;=VALUE(max_scatterplot)),tblSalaries[[#This Row],[Salary in USD]],selection_false))</f>
        <v>97000</v>
      </c>
    </row>
    <row r="217" spans="2:15" ht="15" customHeight="1" x14ac:dyDescent="0.25">
      <c r="B217" t="s">
        <v>2762</v>
      </c>
      <c r="C217" s="1">
        <v>41055.730509259258</v>
      </c>
      <c r="D217" s="4" t="s">
        <v>884</v>
      </c>
      <c r="E217">
        <v>95000</v>
      </c>
      <c r="F217" t="s">
        <v>82</v>
      </c>
      <c r="G217">
        <f>tblSalaries[[#This Row],[clean Salary (in local currency)]]*VLOOKUP(tblSalaries[[#This Row],[Currency]],mapping!D:E,2,FALSE)</f>
        <v>96891.417358250401</v>
      </c>
      <c r="H217" t="s">
        <v>885</v>
      </c>
      <c r="I217" t="s">
        <v>20</v>
      </c>
      <c r="J217" t="s">
        <v>84</v>
      </c>
      <c r="K217" t="str">
        <f>VLOOKUP(tblSalaries[[#This Row],[Where do you work]],tblCountries[[Actual]:[Mapping]],2,FALSE)</f>
        <v>Australia</v>
      </c>
      <c r="L217" t="s">
        <v>18</v>
      </c>
      <c r="M217" s="21">
        <v>11</v>
      </c>
      <c r="N217" t="str">
        <f>VLOOKUP(IF(FLOOR(tblSalaries[[#This Row],[Salary in USD]]/salary_step,1)&gt;19,19,FLOOR(tblSalaries[[#This Row],[Salary in USD]]/salary_step,1)),tblCountries4[#All],2,0)</f>
        <v>07 | 87500 - 100000</v>
      </c>
      <c r="O217">
        <f>IF(VALUE(max_scatterplot)=0,tblSalaries[[#This Row],[Salary in USD]],IF(AND(tblSalaries[[#This Row],[Salary in USD]]&gt;=VALUE(min_scatterplot),tblSalaries[[#This Row],[Salary in USD]]&lt;=VALUE(max_scatterplot)),tblSalaries[[#This Row],[Salary in USD]],selection_false))</f>
        <v>96891.417358250401</v>
      </c>
    </row>
    <row r="218" spans="2:15" ht="15" customHeight="1" x14ac:dyDescent="0.25">
      <c r="B218" t="s">
        <v>2911</v>
      </c>
      <c r="C218" s="1">
        <v>41056.846412037034</v>
      </c>
      <c r="D218" s="4" t="s">
        <v>884</v>
      </c>
      <c r="E218">
        <v>95000</v>
      </c>
      <c r="F218" t="s">
        <v>82</v>
      </c>
      <c r="G218">
        <f>tblSalaries[[#This Row],[clean Salary (in local currency)]]*VLOOKUP(tblSalaries[[#This Row],[Currency]],mapping!D:E,2,FALSE)</f>
        <v>96891.417358250401</v>
      </c>
      <c r="H218" t="s">
        <v>1060</v>
      </c>
      <c r="I218" t="s">
        <v>20</v>
      </c>
      <c r="J218" t="s">
        <v>84</v>
      </c>
      <c r="K218" t="str">
        <f>VLOOKUP(tblSalaries[[#This Row],[Where do you work]],tblCountries[[Actual]:[Mapping]],2,FALSE)</f>
        <v>Australia</v>
      </c>
      <c r="L218" t="s">
        <v>25</v>
      </c>
      <c r="M218" s="21">
        <v>7</v>
      </c>
      <c r="N218" t="str">
        <f>VLOOKUP(IF(FLOOR(tblSalaries[[#This Row],[Salary in USD]]/salary_step,1)&gt;19,19,FLOOR(tblSalaries[[#This Row],[Salary in USD]]/salary_step,1)),tblCountries4[#All],2,0)</f>
        <v>07 | 87500 - 100000</v>
      </c>
      <c r="O218">
        <f>IF(VALUE(max_scatterplot)=0,tblSalaries[[#This Row],[Salary in USD]],IF(AND(tblSalaries[[#This Row],[Salary in USD]]&gt;=VALUE(min_scatterplot),tblSalaries[[#This Row],[Salary in USD]]&lt;=VALUE(max_scatterplot)),tblSalaries[[#This Row],[Salary in USD]],selection_false))</f>
        <v>96891.417358250401</v>
      </c>
    </row>
    <row r="219" spans="2:15" ht="15" customHeight="1" x14ac:dyDescent="0.25">
      <c r="B219" t="s">
        <v>2950</v>
      </c>
      <c r="C219" s="1">
        <v>41057.242314814815</v>
      </c>
      <c r="D219" s="4">
        <v>95000</v>
      </c>
      <c r="E219">
        <v>95000</v>
      </c>
      <c r="F219" t="s">
        <v>82</v>
      </c>
      <c r="G219">
        <f>tblSalaries[[#This Row],[clean Salary (in local currency)]]*VLOOKUP(tblSalaries[[#This Row],[Currency]],mapping!D:E,2,FALSE)</f>
        <v>96891.417358250401</v>
      </c>
      <c r="H219" t="s">
        <v>160</v>
      </c>
      <c r="I219" t="s">
        <v>20</v>
      </c>
      <c r="J219" t="s">
        <v>84</v>
      </c>
      <c r="K219" t="str">
        <f>VLOOKUP(tblSalaries[[#This Row],[Where do you work]],tblCountries[[Actual]:[Mapping]],2,FALSE)</f>
        <v>Australia</v>
      </c>
      <c r="L219" t="s">
        <v>18</v>
      </c>
      <c r="M219" s="21">
        <v>20</v>
      </c>
      <c r="N219" t="str">
        <f>VLOOKUP(IF(FLOOR(tblSalaries[[#This Row],[Salary in USD]]/salary_step,1)&gt;19,19,FLOOR(tblSalaries[[#This Row],[Salary in USD]]/salary_step,1)),tblCountries4[#All],2,0)</f>
        <v>07 | 87500 - 100000</v>
      </c>
      <c r="O219">
        <f>IF(VALUE(max_scatterplot)=0,tblSalaries[[#This Row],[Salary in USD]],IF(AND(tblSalaries[[#This Row],[Salary in USD]]&gt;=VALUE(min_scatterplot),tblSalaries[[#This Row],[Salary in USD]]&lt;=VALUE(max_scatterplot)),tblSalaries[[#This Row],[Salary in USD]],selection_false))</f>
        <v>96891.417358250401</v>
      </c>
    </row>
    <row r="220" spans="2:15" ht="15" customHeight="1" x14ac:dyDescent="0.25">
      <c r="B220" t="s">
        <v>3417</v>
      </c>
      <c r="C220" s="1">
        <v>41059.424525462964</v>
      </c>
      <c r="D220" s="4">
        <v>96230</v>
      </c>
      <c r="E220">
        <v>96230</v>
      </c>
      <c r="F220" t="s">
        <v>6</v>
      </c>
      <c r="G220">
        <f>tblSalaries[[#This Row],[clean Salary (in local currency)]]*VLOOKUP(tblSalaries[[#This Row],[Currency]],mapping!D:E,2,FALSE)</f>
        <v>96230</v>
      </c>
      <c r="H220" t="s">
        <v>1596</v>
      </c>
      <c r="I220" t="s">
        <v>52</v>
      </c>
      <c r="J220" t="s">
        <v>15</v>
      </c>
      <c r="K220" t="str">
        <f>VLOOKUP(tblSalaries[[#This Row],[Where do you work]],tblCountries[[Actual]:[Mapping]],2,FALSE)</f>
        <v>USA</v>
      </c>
      <c r="L220" t="s">
        <v>9</v>
      </c>
      <c r="M220" s="21">
        <v>18</v>
      </c>
      <c r="N220" t="str">
        <f>VLOOKUP(IF(FLOOR(tblSalaries[[#This Row],[Salary in USD]]/salary_step,1)&gt;19,19,FLOOR(tblSalaries[[#This Row],[Salary in USD]]/salary_step,1)),tblCountries4[#All],2,0)</f>
        <v>07 | 87500 - 100000</v>
      </c>
      <c r="O220">
        <f>IF(VALUE(max_scatterplot)=0,tblSalaries[[#This Row],[Salary in USD]],IF(AND(tblSalaries[[#This Row],[Salary in USD]]&gt;=VALUE(min_scatterplot),tblSalaries[[#This Row],[Salary in USD]]&lt;=VALUE(max_scatterplot)),tblSalaries[[#This Row],[Salary in USD]],selection_false))</f>
        <v>96230</v>
      </c>
    </row>
    <row r="221" spans="2:15" ht="15" customHeight="1" x14ac:dyDescent="0.25">
      <c r="B221" t="s">
        <v>2788</v>
      </c>
      <c r="C221" s="1">
        <v>41055.868136574078</v>
      </c>
      <c r="D221" s="4">
        <v>96000</v>
      </c>
      <c r="E221">
        <v>96000</v>
      </c>
      <c r="F221" t="s">
        <v>6</v>
      </c>
      <c r="G221">
        <f>tblSalaries[[#This Row],[clean Salary (in local currency)]]*VLOOKUP(tblSalaries[[#This Row],[Currency]],mapping!D:E,2,FALSE)</f>
        <v>96000</v>
      </c>
      <c r="H221" t="s">
        <v>721</v>
      </c>
      <c r="I221" t="s">
        <v>3999</v>
      </c>
      <c r="J221" t="s">
        <v>8</v>
      </c>
      <c r="K221" t="str">
        <f>VLOOKUP(tblSalaries[[#This Row],[Where do you work]],tblCountries[[Actual]:[Mapping]],2,FALSE)</f>
        <v>India</v>
      </c>
      <c r="L221" t="s">
        <v>13</v>
      </c>
      <c r="M221" s="21">
        <v>8</v>
      </c>
      <c r="N221" t="str">
        <f>VLOOKUP(IF(FLOOR(tblSalaries[[#This Row],[Salary in USD]]/salary_step,1)&gt;19,19,FLOOR(tblSalaries[[#This Row],[Salary in USD]]/salary_step,1)),tblCountries4[#All],2,0)</f>
        <v>07 | 87500 - 100000</v>
      </c>
      <c r="O221">
        <f>IF(VALUE(max_scatterplot)=0,tblSalaries[[#This Row],[Salary in USD]],IF(AND(tblSalaries[[#This Row],[Salary in USD]]&gt;=VALUE(min_scatterplot),tblSalaries[[#This Row],[Salary in USD]]&lt;=VALUE(max_scatterplot)),tblSalaries[[#This Row],[Salary in USD]],selection_false))</f>
        <v>96000</v>
      </c>
    </row>
    <row r="222" spans="2:15" ht="15" customHeight="1" x14ac:dyDescent="0.25">
      <c r="B222" t="s">
        <v>2251</v>
      </c>
      <c r="C222" s="1">
        <v>41055.044594907406</v>
      </c>
      <c r="D222" s="4" t="s">
        <v>319</v>
      </c>
      <c r="E222">
        <v>96000</v>
      </c>
      <c r="F222" t="s">
        <v>6</v>
      </c>
      <c r="G222">
        <f>tblSalaries[[#This Row],[clean Salary (in local currency)]]*VLOOKUP(tblSalaries[[#This Row],[Currency]],mapping!D:E,2,FALSE)</f>
        <v>96000</v>
      </c>
      <c r="H222" t="s">
        <v>320</v>
      </c>
      <c r="I222" t="s">
        <v>356</v>
      </c>
      <c r="J222" t="s">
        <v>75</v>
      </c>
      <c r="K222" t="str">
        <f>VLOOKUP(tblSalaries[[#This Row],[Where do you work]],tblCountries[[Actual]:[Mapping]],2,FALSE)</f>
        <v>Poland</v>
      </c>
      <c r="L222" t="s">
        <v>18</v>
      </c>
      <c r="M222" s="21" t="s">
        <v>4016</v>
      </c>
      <c r="N222" t="str">
        <f>VLOOKUP(IF(FLOOR(tblSalaries[[#This Row],[Salary in USD]]/salary_step,1)&gt;19,19,FLOOR(tblSalaries[[#This Row],[Salary in USD]]/salary_step,1)),tblCountries4[#All],2,0)</f>
        <v>07 | 87500 - 100000</v>
      </c>
      <c r="O222">
        <f>IF(VALUE(max_scatterplot)=0,tblSalaries[[#This Row],[Salary in USD]],IF(AND(tblSalaries[[#This Row],[Salary in USD]]&gt;=VALUE(min_scatterplot),tblSalaries[[#This Row],[Salary in USD]]&lt;=VALUE(max_scatterplot)),tblSalaries[[#This Row],[Salary in USD]],selection_false))</f>
        <v>96000</v>
      </c>
    </row>
    <row r="223" spans="2:15" ht="15" customHeight="1" x14ac:dyDescent="0.25">
      <c r="B223" t="s">
        <v>2030</v>
      </c>
      <c r="C223" s="1">
        <v>41054.183472222219</v>
      </c>
      <c r="D223" s="4">
        <v>96000</v>
      </c>
      <c r="E223">
        <v>96000</v>
      </c>
      <c r="F223" t="s">
        <v>6</v>
      </c>
      <c r="G223">
        <f>tblSalaries[[#This Row],[clean Salary (in local currency)]]*VLOOKUP(tblSalaries[[#This Row],[Currency]],mapping!D:E,2,FALSE)</f>
        <v>96000</v>
      </c>
      <c r="H223" t="s">
        <v>20</v>
      </c>
      <c r="I223" t="s">
        <v>20</v>
      </c>
      <c r="J223" t="s">
        <v>15</v>
      </c>
      <c r="K223" t="str">
        <f>VLOOKUP(tblSalaries[[#This Row],[Where do you work]],tblCountries[[Actual]:[Mapping]],2,FALSE)</f>
        <v>USA</v>
      </c>
      <c r="L223" t="s">
        <v>18</v>
      </c>
      <c r="M223" s="21" t="s">
        <v>4016</v>
      </c>
      <c r="N223" t="str">
        <f>VLOOKUP(IF(FLOOR(tblSalaries[[#This Row],[Salary in USD]]/salary_step,1)&gt;19,19,FLOOR(tblSalaries[[#This Row],[Salary in USD]]/salary_step,1)),tblCountries4[#All],2,0)</f>
        <v>07 | 87500 - 100000</v>
      </c>
      <c r="O223">
        <f>IF(VALUE(max_scatterplot)=0,tblSalaries[[#This Row],[Salary in USD]],IF(AND(tblSalaries[[#This Row],[Salary in USD]]&gt;=VALUE(min_scatterplot),tblSalaries[[#This Row],[Salary in USD]]&lt;=VALUE(max_scatterplot)),tblSalaries[[#This Row],[Salary in USD]],selection_false))</f>
        <v>96000</v>
      </c>
    </row>
    <row r="224" spans="2:15" ht="15" customHeight="1" x14ac:dyDescent="0.25">
      <c r="B224" t="s">
        <v>2157</v>
      </c>
      <c r="C224" s="1">
        <v>41055.031238425923</v>
      </c>
      <c r="D224" s="4">
        <v>96000</v>
      </c>
      <c r="E224">
        <v>96000</v>
      </c>
      <c r="F224" t="s">
        <v>6</v>
      </c>
      <c r="G224">
        <f>tblSalaries[[#This Row],[clean Salary (in local currency)]]*VLOOKUP(tblSalaries[[#This Row],[Currency]],mapping!D:E,2,FALSE)</f>
        <v>96000</v>
      </c>
      <c r="H224" t="s">
        <v>221</v>
      </c>
      <c r="I224" t="s">
        <v>20</v>
      </c>
      <c r="J224" t="s">
        <v>15</v>
      </c>
      <c r="K224" t="str">
        <f>VLOOKUP(tblSalaries[[#This Row],[Where do you work]],tblCountries[[Actual]:[Mapping]],2,FALSE)</f>
        <v>USA</v>
      </c>
      <c r="L224" t="s">
        <v>9</v>
      </c>
      <c r="M224" s="21" t="s">
        <v>4016</v>
      </c>
      <c r="N224" t="str">
        <f>VLOOKUP(IF(FLOOR(tblSalaries[[#This Row],[Salary in USD]]/salary_step,1)&gt;19,19,FLOOR(tblSalaries[[#This Row],[Salary in USD]]/salary_step,1)),tblCountries4[#All],2,0)</f>
        <v>07 | 87500 - 100000</v>
      </c>
      <c r="O224">
        <f>IF(VALUE(max_scatterplot)=0,tblSalaries[[#This Row],[Salary in USD]],IF(AND(tblSalaries[[#This Row],[Salary in USD]]&gt;=VALUE(min_scatterplot),tblSalaries[[#This Row],[Salary in USD]]&lt;=VALUE(max_scatterplot)),tblSalaries[[#This Row],[Salary in USD]],selection_false))</f>
        <v>96000</v>
      </c>
    </row>
    <row r="225" spans="2:15" ht="15" customHeight="1" x14ac:dyDescent="0.25">
      <c r="B225" t="s">
        <v>2198</v>
      </c>
      <c r="C225" s="1">
        <v>41055.036099537036</v>
      </c>
      <c r="D225" s="4">
        <v>96000</v>
      </c>
      <c r="E225">
        <v>96000</v>
      </c>
      <c r="F225" t="s">
        <v>6</v>
      </c>
      <c r="G225">
        <f>tblSalaries[[#This Row],[clean Salary (in local currency)]]*VLOOKUP(tblSalaries[[#This Row],[Currency]],mapping!D:E,2,FALSE)</f>
        <v>96000</v>
      </c>
      <c r="H225" t="s">
        <v>265</v>
      </c>
      <c r="I225" t="s">
        <v>67</v>
      </c>
      <c r="J225" t="s">
        <v>15</v>
      </c>
      <c r="K225" t="str">
        <f>VLOOKUP(tblSalaries[[#This Row],[Where do you work]],tblCountries[[Actual]:[Mapping]],2,FALSE)</f>
        <v>USA</v>
      </c>
      <c r="L225" t="s">
        <v>18</v>
      </c>
      <c r="M225" s="21" t="s">
        <v>4016</v>
      </c>
      <c r="N225" t="str">
        <f>VLOOKUP(IF(FLOOR(tblSalaries[[#This Row],[Salary in USD]]/salary_step,1)&gt;19,19,FLOOR(tblSalaries[[#This Row],[Salary in USD]]/salary_step,1)),tblCountries4[#All],2,0)</f>
        <v>07 | 87500 - 100000</v>
      </c>
      <c r="O225">
        <f>IF(VALUE(max_scatterplot)=0,tblSalaries[[#This Row],[Salary in USD]],IF(AND(tblSalaries[[#This Row],[Salary in USD]]&gt;=VALUE(min_scatterplot),tblSalaries[[#This Row],[Salary in USD]]&lt;=VALUE(max_scatterplot)),tblSalaries[[#This Row],[Salary in USD]],selection_false))</f>
        <v>96000</v>
      </c>
    </row>
    <row r="226" spans="2:15" ht="15" customHeight="1" x14ac:dyDescent="0.25">
      <c r="B226" t="s">
        <v>2970</v>
      </c>
      <c r="C226" s="1">
        <v>41057.351886574077</v>
      </c>
      <c r="D226" s="4">
        <v>94000</v>
      </c>
      <c r="E226">
        <v>94000</v>
      </c>
      <c r="F226" t="s">
        <v>82</v>
      </c>
      <c r="G226">
        <f>tblSalaries[[#This Row],[clean Salary (in local currency)]]*VLOOKUP(tblSalaries[[#This Row],[Currency]],mapping!D:E,2,FALSE)</f>
        <v>95871.50770184776</v>
      </c>
      <c r="H226" t="s">
        <v>207</v>
      </c>
      <c r="I226" t="s">
        <v>20</v>
      </c>
      <c r="J226" t="s">
        <v>84</v>
      </c>
      <c r="K226" t="str">
        <f>VLOOKUP(tblSalaries[[#This Row],[Where do you work]],tblCountries[[Actual]:[Mapping]],2,FALSE)</f>
        <v>Australia</v>
      </c>
      <c r="L226" t="s">
        <v>18</v>
      </c>
      <c r="M226" s="21">
        <v>2.5</v>
      </c>
      <c r="N226" t="str">
        <f>VLOOKUP(IF(FLOOR(tblSalaries[[#This Row],[Salary in USD]]/salary_step,1)&gt;19,19,FLOOR(tblSalaries[[#This Row],[Salary in USD]]/salary_step,1)),tblCountries4[#All],2,0)</f>
        <v>07 | 87500 - 100000</v>
      </c>
      <c r="O226">
        <f>IF(VALUE(max_scatterplot)=0,tblSalaries[[#This Row],[Salary in USD]],IF(AND(tblSalaries[[#This Row],[Salary in USD]]&gt;=VALUE(min_scatterplot),tblSalaries[[#This Row],[Salary in USD]]&lt;=VALUE(max_scatterplot)),tblSalaries[[#This Row],[Salary in USD]],selection_false))</f>
        <v>95871.50770184776</v>
      </c>
    </row>
    <row r="227" spans="2:15" ht="15" customHeight="1" x14ac:dyDescent="0.25">
      <c r="B227" t="s">
        <v>2992</v>
      </c>
      <c r="C227" s="1">
        <v>41057.4455787037</v>
      </c>
      <c r="D227" s="4">
        <v>94000</v>
      </c>
      <c r="E227">
        <v>94000</v>
      </c>
      <c r="F227" t="s">
        <v>82</v>
      </c>
      <c r="G227">
        <f>tblSalaries[[#This Row],[clean Salary (in local currency)]]*VLOOKUP(tblSalaries[[#This Row],[Currency]],mapping!D:E,2,FALSE)</f>
        <v>95871.50770184776</v>
      </c>
      <c r="H227" t="s">
        <v>1141</v>
      </c>
      <c r="I227" t="s">
        <v>20</v>
      </c>
      <c r="J227" t="s">
        <v>84</v>
      </c>
      <c r="K227" t="str">
        <f>VLOOKUP(tblSalaries[[#This Row],[Where do you work]],tblCountries[[Actual]:[Mapping]],2,FALSE)</f>
        <v>Australia</v>
      </c>
      <c r="L227" t="s">
        <v>18</v>
      </c>
      <c r="M227" s="21">
        <v>14</v>
      </c>
      <c r="N227" t="str">
        <f>VLOOKUP(IF(FLOOR(tblSalaries[[#This Row],[Salary in USD]]/salary_step,1)&gt;19,19,FLOOR(tblSalaries[[#This Row],[Salary in USD]]/salary_step,1)),tblCountries4[#All],2,0)</f>
        <v>07 | 87500 - 100000</v>
      </c>
      <c r="O227">
        <f>IF(VALUE(max_scatterplot)=0,tblSalaries[[#This Row],[Salary in USD]],IF(AND(tblSalaries[[#This Row],[Salary in USD]]&gt;=VALUE(min_scatterplot),tblSalaries[[#This Row],[Salary in USD]]&lt;=VALUE(max_scatterplot)),tblSalaries[[#This Row],[Salary in USD]],selection_false))</f>
        <v>95871.50770184776</v>
      </c>
    </row>
    <row r="228" spans="2:15" ht="15" customHeight="1" x14ac:dyDescent="0.25">
      <c r="B228" t="s">
        <v>3199</v>
      </c>
      <c r="C228" s="1">
        <v>41058.032835648148</v>
      </c>
      <c r="D228" s="4">
        <v>95856</v>
      </c>
      <c r="E228">
        <v>95856</v>
      </c>
      <c r="F228" t="s">
        <v>6</v>
      </c>
      <c r="G228">
        <f>tblSalaries[[#This Row],[clean Salary (in local currency)]]*VLOOKUP(tblSalaries[[#This Row],[Currency]],mapping!D:E,2,FALSE)</f>
        <v>95856</v>
      </c>
      <c r="H228" t="s">
        <v>20</v>
      </c>
      <c r="I228" t="s">
        <v>20</v>
      </c>
      <c r="J228" t="s">
        <v>15</v>
      </c>
      <c r="K228" t="str">
        <f>VLOOKUP(tblSalaries[[#This Row],[Where do you work]],tblCountries[[Actual]:[Mapping]],2,FALSE)</f>
        <v>USA</v>
      </c>
      <c r="L228" t="s">
        <v>18</v>
      </c>
      <c r="M228" s="21">
        <v>13</v>
      </c>
      <c r="N228" t="str">
        <f>VLOOKUP(IF(FLOOR(tblSalaries[[#This Row],[Salary in USD]]/salary_step,1)&gt;19,19,FLOOR(tblSalaries[[#This Row],[Salary in USD]]/salary_step,1)),tblCountries4[#All],2,0)</f>
        <v>07 | 87500 - 100000</v>
      </c>
      <c r="O228">
        <f>IF(VALUE(max_scatterplot)=0,tblSalaries[[#This Row],[Salary in USD]],IF(AND(tblSalaries[[#This Row],[Salary in USD]]&gt;=VALUE(min_scatterplot),tblSalaries[[#This Row],[Salary in USD]]&lt;=VALUE(max_scatterplot)),tblSalaries[[#This Row],[Salary in USD]],selection_false))</f>
        <v>95856</v>
      </c>
    </row>
    <row r="229" spans="2:15" ht="15" customHeight="1" x14ac:dyDescent="0.25">
      <c r="B229" t="s">
        <v>2941</v>
      </c>
      <c r="C229" s="1">
        <v>41057.100844907407</v>
      </c>
      <c r="D229" s="4">
        <v>75000</v>
      </c>
      <c r="E229">
        <v>75000</v>
      </c>
      <c r="F229" t="s">
        <v>22</v>
      </c>
      <c r="G229">
        <f>tblSalaries[[#This Row],[clean Salary (in local currency)]]*VLOOKUP(tblSalaries[[#This Row],[Currency]],mapping!D:E,2,FALSE)</f>
        <v>95279.957924370581</v>
      </c>
      <c r="H229" t="s">
        <v>1090</v>
      </c>
      <c r="I229" t="s">
        <v>20</v>
      </c>
      <c r="J229" t="s">
        <v>628</v>
      </c>
      <c r="K229" t="str">
        <f>VLOOKUP(tblSalaries[[#This Row],[Where do you work]],tblCountries[[Actual]:[Mapping]],2,FALSE)</f>
        <v>Netherlands</v>
      </c>
      <c r="L229" t="s">
        <v>9</v>
      </c>
      <c r="M229" s="21">
        <v>4</v>
      </c>
      <c r="N229" t="str">
        <f>VLOOKUP(IF(FLOOR(tblSalaries[[#This Row],[Salary in USD]]/salary_step,1)&gt;19,19,FLOOR(tblSalaries[[#This Row],[Salary in USD]]/salary_step,1)),tblCountries4[#All],2,0)</f>
        <v>07 | 87500 - 100000</v>
      </c>
      <c r="O229">
        <f>IF(VALUE(max_scatterplot)=0,tblSalaries[[#This Row],[Salary in USD]],IF(AND(tblSalaries[[#This Row],[Salary in USD]]&gt;=VALUE(min_scatterplot),tblSalaries[[#This Row],[Salary in USD]]&lt;=VALUE(max_scatterplot)),tblSalaries[[#This Row],[Salary in USD]],selection_false))</f>
        <v>95279.957924370581</v>
      </c>
    </row>
    <row r="230" spans="2:15" ht="15" customHeight="1" x14ac:dyDescent="0.25">
      <c r="B230" t="s">
        <v>3306</v>
      </c>
      <c r="C230" s="1">
        <v>41058.688263888886</v>
      </c>
      <c r="D230" s="4">
        <v>75000</v>
      </c>
      <c r="E230">
        <v>75000</v>
      </c>
      <c r="F230" t="s">
        <v>22</v>
      </c>
      <c r="G230">
        <f>tblSalaries[[#This Row],[clean Salary (in local currency)]]*VLOOKUP(tblSalaries[[#This Row],[Currency]],mapping!D:E,2,FALSE)</f>
        <v>95279.957924370581</v>
      </c>
      <c r="H230" t="s">
        <v>14</v>
      </c>
      <c r="I230" t="s">
        <v>20</v>
      </c>
      <c r="J230" t="s">
        <v>628</v>
      </c>
      <c r="K230" t="str">
        <f>VLOOKUP(tblSalaries[[#This Row],[Where do you work]],tblCountries[[Actual]:[Mapping]],2,FALSE)</f>
        <v>Netherlands</v>
      </c>
      <c r="L230" t="s">
        <v>13</v>
      </c>
      <c r="M230" s="21">
        <v>16</v>
      </c>
      <c r="N230" t="str">
        <f>VLOOKUP(IF(FLOOR(tblSalaries[[#This Row],[Salary in USD]]/salary_step,1)&gt;19,19,FLOOR(tblSalaries[[#This Row],[Salary in USD]]/salary_step,1)),tblCountries4[#All],2,0)</f>
        <v>07 | 87500 - 100000</v>
      </c>
      <c r="O230">
        <f>IF(VALUE(max_scatterplot)=0,tblSalaries[[#This Row],[Salary in USD]],IF(AND(tblSalaries[[#This Row],[Salary in USD]]&gt;=VALUE(min_scatterplot),tblSalaries[[#This Row],[Salary in USD]]&lt;=VALUE(max_scatterplot)),tblSalaries[[#This Row],[Salary in USD]],selection_false))</f>
        <v>95279.957924370581</v>
      </c>
    </row>
    <row r="231" spans="2:15" ht="15" customHeight="1" x14ac:dyDescent="0.25">
      <c r="B231" t="s">
        <v>2565</v>
      </c>
      <c r="C231" s="1">
        <v>41055.28197916667</v>
      </c>
      <c r="D231" s="4" t="s">
        <v>666</v>
      </c>
      <c r="E231">
        <v>95000</v>
      </c>
      <c r="F231" t="s">
        <v>6</v>
      </c>
      <c r="G231">
        <f>tblSalaries[[#This Row],[clean Salary (in local currency)]]*VLOOKUP(tblSalaries[[#This Row],[Currency]],mapping!D:E,2,FALSE)</f>
        <v>95000</v>
      </c>
      <c r="H231" t="s">
        <v>207</v>
      </c>
      <c r="I231" t="s">
        <v>20</v>
      </c>
      <c r="J231" t="s">
        <v>84</v>
      </c>
      <c r="K231" t="str">
        <f>VLOOKUP(tblSalaries[[#This Row],[Where do you work]],tblCountries[[Actual]:[Mapping]],2,FALSE)</f>
        <v>Australia</v>
      </c>
      <c r="L231" t="s">
        <v>18</v>
      </c>
      <c r="M231" s="21">
        <v>11</v>
      </c>
      <c r="N231" t="str">
        <f>VLOOKUP(IF(FLOOR(tblSalaries[[#This Row],[Salary in USD]]/salary_step,1)&gt;19,19,FLOOR(tblSalaries[[#This Row],[Salary in USD]]/salary_step,1)),tblCountries4[#All],2,0)</f>
        <v>07 | 87500 - 100000</v>
      </c>
      <c r="O231">
        <f>IF(VALUE(max_scatterplot)=0,tblSalaries[[#This Row],[Salary in USD]],IF(AND(tblSalaries[[#This Row],[Salary in USD]]&gt;=VALUE(min_scatterplot),tblSalaries[[#This Row],[Salary in USD]]&lt;=VALUE(max_scatterplot)),tblSalaries[[#This Row],[Salary in USD]],selection_false))</f>
        <v>95000</v>
      </c>
    </row>
    <row r="232" spans="2:15" ht="15" customHeight="1" x14ac:dyDescent="0.25">
      <c r="B232" t="s">
        <v>2534</v>
      </c>
      <c r="C232" s="1">
        <v>41055.221145833333</v>
      </c>
      <c r="D232" s="4" t="s">
        <v>637</v>
      </c>
      <c r="E232">
        <v>95000</v>
      </c>
      <c r="F232" t="s">
        <v>6</v>
      </c>
      <c r="G232">
        <f>tblSalaries[[#This Row],[clean Salary (in local currency)]]*VLOOKUP(tblSalaries[[#This Row],[Currency]],mapping!D:E,2,FALSE)</f>
        <v>95000</v>
      </c>
      <c r="H232" t="s">
        <v>638</v>
      </c>
      <c r="I232" t="s">
        <v>4001</v>
      </c>
      <c r="J232" t="s">
        <v>639</v>
      </c>
      <c r="K232" t="str">
        <f>VLOOKUP(tblSalaries[[#This Row],[Where do you work]],tblCountries[[Actual]:[Mapping]],2,FALSE)</f>
        <v>Central America</v>
      </c>
      <c r="L232" t="s">
        <v>18</v>
      </c>
      <c r="M232" s="21" t="s">
        <v>4016</v>
      </c>
      <c r="N232" t="str">
        <f>VLOOKUP(IF(FLOOR(tblSalaries[[#This Row],[Salary in USD]]/salary_step,1)&gt;19,19,FLOOR(tblSalaries[[#This Row],[Salary in USD]]/salary_step,1)),tblCountries4[#All],2,0)</f>
        <v>07 | 87500 - 100000</v>
      </c>
      <c r="O232">
        <f>IF(VALUE(max_scatterplot)=0,tblSalaries[[#This Row],[Salary in USD]],IF(AND(tblSalaries[[#This Row],[Salary in USD]]&gt;=VALUE(min_scatterplot),tblSalaries[[#This Row],[Salary in USD]]&lt;=VALUE(max_scatterplot)),tblSalaries[[#This Row],[Salary in USD]],selection_false))</f>
        <v>95000</v>
      </c>
    </row>
    <row r="233" spans="2:15" ht="15" customHeight="1" x14ac:dyDescent="0.25">
      <c r="B233" t="s">
        <v>2101</v>
      </c>
      <c r="C233" s="1">
        <v>41055.028009259258</v>
      </c>
      <c r="D233" s="4">
        <v>95000</v>
      </c>
      <c r="E233">
        <v>95000</v>
      </c>
      <c r="F233" t="s">
        <v>6</v>
      </c>
      <c r="G233">
        <f>tblSalaries[[#This Row],[clean Salary (in local currency)]]*VLOOKUP(tblSalaries[[#This Row],[Currency]],mapping!D:E,2,FALSE)</f>
        <v>95000</v>
      </c>
      <c r="H233" t="s">
        <v>29</v>
      </c>
      <c r="I233" t="s">
        <v>4001</v>
      </c>
      <c r="J233" t="s">
        <v>15</v>
      </c>
      <c r="K233" t="str">
        <f>VLOOKUP(tblSalaries[[#This Row],[Where do you work]],tblCountries[[Actual]:[Mapping]],2,FALSE)</f>
        <v>USA</v>
      </c>
      <c r="L233" t="s">
        <v>9</v>
      </c>
      <c r="M233" s="21" t="s">
        <v>4016</v>
      </c>
      <c r="N233" t="str">
        <f>VLOOKUP(IF(FLOOR(tblSalaries[[#This Row],[Salary in USD]]/salary_step,1)&gt;19,19,FLOOR(tblSalaries[[#This Row],[Salary in USD]]/salary_step,1)),tblCountries4[#All],2,0)</f>
        <v>07 | 87500 - 100000</v>
      </c>
      <c r="O233">
        <f>IF(VALUE(max_scatterplot)=0,tblSalaries[[#This Row],[Salary in USD]],IF(AND(tblSalaries[[#This Row],[Salary in USD]]&gt;=VALUE(min_scatterplot),tblSalaries[[#This Row],[Salary in USD]]&lt;=VALUE(max_scatterplot)),tblSalaries[[#This Row],[Salary in USD]],selection_false))</f>
        <v>95000</v>
      </c>
    </row>
    <row r="234" spans="2:15" ht="15" customHeight="1" x14ac:dyDescent="0.25">
      <c r="B234" t="s">
        <v>2235</v>
      </c>
      <c r="C234" s="1">
        <v>41055.041284722225</v>
      </c>
      <c r="D234" s="4">
        <v>95000</v>
      </c>
      <c r="E234">
        <v>95000</v>
      </c>
      <c r="F234" t="s">
        <v>6</v>
      </c>
      <c r="G234">
        <f>tblSalaries[[#This Row],[clean Salary (in local currency)]]*VLOOKUP(tblSalaries[[#This Row],[Currency]],mapping!D:E,2,FALSE)</f>
        <v>95000</v>
      </c>
      <c r="H234" t="s">
        <v>305</v>
      </c>
      <c r="I234" t="s">
        <v>4001</v>
      </c>
      <c r="J234" t="s">
        <v>15</v>
      </c>
      <c r="K234" t="str">
        <f>VLOOKUP(tblSalaries[[#This Row],[Where do you work]],tblCountries[[Actual]:[Mapping]],2,FALSE)</f>
        <v>USA</v>
      </c>
      <c r="L234" t="s">
        <v>9</v>
      </c>
      <c r="M234" s="21" t="s">
        <v>4016</v>
      </c>
      <c r="N234" t="str">
        <f>VLOOKUP(IF(FLOOR(tblSalaries[[#This Row],[Salary in USD]]/salary_step,1)&gt;19,19,FLOOR(tblSalaries[[#This Row],[Salary in USD]]/salary_step,1)),tblCountries4[#All],2,0)</f>
        <v>07 | 87500 - 100000</v>
      </c>
      <c r="O234">
        <f>IF(VALUE(max_scatterplot)=0,tblSalaries[[#This Row],[Salary in USD]],IF(AND(tblSalaries[[#This Row],[Salary in USD]]&gt;=VALUE(min_scatterplot),tblSalaries[[#This Row],[Salary in USD]]&lt;=VALUE(max_scatterplot)),tblSalaries[[#This Row],[Salary in USD]],selection_false))</f>
        <v>95000</v>
      </c>
    </row>
    <row r="235" spans="2:15" ht="15" customHeight="1" x14ac:dyDescent="0.25">
      <c r="B235" t="s">
        <v>2346</v>
      </c>
      <c r="C235" s="1">
        <v>41055.068124999998</v>
      </c>
      <c r="D235" s="4">
        <v>95000</v>
      </c>
      <c r="E235">
        <v>95000</v>
      </c>
      <c r="F235" t="s">
        <v>6</v>
      </c>
      <c r="G235">
        <f>tblSalaries[[#This Row],[clean Salary (in local currency)]]*VLOOKUP(tblSalaries[[#This Row],[Currency]],mapping!D:E,2,FALSE)</f>
        <v>95000</v>
      </c>
      <c r="H235" t="s">
        <v>424</v>
      </c>
      <c r="I235" t="s">
        <v>20</v>
      </c>
      <c r="J235" t="s">
        <v>15</v>
      </c>
      <c r="K235" t="str">
        <f>VLOOKUP(tblSalaries[[#This Row],[Where do you work]],tblCountries[[Actual]:[Mapping]],2,FALSE)</f>
        <v>USA</v>
      </c>
      <c r="L235" t="s">
        <v>9</v>
      </c>
      <c r="M235" s="21" t="s">
        <v>4016</v>
      </c>
      <c r="N235" t="str">
        <f>VLOOKUP(IF(FLOOR(tblSalaries[[#This Row],[Salary in USD]]/salary_step,1)&gt;19,19,FLOOR(tblSalaries[[#This Row],[Salary in USD]]/salary_step,1)),tblCountries4[#All],2,0)</f>
        <v>07 | 87500 - 100000</v>
      </c>
      <c r="O235">
        <f>IF(VALUE(max_scatterplot)=0,tblSalaries[[#This Row],[Salary in USD]],IF(AND(tblSalaries[[#This Row],[Salary in USD]]&gt;=VALUE(min_scatterplot),tblSalaries[[#This Row],[Salary in USD]]&lt;=VALUE(max_scatterplot)),tblSalaries[[#This Row],[Salary in USD]],selection_false))</f>
        <v>95000</v>
      </c>
    </row>
    <row r="236" spans="2:15" ht="15" customHeight="1" x14ac:dyDescent="0.25">
      <c r="B236" t="s">
        <v>2381</v>
      </c>
      <c r="C236" s="1">
        <v>41055.082430555558</v>
      </c>
      <c r="D236" s="4">
        <v>95000</v>
      </c>
      <c r="E236">
        <v>95000</v>
      </c>
      <c r="F236" t="s">
        <v>6</v>
      </c>
      <c r="G236">
        <f>tblSalaries[[#This Row],[clean Salary (in local currency)]]*VLOOKUP(tblSalaries[[#This Row],[Currency]],mapping!D:E,2,FALSE)</f>
        <v>95000</v>
      </c>
      <c r="H236" t="s">
        <v>424</v>
      </c>
      <c r="I236" t="s">
        <v>20</v>
      </c>
      <c r="J236" t="s">
        <v>15</v>
      </c>
      <c r="K236" t="str">
        <f>VLOOKUP(tblSalaries[[#This Row],[Where do you work]],tblCountries[[Actual]:[Mapping]],2,FALSE)</f>
        <v>USA</v>
      </c>
      <c r="L236" t="s">
        <v>13</v>
      </c>
      <c r="M236" s="21" t="s">
        <v>4016</v>
      </c>
      <c r="N236" t="str">
        <f>VLOOKUP(IF(FLOOR(tblSalaries[[#This Row],[Salary in USD]]/salary_step,1)&gt;19,19,FLOOR(tblSalaries[[#This Row],[Salary in USD]]/salary_step,1)),tblCountries4[#All],2,0)</f>
        <v>07 | 87500 - 100000</v>
      </c>
      <c r="O236">
        <f>IF(VALUE(max_scatterplot)=0,tblSalaries[[#This Row],[Salary in USD]],IF(AND(tblSalaries[[#This Row],[Salary in USD]]&gt;=VALUE(min_scatterplot),tblSalaries[[#This Row],[Salary in USD]]&lt;=VALUE(max_scatterplot)),tblSalaries[[#This Row],[Salary in USD]],selection_false))</f>
        <v>95000</v>
      </c>
    </row>
    <row r="237" spans="2:15" ht="15" customHeight="1" x14ac:dyDescent="0.25">
      <c r="B237" t="s">
        <v>2529</v>
      </c>
      <c r="C237" s="1">
        <v>41055.211678240739</v>
      </c>
      <c r="D237" s="4">
        <v>95000</v>
      </c>
      <c r="E237">
        <v>95000</v>
      </c>
      <c r="F237" t="s">
        <v>6</v>
      </c>
      <c r="G237">
        <f>tblSalaries[[#This Row],[clean Salary (in local currency)]]*VLOOKUP(tblSalaries[[#This Row],[Currency]],mapping!D:E,2,FALSE)</f>
        <v>95000</v>
      </c>
      <c r="H237" t="s">
        <v>631</v>
      </c>
      <c r="I237" t="s">
        <v>356</v>
      </c>
      <c r="J237" t="s">
        <v>15</v>
      </c>
      <c r="K237" t="str">
        <f>VLOOKUP(tblSalaries[[#This Row],[Where do you work]],tblCountries[[Actual]:[Mapping]],2,FALSE)</f>
        <v>USA</v>
      </c>
      <c r="L237" t="s">
        <v>9</v>
      </c>
      <c r="M237" s="21" t="s">
        <v>4016</v>
      </c>
      <c r="N237" t="str">
        <f>VLOOKUP(IF(FLOOR(tblSalaries[[#This Row],[Salary in USD]]/salary_step,1)&gt;19,19,FLOOR(tblSalaries[[#This Row],[Salary in USD]]/salary_step,1)),tblCountries4[#All],2,0)</f>
        <v>07 | 87500 - 100000</v>
      </c>
      <c r="O237">
        <f>IF(VALUE(max_scatterplot)=0,tblSalaries[[#This Row],[Salary in USD]],IF(AND(tblSalaries[[#This Row],[Salary in USD]]&gt;=VALUE(min_scatterplot),tblSalaries[[#This Row],[Salary in USD]]&lt;=VALUE(max_scatterplot)),tblSalaries[[#This Row],[Salary in USD]],selection_false))</f>
        <v>95000</v>
      </c>
    </row>
    <row r="238" spans="2:15" ht="15" customHeight="1" x14ac:dyDescent="0.25">
      <c r="B238" t="s">
        <v>2621</v>
      </c>
      <c r="C238" s="1">
        <v>41055.462476851855</v>
      </c>
      <c r="D238" s="4">
        <v>95000</v>
      </c>
      <c r="E238">
        <v>95000</v>
      </c>
      <c r="F238" t="s">
        <v>6</v>
      </c>
      <c r="G238">
        <f>tblSalaries[[#This Row],[clean Salary (in local currency)]]*VLOOKUP(tblSalaries[[#This Row],[Currency]],mapping!D:E,2,FALSE)</f>
        <v>95000</v>
      </c>
      <c r="H238" t="s">
        <v>564</v>
      </c>
      <c r="I238" t="s">
        <v>52</v>
      </c>
      <c r="J238" t="s">
        <v>15</v>
      </c>
      <c r="K238" t="str">
        <f>VLOOKUP(tblSalaries[[#This Row],[Where do you work]],tblCountries[[Actual]:[Mapping]],2,FALSE)</f>
        <v>USA</v>
      </c>
      <c r="L238" t="s">
        <v>25</v>
      </c>
      <c r="M238" s="21">
        <v>10</v>
      </c>
      <c r="N238" t="str">
        <f>VLOOKUP(IF(FLOOR(tblSalaries[[#This Row],[Salary in USD]]/salary_step,1)&gt;19,19,FLOOR(tblSalaries[[#This Row],[Salary in USD]]/salary_step,1)),tblCountries4[#All],2,0)</f>
        <v>07 | 87500 - 100000</v>
      </c>
      <c r="O238">
        <f>IF(VALUE(max_scatterplot)=0,tblSalaries[[#This Row],[Salary in USD]],IF(AND(tblSalaries[[#This Row],[Salary in USD]]&gt;=VALUE(min_scatterplot),tblSalaries[[#This Row],[Salary in USD]]&lt;=VALUE(max_scatterplot)),tblSalaries[[#This Row],[Salary in USD]],selection_false))</f>
        <v>95000</v>
      </c>
    </row>
    <row r="239" spans="2:15" ht="15" customHeight="1" x14ac:dyDescent="0.25">
      <c r="B239" t="s">
        <v>2808</v>
      </c>
      <c r="C239" s="1">
        <v>41055.932615740741</v>
      </c>
      <c r="D239" s="4">
        <v>95000</v>
      </c>
      <c r="E239">
        <v>95000</v>
      </c>
      <c r="F239" t="s">
        <v>6</v>
      </c>
      <c r="G239">
        <f>tblSalaries[[#This Row],[clean Salary (in local currency)]]*VLOOKUP(tblSalaries[[#This Row],[Currency]],mapping!D:E,2,FALSE)</f>
        <v>95000</v>
      </c>
      <c r="H239" t="s">
        <v>207</v>
      </c>
      <c r="I239" t="s">
        <v>20</v>
      </c>
      <c r="J239" t="s">
        <v>15</v>
      </c>
      <c r="K239" t="str">
        <f>VLOOKUP(tblSalaries[[#This Row],[Where do you work]],tblCountries[[Actual]:[Mapping]],2,FALSE)</f>
        <v>USA</v>
      </c>
      <c r="L239" t="s">
        <v>18</v>
      </c>
      <c r="M239" s="21">
        <v>13</v>
      </c>
      <c r="N239" t="str">
        <f>VLOOKUP(IF(FLOOR(tblSalaries[[#This Row],[Salary in USD]]/salary_step,1)&gt;19,19,FLOOR(tblSalaries[[#This Row],[Salary in USD]]/salary_step,1)),tblCountries4[#All],2,0)</f>
        <v>07 | 87500 - 100000</v>
      </c>
      <c r="O239">
        <f>IF(VALUE(max_scatterplot)=0,tblSalaries[[#This Row],[Salary in USD]],IF(AND(tblSalaries[[#This Row],[Salary in USD]]&gt;=VALUE(min_scatterplot),tblSalaries[[#This Row],[Salary in USD]]&lt;=VALUE(max_scatterplot)),tblSalaries[[#This Row],[Salary in USD]],selection_false))</f>
        <v>95000</v>
      </c>
    </row>
    <row r="240" spans="2:15" ht="15" customHeight="1" x14ac:dyDescent="0.25">
      <c r="B240" t="s">
        <v>3351</v>
      </c>
      <c r="C240" s="1">
        <v>41058.870636574073</v>
      </c>
      <c r="D240" s="4">
        <v>95000</v>
      </c>
      <c r="E240">
        <v>95000</v>
      </c>
      <c r="F240" t="s">
        <v>6</v>
      </c>
      <c r="G240">
        <f>tblSalaries[[#This Row],[clean Salary (in local currency)]]*VLOOKUP(tblSalaries[[#This Row],[Currency]],mapping!D:E,2,FALSE)</f>
        <v>95000</v>
      </c>
      <c r="H240" t="s">
        <v>653</v>
      </c>
      <c r="I240" t="s">
        <v>20</v>
      </c>
      <c r="J240" t="s">
        <v>15</v>
      </c>
      <c r="K240" t="str">
        <f>VLOOKUP(tblSalaries[[#This Row],[Where do you work]],tblCountries[[Actual]:[Mapping]],2,FALSE)</f>
        <v>USA</v>
      </c>
      <c r="L240" t="s">
        <v>18</v>
      </c>
      <c r="M240" s="21">
        <v>7</v>
      </c>
      <c r="N240" t="str">
        <f>VLOOKUP(IF(FLOOR(tblSalaries[[#This Row],[Salary in USD]]/salary_step,1)&gt;19,19,FLOOR(tblSalaries[[#This Row],[Salary in USD]]/salary_step,1)),tblCountries4[#All],2,0)</f>
        <v>07 | 87500 - 100000</v>
      </c>
      <c r="O240">
        <f>IF(VALUE(max_scatterplot)=0,tblSalaries[[#This Row],[Salary in USD]],IF(AND(tblSalaries[[#This Row],[Salary in USD]]&gt;=VALUE(min_scatterplot),tblSalaries[[#This Row],[Salary in USD]]&lt;=VALUE(max_scatterplot)),tblSalaries[[#This Row],[Salary in USD]],selection_false))</f>
        <v>95000</v>
      </c>
    </row>
    <row r="241" spans="2:15" ht="15" customHeight="1" x14ac:dyDescent="0.25">
      <c r="B241" t="s">
        <v>3375</v>
      </c>
      <c r="C241" s="1">
        <v>41058.941168981481</v>
      </c>
      <c r="D241" s="4">
        <v>95000</v>
      </c>
      <c r="E241">
        <v>95000</v>
      </c>
      <c r="F241" t="s">
        <v>6</v>
      </c>
      <c r="G241">
        <f>tblSalaries[[#This Row],[clean Salary (in local currency)]]*VLOOKUP(tblSalaries[[#This Row],[Currency]],mapping!D:E,2,FALSE)</f>
        <v>95000</v>
      </c>
      <c r="H241" t="s">
        <v>1559</v>
      </c>
      <c r="I241" t="s">
        <v>279</v>
      </c>
      <c r="J241" t="s">
        <v>15</v>
      </c>
      <c r="K241" t="str">
        <f>VLOOKUP(tblSalaries[[#This Row],[Where do you work]],tblCountries[[Actual]:[Mapping]],2,FALSE)</f>
        <v>USA</v>
      </c>
      <c r="L241" t="s">
        <v>9</v>
      </c>
      <c r="M241" s="21">
        <v>14</v>
      </c>
      <c r="N241" t="str">
        <f>VLOOKUP(IF(FLOOR(tblSalaries[[#This Row],[Salary in USD]]/salary_step,1)&gt;19,19,FLOOR(tblSalaries[[#This Row],[Salary in USD]]/salary_step,1)),tblCountries4[#All],2,0)</f>
        <v>07 | 87500 - 100000</v>
      </c>
      <c r="O241">
        <f>IF(VALUE(max_scatterplot)=0,tblSalaries[[#This Row],[Salary in USD]],IF(AND(tblSalaries[[#This Row],[Salary in USD]]&gt;=VALUE(min_scatterplot),tblSalaries[[#This Row],[Salary in USD]]&lt;=VALUE(max_scatterplot)),tblSalaries[[#This Row],[Salary in USD]],selection_false))</f>
        <v>95000</v>
      </c>
    </row>
    <row r="242" spans="2:15" ht="15" customHeight="1" x14ac:dyDescent="0.25">
      <c r="B242" t="s">
        <v>3488</v>
      </c>
      <c r="C242" s="1">
        <v>41060.076689814814</v>
      </c>
      <c r="D242" s="4">
        <v>95000</v>
      </c>
      <c r="E242">
        <v>95000</v>
      </c>
      <c r="F242" t="s">
        <v>6</v>
      </c>
      <c r="G242">
        <f>tblSalaries[[#This Row],[clean Salary (in local currency)]]*VLOOKUP(tblSalaries[[#This Row],[Currency]],mapping!D:E,2,FALSE)</f>
        <v>95000</v>
      </c>
      <c r="H242" t="s">
        <v>266</v>
      </c>
      <c r="I242" t="s">
        <v>20</v>
      </c>
      <c r="J242" t="s">
        <v>15</v>
      </c>
      <c r="K242" t="str">
        <f>VLOOKUP(tblSalaries[[#This Row],[Where do you work]],tblCountries[[Actual]:[Mapping]],2,FALSE)</f>
        <v>USA</v>
      </c>
      <c r="L242" t="s">
        <v>9</v>
      </c>
      <c r="M242" s="21">
        <v>15</v>
      </c>
      <c r="N242" t="str">
        <f>VLOOKUP(IF(FLOOR(tblSalaries[[#This Row],[Salary in USD]]/salary_step,1)&gt;19,19,FLOOR(tblSalaries[[#This Row],[Salary in USD]]/salary_step,1)),tblCountries4[#All],2,0)</f>
        <v>07 | 87500 - 100000</v>
      </c>
      <c r="O242">
        <f>IF(VALUE(max_scatterplot)=0,tblSalaries[[#This Row],[Salary in USD]],IF(AND(tblSalaries[[#This Row],[Salary in USD]]&gt;=VALUE(min_scatterplot),tblSalaries[[#This Row],[Salary in USD]]&lt;=VALUE(max_scatterplot)),tblSalaries[[#This Row],[Salary in USD]],selection_false))</f>
        <v>95000</v>
      </c>
    </row>
    <row r="243" spans="2:15" ht="15" customHeight="1" x14ac:dyDescent="0.25">
      <c r="B243" t="s">
        <v>2262</v>
      </c>
      <c r="C243" s="1">
        <v>41055.046736111108</v>
      </c>
      <c r="D243" s="4" t="s">
        <v>330</v>
      </c>
      <c r="E243">
        <v>60000</v>
      </c>
      <c r="F243" t="s">
        <v>69</v>
      </c>
      <c r="G243">
        <f>tblSalaries[[#This Row],[clean Salary (in local currency)]]*VLOOKUP(tblSalaries[[#This Row],[Currency]],mapping!D:E,2,FALSE)</f>
        <v>94570.696324037053</v>
      </c>
      <c r="H243" t="s">
        <v>331</v>
      </c>
      <c r="I243" t="s">
        <v>20</v>
      </c>
      <c r="J243" t="s">
        <v>71</v>
      </c>
      <c r="K243" t="str">
        <f>VLOOKUP(tblSalaries[[#This Row],[Where do you work]],tblCountries[[Actual]:[Mapping]],2,FALSE)</f>
        <v>UK</v>
      </c>
      <c r="L243" t="s">
        <v>13</v>
      </c>
      <c r="M243" s="21" t="s">
        <v>4016</v>
      </c>
      <c r="N243" t="str">
        <f>VLOOKUP(IF(FLOOR(tblSalaries[[#This Row],[Salary in USD]]/salary_step,1)&gt;19,19,FLOOR(tblSalaries[[#This Row],[Salary in USD]]/salary_step,1)),tblCountries4[#All],2,0)</f>
        <v>07 | 87500 - 100000</v>
      </c>
      <c r="O243">
        <f>IF(VALUE(max_scatterplot)=0,tblSalaries[[#This Row],[Salary in USD]],IF(AND(tblSalaries[[#This Row],[Salary in USD]]&gt;=VALUE(min_scatterplot),tblSalaries[[#This Row],[Salary in USD]]&lt;=VALUE(max_scatterplot)),tblSalaries[[#This Row],[Salary in USD]],selection_false))</f>
        <v>94570.696324037053</v>
      </c>
    </row>
    <row r="244" spans="2:15" ht="15" customHeight="1" x14ac:dyDescent="0.25">
      <c r="B244" t="s">
        <v>2380</v>
      </c>
      <c r="C244" s="1">
        <v>41055.08216435185</v>
      </c>
      <c r="D244" s="4" t="s">
        <v>330</v>
      </c>
      <c r="E244">
        <v>60000</v>
      </c>
      <c r="F244" t="s">
        <v>69</v>
      </c>
      <c r="G244">
        <f>tblSalaries[[#This Row],[clean Salary (in local currency)]]*VLOOKUP(tblSalaries[[#This Row],[Currency]],mapping!D:E,2,FALSE)</f>
        <v>94570.696324037053</v>
      </c>
      <c r="H244" t="s">
        <v>461</v>
      </c>
      <c r="I244" t="s">
        <v>4001</v>
      </c>
      <c r="J244" t="s">
        <v>71</v>
      </c>
      <c r="K244" t="str">
        <f>VLOOKUP(tblSalaries[[#This Row],[Where do you work]],tblCountries[[Actual]:[Mapping]],2,FALSE)</f>
        <v>UK</v>
      </c>
      <c r="L244" t="s">
        <v>18</v>
      </c>
      <c r="M244" s="21" t="s">
        <v>4016</v>
      </c>
      <c r="N244" t="str">
        <f>VLOOKUP(IF(FLOOR(tblSalaries[[#This Row],[Salary in USD]]/salary_step,1)&gt;19,19,FLOOR(tblSalaries[[#This Row],[Salary in USD]]/salary_step,1)),tblCountries4[#All],2,0)</f>
        <v>07 | 87500 - 100000</v>
      </c>
      <c r="O244">
        <f>IF(VALUE(max_scatterplot)=0,tblSalaries[[#This Row],[Salary in USD]],IF(AND(tblSalaries[[#This Row],[Salary in USD]]&gt;=VALUE(min_scatterplot),tblSalaries[[#This Row],[Salary in USD]]&lt;=VALUE(max_scatterplot)),tblSalaries[[#This Row],[Salary in USD]],selection_false))</f>
        <v>94570.696324037053</v>
      </c>
    </row>
    <row r="245" spans="2:15" ht="15" customHeight="1" x14ac:dyDescent="0.25">
      <c r="B245" t="s">
        <v>2450</v>
      </c>
      <c r="C245" s="1">
        <v>41055.120694444442</v>
      </c>
      <c r="D245" s="4" t="s">
        <v>330</v>
      </c>
      <c r="E245">
        <v>60000</v>
      </c>
      <c r="F245" t="s">
        <v>69</v>
      </c>
      <c r="G245">
        <f>tblSalaries[[#This Row],[clean Salary (in local currency)]]*VLOOKUP(tblSalaries[[#This Row],[Currency]],mapping!D:E,2,FALSE)</f>
        <v>94570.696324037053</v>
      </c>
      <c r="H245" t="s">
        <v>325</v>
      </c>
      <c r="I245" t="s">
        <v>356</v>
      </c>
      <c r="J245" t="s">
        <v>71</v>
      </c>
      <c r="K245" t="str">
        <f>VLOOKUP(tblSalaries[[#This Row],[Where do you work]],tblCountries[[Actual]:[Mapping]],2,FALSE)</f>
        <v>UK</v>
      </c>
      <c r="L245" t="s">
        <v>9</v>
      </c>
      <c r="M245" s="21" t="s">
        <v>4016</v>
      </c>
      <c r="N245" t="str">
        <f>VLOOKUP(IF(FLOOR(tblSalaries[[#This Row],[Salary in USD]]/salary_step,1)&gt;19,19,FLOOR(tblSalaries[[#This Row],[Salary in USD]]/salary_step,1)),tblCountries4[#All],2,0)</f>
        <v>07 | 87500 - 100000</v>
      </c>
      <c r="O245">
        <f>IF(VALUE(max_scatterplot)=0,tblSalaries[[#This Row],[Salary in USD]],IF(AND(tblSalaries[[#This Row],[Salary in USD]]&gt;=VALUE(min_scatterplot),tblSalaries[[#This Row],[Salary in USD]]&lt;=VALUE(max_scatterplot)),tblSalaries[[#This Row],[Salary in USD]],selection_false))</f>
        <v>94570.696324037053</v>
      </c>
    </row>
    <row r="246" spans="2:15" ht="15" customHeight="1" x14ac:dyDescent="0.25">
      <c r="B246" t="s">
        <v>3363</v>
      </c>
      <c r="C246" s="1">
        <v>41058.908483796295</v>
      </c>
      <c r="D246" s="4" t="s">
        <v>1548</v>
      </c>
      <c r="E246">
        <v>60000</v>
      </c>
      <c r="F246" t="s">
        <v>69</v>
      </c>
      <c r="G246">
        <f>tblSalaries[[#This Row],[clean Salary (in local currency)]]*VLOOKUP(tblSalaries[[#This Row],[Currency]],mapping!D:E,2,FALSE)</f>
        <v>94570.696324037053</v>
      </c>
      <c r="H246" t="s">
        <v>20</v>
      </c>
      <c r="I246" t="s">
        <v>20</v>
      </c>
      <c r="J246" t="s">
        <v>71</v>
      </c>
      <c r="K246" t="str">
        <f>VLOOKUP(tblSalaries[[#This Row],[Where do you work]],tblCountries[[Actual]:[Mapping]],2,FALSE)</f>
        <v>UK</v>
      </c>
      <c r="L246" t="s">
        <v>9</v>
      </c>
      <c r="M246" s="21">
        <v>7</v>
      </c>
      <c r="N246" t="str">
        <f>VLOOKUP(IF(FLOOR(tblSalaries[[#This Row],[Salary in USD]]/salary_step,1)&gt;19,19,FLOOR(tblSalaries[[#This Row],[Salary in USD]]/salary_step,1)),tblCountries4[#All],2,0)</f>
        <v>07 | 87500 - 100000</v>
      </c>
      <c r="O246">
        <f>IF(VALUE(max_scatterplot)=0,tblSalaries[[#This Row],[Salary in USD]],IF(AND(tblSalaries[[#This Row],[Salary in USD]]&gt;=VALUE(min_scatterplot),tblSalaries[[#This Row],[Salary in USD]]&lt;=VALUE(max_scatterplot)),tblSalaries[[#This Row],[Salary in USD]],selection_false))</f>
        <v>94570.696324037053</v>
      </c>
    </row>
    <row r="247" spans="2:15" ht="15" customHeight="1" x14ac:dyDescent="0.25">
      <c r="B247" t="s">
        <v>3602</v>
      </c>
      <c r="C247" s="1">
        <v>41063.088009259256</v>
      </c>
      <c r="D247" s="4" t="s">
        <v>330</v>
      </c>
      <c r="E247">
        <v>60000</v>
      </c>
      <c r="F247" t="s">
        <v>69</v>
      </c>
      <c r="G247">
        <f>tblSalaries[[#This Row],[clean Salary (in local currency)]]*VLOOKUP(tblSalaries[[#This Row],[Currency]],mapping!D:E,2,FALSE)</f>
        <v>94570.696324037053</v>
      </c>
      <c r="H247" t="s">
        <v>153</v>
      </c>
      <c r="I247" t="s">
        <v>20</v>
      </c>
      <c r="J247" t="s">
        <v>71</v>
      </c>
      <c r="K247" t="str">
        <f>VLOOKUP(tblSalaries[[#This Row],[Where do you work]],tblCountries[[Actual]:[Mapping]],2,FALSE)</f>
        <v>UK</v>
      </c>
      <c r="L247" t="s">
        <v>9</v>
      </c>
      <c r="M247" s="21">
        <v>5</v>
      </c>
      <c r="N247" t="str">
        <f>VLOOKUP(IF(FLOOR(tblSalaries[[#This Row],[Salary in USD]]/salary_step,1)&gt;19,19,FLOOR(tblSalaries[[#This Row],[Salary in USD]]/salary_step,1)),tblCountries4[#All],2,0)</f>
        <v>07 | 87500 - 100000</v>
      </c>
      <c r="O247">
        <f>IF(VALUE(max_scatterplot)=0,tblSalaries[[#This Row],[Salary in USD]],IF(AND(tblSalaries[[#This Row],[Salary in USD]]&gt;=VALUE(min_scatterplot),tblSalaries[[#This Row],[Salary in USD]]&lt;=VALUE(max_scatterplot)),tblSalaries[[#This Row],[Salary in USD]],selection_false))</f>
        <v>94570.696324037053</v>
      </c>
    </row>
    <row r="248" spans="2:15" ht="15" customHeight="1" x14ac:dyDescent="0.25">
      <c r="B248" t="s">
        <v>2977</v>
      </c>
      <c r="C248" s="1">
        <v>41057.383645833332</v>
      </c>
      <c r="D248" s="4">
        <v>92000</v>
      </c>
      <c r="E248">
        <v>92000</v>
      </c>
      <c r="F248" t="s">
        <v>82</v>
      </c>
      <c r="G248">
        <f>tblSalaries[[#This Row],[clean Salary (in local currency)]]*VLOOKUP(tblSalaries[[#This Row],[Currency]],mapping!D:E,2,FALSE)</f>
        <v>93831.688389042494</v>
      </c>
      <c r="H248" t="s">
        <v>1122</v>
      </c>
      <c r="I248" t="s">
        <v>20</v>
      </c>
      <c r="J248" t="s">
        <v>84</v>
      </c>
      <c r="K248" t="str">
        <f>VLOOKUP(tblSalaries[[#This Row],[Where do you work]],tblCountries[[Actual]:[Mapping]],2,FALSE)</f>
        <v>Australia</v>
      </c>
      <c r="L248" t="s">
        <v>13</v>
      </c>
      <c r="M248" s="21">
        <v>6</v>
      </c>
      <c r="N248" t="str">
        <f>VLOOKUP(IF(FLOOR(tblSalaries[[#This Row],[Salary in USD]]/salary_step,1)&gt;19,19,FLOOR(tblSalaries[[#This Row],[Salary in USD]]/salary_step,1)),tblCountries4[#All],2,0)</f>
        <v>07 | 87500 - 100000</v>
      </c>
      <c r="O248">
        <f>IF(VALUE(max_scatterplot)=0,tblSalaries[[#This Row],[Salary in USD]],IF(AND(tblSalaries[[#This Row],[Salary in USD]]&gt;=VALUE(min_scatterplot),tblSalaries[[#This Row],[Salary in USD]]&lt;=VALUE(max_scatterplot)),tblSalaries[[#This Row],[Salary in USD]],selection_false))</f>
        <v>93831.688389042494</v>
      </c>
    </row>
    <row r="249" spans="2:15" ht="15" customHeight="1" x14ac:dyDescent="0.25">
      <c r="B249" t="s">
        <v>2484</v>
      </c>
      <c r="C249" s="1">
        <v>41055.146319444444</v>
      </c>
      <c r="D249" s="4" t="s">
        <v>588</v>
      </c>
      <c r="E249">
        <v>59000</v>
      </c>
      <c r="F249" t="s">
        <v>69</v>
      </c>
      <c r="G249">
        <f>tblSalaries[[#This Row],[clean Salary (in local currency)]]*VLOOKUP(tblSalaries[[#This Row],[Currency]],mapping!D:E,2,FALSE)</f>
        <v>92994.518051969761</v>
      </c>
      <c r="H249" t="s">
        <v>589</v>
      </c>
      <c r="I249" t="s">
        <v>356</v>
      </c>
      <c r="J249" t="s">
        <v>71</v>
      </c>
      <c r="K249" t="str">
        <f>VLOOKUP(tblSalaries[[#This Row],[Where do you work]],tblCountries[[Actual]:[Mapping]],2,FALSE)</f>
        <v>UK</v>
      </c>
      <c r="L249" t="s">
        <v>18</v>
      </c>
      <c r="M249" s="21" t="s">
        <v>4016</v>
      </c>
      <c r="N249" t="str">
        <f>VLOOKUP(IF(FLOOR(tblSalaries[[#This Row],[Salary in USD]]/salary_step,1)&gt;19,19,FLOOR(tblSalaries[[#This Row],[Salary in USD]]/salary_step,1)),tblCountries4[#All],2,0)</f>
        <v>07 | 87500 - 100000</v>
      </c>
      <c r="O249">
        <f>IF(VALUE(max_scatterplot)=0,tblSalaries[[#This Row],[Salary in USD]],IF(AND(tblSalaries[[#This Row],[Salary in USD]]&gt;=VALUE(min_scatterplot),tblSalaries[[#This Row],[Salary in USD]]&lt;=VALUE(max_scatterplot)),tblSalaries[[#This Row],[Salary in USD]],selection_false))</f>
        <v>92994.518051969761</v>
      </c>
    </row>
    <row r="250" spans="2:15" ht="15" customHeight="1" x14ac:dyDescent="0.25">
      <c r="B250" t="s">
        <v>2844</v>
      </c>
      <c r="C250" s="1">
        <v>41056.129189814812</v>
      </c>
      <c r="D250" s="4">
        <v>92500</v>
      </c>
      <c r="E250">
        <v>92500</v>
      </c>
      <c r="F250" t="s">
        <v>6</v>
      </c>
      <c r="G250">
        <f>tblSalaries[[#This Row],[clean Salary (in local currency)]]*VLOOKUP(tblSalaries[[#This Row],[Currency]],mapping!D:E,2,FALSE)</f>
        <v>92500</v>
      </c>
      <c r="H250" t="s">
        <v>984</v>
      </c>
      <c r="I250" t="s">
        <v>20</v>
      </c>
      <c r="J250" t="s">
        <v>15</v>
      </c>
      <c r="K250" t="str">
        <f>VLOOKUP(tblSalaries[[#This Row],[Where do you work]],tblCountries[[Actual]:[Mapping]],2,FALSE)</f>
        <v>USA</v>
      </c>
      <c r="L250" t="s">
        <v>18</v>
      </c>
      <c r="M250" s="21">
        <v>15</v>
      </c>
      <c r="N250" t="str">
        <f>VLOOKUP(IF(FLOOR(tblSalaries[[#This Row],[Salary in USD]]/salary_step,1)&gt;19,19,FLOOR(tblSalaries[[#This Row],[Salary in USD]]/salary_step,1)),tblCountries4[#All],2,0)</f>
        <v>07 | 87500 - 100000</v>
      </c>
      <c r="O250">
        <f>IF(VALUE(max_scatterplot)=0,tblSalaries[[#This Row],[Salary in USD]],IF(AND(tblSalaries[[#This Row],[Salary in USD]]&gt;=VALUE(min_scatterplot),tblSalaries[[#This Row],[Salary in USD]]&lt;=VALUE(max_scatterplot)),tblSalaries[[#This Row],[Salary in USD]],selection_false))</f>
        <v>92500</v>
      </c>
    </row>
    <row r="251" spans="2:15" ht="15" customHeight="1" x14ac:dyDescent="0.25">
      <c r="B251" t="s">
        <v>2151</v>
      </c>
      <c r="C251" s="1">
        <v>41055.030729166669</v>
      </c>
      <c r="D251" s="4">
        <v>92000</v>
      </c>
      <c r="E251">
        <v>92000</v>
      </c>
      <c r="F251" t="s">
        <v>6</v>
      </c>
      <c r="G251">
        <f>tblSalaries[[#This Row],[clean Salary (in local currency)]]*VLOOKUP(tblSalaries[[#This Row],[Currency]],mapping!D:E,2,FALSE)</f>
        <v>92000</v>
      </c>
      <c r="H251" t="s">
        <v>215</v>
      </c>
      <c r="I251" t="s">
        <v>20</v>
      </c>
      <c r="J251" t="s">
        <v>15</v>
      </c>
      <c r="K251" t="str">
        <f>VLOOKUP(tblSalaries[[#This Row],[Where do you work]],tblCountries[[Actual]:[Mapping]],2,FALSE)</f>
        <v>USA</v>
      </c>
      <c r="L251" t="s">
        <v>9</v>
      </c>
      <c r="M251" s="21" t="s">
        <v>4016</v>
      </c>
      <c r="N251" t="str">
        <f>VLOOKUP(IF(FLOOR(tblSalaries[[#This Row],[Salary in USD]]/salary_step,1)&gt;19,19,FLOOR(tblSalaries[[#This Row],[Salary in USD]]/salary_step,1)),tblCountries4[#All],2,0)</f>
        <v>07 | 87500 - 100000</v>
      </c>
      <c r="O251">
        <f>IF(VALUE(max_scatterplot)=0,tblSalaries[[#This Row],[Salary in USD]],IF(AND(tblSalaries[[#This Row],[Salary in USD]]&gt;=VALUE(min_scatterplot),tblSalaries[[#This Row],[Salary in USD]]&lt;=VALUE(max_scatterplot)),tblSalaries[[#This Row],[Salary in USD]],selection_false))</f>
        <v>92000</v>
      </c>
    </row>
    <row r="252" spans="2:15" ht="15" customHeight="1" x14ac:dyDescent="0.25">
      <c r="B252" t="s">
        <v>2181</v>
      </c>
      <c r="C252" s="1">
        <v>41055.034236111111</v>
      </c>
      <c r="D252" s="4">
        <v>92000</v>
      </c>
      <c r="E252">
        <v>92000</v>
      </c>
      <c r="F252" t="s">
        <v>6</v>
      </c>
      <c r="G252">
        <f>tblSalaries[[#This Row],[clean Salary (in local currency)]]*VLOOKUP(tblSalaries[[#This Row],[Currency]],mapping!D:E,2,FALSE)</f>
        <v>92000</v>
      </c>
      <c r="H252" t="s">
        <v>248</v>
      </c>
      <c r="I252" t="s">
        <v>279</v>
      </c>
      <c r="J252" t="s">
        <v>15</v>
      </c>
      <c r="K252" t="str">
        <f>VLOOKUP(tblSalaries[[#This Row],[Where do you work]],tblCountries[[Actual]:[Mapping]],2,FALSE)</f>
        <v>USA</v>
      </c>
      <c r="L252" t="s">
        <v>9</v>
      </c>
      <c r="M252" s="21" t="s">
        <v>4016</v>
      </c>
      <c r="N252" t="str">
        <f>VLOOKUP(IF(FLOOR(tblSalaries[[#This Row],[Salary in USD]]/salary_step,1)&gt;19,19,FLOOR(tblSalaries[[#This Row],[Salary in USD]]/salary_step,1)),tblCountries4[#All],2,0)</f>
        <v>07 | 87500 - 100000</v>
      </c>
      <c r="O252">
        <f>IF(VALUE(max_scatterplot)=0,tblSalaries[[#This Row],[Salary in USD]],IF(AND(tblSalaries[[#This Row],[Salary in USD]]&gt;=VALUE(min_scatterplot),tblSalaries[[#This Row],[Salary in USD]]&lt;=VALUE(max_scatterplot)),tblSalaries[[#This Row],[Salary in USD]],selection_false))</f>
        <v>92000</v>
      </c>
    </row>
    <row r="253" spans="2:15" ht="15" customHeight="1" x14ac:dyDescent="0.25">
      <c r="B253" t="s">
        <v>2331</v>
      </c>
      <c r="C253" s="1">
        <v>41055.06349537037</v>
      </c>
      <c r="D253" s="4">
        <v>92000</v>
      </c>
      <c r="E253">
        <v>92000</v>
      </c>
      <c r="F253" t="s">
        <v>6</v>
      </c>
      <c r="G253">
        <f>tblSalaries[[#This Row],[clean Salary (in local currency)]]*VLOOKUP(tblSalaries[[#This Row],[Currency]],mapping!D:E,2,FALSE)</f>
        <v>92000</v>
      </c>
      <c r="H253" t="s">
        <v>405</v>
      </c>
      <c r="I253" t="s">
        <v>52</v>
      </c>
      <c r="J253" t="s">
        <v>15</v>
      </c>
      <c r="K253" t="str">
        <f>VLOOKUP(tblSalaries[[#This Row],[Where do you work]],tblCountries[[Actual]:[Mapping]],2,FALSE)</f>
        <v>USA</v>
      </c>
      <c r="L253" t="s">
        <v>9</v>
      </c>
      <c r="M253" s="21" t="s">
        <v>4016</v>
      </c>
      <c r="N253" t="str">
        <f>VLOOKUP(IF(FLOOR(tblSalaries[[#This Row],[Salary in USD]]/salary_step,1)&gt;19,19,FLOOR(tblSalaries[[#This Row],[Salary in USD]]/salary_step,1)),tblCountries4[#All],2,0)</f>
        <v>07 | 87500 - 100000</v>
      </c>
      <c r="O253">
        <f>IF(VALUE(max_scatterplot)=0,tblSalaries[[#This Row],[Salary in USD]],IF(AND(tblSalaries[[#This Row],[Salary in USD]]&gt;=VALUE(min_scatterplot),tblSalaries[[#This Row],[Salary in USD]]&lt;=VALUE(max_scatterplot)),tblSalaries[[#This Row],[Salary in USD]],selection_false))</f>
        <v>92000</v>
      </c>
    </row>
    <row r="254" spans="2:15" ht="15" customHeight="1" x14ac:dyDescent="0.25">
      <c r="B254" t="s">
        <v>2479</v>
      </c>
      <c r="C254" s="1">
        <v>41055.140219907407</v>
      </c>
      <c r="D254" s="4">
        <v>92000</v>
      </c>
      <c r="E254">
        <v>92000</v>
      </c>
      <c r="F254" t="s">
        <v>6</v>
      </c>
      <c r="G254">
        <f>tblSalaries[[#This Row],[clean Salary (in local currency)]]*VLOOKUP(tblSalaries[[#This Row],[Currency]],mapping!D:E,2,FALSE)</f>
        <v>92000</v>
      </c>
      <c r="H254" t="s">
        <v>578</v>
      </c>
      <c r="I254" t="s">
        <v>279</v>
      </c>
      <c r="J254" t="s">
        <v>15</v>
      </c>
      <c r="K254" t="str">
        <f>VLOOKUP(tblSalaries[[#This Row],[Where do you work]],tblCountries[[Actual]:[Mapping]],2,FALSE)</f>
        <v>USA</v>
      </c>
      <c r="L254" t="s">
        <v>25</v>
      </c>
      <c r="M254" s="21" t="s">
        <v>4016</v>
      </c>
      <c r="N254" t="str">
        <f>VLOOKUP(IF(FLOOR(tblSalaries[[#This Row],[Salary in USD]]/salary_step,1)&gt;19,19,FLOOR(tblSalaries[[#This Row],[Salary in USD]]/salary_step,1)),tblCountries4[#All],2,0)</f>
        <v>07 | 87500 - 100000</v>
      </c>
      <c r="O254">
        <f>IF(VALUE(max_scatterplot)=0,tblSalaries[[#This Row],[Salary in USD]],IF(AND(tblSalaries[[#This Row],[Salary in USD]]&gt;=VALUE(min_scatterplot),tblSalaries[[#This Row],[Salary in USD]]&lt;=VALUE(max_scatterplot)),tblSalaries[[#This Row],[Salary in USD]],selection_false))</f>
        <v>92000</v>
      </c>
    </row>
    <row r="255" spans="2:15" ht="15" customHeight="1" x14ac:dyDescent="0.25">
      <c r="B255" t="s">
        <v>3406</v>
      </c>
      <c r="C255" s="1">
        <v>41059.095856481479</v>
      </c>
      <c r="D255" s="4" t="s">
        <v>1585</v>
      </c>
      <c r="E255">
        <v>92000</v>
      </c>
      <c r="F255" t="s">
        <v>6</v>
      </c>
      <c r="G255">
        <f>tblSalaries[[#This Row],[clean Salary (in local currency)]]*VLOOKUP(tblSalaries[[#This Row],[Currency]],mapping!D:E,2,FALSE)</f>
        <v>92000</v>
      </c>
      <c r="H255" t="s">
        <v>488</v>
      </c>
      <c r="I255" t="s">
        <v>488</v>
      </c>
      <c r="J255" t="s">
        <v>15</v>
      </c>
      <c r="K255" t="str">
        <f>VLOOKUP(tblSalaries[[#This Row],[Where do you work]],tblCountries[[Actual]:[Mapping]],2,FALSE)</f>
        <v>USA</v>
      </c>
      <c r="L255" t="s">
        <v>18</v>
      </c>
      <c r="M255" s="21">
        <v>9</v>
      </c>
      <c r="N255" t="str">
        <f>VLOOKUP(IF(FLOOR(tblSalaries[[#This Row],[Salary in USD]]/salary_step,1)&gt;19,19,FLOOR(tblSalaries[[#This Row],[Salary in USD]]/salary_step,1)),tblCountries4[#All],2,0)</f>
        <v>07 | 87500 - 100000</v>
      </c>
      <c r="O255">
        <f>IF(VALUE(max_scatterplot)=0,tblSalaries[[#This Row],[Salary in USD]],IF(AND(tblSalaries[[#This Row],[Salary in USD]]&gt;=VALUE(min_scatterplot),tblSalaries[[#This Row],[Salary in USD]]&lt;=VALUE(max_scatterplot)),tblSalaries[[#This Row],[Salary in USD]],selection_false))</f>
        <v>92000</v>
      </c>
    </row>
    <row r="256" spans="2:15" ht="15" customHeight="1" x14ac:dyDescent="0.25">
      <c r="B256" t="s">
        <v>3636</v>
      </c>
      <c r="C256" s="1">
        <v>41064.958449074074</v>
      </c>
      <c r="D256" s="4">
        <v>92000</v>
      </c>
      <c r="E256">
        <v>92000</v>
      </c>
      <c r="F256" t="s">
        <v>6</v>
      </c>
      <c r="G256">
        <f>tblSalaries[[#This Row],[clean Salary (in local currency)]]*VLOOKUP(tblSalaries[[#This Row],[Currency]],mapping!D:E,2,FALSE)</f>
        <v>92000</v>
      </c>
      <c r="H256" t="s">
        <v>1805</v>
      </c>
      <c r="I256" t="s">
        <v>3999</v>
      </c>
      <c r="J256" t="s">
        <v>15</v>
      </c>
      <c r="K256" t="str">
        <f>VLOOKUP(tblSalaries[[#This Row],[Where do you work]],tblCountries[[Actual]:[Mapping]],2,FALSE)</f>
        <v>USA</v>
      </c>
      <c r="L256" t="s">
        <v>18</v>
      </c>
      <c r="M256" s="21">
        <v>12</v>
      </c>
      <c r="N256" t="str">
        <f>VLOOKUP(IF(FLOOR(tblSalaries[[#This Row],[Salary in USD]]/salary_step,1)&gt;19,19,FLOOR(tblSalaries[[#This Row],[Salary in USD]]/salary_step,1)),tblCountries4[#All],2,0)</f>
        <v>07 | 87500 - 100000</v>
      </c>
      <c r="O256">
        <f>IF(VALUE(max_scatterplot)=0,tblSalaries[[#This Row],[Salary in USD]],IF(AND(tblSalaries[[#This Row],[Salary in USD]]&gt;=VALUE(min_scatterplot),tblSalaries[[#This Row],[Salary in USD]]&lt;=VALUE(max_scatterplot)),tblSalaries[[#This Row],[Salary in USD]],selection_false))</f>
        <v>92000</v>
      </c>
    </row>
    <row r="257" spans="2:15" ht="15" customHeight="1" x14ac:dyDescent="0.25">
      <c r="B257" t="s">
        <v>3665</v>
      </c>
      <c r="C257" s="1">
        <v>41065.947534722225</v>
      </c>
      <c r="D257" s="4">
        <v>92000</v>
      </c>
      <c r="E257">
        <v>92000</v>
      </c>
      <c r="F257" t="s">
        <v>6</v>
      </c>
      <c r="G257">
        <f>tblSalaries[[#This Row],[clean Salary (in local currency)]]*VLOOKUP(tblSalaries[[#This Row],[Currency]],mapping!D:E,2,FALSE)</f>
        <v>92000</v>
      </c>
      <c r="H257" t="s">
        <v>1832</v>
      </c>
      <c r="I257" t="s">
        <v>20</v>
      </c>
      <c r="J257" t="s">
        <v>15</v>
      </c>
      <c r="K257" t="str">
        <f>VLOOKUP(tblSalaries[[#This Row],[Where do you work]],tblCountries[[Actual]:[Mapping]],2,FALSE)</f>
        <v>USA</v>
      </c>
      <c r="L257" t="s">
        <v>9</v>
      </c>
      <c r="M257" s="21">
        <v>9</v>
      </c>
      <c r="N257" t="str">
        <f>VLOOKUP(IF(FLOOR(tblSalaries[[#This Row],[Salary in USD]]/salary_step,1)&gt;19,19,FLOOR(tblSalaries[[#This Row],[Salary in USD]]/salary_step,1)),tblCountries4[#All],2,0)</f>
        <v>07 | 87500 - 100000</v>
      </c>
      <c r="O257">
        <f>IF(VALUE(max_scatterplot)=0,tblSalaries[[#This Row],[Salary in USD]],IF(AND(tblSalaries[[#This Row],[Salary in USD]]&gt;=VALUE(min_scatterplot),tblSalaries[[#This Row],[Salary in USD]]&lt;=VALUE(max_scatterplot)),tblSalaries[[#This Row],[Salary in USD]],selection_false))</f>
        <v>92000</v>
      </c>
    </row>
    <row r="258" spans="2:15" ht="15" customHeight="1" x14ac:dyDescent="0.25">
      <c r="B258" t="s">
        <v>2951</v>
      </c>
      <c r="C258" s="1">
        <v>41057.24386574074</v>
      </c>
      <c r="D258" s="4" t="s">
        <v>1102</v>
      </c>
      <c r="E258">
        <v>90000</v>
      </c>
      <c r="F258" t="s">
        <v>82</v>
      </c>
      <c r="G258">
        <f>tblSalaries[[#This Row],[clean Salary (in local currency)]]*VLOOKUP(tblSalaries[[#This Row],[Currency]],mapping!D:E,2,FALSE)</f>
        <v>91791.869076237213</v>
      </c>
      <c r="H258" t="s">
        <v>926</v>
      </c>
      <c r="I258" t="s">
        <v>20</v>
      </c>
      <c r="J258" t="s">
        <v>84</v>
      </c>
      <c r="K258" t="str">
        <f>VLOOKUP(tblSalaries[[#This Row],[Where do you work]],tblCountries[[Actual]:[Mapping]],2,FALSE)</f>
        <v>Australia</v>
      </c>
      <c r="L258" t="s">
        <v>9</v>
      </c>
      <c r="M258" s="21">
        <v>13</v>
      </c>
      <c r="N258" t="str">
        <f>VLOOKUP(IF(FLOOR(tblSalaries[[#This Row],[Salary in USD]]/salary_step,1)&gt;19,19,FLOOR(tblSalaries[[#This Row],[Salary in USD]]/salary_step,1)),tblCountries4[#All],2,0)</f>
        <v>07 | 87500 - 100000</v>
      </c>
      <c r="O258">
        <f>IF(VALUE(max_scatterplot)=0,tblSalaries[[#This Row],[Salary in USD]],IF(AND(tblSalaries[[#This Row],[Salary in USD]]&gt;=VALUE(min_scatterplot),tblSalaries[[#This Row],[Salary in USD]]&lt;=VALUE(max_scatterplot)),tblSalaries[[#This Row],[Salary in USD]],selection_false))</f>
        <v>91791.869076237213</v>
      </c>
    </row>
    <row r="259" spans="2:15" ht="15" customHeight="1" x14ac:dyDescent="0.25">
      <c r="B259" t="s">
        <v>3243</v>
      </c>
      <c r="C259" s="1">
        <v>41058.361828703702</v>
      </c>
      <c r="D259" s="4">
        <v>90000</v>
      </c>
      <c r="E259">
        <v>90000</v>
      </c>
      <c r="F259" t="s">
        <v>82</v>
      </c>
      <c r="G259">
        <f>tblSalaries[[#This Row],[clean Salary (in local currency)]]*VLOOKUP(tblSalaries[[#This Row],[Currency]],mapping!D:E,2,FALSE)</f>
        <v>91791.869076237213</v>
      </c>
      <c r="H259" t="s">
        <v>207</v>
      </c>
      <c r="I259" t="s">
        <v>20</v>
      </c>
      <c r="J259" t="s">
        <v>84</v>
      </c>
      <c r="K259" t="str">
        <f>VLOOKUP(tblSalaries[[#This Row],[Where do you work]],tblCountries[[Actual]:[Mapping]],2,FALSE)</f>
        <v>Australia</v>
      </c>
      <c r="L259" t="s">
        <v>9</v>
      </c>
      <c r="M259" s="21">
        <v>5</v>
      </c>
      <c r="N259" t="str">
        <f>VLOOKUP(IF(FLOOR(tblSalaries[[#This Row],[Salary in USD]]/salary_step,1)&gt;19,19,FLOOR(tblSalaries[[#This Row],[Salary in USD]]/salary_step,1)),tblCountries4[#All],2,0)</f>
        <v>07 | 87500 - 100000</v>
      </c>
      <c r="O259">
        <f>IF(VALUE(max_scatterplot)=0,tblSalaries[[#This Row],[Salary in USD]],IF(AND(tblSalaries[[#This Row],[Salary in USD]]&gt;=VALUE(min_scatterplot),tblSalaries[[#This Row],[Salary in USD]]&lt;=VALUE(max_scatterplot)),tblSalaries[[#This Row],[Salary in USD]],selection_false))</f>
        <v>91791.869076237213</v>
      </c>
    </row>
    <row r="260" spans="2:15" ht="15" customHeight="1" x14ac:dyDescent="0.25">
      <c r="B260" t="s">
        <v>3746</v>
      </c>
      <c r="C260" s="1">
        <v>41070.723009259258</v>
      </c>
      <c r="D260" s="4">
        <v>72000</v>
      </c>
      <c r="E260">
        <v>72000</v>
      </c>
      <c r="F260" t="s">
        <v>22</v>
      </c>
      <c r="G260">
        <f>tblSalaries[[#This Row],[clean Salary (in local currency)]]*VLOOKUP(tblSalaries[[#This Row],[Currency]],mapping!D:E,2,FALSE)</f>
        <v>91468.759607395754</v>
      </c>
      <c r="H260" t="s">
        <v>1894</v>
      </c>
      <c r="I260" t="s">
        <v>52</v>
      </c>
      <c r="J260" t="s">
        <v>1895</v>
      </c>
      <c r="K260" t="str">
        <f>VLOOKUP(tblSalaries[[#This Row],[Where do you work]],tblCountries[[Actual]:[Mapping]],2,FALSE)</f>
        <v>Croatia</v>
      </c>
      <c r="L260" t="s">
        <v>25</v>
      </c>
      <c r="M260" s="21">
        <v>3</v>
      </c>
      <c r="N260" t="str">
        <f>VLOOKUP(IF(FLOOR(tblSalaries[[#This Row],[Salary in USD]]/salary_step,1)&gt;19,19,FLOOR(tblSalaries[[#This Row],[Salary in USD]]/salary_step,1)),tblCountries4[#All],2,0)</f>
        <v>07 | 87500 - 100000</v>
      </c>
      <c r="O260">
        <f>IF(VALUE(max_scatterplot)=0,tblSalaries[[#This Row],[Salary in USD]],IF(AND(tblSalaries[[#This Row],[Salary in USD]]&gt;=VALUE(min_scatterplot),tblSalaries[[#This Row],[Salary in USD]]&lt;=VALUE(max_scatterplot)),tblSalaries[[#This Row],[Salary in USD]],selection_false))</f>
        <v>91468.759607395754</v>
      </c>
    </row>
    <row r="261" spans="2:15" ht="15" customHeight="1" x14ac:dyDescent="0.25">
      <c r="B261" t="s">
        <v>2501</v>
      </c>
      <c r="C261" s="1">
        <v>41055.168043981481</v>
      </c>
      <c r="D261" s="4">
        <v>58000</v>
      </c>
      <c r="E261">
        <v>58000</v>
      </c>
      <c r="F261" t="s">
        <v>69</v>
      </c>
      <c r="G261">
        <f>tblSalaries[[#This Row],[clean Salary (in local currency)]]*VLOOKUP(tblSalaries[[#This Row],[Currency]],mapping!D:E,2,FALSE)</f>
        <v>91418.339779902482</v>
      </c>
      <c r="H261" t="s">
        <v>604</v>
      </c>
      <c r="I261" t="s">
        <v>52</v>
      </c>
      <c r="J261" t="s">
        <v>71</v>
      </c>
      <c r="K261" t="str">
        <f>VLOOKUP(tblSalaries[[#This Row],[Where do you work]],tblCountries[[Actual]:[Mapping]],2,FALSE)</f>
        <v>UK</v>
      </c>
      <c r="L261" t="s">
        <v>13</v>
      </c>
      <c r="M261" s="21" t="s">
        <v>4016</v>
      </c>
      <c r="N261" t="str">
        <f>VLOOKUP(IF(FLOOR(tblSalaries[[#This Row],[Salary in USD]]/salary_step,1)&gt;19,19,FLOOR(tblSalaries[[#This Row],[Salary in USD]]/salary_step,1)),tblCountries4[#All],2,0)</f>
        <v>07 | 87500 - 100000</v>
      </c>
      <c r="O261">
        <f>IF(VALUE(max_scatterplot)=0,tblSalaries[[#This Row],[Salary in USD]],IF(AND(tblSalaries[[#This Row],[Salary in USD]]&gt;=VALUE(min_scatterplot),tblSalaries[[#This Row],[Salary in USD]]&lt;=VALUE(max_scatterplot)),tblSalaries[[#This Row],[Salary in USD]],selection_false))</f>
        <v>91418.339779902482</v>
      </c>
    </row>
    <row r="262" spans="2:15" ht="15" customHeight="1" x14ac:dyDescent="0.25">
      <c r="B262" t="s">
        <v>3084</v>
      </c>
      <c r="C262" s="1">
        <v>41057.681157407409</v>
      </c>
      <c r="D262" s="4">
        <v>58000</v>
      </c>
      <c r="E262">
        <v>58000</v>
      </c>
      <c r="F262" t="s">
        <v>69</v>
      </c>
      <c r="G262">
        <f>tblSalaries[[#This Row],[clean Salary (in local currency)]]*VLOOKUP(tblSalaries[[#This Row],[Currency]],mapping!D:E,2,FALSE)</f>
        <v>91418.339779902482</v>
      </c>
      <c r="H262" t="s">
        <v>1235</v>
      </c>
      <c r="I262" t="s">
        <v>20</v>
      </c>
      <c r="J262" t="s">
        <v>71</v>
      </c>
      <c r="K262" t="str">
        <f>VLOOKUP(tblSalaries[[#This Row],[Where do you work]],tblCountries[[Actual]:[Mapping]],2,FALSE)</f>
        <v>UK</v>
      </c>
      <c r="L262" t="s">
        <v>13</v>
      </c>
      <c r="M262" s="21">
        <v>8</v>
      </c>
      <c r="N262" t="str">
        <f>VLOOKUP(IF(FLOOR(tblSalaries[[#This Row],[Salary in USD]]/salary_step,1)&gt;19,19,FLOOR(tblSalaries[[#This Row],[Salary in USD]]/salary_step,1)),tblCountries4[#All],2,0)</f>
        <v>07 | 87500 - 100000</v>
      </c>
      <c r="O262">
        <f>IF(VALUE(max_scatterplot)=0,tblSalaries[[#This Row],[Salary in USD]],IF(AND(tblSalaries[[#This Row],[Salary in USD]]&gt;=VALUE(min_scatterplot),tblSalaries[[#This Row],[Salary in USD]]&lt;=VALUE(max_scatterplot)),tblSalaries[[#This Row],[Salary in USD]],selection_false))</f>
        <v>91418.339779902482</v>
      </c>
    </row>
    <row r="263" spans="2:15" ht="15" customHeight="1" x14ac:dyDescent="0.25">
      <c r="B263" t="s">
        <v>2103</v>
      </c>
      <c r="C263" s="1">
        <v>41055.028136574074</v>
      </c>
      <c r="D263" s="4" t="s">
        <v>155</v>
      </c>
      <c r="E263">
        <v>91000</v>
      </c>
      <c r="F263" t="s">
        <v>6</v>
      </c>
      <c r="G263">
        <f>tblSalaries[[#This Row],[clean Salary (in local currency)]]*VLOOKUP(tblSalaries[[#This Row],[Currency]],mapping!D:E,2,FALSE)</f>
        <v>91000</v>
      </c>
      <c r="H263" t="s">
        <v>156</v>
      </c>
      <c r="I263" t="s">
        <v>52</v>
      </c>
      <c r="J263" t="s">
        <v>15</v>
      </c>
      <c r="K263" t="str">
        <f>VLOOKUP(tblSalaries[[#This Row],[Where do you work]],tblCountries[[Actual]:[Mapping]],2,FALSE)</f>
        <v>USA</v>
      </c>
      <c r="L263" t="s">
        <v>25</v>
      </c>
      <c r="M263" s="21" t="s">
        <v>4016</v>
      </c>
      <c r="N263" t="str">
        <f>VLOOKUP(IF(FLOOR(tblSalaries[[#This Row],[Salary in USD]]/salary_step,1)&gt;19,19,FLOOR(tblSalaries[[#This Row],[Salary in USD]]/salary_step,1)),tblCountries4[#All],2,0)</f>
        <v>07 | 87500 - 100000</v>
      </c>
      <c r="O263">
        <f>IF(VALUE(max_scatterplot)=0,tblSalaries[[#This Row],[Salary in USD]],IF(AND(tblSalaries[[#This Row],[Salary in USD]]&gt;=VALUE(min_scatterplot),tblSalaries[[#This Row],[Salary in USD]]&lt;=VALUE(max_scatterplot)),tblSalaries[[#This Row],[Salary in USD]],selection_false))</f>
        <v>91000</v>
      </c>
    </row>
    <row r="264" spans="2:15" ht="15" customHeight="1" x14ac:dyDescent="0.25">
      <c r="B264" t="s">
        <v>2192</v>
      </c>
      <c r="C264" s="1">
        <v>41055.035196759258</v>
      </c>
      <c r="D264" s="4">
        <v>92000</v>
      </c>
      <c r="E264">
        <v>92000</v>
      </c>
      <c r="F264" t="s">
        <v>86</v>
      </c>
      <c r="G264">
        <f>tblSalaries[[#This Row],[clean Salary (in local currency)]]*VLOOKUP(tblSalaries[[#This Row],[Currency]],mapping!D:E,2,FALSE)</f>
        <v>90469.260118790073</v>
      </c>
      <c r="H264" t="s">
        <v>258</v>
      </c>
      <c r="I264" t="s">
        <v>356</v>
      </c>
      <c r="J264" t="s">
        <v>88</v>
      </c>
      <c r="K264" t="str">
        <f>VLOOKUP(tblSalaries[[#This Row],[Where do you work]],tblCountries[[Actual]:[Mapping]],2,FALSE)</f>
        <v>Canada</v>
      </c>
      <c r="L264" t="s">
        <v>13</v>
      </c>
      <c r="M264" s="21" t="s">
        <v>4016</v>
      </c>
      <c r="N264" t="str">
        <f>VLOOKUP(IF(FLOOR(tblSalaries[[#This Row],[Salary in USD]]/salary_step,1)&gt;19,19,FLOOR(tblSalaries[[#This Row],[Salary in USD]]/salary_step,1)),tblCountries4[#All],2,0)</f>
        <v>07 | 87500 - 100000</v>
      </c>
      <c r="O264">
        <f>IF(VALUE(max_scatterplot)=0,tblSalaries[[#This Row],[Salary in USD]],IF(AND(tblSalaries[[#This Row],[Salary in USD]]&gt;=VALUE(min_scatterplot),tblSalaries[[#This Row],[Salary in USD]]&lt;=VALUE(max_scatterplot)),tblSalaries[[#This Row],[Salary in USD]],selection_false))</f>
        <v>90469.260118790073</v>
      </c>
    </row>
    <row r="265" spans="2:15" ht="15" customHeight="1" x14ac:dyDescent="0.25">
      <c r="B265" t="s">
        <v>3222</v>
      </c>
      <c r="C265" s="1">
        <v>41058.172743055555</v>
      </c>
      <c r="D265" s="4">
        <v>71000</v>
      </c>
      <c r="E265">
        <v>71000</v>
      </c>
      <c r="F265" t="s">
        <v>22</v>
      </c>
      <c r="G265">
        <f>tblSalaries[[#This Row],[clean Salary (in local currency)]]*VLOOKUP(tblSalaries[[#This Row],[Currency]],mapping!D:E,2,FALSE)</f>
        <v>90198.36016840415</v>
      </c>
      <c r="H265" t="s">
        <v>356</v>
      </c>
      <c r="I265" t="s">
        <v>356</v>
      </c>
      <c r="J265" t="s">
        <v>24</v>
      </c>
      <c r="K265" t="str">
        <f>VLOOKUP(tblSalaries[[#This Row],[Where do you work]],tblCountries[[Actual]:[Mapping]],2,FALSE)</f>
        <v>Germany</v>
      </c>
      <c r="L265" t="s">
        <v>25</v>
      </c>
      <c r="M265" s="21">
        <v>3</v>
      </c>
      <c r="N265" t="str">
        <f>VLOOKUP(IF(FLOOR(tblSalaries[[#This Row],[Salary in USD]]/salary_step,1)&gt;19,19,FLOOR(tblSalaries[[#This Row],[Salary in USD]]/salary_step,1)),tblCountries4[#All],2,0)</f>
        <v>07 | 87500 - 100000</v>
      </c>
      <c r="O265">
        <f>IF(VALUE(max_scatterplot)=0,tblSalaries[[#This Row],[Salary in USD]],IF(AND(tblSalaries[[#This Row],[Salary in USD]]&gt;=VALUE(min_scatterplot),tblSalaries[[#This Row],[Salary in USD]]&lt;=VALUE(max_scatterplot)),tblSalaries[[#This Row],[Salary in USD]],selection_false))</f>
        <v>90198.36016840415</v>
      </c>
    </row>
    <row r="266" spans="2:15" ht="15" customHeight="1" x14ac:dyDescent="0.25">
      <c r="B266" t="s">
        <v>2051</v>
      </c>
      <c r="C266" s="1">
        <v>41054.239594907405</v>
      </c>
      <c r="D266" s="4">
        <v>90000</v>
      </c>
      <c r="E266">
        <v>90000</v>
      </c>
      <c r="F266" t="s">
        <v>6</v>
      </c>
      <c r="G266">
        <f>tblSalaries[[#This Row],[clean Salary (in local currency)]]*VLOOKUP(tblSalaries[[#This Row],[Currency]],mapping!D:E,2,FALSE)</f>
        <v>90000</v>
      </c>
      <c r="H266" t="s">
        <v>90</v>
      </c>
      <c r="I266" t="s">
        <v>4000</v>
      </c>
      <c r="J266" t="s">
        <v>15</v>
      </c>
      <c r="K266" t="str">
        <f>VLOOKUP(tblSalaries[[#This Row],[Where do you work]],tblCountries[[Actual]:[Mapping]],2,FALSE)</f>
        <v>USA</v>
      </c>
      <c r="L266" t="s">
        <v>25</v>
      </c>
      <c r="M266" s="21" t="s">
        <v>4016</v>
      </c>
      <c r="N266" t="str">
        <f>VLOOKUP(IF(FLOOR(tblSalaries[[#This Row],[Salary in USD]]/salary_step,1)&gt;19,19,FLOOR(tblSalaries[[#This Row],[Salary in USD]]/salary_step,1)),tblCountries4[#All],2,0)</f>
        <v>07 | 87500 - 100000</v>
      </c>
      <c r="O266">
        <f>IF(VALUE(max_scatterplot)=0,tblSalaries[[#This Row],[Salary in USD]],IF(AND(tblSalaries[[#This Row],[Salary in USD]]&gt;=VALUE(min_scatterplot),tblSalaries[[#This Row],[Salary in USD]]&lt;=VALUE(max_scatterplot)),tblSalaries[[#This Row],[Salary in USD]],selection_false))</f>
        <v>90000</v>
      </c>
    </row>
    <row r="267" spans="2:15" ht="15" customHeight="1" x14ac:dyDescent="0.25">
      <c r="B267" t="s">
        <v>2108</v>
      </c>
      <c r="C267" s="1">
        <v>41055.028310185182</v>
      </c>
      <c r="D267" s="4">
        <v>90000</v>
      </c>
      <c r="E267">
        <v>90000</v>
      </c>
      <c r="F267" t="s">
        <v>6</v>
      </c>
      <c r="G267">
        <f>tblSalaries[[#This Row],[clean Salary (in local currency)]]*VLOOKUP(tblSalaries[[#This Row],[Currency]],mapping!D:E,2,FALSE)</f>
        <v>90000</v>
      </c>
      <c r="H267" t="s">
        <v>161</v>
      </c>
      <c r="I267" t="s">
        <v>67</v>
      </c>
      <c r="J267" t="s">
        <v>15</v>
      </c>
      <c r="K267" t="str">
        <f>VLOOKUP(tblSalaries[[#This Row],[Where do you work]],tblCountries[[Actual]:[Mapping]],2,FALSE)</f>
        <v>USA</v>
      </c>
      <c r="L267" t="s">
        <v>9</v>
      </c>
      <c r="M267" s="21" t="s">
        <v>4016</v>
      </c>
      <c r="N267" t="str">
        <f>VLOOKUP(IF(FLOOR(tblSalaries[[#This Row],[Salary in USD]]/salary_step,1)&gt;19,19,FLOOR(tblSalaries[[#This Row],[Salary in USD]]/salary_step,1)),tblCountries4[#All],2,0)</f>
        <v>07 | 87500 - 100000</v>
      </c>
      <c r="O267">
        <f>IF(VALUE(max_scatterplot)=0,tblSalaries[[#This Row],[Salary in USD]],IF(AND(tblSalaries[[#This Row],[Salary in USD]]&gt;=VALUE(min_scatterplot),tblSalaries[[#This Row],[Salary in USD]]&lt;=VALUE(max_scatterplot)),tblSalaries[[#This Row],[Salary in USD]],selection_false))</f>
        <v>90000</v>
      </c>
    </row>
    <row r="268" spans="2:15" ht="15" customHeight="1" x14ac:dyDescent="0.25">
      <c r="B268" t="s">
        <v>2161</v>
      </c>
      <c r="C268" s="1">
        <v>41055.031446759262</v>
      </c>
      <c r="D268" s="4" t="s">
        <v>224</v>
      </c>
      <c r="E268">
        <v>90000</v>
      </c>
      <c r="F268" t="s">
        <v>6</v>
      </c>
      <c r="G268">
        <f>tblSalaries[[#This Row],[clean Salary (in local currency)]]*VLOOKUP(tblSalaries[[#This Row],[Currency]],mapping!D:E,2,FALSE)</f>
        <v>90000</v>
      </c>
      <c r="H268" t="s">
        <v>225</v>
      </c>
      <c r="I268" t="s">
        <v>20</v>
      </c>
      <c r="J268" t="s">
        <v>15</v>
      </c>
      <c r="K268" t="str">
        <f>VLOOKUP(tblSalaries[[#This Row],[Where do you work]],tblCountries[[Actual]:[Mapping]],2,FALSE)</f>
        <v>USA</v>
      </c>
      <c r="L268" t="s">
        <v>18</v>
      </c>
      <c r="M268" s="21" t="s">
        <v>4016</v>
      </c>
      <c r="N268" t="str">
        <f>VLOOKUP(IF(FLOOR(tblSalaries[[#This Row],[Salary in USD]]/salary_step,1)&gt;19,19,FLOOR(tblSalaries[[#This Row],[Salary in USD]]/salary_step,1)),tblCountries4[#All],2,0)</f>
        <v>07 | 87500 - 100000</v>
      </c>
      <c r="O268">
        <f>IF(VALUE(max_scatterplot)=0,tblSalaries[[#This Row],[Salary in USD]],IF(AND(tblSalaries[[#This Row],[Salary in USD]]&gt;=VALUE(min_scatterplot),tblSalaries[[#This Row],[Salary in USD]]&lt;=VALUE(max_scatterplot)),tblSalaries[[#This Row],[Salary in USD]],selection_false))</f>
        <v>90000</v>
      </c>
    </row>
    <row r="269" spans="2:15" ht="15" customHeight="1" x14ac:dyDescent="0.25">
      <c r="B269" t="s">
        <v>2203</v>
      </c>
      <c r="C269" s="1">
        <v>41055.036805555559</v>
      </c>
      <c r="D269" s="4">
        <v>90000</v>
      </c>
      <c r="E269">
        <v>90000</v>
      </c>
      <c r="F269" t="s">
        <v>6</v>
      </c>
      <c r="G269">
        <f>tblSalaries[[#This Row],[clean Salary (in local currency)]]*VLOOKUP(tblSalaries[[#This Row],[Currency]],mapping!D:E,2,FALSE)</f>
        <v>90000</v>
      </c>
      <c r="H269" t="s">
        <v>201</v>
      </c>
      <c r="I269" t="s">
        <v>52</v>
      </c>
      <c r="J269" t="s">
        <v>15</v>
      </c>
      <c r="K269" t="str">
        <f>VLOOKUP(tblSalaries[[#This Row],[Where do you work]],tblCountries[[Actual]:[Mapping]],2,FALSE)</f>
        <v>USA</v>
      </c>
      <c r="L269" t="s">
        <v>18</v>
      </c>
      <c r="M269" s="21" t="s">
        <v>4016</v>
      </c>
      <c r="N269" t="str">
        <f>VLOOKUP(IF(FLOOR(tblSalaries[[#This Row],[Salary in USD]]/salary_step,1)&gt;19,19,FLOOR(tblSalaries[[#This Row],[Salary in USD]]/salary_step,1)),tblCountries4[#All],2,0)</f>
        <v>07 | 87500 - 100000</v>
      </c>
      <c r="O269">
        <f>IF(VALUE(max_scatterplot)=0,tblSalaries[[#This Row],[Salary in USD]],IF(AND(tblSalaries[[#This Row],[Salary in USD]]&gt;=VALUE(min_scatterplot),tblSalaries[[#This Row],[Salary in USD]]&lt;=VALUE(max_scatterplot)),tblSalaries[[#This Row],[Salary in USD]],selection_false))</f>
        <v>90000</v>
      </c>
    </row>
    <row r="270" spans="2:15" ht="15" customHeight="1" x14ac:dyDescent="0.25">
      <c r="B270" t="s">
        <v>2246</v>
      </c>
      <c r="C270" s="1">
        <v>41055.04383101852</v>
      </c>
      <c r="D270" s="4">
        <v>90000</v>
      </c>
      <c r="E270">
        <v>90000</v>
      </c>
      <c r="F270" t="s">
        <v>6</v>
      </c>
      <c r="G270">
        <f>tblSalaries[[#This Row],[clean Salary (in local currency)]]*VLOOKUP(tblSalaries[[#This Row],[Currency]],mapping!D:E,2,FALSE)</f>
        <v>90000</v>
      </c>
      <c r="H270" t="s">
        <v>316</v>
      </c>
      <c r="I270" t="s">
        <v>52</v>
      </c>
      <c r="J270" t="s">
        <v>15</v>
      </c>
      <c r="K270" t="str">
        <f>VLOOKUP(tblSalaries[[#This Row],[Where do you work]],tblCountries[[Actual]:[Mapping]],2,FALSE)</f>
        <v>USA</v>
      </c>
      <c r="L270" t="s">
        <v>9</v>
      </c>
      <c r="M270" s="21" t="s">
        <v>4016</v>
      </c>
      <c r="N270" t="str">
        <f>VLOOKUP(IF(FLOOR(tblSalaries[[#This Row],[Salary in USD]]/salary_step,1)&gt;19,19,FLOOR(tblSalaries[[#This Row],[Salary in USD]]/salary_step,1)),tblCountries4[#All],2,0)</f>
        <v>07 | 87500 - 100000</v>
      </c>
      <c r="O270">
        <f>IF(VALUE(max_scatterplot)=0,tblSalaries[[#This Row],[Salary in USD]],IF(AND(tblSalaries[[#This Row],[Salary in USD]]&gt;=VALUE(min_scatterplot),tblSalaries[[#This Row],[Salary in USD]]&lt;=VALUE(max_scatterplot)),tblSalaries[[#This Row],[Salary in USD]],selection_false))</f>
        <v>90000</v>
      </c>
    </row>
    <row r="271" spans="2:15" ht="15" customHeight="1" x14ac:dyDescent="0.25">
      <c r="B271" t="s">
        <v>2422</v>
      </c>
      <c r="C271" s="1">
        <v>41055.097129629627</v>
      </c>
      <c r="D271" s="4">
        <v>90000</v>
      </c>
      <c r="E271">
        <v>90000</v>
      </c>
      <c r="F271" t="s">
        <v>6</v>
      </c>
      <c r="G271">
        <f>tblSalaries[[#This Row],[clean Salary (in local currency)]]*VLOOKUP(tblSalaries[[#This Row],[Currency]],mapping!D:E,2,FALSE)</f>
        <v>90000</v>
      </c>
      <c r="H271" t="s">
        <v>14</v>
      </c>
      <c r="I271" t="s">
        <v>20</v>
      </c>
      <c r="J271" t="s">
        <v>15</v>
      </c>
      <c r="K271" t="str">
        <f>VLOOKUP(tblSalaries[[#This Row],[Where do you work]],tblCountries[[Actual]:[Mapping]],2,FALSE)</f>
        <v>USA</v>
      </c>
      <c r="L271" t="s">
        <v>13</v>
      </c>
      <c r="M271" s="21" t="s">
        <v>4016</v>
      </c>
      <c r="N271" t="str">
        <f>VLOOKUP(IF(FLOOR(tblSalaries[[#This Row],[Salary in USD]]/salary_step,1)&gt;19,19,FLOOR(tblSalaries[[#This Row],[Salary in USD]]/salary_step,1)),tblCountries4[#All],2,0)</f>
        <v>07 | 87500 - 100000</v>
      </c>
      <c r="O271">
        <f>IF(VALUE(max_scatterplot)=0,tblSalaries[[#This Row],[Salary in USD]],IF(AND(tblSalaries[[#This Row],[Salary in USD]]&gt;=VALUE(min_scatterplot),tblSalaries[[#This Row],[Salary in USD]]&lt;=VALUE(max_scatterplot)),tblSalaries[[#This Row],[Salary in USD]],selection_false))</f>
        <v>90000</v>
      </c>
    </row>
    <row r="272" spans="2:15" ht="15" customHeight="1" x14ac:dyDescent="0.25">
      <c r="B272" t="s">
        <v>2435</v>
      </c>
      <c r="C272" s="1">
        <v>41055.107372685183</v>
      </c>
      <c r="D272" s="4">
        <v>90000</v>
      </c>
      <c r="E272">
        <v>90000</v>
      </c>
      <c r="F272" t="s">
        <v>6</v>
      </c>
      <c r="G272">
        <f>tblSalaries[[#This Row],[clean Salary (in local currency)]]*VLOOKUP(tblSalaries[[#This Row],[Currency]],mapping!D:E,2,FALSE)</f>
        <v>90000</v>
      </c>
      <c r="H272" t="s">
        <v>527</v>
      </c>
      <c r="I272" t="s">
        <v>20</v>
      </c>
      <c r="J272" t="s">
        <v>15</v>
      </c>
      <c r="K272" t="str">
        <f>VLOOKUP(tblSalaries[[#This Row],[Where do you work]],tblCountries[[Actual]:[Mapping]],2,FALSE)</f>
        <v>USA</v>
      </c>
      <c r="L272" t="s">
        <v>25</v>
      </c>
      <c r="M272" s="21" t="s">
        <v>4016</v>
      </c>
      <c r="N272" t="str">
        <f>VLOOKUP(IF(FLOOR(tblSalaries[[#This Row],[Salary in USD]]/salary_step,1)&gt;19,19,FLOOR(tblSalaries[[#This Row],[Salary in USD]]/salary_step,1)),tblCountries4[#All],2,0)</f>
        <v>07 | 87500 - 100000</v>
      </c>
      <c r="O272">
        <f>IF(VALUE(max_scatterplot)=0,tblSalaries[[#This Row],[Salary in USD]],IF(AND(tblSalaries[[#This Row],[Salary in USD]]&gt;=VALUE(min_scatterplot),tblSalaries[[#This Row],[Salary in USD]]&lt;=VALUE(max_scatterplot)),tblSalaries[[#This Row],[Salary in USD]],selection_false))</f>
        <v>90000</v>
      </c>
    </row>
    <row r="273" spans="2:15" ht="15" customHeight="1" x14ac:dyDescent="0.25">
      <c r="B273" t="s">
        <v>2569</v>
      </c>
      <c r="C273" s="1">
        <v>41055.287962962961</v>
      </c>
      <c r="D273" s="4">
        <v>90000</v>
      </c>
      <c r="E273">
        <v>90000</v>
      </c>
      <c r="F273" t="s">
        <v>6</v>
      </c>
      <c r="G273">
        <f>tblSalaries[[#This Row],[clean Salary (in local currency)]]*VLOOKUP(tblSalaries[[#This Row],[Currency]],mapping!D:E,2,FALSE)</f>
        <v>90000</v>
      </c>
      <c r="H273" t="s">
        <v>674</v>
      </c>
      <c r="I273" t="s">
        <v>52</v>
      </c>
      <c r="J273" t="s">
        <v>15</v>
      </c>
      <c r="K273" t="str">
        <f>VLOOKUP(tblSalaries[[#This Row],[Where do you work]],tblCountries[[Actual]:[Mapping]],2,FALSE)</f>
        <v>USA</v>
      </c>
      <c r="L273" t="s">
        <v>9</v>
      </c>
      <c r="M273" s="21">
        <v>6</v>
      </c>
      <c r="N273" t="str">
        <f>VLOOKUP(IF(FLOOR(tblSalaries[[#This Row],[Salary in USD]]/salary_step,1)&gt;19,19,FLOOR(tblSalaries[[#This Row],[Salary in USD]]/salary_step,1)),tblCountries4[#All],2,0)</f>
        <v>07 | 87500 - 100000</v>
      </c>
      <c r="O273">
        <f>IF(VALUE(max_scatterplot)=0,tblSalaries[[#This Row],[Salary in USD]],IF(AND(tblSalaries[[#This Row],[Salary in USD]]&gt;=VALUE(min_scatterplot),tblSalaries[[#This Row],[Salary in USD]]&lt;=VALUE(max_scatterplot)),tblSalaries[[#This Row],[Salary in USD]],selection_false))</f>
        <v>90000</v>
      </c>
    </row>
    <row r="274" spans="2:15" ht="15" customHeight="1" x14ac:dyDescent="0.25">
      <c r="B274" t="s">
        <v>2575</v>
      </c>
      <c r="C274" s="1">
        <v>41055.304826388892</v>
      </c>
      <c r="D274" s="4">
        <v>90000</v>
      </c>
      <c r="E274">
        <v>90000</v>
      </c>
      <c r="F274" t="s">
        <v>6</v>
      </c>
      <c r="G274">
        <f>tblSalaries[[#This Row],[clean Salary (in local currency)]]*VLOOKUP(tblSalaries[[#This Row],[Currency]],mapping!D:E,2,FALSE)</f>
        <v>90000</v>
      </c>
      <c r="H274" t="s">
        <v>52</v>
      </c>
      <c r="I274" t="s">
        <v>52</v>
      </c>
      <c r="J274" t="s">
        <v>15</v>
      </c>
      <c r="K274" t="str">
        <f>VLOOKUP(tblSalaries[[#This Row],[Where do you work]],tblCountries[[Actual]:[Mapping]],2,FALSE)</f>
        <v>USA</v>
      </c>
      <c r="L274" t="s">
        <v>18</v>
      </c>
      <c r="M274" s="21">
        <v>15</v>
      </c>
      <c r="N274" t="str">
        <f>VLOOKUP(IF(FLOOR(tblSalaries[[#This Row],[Salary in USD]]/salary_step,1)&gt;19,19,FLOOR(tblSalaries[[#This Row],[Salary in USD]]/salary_step,1)),tblCountries4[#All],2,0)</f>
        <v>07 | 87500 - 100000</v>
      </c>
      <c r="O274">
        <f>IF(VALUE(max_scatterplot)=0,tblSalaries[[#This Row],[Salary in USD]],IF(AND(tblSalaries[[#This Row],[Salary in USD]]&gt;=VALUE(min_scatterplot),tblSalaries[[#This Row],[Salary in USD]]&lt;=VALUE(max_scatterplot)),tblSalaries[[#This Row],[Salary in USD]],selection_false))</f>
        <v>90000</v>
      </c>
    </row>
    <row r="275" spans="2:15" ht="15" customHeight="1" x14ac:dyDescent="0.25">
      <c r="B275" t="s">
        <v>2598</v>
      </c>
      <c r="C275" s="1">
        <v>41055.372372685182</v>
      </c>
      <c r="D275" s="4" t="s">
        <v>699</v>
      </c>
      <c r="E275">
        <v>90000</v>
      </c>
      <c r="F275" t="s">
        <v>6</v>
      </c>
      <c r="G275">
        <f>tblSalaries[[#This Row],[clean Salary (in local currency)]]*VLOOKUP(tblSalaries[[#This Row],[Currency]],mapping!D:E,2,FALSE)</f>
        <v>90000</v>
      </c>
      <c r="H275" t="s">
        <v>700</v>
      </c>
      <c r="I275" t="s">
        <v>52</v>
      </c>
      <c r="J275" t="s">
        <v>15</v>
      </c>
      <c r="K275" t="str">
        <f>VLOOKUP(tblSalaries[[#This Row],[Where do you work]],tblCountries[[Actual]:[Mapping]],2,FALSE)</f>
        <v>USA</v>
      </c>
      <c r="L275" t="s">
        <v>18</v>
      </c>
      <c r="M275" s="21">
        <v>20</v>
      </c>
      <c r="N275" t="str">
        <f>VLOOKUP(IF(FLOOR(tblSalaries[[#This Row],[Salary in USD]]/salary_step,1)&gt;19,19,FLOOR(tblSalaries[[#This Row],[Salary in USD]]/salary_step,1)),tblCountries4[#All],2,0)</f>
        <v>07 | 87500 - 100000</v>
      </c>
      <c r="O275">
        <f>IF(VALUE(max_scatterplot)=0,tblSalaries[[#This Row],[Salary in USD]],IF(AND(tblSalaries[[#This Row],[Salary in USD]]&gt;=VALUE(min_scatterplot),tblSalaries[[#This Row],[Salary in USD]]&lt;=VALUE(max_scatterplot)),tblSalaries[[#This Row],[Salary in USD]],selection_false))</f>
        <v>90000</v>
      </c>
    </row>
    <row r="276" spans="2:15" ht="15" customHeight="1" x14ac:dyDescent="0.25">
      <c r="B276" t="s">
        <v>3119</v>
      </c>
      <c r="C276" s="1">
        <v>41057.777303240742</v>
      </c>
      <c r="D276" s="4">
        <v>90000</v>
      </c>
      <c r="E276">
        <v>90000</v>
      </c>
      <c r="F276" t="s">
        <v>6</v>
      </c>
      <c r="G276">
        <f>tblSalaries[[#This Row],[clean Salary (in local currency)]]*VLOOKUP(tblSalaries[[#This Row],[Currency]],mapping!D:E,2,FALSE)</f>
        <v>90000</v>
      </c>
      <c r="H276" t="s">
        <v>1273</v>
      </c>
      <c r="I276" t="s">
        <v>52</v>
      </c>
      <c r="J276" t="s">
        <v>15</v>
      </c>
      <c r="K276" t="str">
        <f>VLOOKUP(tblSalaries[[#This Row],[Where do you work]],tblCountries[[Actual]:[Mapping]],2,FALSE)</f>
        <v>USA</v>
      </c>
      <c r="L276" t="s">
        <v>9</v>
      </c>
      <c r="M276" s="21">
        <v>5</v>
      </c>
      <c r="N276" t="str">
        <f>VLOOKUP(IF(FLOOR(tblSalaries[[#This Row],[Salary in USD]]/salary_step,1)&gt;19,19,FLOOR(tblSalaries[[#This Row],[Salary in USD]]/salary_step,1)),tblCountries4[#All],2,0)</f>
        <v>07 | 87500 - 100000</v>
      </c>
      <c r="O276">
        <f>IF(VALUE(max_scatterplot)=0,tblSalaries[[#This Row],[Salary in USD]],IF(AND(tblSalaries[[#This Row],[Salary in USD]]&gt;=VALUE(min_scatterplot),tblSalaries[[#This Row],[Salary in USD]]&lt;=VALUE(max_scatterplot)),tblSalaries[[#This Row],[Salary in USD]],selection_false))</f>
        <v>90000</v>
      </c>
    </row>
    <row r="277" spans="2:15" ht="15" customHeight="1" x14ac:dyDescent="0.25">
      <c r="B277" t="s">
        <v>3202</v>
      </c>
      <c r="C277" s="1">
        <v>41058.050324074073</v>
      </c>
      <c r="D277" s="4">
        <v>90000</v>
      </c>
      <c r="E277">
        <v>90000</v>
      </c>
      <c r="F277" t="s">
        <v>6</v>
      </c>
      <c r="G277">
        <f>tblSalaries[[#This Row],[clean Salary (in local currency)]]*VLOOKUP(tblSalaries[[#This Row],[Currency]],mapping!D:E,2,FALSE)</f>
        <v>90000</v>
      </c>
      <c r="H277" t="s">
        <v>72</v>
      </c>
      <c r="I277" t="s">
        <v>20</v>
      </c>
      <c r="J277" t="s">
        <v>15</v>
      </c>
      <c r="K277" t="str">
        <f>VLOOKUP(tblSalaries[[#This Row],[Where do you work]],tblCountries[[Actual]:[Mapping]],2,FALSE)</f>
        <v>USA</v>
      </c>
      <c r="L277" t="s">
        <v>9</v>
      </c>
      <c r="M277" s="21">
        <v>30</v>
      </c>
      <c r="N277" t="str">
        <f>VLOOKUP(IF(FLOOR(tblSalaries[[#This Row],[Salary in USD]]/salary_step,1)&gt;19,19,FLOOR(tblSalaries[[#This Row],[Salary in USD]]/salary_step,1)),tblCountries4[#All],2,0)</f>
        <v>07 | 87500 - 100000</v>
      </c>
      <c r="O277">
        <f>IF(VALUE(max_scatterplot)=0,tblSalaries[[#This Row],[Salary in USD]],IF(AND(tblSalaries[[#This Row],[Salary in USD]]&gt;=VALUE(min_scatterplot),tblSalaries[[#This Row],[Salary in USD]]&lt;=VALUE(max_scatterplot)),tblSalaries[[#This Row],[Salary in USD]],selection_false))</f>
        <v>90000</v>
      </c>
    </row>
    <row r="278" spans="2:15" ht="15" customHeight="1" x14ac:dyDescent="0.25">
      <c r="B278" t="s">
        <v>3535</v>
      </c>
      <c r="C278" s="1">
        <v>41060.992083333331</v>
      </c>
      <c r="D278" s="4" t="s">
        <v>1714</v>
      </c>
      <c r="E278">
        <v>90000</v>
      </c>
      <c r="F278" t="s">
        <v>6</v>
      </c>
      <c r="G278">
        <f>tblSalaries[[#This Row],[clean Salary (in local currency)]]*VLOOKUP(tblSalaries[[#This Row],[Currency]],mapping!D:E,2,FALSE)</f>
        <v>90000</v>
      </c>
      <c r="H278" t="s">
        <v>1715</v>
      </c>
      <c r="I278" t="s">
        <v>52</v>
      </c>
      <c r="J278" t="s">
        <v>15</v>
      </c>
      <c r="K278" t="str">
        <f>VLOOKUP(tblSalaries[[#This Row],[Where do you work]],tblCountries[[Actual]:[Mapping]],2,FALSE)</f>
        <v>USA</v>
      </c>
      <c r="L278" t="s">
        <v>9</v>
      </c>
      <c r="M278" s="21">
        <v>25</v>
      </c>
      <c r="N278" t="str">
        <f>VLOOKUP(IF(FLOOR(tblSalaries[[#This Row],[Salary in USD]]/salary_step,1)&gt;19,19,FLOOR(tblSalaries[[#This Row],[Salary in USD]]/salary_step,1)),tblCountries4[#All],2,0)</f>
        <v>07 | 87500 - 100000</v>
      </c>
      <c r="O278">
        <f>IF(VALUE(max_scatterplot)=0,tblSalaries[[#This Row],[Salary in USD]],IF(AND(tblSalaries[[#This Row],[Salary in USD]]&gt;=VALUE(min_scatterplot),tblSalaries[[#This Row],[Salary in USD]]&lt;=VALUE(max_scatterplot)),tblSalaries[[#This Row],[Salary in USD]],selection_false))</f>
        <v>90000</v>
      </c>
    </row>
    <row r="279" spans="2:15" ht="15" customHeight="1" x14ac:dyDescent="0.25">
      <c r="B279" t="s">
        <v>3659</v>
      </c>
      <c r="C279" s="1">
        <v>41065.863437499997</v>
      </c>
      <c r="D279" s="4">
        <v>90000</v>
      </c>
      <c r="E279">
        <v>90000</v>
      </c>
      <c r="F279" t="s">
        <v>6</v>
      </c>
      <c r="G279">
        <f>tblSalaries[[#This Row],[clean Salary (in local currency)]]*VLOOKUP(tblSalaries[[#This Row],[Currency]],mapping!D:E,2,FALSE)</f>
        <v>90000</v>
      </c>
      <c r="H279" t="s">
        <v>1827</v>
      </c>
      <c r="I279" t="s">
        <v>20</v>
      </c>
      <c r="J279" t="s">
        <v>15</v>
      </c>
      <c r="K279" t="str">
        <f>VLOOKUP(tblSalaries[[#This Row],[Where do you work]],tblCountries[[Actual]:[Mapping]],2,FALSE)</f>
        <v>USA</v>
      </c>
      <c r="L279" t="s">
        <v>18</v>
      </c>
      <c r="M279" s="21">
        <v>8</v>
      </c>
      <c r="N279" t="str">
        <f>VLOOKUP(IF(FLOOR(tblSalaries[[#This Row],[Salary in USD]]/salary_step,1)&gt;19,19,FLOOR(tblSalaries[[#This Row],[Salary in USD]]/salary_step,1)),tblCountries4[#All],2,0)</f>
        <v>07 | 87500 - 100000</v>
      </c>
      <c r="O279">
        <f>IF(VALUE(max_scatterplot)=0,tblSalaries[[#This Row],[Salary in USD]],IF(AND(tblSalaries[[#This Row],[Salary in USD]]&gt;=VALUE(min_scatterplot),tblSalaries[[#This Row],[Salary in USD]]&lt;=VALUE(max_scatterplot)),tblSalaries[[#This Row],[Salary in USD]],selection_false))</f>
        <v>90000</v>
      </c>
    </row>
    <row r="280" spans="2:15" ht="15" customHeight="1" x14ac:dyDescent="0.25">
      <c r="B280" t="s">
        <v>2426</v>
      </c>
      <c r="C280" s="1">
        <v>41055.100277777776</v>
      </c>
      <c r="D280" s="4">
        <v>5900</v>
      </c>
      <c r="E280">
        <v>70800</v>
      </c>
      <c r="F280" t="s">
        <v>22</v>
      </c>
      <c r="G280">
        <f>tblSalaries[[#This Row],[clean Salary (in local currency)]]*VLOOKUP(tblSalaries[[#This Row],[Currency]],mapping!D:E,2,FALSE)</f>
        <v>89944.280280605832</v>
      </c>
      <c r="H280" t="s">
        <v>514</v>
      </c>
      <c r="I280" t="s">
        <v>20</v>
      </c>
      <c r="J280" t="s">
        <v>515</v>
      </c>
      <c r="K280" t="str">
        <f>VLOOKUP(tblSalaries[[#This Row],[Where do you work]],tblCountries[[Actual]:[Mapping]],2,FALSE)</f>
        <v>Finland</v>
      </c>
      <c r="L280" t="s">
        <v>13</v>
      </c>
      <c r="M280" s="21" t="s">
        <v>4016</v>
      </c>
      <c r="N280" t="str">
        <f>VLOOKUP(IF(FLOOR(tblSalaries[[#This Row],[Salary in USD]]/salary_step,1)&gt;19,19,FLOOR(tblSalaries[[#This Row],[Salary in USD]]/salary_step,1)),tblCountries4[#All],2,0)</f>
        <v>07 | 87500 - 100000</v>
      </c>
      <c r="O280">
        <f>IF(VALUE(max_scatterplot)=0,tblSalaries[[#This Row],[Salary in USD]],IF(AND(tblSalaries[[#This Row],[Salary in USD]]&gt;=VALUE(min_scatterplot),tblSalaries[[#This Row],[Salary in USD]]&lt;=VALUE(max_scatterplot)),tblSalaries[[#This Row],[Salary in USD]],selection_false))</f>
        <v>89944.280280605832</v>
      </c>
    </row>
    <row r="281" spans="2:15" ht="15" customHeight="1" x14ac:dyDescent="0.25">
      <c r="B281" t="s">
        <v>2367</v>
      </c>
      <c r="C281" s="1">
        <v>41055.076342592591</v>
      </c>
      <c r="D281" s="4">
        <v>89000</v>
      </c>
      <c r="E281">
        <v>89000</v>
      </c>
      <c r="F281" t="s">
        <v>6</v>
      </c>
      <c r="G281">
        <f>tblSalaries[[#This Row],[clean Salary (in local currency)]]*VLOOKUP(tblSalaries[[#This Row],[Currency]],mapping!D:E,2,FALSE)</f>
        <v>89000</v>
      </c>
      <c r="H281" t="s">
        <v>449</v>
      </c>
      <c r="I281" t="s">
        <v>52</v>
      </c>
      <c r="J281" t="s">
        <v>15</v>
      </c>
      <c r="K281" t="str">
        <f>VLOOKUP(tblSalaries[[#This Row],[Where do you work]],tblCountries[[Actual]:[Mapping]],2,FALSE)</f>
        <v>USA</v>
      </c>
      <c r="L281" t="s">
        <v>9</v>
      </c>
      <c r="M281" s="21" t="s">
        <v>4016</v>
      </c>
      <c r="N281" t="str">
        <f>VLOOKUP(IF(FLOOR(tblSalaries[[#This Row],[Salary in USD]]/salary_step,1)&gt;19,19,FLOOR(tblSalaries[[#This Row],[Salary in USD]]/salary_step,1)),tblCountries4[#All],2,0)</f>
        <v>07 | 87500 - 100000</v>
      </c>
      <c r="O281">
        <f>IF(VALUE(max_scatterplot)=0,tblSalaries[[#This Row],[Salary in USD]],IF(AND(tblSalaries[[#This Row],[Salary in USD]]&gt;=VALUE(min_scatterplot),tblSalaries[[#This Row],[Salary in USD]]&lt;=VALUE(max_scatterplot)),tblSalaries[[#This Row],[Salary in USD]],selection_false))</f>
        <v>89000</v>
      </c>
    </row>
    <row r="282" spans="2:15" ht="15" customHeight="1" x14ac:dyDescent="0.25">
      <c r="B282" t="s">
        <v>3491</v>
      </c>
      <c r="C282" s="1">
        <v>41060.129965277774</v>
      </c>
      <c r="D282" s="4">
        <v>89000</v>
      </c>
      <c r="E282">
        <v>89000</v>
      </c>
      <c r="F282" t="s">
        <v>6</v>
      </c>
      <c r="G282">
        <f>tblSalaries[[#This Row],[clean Salary (in local currency)]]*VLOOKUP(tblSalaries[[#This Row],[Currency]],mapping!D:E,2,FALSE)</f>
        <v>89000</v>
      </c>
      <c r="H282" t="s">
        <v>642</v>
      </c>
      <c r="I282" t="s">
        <v>52</v>
      </c>
      <c r="J282" t="s">
        <v>15</v>
      </c>
      <c r="K282" t="str">
        <f>VLOOKUP(tblSalaries[[#This Row],[Where do you work]],tblCountries[[Actual]:[Mapping]],2,FALSE)</f>
        <v>USA</v>
      </c>
      <c r="L282" t="s">
        <v>18</v>
      </c>
      <c r="M282" s="21">
        <v>10</v>
      </c>
      <c r="N282" t="str">
        <f>VLOOKUP(IF(FLOOR(tblSalaries[[#This Row],[Salary in USD]]/salary_step,1)&gt;19,19,FLOOR(tblSalaries[[#This Row],[Salary in USD]]/salary_step,1)),tblCountries4[#All],2,0)</f>
        <v>07 | 87500 - 100000</v>
      </c>
      <c r="O282">
        <f>IF(VALUE(max_scatterplot)=0,tblSalaries[[#This Row],[Salary in USD]],IF(AND(tblSalaries[[#This Row],[Salary in USD]]&gt;=VALUE(min_scatterplot),tblSalaries[[#This Row],[Salary in USD]]&lt;=VALUE(max_scatterplot)),tblSalaries[[#This Row],[Salary in USD]],selection_false))</f>
        <v>89000</v>
      </c>
    </row>
    <row r="283" spans="2:15" ht="15" customHeight="1" x14ac:dyDescent="0.25">
      <c r="B283" t="s">
        <v>3501</v>
      </c>
      <c r="C283" s="1">
        <v>41060.347256944442</v>
      </c>
      <c r="D283" s="4">
        <v>89000</v>
      </c>
      <c r="E283">
        <v>89000</v>
      </c>
      <c r="F283" t="s">
        <v>6</v>
      </c>
      <c r="G283">
        <f>tblSalaries[[#This Row],[clean Salary (in local currency)]]*VLOOKUP(tblSalaries[[#This Row],[Currency]],mapping!D:E,2,FALSE)</f>
        <v>89000</v>
      </c>
      <c r="H283" t="s">
        <v>1288</v>
      </c>
      <c r="I283" t="s">
        <v>20</v>
      </c>
      <c r="J283" t="s">
        <v>15</v>
      </c>
      <c r="K283" t="str">
        <f>VLOOKUP(tblSalaries[[#This Row],[Where do you work]],tblCountries[[Actual]:[Mapping]],2,FALSE)</f>
        <v>USA</v>
      </c>
      <c r="L283" t="s">
        <v>13</v>
      </c>
      <c r="M283" s="21">
        <v>14</v>
      </c>
      <c r="N283" t="str">
        <f>VLOOKUP(IF(FLOOR(tblSalaries[[#This Row],[Salary in USD]]/salary_step,1)&gt;19,19,FLOOR(tblSalaries[[#This Row],[Salary in USD]]/salary_step,1)),tblCountries4[#All],2,0)</f>
        <v>07 | 87500 - 100000</v>
      </c>
      <c r="O283">
        <f>IF(VALUE(max_scatterplot)=0,tblSalaries[[#This Row],[Salary in USD]],IF(AND(tblSalaries[[#This Row],[Salary in USD]]&gt;=VALUE(min_scatterplot),tblSalaries[[#This Row],[Salary in USD]]&lt;=VALUE(max_scatterplot)),tblSalaries[[#This Row],[Salary in USD]],selection_false))</f>
        <v>89000</v>
      </c>
    </row>
    <row r="284" spans="2:15" ht="15" customHeight="1" x14ac:dyDescent="0.25">
      <c r="B284" t="s">
        <v>3534</v>
      </c>
      <c r="C284" s="1">
        <v>41060.965787037036</v>
      </c>
      <c r="D284" s="4" t="s">
        <v>1712</v>
      </c>
      <c r="E284">
        <v>70000</v>
      </c>
      <c r="F284" t="s">
        <v>22</v>
      </c>
      <c r="G284">
        <f>tblSalaries[[#This Row],[clean Salary (in local currency)]]*VLOOKUP(tblSalaries[[#This Row],[Currency]],mapping!D:E,2,FALSE)</f>
        <v>88927.960729412545</v>
      </c>
      <c r="H284" t="s">
        <v>1713</v>
      </c>
      <c r="I284" t="s">
        <v>67</v>
      </c>
      <c r="J284" t="s">
        <v>24</v>
      </c>
      <c r="K284" t="str">
        <f>VLOOKUP(tblSalaries[[#This Row],[Where do you work]],tblCountries[[Actual]:[Mapping]],2,FALSE)</f>
        <v>Germany</v>
      </c>
      <c r="L284" t="s">
        <v>25</v>
      </c>
      <c r="M284" s="21">
        <v>5</v>
      </c>
      <c r="N284" t="str">
        <f>VLOOKUP(IF(FLOOR(tblSalaries[[#This Row],[Salary in USD]]/salary_step,1)&gt;19,19,FLOOR(tblSalaries[[#This Row],[Salary in USD]]/salary_step,1)),tblCountries4[#All],2,0)</f>
        <v>07 | 87500 - 100000</v>
      </c>
      <c r="O284">
        <f>IF(VALUE(max_scatterplot)=0,tblSalaries[[#This Row],[Salary in USD]],IF(AND(tblSalaries[[#This Row],[Salary in USD]]&gt;=VALUE(min_scatterplot),tblSalaries[[#This Row],[Salary in USD]]&lt;=VALUE(max_scatterplot)),tblSalaries[[#This Row],[Salary in USD]],selection_false))</f>
        <v>88927.960729412545</v>
      </c>
    </row>
    <row r="285" spans="2:15" ht="15" customHeight="1" x14ac:dyDescent="0.25">
      <c r="B285" t="s">
        <v>3131</v>
      </c>
      <c r="C285" s="1">
        <v>41057.837037037039</v>
      </c>
      <c r="D285" s="4" t="s">
        <v>1285</v>
      </c>
      <c r="E285">
        <v>70000</v>
      </c>
      <c r="F285" t="s">
        <v>22</v>
      </c>
      <c r="G285">
        <f>tblSalaries[[#This Row],[clean Salary (in local currency)]]*VLOOKUP(tblSalaries[[#This Row],[Currency]],mapping!D:E,2,FALSE)</f>
        <v>88927.960729412545</v>
      </c>
      <c r="H285" t="s">
        <v>1286</v>
      </c>
      <c r="I285" t="s">
        <v>356</v>
      </c>
      <c r="J285" t="s">
        <v>36</v>
      </c>
      <c r="K285" t="str">
        <f>VLOOKUP(tblSalaries[[#This Row],[Where do you work]],tblCountries[[Actual]:[Mapping]],2,FALSE)</f>
        <v>Ireland</v>
      </c>
      <c r="L285" t="s">
        <v>18</v>
      </c>
      <c r="M285" s="21">
        <v>20</v>
      </c>
      <c r="N285" t="str">
        <f>VLOOKUP(IF(FLOOR(tblSalaries[[#This Row],[Salary in USD]]/salary_step,1)&gt;19,19,FLOOR(tblSalaries[[#This Row],[Salary in USD]]/salary_step,1)),tblCountries4[#All],2,0)</f>
        <v>07 | 87500 - 100000</v>
      </c>
      <c r="O285">
        <f>IF(VALUE(max_scatterplot)=0,tblSalaries[[#This Row],[Salary in USD]],IF(AND(tblSalaries[[#This Row],[Salary in USD]]&gt;=VALUE(min_scatterplot),tblSalaries[[#This Row],[Salary in USD]]&lt;=VALUE(max_scatterplot)),tblSalaries[[#This Row],[Salary in USD]],selection_false))</f>
        <v>88927.960729412545</v>
      </c>
    </row>
    <row r="286" spans="2:15" ht="15" customHeight="1" x14ac:dyDescent="0.25">
      <c r="B286" t="s">
        <v>2176</v>
      </c>
      <c r="C286" s="1">
        <v>41055.033865740741</v>
      </c>
      <c r="D286" s="4">
        <v>90000</v>
      </c>
      <c r="E286">
        <v>90000</v>
      </c>
      <c r="F286" t="s">
        <v>86</v>
      </c>
      <c r="G286">
        <f>tblSalaries[[#This Row],[clean Salary (in local currency)]]*VLOOKUP(tblSalaries[[#This Row],[Currency]],mapping!D:E,2,FALSE)</f>
        <v>88502.537072729421</v>
      </c>
      <c r="H286" t="s">
        <v>242</v>
      </c>
      <c r="I286" t="s">
        <v>20</v>
      </c>
      <c r="J286" t="s">
        <v>88</v>
      </c>
      <c r="K286" t="str">
        <f>VLOOKUP(tblSalaries[[#This Row],[Where do you work]],tblCountries[[Actual]:[Mapping]],2,FALSE)</f>
        <v>Canada</v>
      </c>
      <c r="L286" t="s">
        <v>9</v>
      </c>
      <c r="M286" s="21" t="s">
        <v>4016</v>
      </c>
      <c r="N286" t="str">
        <f>VLOOKUP(IF(FLOOR(tblSalaries[[#This Row],[Salary in USD]]/salary_step,1)&gt;19,19,FLOOR(tblSalaries[[#This Row],[Salary in USD]]/salary_step,1)),tblCountries4[#All],2,0)</f>
        <v>07 | 87500 - 100000</v>
      </c>
      <c r="O286">
        <f>IF(VALUE(max_scatterplot)=0,tblSalaries[[#This Row],[Salary in USD]],IF(AND(tblSalaries[[#This Row],[Salary in USD]]&gt;=VALUE(min_scatterplot),tblSalaries[[#This Row],[Salary in USD]]&lt;=VALUE(max_scatterplot)),tblSalaries[[#This Row],[Salary in USD]],selection_false))</f>
        <v>88502.537072729421</v>
      </c>
    </row>
    <row r="287" spans="2:15" ht="15" customHeight="1" x14ac:dyDescent="0.25">
      <c r="B287" t="s">
        <v>2152</v>
      </c>
      <c r="C287" s="1">
        <v>41055.030763888892</v>
      </c>
      <c r="D287" s="4">
        <v>88000</v>
      </c>
      <c r="E287">
        <v>88000</v>
      </c>
      <c r="F287" t="s">
        <v>6</v>
      </c>
      <c r="G287">
        <f>tblSalaries[[#This Row],[clean Salary (in local currency)]]*VLOOKUP(tblSalaries[[#This Row],[Currency]],mapping!D:E,2,FALSE)</f>
        <v>88000</v>
      </c>
      <c r="H287" t="s">
        <v>216</v>
      </c>
      <c r="I287" t="s">
        <v>52</v>
      </c>
      <c r="J287" t="s">
        <v>15</v>
      </c>
      <c r="K287" t="str">
        <f>VLOOKUP(tblSalaries[[#This Row],[Where do you work]],tblCountries[[Actual]:[Mapping]],2,FALSE)</f>
        <v>USA</v>
      </c>
      <c r="L287" t="s">
        <v>9</v>
      </c>
      <c r="M287" s="21" t="s">
        <v>4016</v>
      </c>
      <c r="N287" t="str">
        <f>VLOOKUP(IF(FLOOR(tblSalaries[[#This Row],[Salary in USD]]/salary_step,1)&gt;19,19,FLOOR(tblSalaries[[#This Row],[Salary in USD]]/salary_step,1)),tblCountries4[#All],2,0)</f>
        <v>07 | 87500 - 100000</v>
      </c>
      <c r="O287">
        <f>IF(VALUE(max_scatterplot)=0,tblSalaries[[#This Row],[Salary in USD]],IF(AND(tblSalaries[[#This Row],[Salary in USD]]&gt;=VALUE(min_scatterplot),tblSalaries[[#This Row],[Salary in USD]]&lt;=VALUE(max_scatterplot)),tblSalaries[[#This Row],[Salary in USD]],selection_false))</f>
        <v>88000</v>
      </c>
    </row>
    <row r="288" spans="2:15" ht="15" customHeight="1" x14ac:dyDescent="0.25">
      <c r="B288" t="s">
        <v>3178</v>
      </c>
      <c r="C288" s="1">
        <v>41057.981932870367</v>
      </c>
      <c r="D288" s="4">
        <v>88000</v>
      </c>
      <c r="E288">
        <v>88000</v>
      </c>
      <c r="F288" t="s">
        <v>6</v>
      </c>
      <c r="G288">
        <f>tblSalaries[[#This Row],[clean Salary (in local currency)]]*VLOOKUP(tblSalaries[[#This Row],[Currency]],mapping!D:E,2,FALSE)</f>
        <v>88000</v>
      </c>
      <c r="H288" t="s">
        <v>1347</v>
      </c>
      <c r="I288" t="s">
        <v>52</v>
      </c>
      <c r="J288" t="s">
        <v>15</v>
      </c>
      <c r="K288" t="str">
        <f>VLOOKUP(tblSalaries[[#This Row],[Where do you work]],tblCountries[[Actual]:[Mapping]],2,FALSE)</f>
        <v>USA</v>
      </c>
      <c r="L288" t="s">
        <v>9</v>
      </c>
      <c r="M288" s="21">
        <v>2</v>
      </c>
      <c r="N288" t="str">
        <f>VLOOKUP(IF(FLOOR(tblSalaries[[#This Row],[Salary in USD]]/salary_step,1)&gt;19,19,FLOOR(tblSalaries[[#This Row],[Salary in USD]]/salary_step,1)),tblCountries4[#All],2,0)</f>
        <v>07 | 87500 - 100000</v>
      </c>
      <c r="O288">
        <f>IF(VALUE(max_scatterplot)=0,tblSalaries[[#This Row],[Salary in USD]],IF(AND(tblSalaries[[#This Row],[Salary in USD]]&gt;=VALUE(min_scatterplot),tblSalaries[[#This Row],[Salary in USD]]&lt;=VALUE(max_scatterplot)),tblSalaries[[#This Row],[Salary in USD]],selection_false))</f>
        <v>88000</v>
      </c>
    </row>
    <row r="289" spans="2:15" ht="15" customHeight="1" x14ac:dyDescent="0.25">
      <c r="B289" t="s">
        <v>3388</v>
      </c>
      <c r="C289" s="1">
        <v>41058.989189814813</v>
      </c>
      <c r="D289" s="4">
        <v>88000</v>
      </c>
      <c r="E289">
        <v>88000</v>
      </c>
      <c r="F289" t="s">
        <v>6</v>
      </c>
      <c r="G289">
        <f>tblSalaries[[#This Row],[clean Salary (in local currency)]]*VLOOKUP(tblSalaries[[#This Row],[Currency]],mapping!D:E,2,FALSE)</f>
        <v>88000</v>
      </c>
      <c r="H289" t="s">
        <v>1569</v>
      </c>
      <c r="I289" t="s">
        <v>52</v>
      </c>
      <c r="J289" t="s">
        <v>15</v>
      </c>
      <c r="K289" t="str">
        <f>VLOOKUP(tblSalaries[[#This Row],[Where do you work]],tblCountries[[Actual]:[Mapping]],2,FALSE)</f>
        <v>USA</v>
      </c>
      <c r="L289" t="s">
        <v>9</v>
      </c>
      <c r="M289" s="21">
        <v>21</v>
      </c>
      <c r="N289" t="str">
        <f>VLOOKUP(IF(FLOOR(tblSalaries[[#This Row],[Salary in USD]]/salary_step,1)&gt;19,19,FLOOR(tblSalaries[[#This Row],[Salary in USD]]/salary_step,1)),tblCountries4[#All],2,0)</f>
        <v>07 | 87500 - 100000</v>
      </c>
      <c r="O289">
        <f>IF(VALUE(max_scatterplot)=0,tblSalaries[[#This Row],[Salary in USD]],IF(AND(tblSalaries[[#This Row],[Salary in USD]]&gt;=VALUE(min_scatterplot),tblSalaries[[#This Row],[Salary in USD]]&lt;=VALUE(max_scatterplot)),tblSalaries[[#This Row],[Salary in USD]],selection_false))</f>
        <v>88000</v>
      </c>
    </row>
    <row r="290" spans="2:15" ht="15" customHeight="1" x14ac:dyDescent="0.25">
      <c r="B290" t="s">
        <v>3708</v>
      </c>
      <c r="C290" s="1">
        <v>41068.102233796293</v>
      </c>
      <c r="D290" s="4">
        <v>88000</v>
      </c>
      <c r="E290">
        <v>88000</v>
      </c>
      <c r="F290" t="s">
        <v>6</v>
      </c>
      <c r="G290">
        <f>tblSalaries[[#This Row],[clean Salary (in local currency)]]*VLOOKUP(tblSalaries[[#This Row],[Currency]],mapping!D:E,2,FALSE)</f>
        <v>88000</v>
      </c>
      <c r="H290" t="s">
        <v>1867</v>
      </c>
      <c r="I290" t="s">
        <v>20</v>
      </c>
      <c r="J290" t="s">
        <v>15</v>
      </c>
      <c r="K290" t="str">
        <f>VLOOKUP(tblSalaries[[#This Row],[Where do you work]],tblCountries[[Actual]:[Mapping]],2,FALSE)</f>
        <v>USA</v>
      </c>
      <c r="L290" t="s">
        <v>13</v>
      </c>
      <c r="M290" s="21">
        <v>10</v>
      </c>
      <c r="N290" t="str">
        <f>VLOOKUP(IF(FLOOR(tblSalaries[[#This Row],[Salary in USD]]/salary_step,1)&gt;19,19,FLOOR(tblSalaries[[#This Row],[Salary in USD]]/salary_step,1)),tblCountries4[#All],2,0)</f>
        <v>07 | 87500 - 100000</v>
      </c>
      <c r="O290">
        <f>IF(VALUE(max_scatterplot)=0,tblSalaries[[#This Row],[Salary in USD]],IF(AND(tblSalaries[[#This Row],[Salary in USD]]&gt;=VALUE(min_scatterplot),tblSalaries[[#This Row],[Salary in USD]]&lt;=VALUE(max_scatterplot)),tblSalaries[[#This Row],[Salary in USD]],selection_false))</f>
        <v>88000</v>
      </c>
    </row>
    <row r="291" spans="2:15" ht="15" customHeight="1" x14ac:dyDescent="0.25">
      <c r="B291" t="s">
        <v>3651</v>
      </c>
      <c r="C291" s="1">
        <v>41065.446921296294</v>
      </c>
      <c r="D291" s="4">
        <v>110000</v>
      </c>
      <c r="E291">
        <v>110000</v>
      </c>
      <c r="F291" t="s">
        <v>670</v>
      </c>
      <c r="G291">
        <f>tblSalaries[[#This Row],[clean Salary (in local currency)]]*VLOOKUP(tblSalaries[[#This Row],[Currency]],mapping!D:E,2,FALSE)</f>
        <v>87734.690296543267</v>
      </c>
      <c r="H291" t="s">
        <v>1822</v>
      </c>
      <c r="I291" t="s">
        <v>52</v>
      </c>
      <c r="J291" t="s">
        <v>672</v>
      </c>
      <c r="K291" t="str">
        <f>VLOOKUP(tblSalaries[[#This Row],[Where do you work]],tblCountries[[Actual]:[Mapping]],2,FALSE)</f>
        <v>New Zealand</v>
      </c>
      <c r="L291" t="s">
        <v>9</v>
      </c>
      <c r="M291" s="21">
        <v>6</v>
      </c>
      <c r="N291" t="str">
        <f>VLOOKUP(IF(FLOOR(tblSalaries[[#This Row],[Salary in USD]]/salary_step,1)&gt;19,19,FLOOR(tblSalaries[[#This Row],[Salary in USD]]/salary_step,1)),tblCountries4[#All],2,0)</f>
        <v>07 | 87500 - 100000</v>
      </c>
      <c r="O291">
        <f>IF(VALUE(max_scatterplot)=0,tblSalaries[[#This Row],[Salary in USD]],IF(AND(tblSalaries[[#This Row],[Salary in USD]]&gt;=VALUE(min_scatterplot),tblSalaries[[#This Row],[Salary in USD]]&lt;=VALUE(max_scatterplot)),tblSalaries[[#This Row],[Salary in USD]],selection_false))</f>
        <v>87734.690296543267</v>
      </c>
    </row>
    <row r="292" spans="2:15" ht="15" customHeight="1" x14ac:dyDescent="0.25">
      <c r="B292" t="s">
        <v>3430</v>
      </c>
      <c r="C292" s="1">
        <v>41059.563599537039</v>
      </c>
      <c r="D292" s="4">
        <v>86000</v>
      </c>
      <c r="E292">
        <v>86000</v>
      </c>
      <c r="F292" t="s">
        <v>82</v>
      </c>
      <c r="G292">
        <f>tblSalaries[[#This Row],[clean Salary (in local currency)]]*VLOOKUP(tblSalaries[[#This Row],[Currency]],mapping!D:E,2,FALSE)</f>
        <v>87712.230450626681</v>
      </c>
      <c r="H292" t="s">
        <v>214</v>
      </c>
      <c r="I292" t="s">
        <v>20</v>
      </c>
      <c r="J292" t="s">
        <v>84</v>
      </c>
      <c r="K292" t="str">
        <f>VLOOKUP(tblSalaries[[#This Row],[Where do you work]],tblCountries[[Actual]:[Mapping]],2,FALSE)</f>
        <v>Australia</v>
      </c>
      <c r="L292" t="s">
        <v>9</v>
      </c>
      <c r="M292" s="21">
        <v>10</v>
      </c>
      <c r="N292" t="str">
        <f>VLOOKUP(IF(FLOOR(tblSalaries[[#This Row],[Salary in USD]]/salary_step,1)&gt;19,19,FLOOR(tblSalaries[[#This Row],[Salary in USD]]/salary_step,1)),tblCountries4[#All],2,0)</f>
        <v>07 | 87500 - 100000</v>
      </c>
      <c r="O292">
        <f>IF(VALUE(max_scatterplot)=0,tblSalaries[[#This Row],[Salary in USD]],IF(AND(tblSalaries[[#This Row],[Salary in USD]]&gt;=VALUE(min_scatterplot),tblSalaries[[#This Row],[Salary in USD]]&lt;=VALUE(max_scatterplot)),tblSalaries[[#This Row],[Salary in USD]],selection_false))</f>
        <v>87712.230450626681</v>
      </c>
    </row>
    <row r="293" spans="2:15" ht="15" customHeight="1" x14ac:dyDescent="0.25">
      <c r="B293" t="s">
        <v>2866</v>
      </c>
      <c r="C293" s="1">
        <v>41056.426006944443</v>
      </c>
      <c r="D293" s="4">
        <v>87456</v>
      </c>
      <c r="E293">
        <v>87456</v>
      </c>
      <c r="F293" t="s">
        <v>6</v>
      </c>
      <c r="G293">
        <f>tblSalaries[[#This Row],[clean Salary (in local currency)]]*VLOOKUP(tblSalaries[[#This Row],[Currency]],mapping!D:E,2,FALSE)</f>
        <v>87456</v>
      </c>
      <c r="H293" t="s">
        <v>1005</v>
      </c>
      <c r="I293" t="s">
        <v>52</v>
      </c>
      <c r="J293" t="s">
        <v>15</v>
      </c>
      <c r="K293" t="str">
        <f>VLOOKUP(tblSalaries[[#This Row],[Where do you work]],tblCountries[[Actual]:[Mapping]],2,FALSE)</f>
        <v>USA</v>
      </c>
      <c r="L293" t="s">
        <v>18</v>
      </c>
      <c r="M293" s="21">
        <v>12</v>
      </c>
      <c r="N293" t="str">
        <f>VLOOKUP(IF(FLOOR(tblSalaries[[#This Row],[Salary in USD]]/salary_step,1)&gt;19,19,FLOOR(tblSalaries[[#This Row],[Salary in USD]]/salary_step,1)),tblCountries4[#All],2,0)</f>
        <v>06 | 75000 - 87500</v>
      </c>
      <c r="O293">
        <f>IF(VALUE(max_scatterplot)=0,tblSalaries[[#This Row],[Salary in USD]],IF(AND(tblSalaries[[#This Row],[Salary in USD]]&gt;=VALUE(min_scatterplot),tblSalaries[[#This Row],[Salary in USD]]&lt;=VALUE(max_scatterplot)),tblSalaries[[#This Row],[Salary in USD]],selection_false))</f>
        <v>87456</v>
      </c>
    </row>
    <row r="294" spans="2:15" ht="15" customHeight="1" x14ac:dyDescent="0.25">
      <c r="B294" t="s">
        <v>3771</v>
      </c>
      <c r="C294" s="1">
        <v>41072.358506944445</v>
      </c>
      <c r="D294" s="4">
        <v>87000</v>
      </c>
      <c r="E294">
        <v>87000</v>
      </c>
      <c r="F294" t="s">
        <v>6</v>
      </c>
      <c r="G294">
        <f>tblSalaries[[#This Row],[clean Salary (in local currency)]]*VLOOKUP(tblSalaries[[#This Row],[Currency]],mapping!D:E,2,FALSE)</f>
        <v>87000</v>
      </c>
      <c r="H294" t="s">
        <v>1911</v>
      </c>
      <c r="I294" t="s">
        <v>4000</v>
      </c>
      <c r="J294" t="s">
        <v>15</v>
      </c>
      <c r="K294" t="str">
        <f>VLOOKUP(tblSalaries[[#This Row],[Where do you work]],tblCountries[[Actual]:[Mapping]],2,FALSE)</f>
        <v>USA</v>
      </c>
      <c r="L294" t="s">
        <v>9</v>
      </c>
      <c r="M294" s="21">
        <v>3</v>
      </c>
      <c r="N294" t="str">
        <f>VLOOKUP(IF(FLOOR(tblSalaries[[#This Row],[Salary in USD]]/salary_step,1)&gt;19,19,FLOOR(tblSalaries[[#This Row],[Salary in USD]]/salary_step,1)),tblCountries4[#All],2,0)</f>
        <v>06 | 75000 - 87500</v>
      </c>
      <c r="O294">
        <f>IF(VALUE(max_scatterplot)=0,tblSalaries[[#This Row],[Salary in USD]],IF(AND(tblSalaries[[#This Row],[Salary in USD]]&gt;=VALUE(min_scatterplot),tblSalaries[[#This Row],[Salary in USD]]&lt;=VALUE(max_scatterplot)),tblSalaries[[#This Row],[Salary in USD]],selection_false))</f>
        <v>87000</v>
      </c>
    </row>
    <row r="295" spans="2:15" ht="15" customHeight="1" x14ac:dyDescent="0.25">
      <c r="B295" t="s">
        <v>2073</v>
      </c>
      <c r="C295" s="1">
        <v>41054.309166666666</v>
      </c>
      <c r="D295" s="4">
        <v>85000</v>
      </c>
      <c r="E295">
        <v>85000</v>
      </c>
      <c r="F295" t="s">
        <v>82</v>
      </c>
      <c r="G295">
        <f>tblSalaries[[#This Row],[clean Salary (in local currency)]]*VLOOKUP(tblSalaries[[#This Row],[Currency]],mapping!D:E,2,FALSE)</f>
        <v>86692.320794224041</v>
      </c>
      <c r="H295" t="s">
        <v>116</v>
      </c>
      <c r="I295" t="s">
        <v>4001</v>
      </c>
      <c r="J295" t="s">
        <v>84</v>
      </c>
      <c r="K295" t="str">
        <f>VLOOKUP(tblSalaries[[#This Row],[Where do you work]],tblCountries[[Actual]:[Mapping]],2,FALSE)</f>
        <v>Australia</v>
      </c>
      <c r="L295" t="s">
        <v>9</v>
      </c>
      <c r="M295" s="21" t="s">
        <v>4016</v>
      </c>
      <c r="N295" t="str">
        <f>VLOOKUP(IF(FLOOR(tblSalaries[[#This Row],[Salary in USD]]/salary_step,1)&gt;19,19,FLOOR(tblSalaries[[#This Row],[Salary in USD]]/salary_step,1)),tblCountries4[#All],2,0)</f>
        <v>06 | 75000 - 87500</v>
      </c>
      <c r="O295">
        <f>IF(VALUE(max_scatterplot)=0,tblSalaries[[#This Row],[Salary in USD]],IF(AND(tblSalaries[[#This Row],[Salary in USD]]&gt;=VALUE(min_scatterplot),tblSalaries[[#This Row],[Salary in USD]]&lt;=VALUE(max_scatterplot)),tblSalaries[[#This Row],[Salary in USD]],selection_false))</f>
        <v>86692.320794224041</v>
      </c>
    </row>
    <row r="296" spans="2:15" ht="15" customHeight="1" x14ac:dyDescent="0.25">
      <c r="B296" t="s">
        <v>2540</v>
      </c>
      <c r="C296" s="1">
        <v>41055.228310185186</v>
      </c>
      <c r="D296" s="4">
        <v>85000</v>
      </c>
      <c r="E296">
        <v>85000</v>
      </c>
      <c r="F296" t="s">
        <v>82</v>
      </c>
      <c r="G296">
        <f>tblSalaries[[#This Row],[clean Salary (in local currency)]]*VLOOKUP(tblSalaries[[#This Row],[Currency]],mapping!D:E,2,FALSE)</f>
        <v>86692.320794224041</v>
      </c>
      <c r="H296" t="s">
        <v>647</v>
      </c>
      <c r="I296" t="s">
        <v>20</v>
      </c>
      <c r="J296" t="s">
        <v>84</v>
      </c>
      <c r="K296" t="str">
        <f>VLOOKUP(tblSalaries[[#This Row],[Where do you work]],tblCountries[[Actual]:[Mapping]],2,FALSE)</f>
        <v>Australia</v>
      </c>
      <c r="L296" t="s">
        <v>9</v>
      </c>
      <c r="M296" s="21" t="s">
        <v>4016</v>
      </c>
      <c r="N296" t="str">
        <f>VLOOKUP(IF(FLOOR(tblSalaries[[#This Row],[Salary in USD]]/salary_step,1)&gt;19,19,FLOOR(tblSalaries[[#This Row],[Salary in USD]]/salary_step,1)),tblCountries4[#All],2,0)</f>
        <v>06 | 75000 - 87500</v>
      </c>
      <c r="O296">
        <f>IF(VALUE(max_scatterplot)=0,tblSalaries[[#This Row],[Salary in USD]],IF(AND(tblSalaries[[#This Row],[Salary in USD]]&gt;=VALUE(min_scatterplot),tblSalaries[[#This Row],[Salary in USD]]&lt;=VALUE(max_scatterplot)),tblSalaries[[#This Row],[Salary in USD]],selection_false))</f>
        <v>86692.320794224041</v>
      </c>
    </row>
    <row r="297" spans="2:15" ht="15" customHeight="1" x14ac:dyDescent="0.25">
      <c r="B297" t="s">
        <v>2617</v>
      </c>
      <c r="C297" s="1">
        <v>41055.460439814815</v>
      </c>
      <c r="D297" s="4" t="s">
        <v>723</v>
      </c>
      <c r="E297">
        <v>85000</v>
      </c>
      <c r="F297" t="s">
        <v>82</v>
      </c>
      <c r="G297">
        <f>tblSalaries[[#This Row],[clean Salary (in local currency)]]*VLOOKUP(tblSalaries[[#This Row],[Currency]],mapping!D:E,2,FALSE)</f>
        <v>86692.320794224041</v>
      </c>
      <c r="H297" t="s">
        <v>646</v>
      </c>
      <c r="I297" t="s">
        <v>356</v>
      </c>
      <c r="J297" t="s">
        <v>84</v>
      </c>
      <c r="K297" t="str">
        <f>VLOOKUP(tblSalaries[[#This Row],[Where do you work]],tblCountries[[Actual]:[Mapping]],2,FALSE)</f>
        <v>Australia</v>
      </c>
      <c r="L297" t="s">
        <v>25</v>
      </c>
      <c r="M297" s="21">
        <v>20</v>
      </c>
      <c r="N297" t="str">
        <f>VLOOKUP(IF(FLOOR(tblSalaries[[#This Row],[Salary in USD]]/salary_step,1)&gt;19,19,FLOOR(tblSalaries[[#This Row],[Salary in USD]]/salary_step,1)),tblCountries4[#All],2,0)</f>
        <v>06 | 75000 - 87500</v>
      </c>
      <c r="O297">
        <f>IF(VALUE(max_scatterplot)=0,tblSalaries[[#This Row],[Salary in USD]],IF(AND(tblSalaries[[#This Row],[Salary in USD]]&gt;=VALUE(min_scatterplot),tblSalaries[[#This Row],[Salary in USD]]&lt;=VALUE(max_scatterplot)),tblSalaries[[#This Row],[Salary in USD]],selection_false))</f>
        <v>86692.320794224041</v>
      </c>
    </row>
    <row r="298" spans="2:15" ht="15" customHeight="1" x14ac:dyDescent="0.25">
      <c r="B298" t="s">
        <v>3509</v>
      </c>
      <c r="C298" s="1">
        <v>41060.559594907405</v>
      </c>
      <c r="D298" s="4" t="s">
        <v>1682</v>
      </c>
      <c r="E298">
        <v>85000</v>
      </c>
      <c r="F298" t="s">
        <v>82</v>
      </c>
      <c r="G298">
        <f>tblSalaries[[#This Row],[clean Salary (in local currency)]]*VLOOKUP(tblSalaries[[#This Row],[Currency]],mapping!D:E,2,FALSE)</f>
        <v>86692.320794224041</v>
      </c>
      <c r="H298" t="s">
        <v>1683</v>
      </c>
      <c r="I298" t="s">
        <v>20</v>
      </c>
      <c r="J298" t="s">
        <v>84</v>
      </c>
      <c r="K298" t="str">
        <f>VLOOKUP(tblSalaries[[#This Row],[Where do you work]],tblCountries[[Actual]:[Mapping]],2,FALSE)</f>
        <v>Australia</v>
      </c>
      <c r="L298" t="s">
        <v>25</v>
      </c>
      <c r="M298" s="21">
        <v>5</v>
      </c>
      <c r="N298" t="str">
        <f>VLOOKUP(IF(FLOOR(tblSalaries[[#This Row],[Salary in USD]]/salary_step,1)&gt;19,19,FLOOR(tblSalaries[[#This Row],[Salary in USD]]/salary_step,1)),tblCountries4[#All],2,0)</f>
        <v>06 | 75000 - 87500</v>
      </c>
      <c r="O298">
        <f>IF(VALUE(max_scatterplot)=0,tblSalaries[[#This Row],[Salary in USD]],IF(AND(tblSalaries[[#This Row],[Salary in USD]]&gt;=VALUE(min_scatterplot),tblSalaries[[#This Row],[Salary in USD]]&lt;=VALUE(max_scatterplot)),tblSalaries[[#This Row],[Salary in USD]],selection_false))</f>
        <v>86692.320794224041</v>
      </c>
    </row>
    <row r="299" spans="2:15" ht="15" customHeight="1" x14ac:dyDescent="0.25">
      <c r="B299" t="s">
        <v>3556</v>
      </c>
      <c r="C299" s="1">
        <v>41061.369803240741</v>
      </c>
      <c r="D299" s="4">
        <v>85000</v>
      </c>
      <c r="E299">
        <v>85000</v>
      </c>
      <c r="F299" t="s">
        <v>82</v>
      </c>
      <c r="G299">
        <f>tblSalaries[[#This Row],[clean Salary (in local currency)]]*VLOOKUP(tblSalaries[[#This Row],[Currency]],mapping!D:E,2,FALSE)</f>
        <v>86692.320794224041</v>
      </c>
      <c r="H299" t="s">
        <v>1735</v>
      </c>
      <c r="I299" t="s">
        <v>20</v>
      </c>
      <c r="J299" t="s">
        <v>84</v>
      </c>
      <c r="K299" t="str">
        <f>VLOOKUP(tblSalaries[[#This Row],[Where do you work]],tblCountries[[Actual]:[Mapping]],2,FALSE)</f>
        <v>Australia</v>
      </c>
      <c r="L299" t="s">
        <v>9</v>
      </c>
      <c r="M299" s="21">
        <v>30</v>
      </c>
      <c r="N299" t="str">
        <f>VLOOKUP(IF(FLOOR(tblSalaries[[#This Row],[Salary in USD]]/salary_step,1)&gt;19,19,FLOOR(tblSalaries[[#This Row],[Salary in USD]]/salary_step,1)),tblCountries4[#All],2,0)</f>
        <v>06 | 75000 - 87500</v>
      </c>
      <c r="O299">
        <f>IF(VALUE(max_scatterplot)=0,tblSalaries[[#This Row],[Salary in USD]],IF(AND(tblSalaries[[#This Row],[Salary in USD]]&gt;=VALUE(min_scatterplot),tblSalaries[[#This Row],[Salary in USD]]&lt;=VALUE(max_scatterplot)),tblSalaries[[#This Row],[Salary in USD]],selection_false))</f>
        <v>86692.320794224041</v>
      </c>
    </row>
    <row r="300" spans="2:15" ht="15" customHeight="1" x14ac:dyDescent="0.25">
      <c r="B300" t="s">
        <v>2812</v>
      </c>
      <c r="C300" s="1">
        <v>41055.946655092594</v>
      </c>
      <c r="D300" s="4" t="s">
        <v>943</v>
      </c>
      <c r="E300">
        <v>55000</v>
      </c>
      <c r="F300" t="s">
        <v>69</v>
      </c>
      <c r="G300">
        <f>tblSalaries[[#This Row],[clean Salary (in local currency)]]*VLOOKUP(tblSalaries[[#This Row],[Currency]],mapping!D:E,2,FALSE)</f>
        <v>86689.804963700633</v>
      </c>
      <c r="H300" t="s">
        <v>944</v>
      </c>
      <c r="I300" t="s">
        <v>488</v>
      </c>
      <c r="J300" t="s">
        <v>71</v>
      </c>
      <c r="K300" t="str">
        <f>VLOOKUP(tblSalaries[[#This Row],[Where do you work]],tblCountries[[Actual]:[Mapping]],2,FALSE)</f>
        <v>UK</v>
      </c>
      <c r="L300" t="s">
        <v>9</v>
      </c>
      <c r="M300" s="21">
        <v>12</v>
      </c>
      <c r="N300" t="str">
        <f>VLOOKUP(IF(FLOOR(tblSalaries[[#This Row],[Salary in USD]]/salary_step,1)&gt;19,19,FLOOR(tblSalaries[[#This Row],[Salary in USD]]/salary_step,1)),tblCountries4[#All],2,0)</f>
        <v>06 | 75000 - 87500</v>
      </c>
      <c r="O300">
        <f>IF(VALUE(max_scatterplot)=0,tblSalaries[[#This Row],[Salary in USD]],IF(AND(tblSalaries[[#This Row],[Salary in USD]]&gt;=VALUE(min_scatterplot),tblSalaries[[#This Row],[Salary in USD]]&lt;=VALUE(max_scatterplot)),tblSalaries[[#This Row],[Salary in USD]],selection_false))</f>
        <v>86689.804963700633</v>
      </c>
    </row>
    <row r="301" spans="2:15" ht="15" customHeight="1" x14ac:dyDescent="0.25">
      <c r="B301" t="s">
        <v>3069</v>
      </c>
      <c r="C301" s="1">
        <v>41057.658171296294</v>
      </c>
      <c r="D301" s="4" t="s">
        <v>943</v>
      </c>
      <c r="E301">
        <v>55000</v>
      </c>
      <c r="F301" t="s">
        <v>69</v>
      </c>
      <c r="G301">
        <f>tblSalaries[[#This Row],[clean Salary (in local currency)]]*VLOOKUP(tblSalaries[[#This Row],[Currency]],mapping!D:E,2,FALSE)</f>
        <v>86689.804963700633</v>
      </c>
      <c r="H301" t="s">
        <v>212</v>
      </c>
      <c r="I301" t="s">
        <v>4001</v>
      </c>
      <c r="J301" t="s">
        <v>71</v>
      </c>
      <c r="K301" t="str">
        <f>VLOOKUP(tblSalaries[[#This Row],[Where do you work]],tblCountries[[Actual]:[Mapping]],2,FALSE)</f>
        <v>UK</v>
      </c>
      <c r="L301" t="s">
        <v>18</v>
      </c>
      <c r="M301" s="21">
        <v>22</v>
      </c>
      <c r="N301" t="str">
        <f>VLOOKUP(IF(FLOOR(tblSalaries[[#This Row],[Salary in USD]]/salary_step,1)&gt;19,19,FLOOR(tblSalaries[[#This Row],[Salary in USD]]/salary_step,1)),tblCountries4[#All],2,0)</f>
        <v>06 | 75000 - 87500</v>
      </c>
      <c r="O301">
        <f>IF(VALUE(max_scatterplot)=0,tblSalaries[[#This Row],[Salary in USD]],IF(AND(tblSalaries[[#This Row],[Salary in USD]]&gt;=VALUE(min_scatterplot),tblSalaries[[#This Row],[Salary in USD]]&lt;=VALUE(max_scatterplot)),tblSalaries[[#This Row],[Salary in USD]],selection_false))</f>
        <v>86689.804963700633</v>
      </c>
    </row>
    <row r="302" spans="2:15" ht="15" customHeight="1" x14ac:dyDescent="0.25">
      <c r="B302" t="s">
        <v>2520</v>
      </c>
      <c r="C302" s="1">
        <v>41055.193877314814</v>
      </c>
      <c r="D302" s="4">
        <v>87550</v>
      </c>
      <c r="E302">
        <v>87550</v>
      </c>
      <c r="F302" t="s">
        <v>86</v>
      </c>
      <c r="G302">
        <f>tblSalaries[[#This Row],[clean Salary (in local currency)]]*VLOOKUP(tblSalaries[[#This Row],[Currency]],mapping!D:E,2,FALSE)</f>
        <v>86093.301341305123</v>
      </c>
      <c r="H302" t="s">
        <v>52</v>
      </c>
      <c r="I302" t="s">
        <v>52</v>
      </c>
      <c r="J302" t="s">
        <v>88</v>
      </c>
      <c r="K302" t="str">
        <f>VLOOKUP(tblSalaries[[#This Row],[Where do you work]],tblCountries[[Actual]:[Mapping]],2,FALSE)</f>
        <v>Canada</v>
      </c>
      <c r="L302" t="s">
        <v>9</v>
      </c>
      <c r="M302" s="21" t="s">
        <v>4016</v>
      </c>
      <c r="N302" t="str">
        <f>VLOOKUP(IF(FLOOR(tblSalaries[[#This Row],[Salary in USD]]/salary_step,1)&gt;19,19,FLOOR(tblSalaries[[#This Row],[Salary in USD]]/salary_step,1)),tblCountries4[#All],2,0)</f>
        <v>06 | 75000 - 87500</v>
      </c>
      <c r="O302">
        <f>IF(VALUE(max_scatterplot)=0,tblSalaries[[#This Row],[Salary in USD]],IF(AND(tblSalaries[[#This Row],[Salary in USD]]&gt;=VALUE(min_scatterplot),tblSalaries[[#This Row],[Salary in USD]]&lt;=VALUE(max_scatterplot)),tblSalaries[[#This Row],[Salary in USD]],selection_false))</f>
        <v>86093.301341305123</v>
      </c>
    </row>
    <row r="303" spans="2:15" ht="15" customHeight="1" x14ac:dyDescent="0.25">
      <c r="B303" t="s">
        <v>3618</v>
      </c>
      <c r="C303" s="1">
        <v>41063.819652777776</v>
      </c>
      <c r="D303" s="4">
        <v>86000</v>
      </c>
      <c r="E303">
        <v>86000</v>
      </c>
      <c r="F303" t="s">
        <v>6</v>
      </c>
      <c r="G303">
        <f>tblSalaries[[#This Row],[clean Salary (in local currency)]]*VLOOKUP(tblSalaries[[#This Row],[Currency]],mapping!D:E,2,FALSE)</f>
        <v>86000</v>
      </c>
      <c r="H303" t="s">
        <v>20</v>
      </c>
      <c r="I303" t="s">
        <v>20</v>
      </c>
      <c r="J303" t="s">
        <v>347</v>
      </c>
      <c r="K303" t="str">
        <f>VLOOKUP(tblSalaries[[#This Row],[Where do you work]],tblCountries[[Actual]:[Mapping]],2,FALSE)</f>
        <v>Philippines</v>
      </c>
      <c r="L303" t="s">
        <v>13</v>
      </c>
      <c r="M303" s="21">
        <v>3</v>
      </c>
      <c r="N303" t="str">
        <f>VLOOKUP(IF(FLOOR(tblSalaries[[#This Row],[Salary in USD]]/salary_step,1)&gt;19,19,FLOOR(tblSalaries[[#This Row],[Salary in USD]]/salary_step,1)),tblCountries4[#All],2,0)</f>
        <v>06 | 75000 - 87500</v>
      </c>
      <c r="O303">
        <f>IF(VALUE(max_scatterplot)=0,tblSalaries[[#This Row],[Salary in USD]],IF(AND(tblSalaries[[#This Row],[Salary in USD]]&gt;=VALUE(min_scatterplot),tblSalaries[[#This Row],[Salary in USD]]&lt;=VALUE(max_scatterplot)),tblSalaries[[#This Row],[Salary in USD]],selection_false))</f>
        <v>86000</v>
      </c>
    </row>
    <row r="304" spans="2:15" ht="15" customHeight="1" x14ac:dyDescent="0.25">
      <c r="B304" t="s">
        <v>3627</v>
      </c>
      <c r="C304" s="1">
        <v>41064.563090277778</v>
      </c>
      <c r="D304" s="4">
        <v>84000</v>
      </c>
      <c r="E304">
        <v>84000</v>
      </c>
      <c r="F304" t="s">
        <v>82</v>
      </c>
      <c r="G304">
        <f>tblSalaries[[#This Row],[clean Salary (in local currency)]]*VLOOKUP(tblSalaries[[#This Row],[Currency]],mapping!D:E,2,FALSE)</f>
        <v>85672.4111378214</v>
      </c>
      <c r="H304" t="s">
        <v>83</v>
      </c>
      <c r="I304" t="s">
        <v>356</v>
      </c>
      <c r="J304" t="s">
        <v>84</v>
      </c>
      <c r="K304" t="str">
        <f>VLOOKUP(tblSalaries[[#This Row],[Where do you work]],tblCountries[[Actual]:[Mapping]],2,FALSE)</f>
        <v>Australia</v>
      </c>
      <c r="L304" t="s">
        <v>9</v>
      </c>
      <c r="M304" s="21">
        <v>6</v>
      </c>
      <c r="N304" t="str">
        <f>VLOOKUP(IF(FLOOR(tblSalaries[[#This Row],[Salary in USD]]/salary_step,1)&gt;19,19,FLOOR(tblSalaries[[#This Row],[Salary in USD]]/salary_step,1)),tblCountries4[#All],2,0)</f>
        <v>06 | 75000 - 87500</v>
      </c>
      <c r="O304">
        <f>IF(VALUE(max_scatterplot)=0,tblSalaries[[#This Row],[Salary in USD]],IF(AND(tblSalaries[[#This Row],[Salary in USD]]&gt;=VALUE(min_scatterplot),tblSalaries[[#This Row],[Salary in USD]]&lt;=VALUE(max_scatterplot)),tblSalaries[[#This Row],[Salary in USD]],selection_false))</f>
        <v>85672.4111378214</v>
      </c>
    </row>
    <row r="305" spans="2:15" ht="15" customHeight="1" x14ac:dyDescent="0.25">
      <c r="B305" t="s">
        <v>2468</v>
      </c>
      <c r="C305" s="1">
        <v>41055.133148148147</v>
      </c>
      <c r="D305" s="4">
        <v>87000</v>
      </c>
      <c r="E305">
        <v>87000</v>
      </c>
      <c r="F305" t="s">
        <v>86</v>
      </c>
      <c r="G305">
        <f>tblSalaries[[#This Row],[clean Salary (in local currency)]]*VLOOKUP(tblSalaries[[#This Row],[Currency]],mapping!D:E,2,FALSE)</f>
        <v>85552.452503638444</v>
      </c>
      <c r="H305" t="s">
        <v>568</v>
      </c>
      <c r="I305" t="s">
        <v>52</v>
      </c>
      <c r="J305" t="s">
        <v>88</v>
      </c>
      <c r="K305" t="str">
        <f>VLOOKUP(tblSalaries[[#This Row],[Where do you work]],tblCountries[[Actual]:[Mapping]],2,FALSE)</f>
        <v>Canada</v>
      </c>
      <c r="L305" t="s">
        <v>9</v>
      </c>
      <c r="M305" s="21" t="s">
        <v>4016</v>
      </c>
      <c r="N305" t="str">
        <f>VLOOKUP(IF(FLOOR(tblSalaries[[#This Row],[Salary in USD]]/salary_step,1)&gt;19,19,FLOOR(tblSalaries[[#This Row],[Salary in USD]]/salary_step,1)),tblCountries4[#All],2,0)</f>
        <v>06 | 75000 - 87500</v>
      </c>
      <c r="O305">
        <f>IF(VALUE(max_scatterplot)=0,tblSalaries[[#This Row],[Salary in USD]],IF(AND(tblSalaries[[#This Row],[Salary in USD]]&gt;=VALUE(min_scatterplot),tblSalaries[[#This Row],[Salary in USD]]&lt;=VALUE(max_scatterplot)),tblSalaries[[#This Row],[Salary in USD]],selection_false))</f>
        <v>85552.452503638444</v>
      </c>
    </row>
    <row r="306" spans="2:15" ht="15" customHeight="1" x14ac:dyDescent="0.25">
      <c r="B306" t="s">
        <v>3514</v>
      </c>
      <c r="C306" s="1">
        <v>41060.684305555558</v>
      </c>
      <c r="D306" s="4">
        <v>320000</v>
      </c>
      <c r="E306">
        <v>320000</v>
      </c>
      <c r="F306" t="s">
        <v>3958</v>
      </c>
      <c r="G306">
        <f>tblSalaries[[#This Row],[clean Salary (in local currency)]]*VLOOKUP(tblSalaries[[#This Row],[Currency]],mapping!D:E,2,FALSE)</f>
        <v>85333.333333333328</v>
      </c>
      <c r="H306" t="s">
        <v>1691</v>
      </c>
      <c r="I306" t="s">
        <v>52</v>
      </c>
      <c r="J306" t="s">
        <v>133</v>
      </c>
      <c r="K306" t="str">
        <f>VLOOKUP(tblSalaries[[#This Row],[Where do you work]],tblCountries[[Actual]:[Mapping]],2,FALSE)</f>
        <v>Saudi Arabia</v>
      </c>
      <c r="L306" t="s">
        <v>18</v>
      </c>
      <c r="M306" s="21">
        <v>15</v>
      </c>
      <c r="N306" t="str">
        <f>VLOOKUP(IF(FLOOR(tblSalaries[[#This Row],[Salary in USD]]/salary_step,1)&gt;19,19,FLOOR(tblSalaries[[#This Row],[Salary in USD]]/salary_step,1)),tblCountries4[#All],2,0)</f>
        <v>06 | 75000 - 87500</v>
      </c>
      <c r="O306">
        <f>IF(VALUE(max_scatterplot)=0,tblSalaries[[#This Row],[Salary in USD]],IF(AND(tblSalaries[[#This Row],[Salary in USD]]&gt;=VALUE(min_scatterplot),tblSalaries[[#This Row],[Salary in USD]]&lt;=VALUE(max_scatterplot)),tblSalaries[[#This Row],[Salary in USD]],selection_false))</f>
        <v>85333.333333333328</v>
      </c>
    </row>
    <row r="307" spans="2:15" ht="15" customHeight="1" x14ac:dyDescent="0.25">
      <c r="B307" t="s">
        <v>2074</v>
      </c>
      <c r="C307" s="1">
        <v>41054.311944444446</v>
      </c>
      <c r="D307" s="4">
        <v>85087</v>
      </c>
      <c r="E307">
        <v>85087</v>
      </c>
      <c r="F307" t="s">
        <v>6</v>
      </c>
      <c r="G307">
        <f>tblSalaries[[#This Row],[clean Salary (in local currency)]]*VLOOKUP(tblSalaries[[#This Row],[Currency]],mapping!D:E,2,FALSE)</f>
        <v>85087</v>
      </c>
      <c r="H307" t="s">
        <v>117</v>
      </c>
      <c r="I307" t="s">
        <v>20</v>
      </c>
      <c r="J307" t="s">
        <v>15</v>
      </c>
      <c r="K307" t="str">
        <f>VLOOKUP(tblSalaries[[#This Row],[Where do you work]],tblCountries[[Actual]:[Mapping]],2,FALSE)</f>
        <v>USA</v>
      </c>
      <c r="L307" t="s">
        <v>18</v>
      </c>
      <c r="M307" s="21" t="s">
        <v>4016</v>
      </c>
      <c r="N307" t="str">
        <f>VLOOKUP(IF(FLOOR(tblSalaries[[#This Row],[Salary in USD]]/salary_step,1)&gt;19,19,FLOOR(tblSalaries[[#This Row],[Salary in USD]]/salary_step,1)),tblCountries4[#All],2,0)</f>
        <v>06 | 75000 - 87500</v>
      </c>
      <c r="O307">
        <f>IF(VALUE(max_scatterplot)=0,tblSalaries[[#This Row],[Salary in USD]],IF(AND(tblSalaries[[#This Row],[Salary in USD]]&gt;=VALUE(min_scatterplot),tblSalaries[[#This Row],[Salary in USD]]&lt;=VALUE(max_scatterplot)),tblSalaries[[#This Row],[Salary in USD]],selection_false))</f>
        <v>85087</v>
      </c>
    </row>
    <row r="308" spans="2:15" ht="15" customHeight="1" x14ac:dyDescent="0.25">
      <c r="B308" t="s">
        <v>2969</v>
      </c>
      <c r="C308" s="1">
        <v>41057.349120370367</v>
      </c>
      <c r="D308" s="4" t="s">
        <v>1115</v>
      </c>
      <c r="E308">
        <v>85000</v>
      </c>
      <c r="F308" t="s">
        <v>6</v>
      </c>
      <c r="G308">
        <f>tblSalaries[[#This Row],[clean Salary (in local currency)]]*VLOOKUP(tblSalaries[[#This Row],[Currency]],mapping!D:E,2,FALSE)</f>
        <v>85000</v>
      </c>
      <c r="H308" t="s">
        <v>1116</v>
      </c>
      <c r="I308" t="s">
        <v>3999</v>
      </c>
      <c r="J308" t="s">
        <v>84</v>
      </c>
      <c r="K308" t="str">
        <f>VLOOKUP(tblSalaries[[#This Row],[Where do you work]],tblCountries[[Actual]:[Mapping]],2,FALSE)</f>
        <v>Australia</v>
      </c>
      <c r="L308" t="s">
        <v>9</v>
      </c>
      <c r="M308" s="21">
        <v>8</v>
      </c>
      <c r="N308" t="str">
        <f>VLOOKUP(IF(FLOOR(tblSalaries[[#This Row],[Salary in USD]]/salary_step,1)&gt;19,19,FLOOR(tblSalaries[[#This Row],[Salary in USD]]/salary_step,1)),tblCountries4[#All],2,0)</f>
        <v>06 | 75000 - 87500</v>
      </c>
      <c r="O308">
        <f>IF(VALUE(max_scatterplot)=0,tblSalaries[[#This Row],[Salary in USD]],IF(AND(tblSalaries[[#This Row],[Salary in USD]]&gt;=VALUE(min_scatterplot),tblSalaries[[#This Row],[Salary in USD]]&lt;=VALUE(max_scatterplot)),tblSalaries[[#This Row],[Salary in USD]],selection_false))</f>
        <v>85000</v>
      </c>
    </row>
    <row r="309" spans="2:15" ht="15" customHeight="1" x14ac:dyDescent="0.25">
      <c r="B309" t="s">
        <v>3261</v>
      </c>
      <c r="C309" s="1">
        <v>41058.458703703705</v>
      </c>
      <c r="D309" s="4">
        <v>85000</v>
      </c>
      <c r="E309">
        <v>85000</v>
      </c>
      <c r="F309" t="s">
        <v>6</v>
      </c>
      <c r="G309">
        <f>tblSalaries[[#This Row],[clean Salary (in local currency)]]*VLOOKUP(tblSalaries[[#This Row],[Currency]],mapping!D:E,2,FALSE)</f>
        <v>85000</v>
      </c>
      <c r="H309" t="s">
        <v>1433</v>
      </c>
      <c r="I309" t="s">
        <v>52</v>
      </c>
      <c r="J309" t="s">
        <v>1434</v>
      </c>
      <c r="K309" t="str">
        <f>VLOOKUP(tblSalaries[[#This Row],[Where do you work]],tblCountries[[Actual]:[Mapping]],2,FALSE)</f>
        <v>Sri Lanka</v>
      </c>
      <c r="L309" t="s">
        <v>13</v>
      </c>
      <c r="M309" s="21">
        <v>10</v>
      </c>
      <c r="N309" t="str">
        <f>VLOOKUP(IF(FLOOR(tblSalaries[[#This Row],[Salary in USD]]/salary_step,1)&gt;19,19,FLOOR(tblSalaries[[#This Row],[Salary in USD]]/salary_step,1)),tblCountries4[#All],2,0)</f>
        <v>06 | 75000 - 87500</v>
      </c>
      <c r="O309">
        <f>IF(VALUE(max_scatterplot)=0,tblSalaries[[#This Row],[Salary in USD]],IF(AND(tblSalaries[[#This Row],[Salary in USD]]&gt;=VALUE(min_scatterplot),tblSalaries[[#This Row],[Salary in USD]]&lt;=VALUE(max_scatterplot)),tblSalaries[[#This Row],[Salary in USD]],selection_false))</f>
        <v>85000</v>
      </c>
    </row>
    <row r="310" spans="2:15" ht="15" customHeight="1" x14ac:dyDescent="0.25">
      <c r="B310" t="s">
        <v>2122</v>
      </c>
      <c r="C310" s="1">
        <v>41055.028877314813</v>
      </c>
      <c r="D310" s="4">
        <v>85000</v>
      </c>
      <c r="E310">
        <v>85000</v>
      </c>
      <c r="F310" t="s">
        <v>6</v>
      </c>
      <c r="G310">
        <f>tblSalaries[[#This Row],[clean Salary (in local currency)]]*VLOOKUP(tblSalaries[[#This Row],[Currency]],mapping!D:E,2,FALSE)</f>
        <v>85000</v>
      </c>
      <c r="H310" t="s">
        <v>181</v>
      </c>
      <c r="I310" t="s">
        <v>488</v>
      </c>
      <c r="J310" t="s">
        <v>179</v>
      </c>
      <c r="K310" t="str">
        <f>VLOOKUP(tblSalaries[[#This Row],[Where do you work]],tblCountries[[Actual]:[Mapping]],2,FALSE)</f>
        <v>UAE</v>
      </c>
      <c r="L310" t="s">
        <v>9</v>
      </c>
      <c r="M310" s="21" t="s">
        <v>4016</v>
      </c>
      <c r="N310" t="str">
        <f>VLOOKUP(IF(FLOOR(tblSalaries[[#This Row],[Salary in USD]]/salary_step,1)&gt;19,19,FLOOR(tblSalaries[[#This Row],[Salary in USD]]/salary_step,1)),tblCountries4[#All],2,0)</f>
        <v>06 | 75000 - 87500</v>
      </c>
      <c r="O310">
        <f>IF(VALUE(max_scatterplot)=0,tblSalaries[[#This Row],[Salary in USD]],IF(AND(tblSalaries[[#This Row],[Salary in USD]]&gt;=VALUE(min_scatterplot),tblSalaries[[#This Row],[Salary in USD]]&lt;=VALUE(max_scatterplot)),tblSalaries[[#This Row],[Salary in USD]],selection_false))</f>
        <v>85000</v>
      </c>
    </row>
    <row r="311" spans="2:15" ht="15" customHeight="1" x14ac:dyDescent="0.25">
      <c r="B311" t="s">
        <v>2023</v>
      </c>
      <c r="C311" s="1">
        <v>41054.162060185183</v>
      </c>
      <c r="D311" s="4">
        <v>85000</v>
      </c>
      <c r="E311">
        <v>85000</v>
      </c>
      <c r="F311" t="s">
        <v>6</v>
      </c>
      <c r="G311">
        <f>tblSalaries[[#This Row],[clean Salary (in local currency)]]*VLOOKUP(tblSalaries[[#This Row],[Currency]],mapping!D:E,2,FALSE)</f>
        <v>85000</v>
      </c>
      <c r="H311" t="s">
        <v>43</v>
      </c>
      <c r="I311" t="s">
        <v>279</v>
      </c>
      <c r="J311" t="s">
        <v>15</v>
      </c>
      <c r="K311" t="str">
        <f>VLOOKUP(tblSalaries[[#This Row],[Where do you work]],tblCountries[[Actual]:[Mapping]],2,FALSE)</f>
        <v>USA</v>
      </c>
      <c r="L311" t="s">
        <v>25</v>
      </c>
      <c r="M311" s="21" t="s">
        <v>4016</v>
      </c>
      <c r="N311" t="str">
        <f>VLOOKUP(IF(FLOOR(tblSalaries[[#This Row],[Salary in USD]]/salary_step,1)&gt;19,19,FLOOR(tblSalaries[[#This Row],[Salary in USD]]/salary_step,1)),tblCountries4[#All],2,0)</f>
        <v>06 | 75000 - 87500</v>
      </c>
      <c r="O311">
        <f>IF(VALUE(max_scatterplot)=0,tblSalaries[[#This Row],[Salary in USD]],IF(AND(tblSalaries[[#This Row],[Salary in USD]]&gt;=VALUE(min_scatterplot),tblSalaries[[#This Row],[Salary in USD]]&lt;=VALUE(max_scatterplot)),tblSalaries[[#This Row],[Salary in USD]],selection_false))</f>
        <v>85000</v>
      </c>
    </row>
    <row r="312" spans="2:15" ht="15" customHeight="1" x14ac:dyDescent="0.25">
      <c r="B312" t="s">
        <v>2071</v>
      </c>
      <c r="C312" s="1">
        <v>41054.305648148147</v>
      </c>
      <c r="D312" s="4">
        <v>85000</v>
      </c>
      <c r="E312">
        <v>85000</v>
      </c>
      <c r="F312" t="s">
        <v>6</v>
      </c>
      <c r="G312">
        <f>tblSalaries[[#This Row],[clean Salary (in local currency)]]*VLOOKUP(tblSalaries[[#This Row],[Currency]],mapping!D:E,2,FALSE)</f>
        <v>85000</v>
      </c>
      <c r="H312" t="s">
        <v>52</v>
      </c>
      <c r="I312" t="s">
        <v>52</v>
      </c>
      <c r="J312" t="s">
        <v>15</v>
      </c>
      <c r="K312" t="str">
        <f>VLOOKUP(tblSalaries[[#This Row],[Where do you work]],tblCountries[[Actual]:[Mapping]],2,FALSE)</f>
        <v>USA</v>
      </c>
      <c r="L312" t="s">
        <v>9</v>
      </c>
      <c r="M312" s="21" t="s">
        <v>4016</v>
      </c>
      <c r="N312" t="str">
        <f>VLOOKUP(IF(FLOOR(tblSalaries[[#This Row],[Salary in USD]]/salary_step,1)&gt;19,19,FLOOR(tblSalaries[[#This Row],[Salary in USD]]/salary_step,1)),tblCountries4[#All],2,0)</f>
        <v>06 | 75000 - 87500</v>
      </c>
      <c r="O312">
        <f>IF(VALUE(max_scatterplot)=0,tblSalaries[[#This Row],[Salary in USD]],IF(AND(tblSalaries[[#This Row],[Salary in USD]]&gt;=VALUE(min_scatterplot),tblSalaries[[#This Row],[Salary in USD]]&lt;=VALUE(max_scatterplot)),tblSalaries[[#This Row],[Salary in USD]],selection_false))</f>
        <v>85000</v>
      </c>
    </row>
    <row r="313" spans="2:15" ht="15" customHeight="1" x14ac:dyDescent="0.25">
      <c r="B313" t="s">
        <v>2116</v>
      </c>
      <c r="C313" s="1">
        <v>41055.028657407405</v>
      </c>
      <c r="D313" s="4" t="s">
        <v>172</v>
      </c>
      <c r="E313">
        <v>85000</v>
      </c>
      <c r="F313" t="s">
        <v>6</v>
      </c>
      <c r="G313">
        <f>tblSalaries[[#This Row],[clean Salary (in local currency)]]*VLOOKUP(tblSalaries[[#This Row],[Currency]],mapping!D:E,2,FALSE)</f>
        <v>85000</v>
      </c>
      <c r="H313" t="s">
        <v>173</v>
      </c>
      <c r="I313" t="s">
        <v>20</v>
      </c>
      <c r="J313" t="s">
        <v>15</v>
      </c>
      <c r="K313" t="str">
        <f>VLOOKUP(tblSalaries[[#This Row],[Where do you work]],tblCountries[[Actual]:[Mapping]],2,FALSE)</f>
        <v>USA</v>
      </c>
      <c r="L313" t="s">
        <v>9</v>
      </c>
      <c r="M313" s="21" t="s">
        <v>4016</v>
      </c>
      <c r="N313" t="str">
        <f>VLOOKUP(IF(FLOOR(tblSalaries[[#This Row],[Salary in USD]]/salary_step,1)&gt;19,19,FLOOR(tblSalaries[[#This Row],[Salary in USD]]/salary_step,1)),tblCountries4[#All],2,0)</f>
        <v>06 | 75000 - 87500</v>
      </c>
      <c r="O313">
        <f>IF(VALUE(max_scatterplot)=0,tblSalaries[[#This Row],[Salary in USD]],IF(AND(tblSalaries[[#This Row],[Salary in USD]]&gt;=VALUE(min_scatterplot),tblSalaries[[#This Row],[Salary in USD]]&lt;=VALUE(max_scatterplot)),tblSalaries[[#This Row],[Salary in USD]],selection_false))</f>
        <v>85000</v>
      </c>
    </row>
    <row r="314" spans="2:15" ht="15" customHeight="1" x14ac:dyDescent="0.25">
      <c r="B314" t="s">
        <v>2310</v>
      </c>
      <c r="C314" s="1">
        <v>41055.058136574073</v>
      </c>
      <c r="D314" s="4">
        <v>85000</v>
      </c>
      <c r="E314">
        <v>85000</v>
      </c>
      <c r="F314" t="s">
        <v>6</v>
      </c>
      <c r="G314">
        <f>tblSalaries[[#This Row],[clean Salary (in local currency)]]*VLOOKUP(tblSalaries[[#This Row],[Currency]],mapping!D:E,2,FALSE)</f>
        <v>85000</v>
      </c>
      <c r="H314" t="s">
        <v>380</v>
      </c>
      <c r="I314" t="s">
        <v>488</v>
      </c>
      <c r="J314" t="s">
        <v>15</v>
      </c>
      <c r="K314" t="str">
        <f>VLOOKUP(tblSalaries[[#This Row],[Where do you work]],tblCountries[[Actual]:[Mapping]],2,FALSE)</f>
        <v>USA</v>
      </c>
      <c r="L314" t="s">
        <v>13</v>
      </c>
      <c r="M314" s="21" t="s">
        <v>4016</v>
      </c>
      <c r="N314" t="str">
        <f>VLOOKUP(IF(FLOOR(tblSalaries[[#This Row],[Salary in USD]]/salary_step,1)&gt;19,19,FLOOR(tblSalaries[[#This Row],[Salary in USD]]/salary_step,1)),tblCountries4[#All],2,0)</f>
        <v>06 | 75000 - 87500</v>
      </c>
      <c r="O314">
        <f>IF(VALUE(max_scatterplot)=0,tblSalaries[[#This Row],[Salary in USD]],IF(AND(tblSalaries[[#This Row],[Salary in USD]]&gt;=VALUE(min_scatterplot),tblSalaries[[#This Row],[Salary in USD]]&lt;=VALUE(max_scatterplot)),tblSalaries[[#This Row],[Salary in USD]],selection_false))</f>
        <v>85000</v>
      </c>
    </row>
    <row r="315" spans="2:15" ht="15" customHeight="1" x14ac:dyDescent="0.25">
      <c r="B315" t="s">
        <v>2365</v>
      </c>
      <c r="C315" s="1">
        <v>41055.075914351852</v>
      </c>
      <c r="D315" s="4">
        <v>85000</v>
      </c>
      <c r="E315">
        <v>85000</v>
      </c>
      <c r="F315" t="s">
        <v>6</v>
      </c>
      <c r="G315">
        <f>tblSalaries[[#This Row],[clean Salary (in local currency)]]*VLOOKUP(tblSalaries[[#This Row],[Currency]],mapping!D:E,2,FALSE)</f>
        <v>85000</v>
      </c>
      <c r="H315" t="s">
        <v>282</v>
      </c>
      <c r="I315" t="s">
        <v>20</v>
      </c>
      <c r="J315" t="s">
        <v>15</v>
      </c>
      <c r="K315" t="str">
        <f>VLOOKUP(tblSalaries[[#This Row],[Where do you work]],tblCountries[[Actual]:[Mapping]],2,FALSE)</f>
        <v>USA</v>
      </c>
      <c r="L315" t="s">
        <v>9</v>
      </c>
      <c r="M315" s="21" t="s">
        <v>4016</v>
      </c>
      <c r="N315" t="str">
        <f>VLOOKUP(IF(FLOOR(tblSalaries[[#This Row],[Salary in USD]]/salary_step,1)&gt;19,19,FLOOR(tblSalaries[[#This Row],[Salary in USD]]/salary_step,1)),tblCountries4[#All],2,0)</f>
        <v>06 | 75000 - 87500</v>
      </c>
      <c r="O315">
        <f>IF(VALUE(max_scatterplot)=0,tblSalaries[[#This Row],[Salary in USD]],IF(AND(tblSalaries[[#This Row],[Salary in USD]]&gt;=VALUE(min_scatterplot),tblSalaries[[#This Row],[Salary in USD]]&lt;=VALUE(max_scatterplot)),tblSalaries[[#This Row],[Salary in USD]],selection_false))</f>
        <v>85000</v>
      </c>
    </row>
    <row r="316" spans="2:15" ht="15" customHeight="1" x14ac:dyDescent="0.25">
      <c r="B316" t="s">
        <v>2399</v>
      </c>
      <c r="C316" s="1">
        <v>41055.086875000001</v>
      </c>
      <c r="D316" s="4">
        <v>85000</v>
      </c>
      <c r="E316">
        <v>85000</v>
      </c>
      <c r="F316" t="s">
        <v>6</v>
      </c>
      <c r="G316">
        <f>tblSalaries[[#This Row],[clean Salary (in local currency)]]*VLOOKUP(tblSalaries[[#This Row],[Currency]],mapping!D:E,2,FALSE)</f>
        <v>85000</v>
      </c>
      <c r="H316" t="s">
        <v>485</v>
      </c>
      <c r="I316" t="s">
        <v>279</v>
      </c>
      <c r="J316" t="s">
        <v>15</v>
      </c>
      <c r="K316" t="str">
        <f>VLOOKUP(tblSalaries[[#This Row],[Where do you work]],tblCountries[[Actual]:[Mapping]],2,FALSE)</f>
        <v>USA</v>
      </c>
      <c r="L316" t="s">
        <v>18</v>
      </c>
      <c r="M316" s="21" t="s">
        <v>4016</v>
      </c>
      <c r="N316" t="str">
        <f>VLOOKUP(IF(FLOOR(tblSalaries[[#This Row],[Salary in USD]]/salary_step,1)&gt;19,19,FLOOR(tblSalaries[[#This Row],[Salary in USD]]/salary_step,1)),tblCountries4[#All],2,0)</f>
        <v>06 | 75000 - 87500</v>
      </c>
      <c r="O316">
        <f>IF(VALUE(max_scatterplot)=0,tblSalaries[[#This Row],[Salary in USD]],IF(AND(tblSalaries[[#This Row],[Salary in USD]]&gt;=VALUE(min_scatterplot),tblSalaries[[#This Row],[Salary in USD]]&lt;=VALUE(max_scatterplot)),tblSalaries[[#This Row],[Salary in USD]],selection_false))</f>
        <v>85000</v>
      </c>
    </row>
    <row r="317" spans="2:15" ht="15" customHeight="1" x14ac:dyDescent="0.25">
      <c r="B317" t="s">
        <v>2799</v>
      </c>
      <c r="C317" s="1">
        <v>41055.893946759257</v>
      </c>
      <c r="D317" s="4">
        <v>85000</v>
      </c>
      <c r="E317">
        <v>85000</v>
      </c>
      <c r="F317" t="s">
        <v>6</v>
      </c>
      <c r="G317">
        <f>tblSalaries[[#This Row],[clean Salary (in local currency)]]*VLOOKUP(tblSalaries[[#This Row],[Currency]],mapping!D:E,2,FALSE)</f>
        <v>85000</v>
      </c>
      <c r="H317" t="s">
        <v>927</v>
      </c>
      <c r="I317" t="s">
        <v>4001</v>
      </c>
      <c r="J317" t="s">
        <v>15</v>
      </c>
      <c r="K317" t="str">
        <f>VLOOKUP(tblSalaries[[#This Row],[Where do you work]],tblCountries[[Actual]:[Mapping]],2,FALSE)</f>
        <v>USA</v>
      </c>
      <c r="L317" t="s">
        <v>9</v>
      </c>
      <c r="M317" s="21">
        <v>15</v>
      </c>
      <c r="N317" t="str">
        <f>VLOOKUP(IF(FLOOR(tblSalaries[[#This Row],[Salary in USD]]/salary_step,1)&gt;19,19,FLOOR(tblSalaries[[#This Row],[Salary in USD]]/salary_step,1)),tblCountries4[#All],2,0)</f>
        <v>06 | 75000 - 87500</v>
      </c>
      <c r="O317">
        <f>IF(VALUE(max_scatterplot)=0,tblSalaries[[#This Row],[Salary in USD]],IF(AND(tblSalaries[[#This Row],[Salary in USD]]&gt;=VALUE(min_scatterplot),tblSalaries[[#This Row],[Salary in USD]]&lt;=VALUE(max_scatterplot)),tblSalaries[[#This Row],[Salary in USD]],selection_false))</f>
        <v>85000</v>
      </c>
    </row>
    <row r="318" spans="2:15" ht="15" customHeight="1" x14ac:dyDescent="0.25">
      <c r="B318" t="s">
        <v>2832</v>
      </c>
      <c r="C318" s="1">
        <v>41056.001909722225</v>
      </c>
      <c r="D318" s="4">
        <v>85000</v>
      </c>
      <c r="E318">
        <v>85000</v>
      </c>
      <c r="F318" t="s">
        <v>6</v>
      </c>
      <c r="G318">
        <f>tblSalaries[[#This Row],[clean Salary (in local currency)]]*VLOOKUP(tblSalaries[[#This Row],[Currency]],mapping!D:E,2,FALSE)</f>
        <v>85000</v>
      </c>
      <c r="H318" t="s">
        <v>969</v>
      </c>
      <c r="I318" t="s">
        <v>310</v>
      </c>
      <c r="J318" t="s">
        <v>15</v>
      </c>
      <c r="K318" t="str">
        <f>VLOOKUP(tblSalaries[[#This Row],[Where do you work]],tblCountries[[Actual]:[Mapping]],2,FALSE)</f>
        <v>USA</v>
      </c>
      <c r="L318" t="s">
        <v>13</v>
      </c>
      <c r="M318" s="21">
        <v>1</v>
      </c>
      <c r="N318" t="str">
        <f>VLOOKUP(IF(FLOOR(tblSalaries[[#This Row],[Salary in USD]]/salary_step,1)&gt;19,19,FLOOR(tblSalaries[[#This Row],[Salary in USD]]/salary_step,1)),tblCountries4[#All],2,0)</f>
        <v>06 | 75000 - 87500</v>
      </c>
      <c r="O318">
        <f>IF(VALUE(max_scatterplot)=0,tblSalaries[[#This Row],[Salary in USD]],IF(AND(tblSalaries[[#This Row],[Salary in USD]]&gt;=VALUE(min_scatterplot),tblSalaries[[#This Row],[Salary in USD]]&lt;=VALUE(max_scatterplot)),tblSalaries[[#This Row],[Salary in USD]],selection_false))</f>
        <v>85000</v>
      </c>
    </row>
    <row r="319" spans="2:15" ht="15" customHeight="1" x14ac:dyDescent="0.25">
      <c r="B319" t="s">
        <v>3228</v>
      </c>
      <c r="C319" s="1">
        <v>41058.214548611111</v>
      </c>
      <c r="D319" s="4" t="s">
        <v>1398</v>
      </c>
      <c r="E319">
        <v>85000</v>
      </c>
      <c r="F319" t="s">
        <v>6</v>
      </c>
      <c r="G319">
        <f>tblSalaries[[#This Row],[clean Salary (in local currency)]]*VLOOKUP(tblSalaries[[#This Row],[Currency]],mapping!D:E,2,FALSE)</f>
        <v>85000</v>
      </c>
      <c r="H319" t="s">
        <v>1399</v>
      </c>
      <c r="I319" t="s">
        <v>20</v>
      </c>
      <c r="J319" t="s">
        <v>15</v>
      </c>
      <c r="K319" t="str">
        <f>VLOOKUP(tblSalaries[[#This Row],[Where do you work]],tblCountries[[Actual]:[Mapping]],2,FALSE)</f>
        <v>USA</v>
      </c>
      <c r="L319" t="s">
        <v>9</v>
      </c>
      <c r="M319" s="21">
        <v>5</v>
      </c>
      <c r="N319" t="str">
        <f>VLOOKUP(IF(FLOOR(tblSalaries[[#This Row],[Salary in USD]]/salary_step,1)&gt;19,19,FLOOR(tblSalaries[[#This Row],[Salary in USD]]/salary_step,1)),tblCountries4[#All],2,0)</f>
        <v>06 | 75000 - 87500</v>
      </c>
      <c r="O319">
        <f>IF(VALUE(max_scatterplot)=0,tblSalaries[[#This Row],[Salary in USD]],IF(AND(tblSalaries[[#This Row],[Salary in USD]]&gt;=VALUE(min_scatterplot),tblSalaries[[#This Row],[Salary in USD]]&lt;=VALUE(max_scatterplot)),tblSalaries[[#This Row],[Salary in USD]],selection_false))</f>
        <v>85000</v>
      </c>
    </row>
    <row r="320" spans="2:15" ht="15" customHeight="1" x14ac:dyDescent="0.25">
      <c r="B320" t="s">
        <v>3356</v>
      </c>
      <c r="C320" s="1">
        <v>41058.894525462965</v>
      </c>
      <c r="D320" s="4">
        <v>85000</v>
      </c>
      <c r="E320">
        <v>85000</v>
      </c>
      <c r="F320" t="s">
        <v>6</v>
      </c>
      <c r="G320">
        <f>tblSalaries[[#This Row],[clean Salary (in local currency)]]*VLOOKUP(tblSalaries[[#This Row],[Currency]],mapping!D:E,2,FALSE)</f>
        <v>85000</v>
      </c>
      <c r="H320" t="s">
        <v>72</v>
      </c>
      <c r="I320" t="s">
        <v>20</v>
      </c>
      <c r="J320" t="s">
        <v>15</v>
      </c>
      <c r="K320" t="str">
        <f>VLOOKUP(tblSalaries[[#This Row],[Where do you work]],tblCountries[[Actual]:[Mapping]],2,FALSE)</f>
        <v>USA</v>
      </c>
      <c r="L320" t="s">
        <v>9</v>
      </c>
      <c r="M320" s="21">
        <v>17</v>
      </c>
      <c r="N320" t="str">
        <f>VLOOKUP(IF(FLOOR(tblSalaries[[#This Row],[Salary in USD]]/salary_step,1)&gt;19,19,FLOOR(tblSalaries[[#This Row],[Salary in USD]]/salary_step,1)),tblCountries4[#All],2,0)</f>
        <v>06 | 75000 - 87500</v>
      </c>
      <c r="O320">
        <f>IF(VALUE(max_scatterplot)=0,tblSalaries[[#This Row],[Salary in USD]],IF(AND(tblSalaries[[#This Row],[Salary in USD]]&gt;=VALUE(min_scatterplot),tblSalaries[[#This Row],[Salary in USD]]&lt;=VALUE(max_scatterplot)),tblSalaries[[#This Row],[Salary in USD]],selection_false))</f>
        <v>85000</v>
      </c>
    </row>
    <row r="321" spans="2:15" ht="15" customHeight="1" x14ac:dyDescent="0.25">
      <c r="B321" t="s">
        <v>3359</v>
      </c>
      <c r="C321" s="1">
        <v>41058.901504629626</v>
      </c>
      <c r="D321" s="4">
        <v>85000</v>
      </c>
      <c r="E321">
        <v>85000</v>
      </c>
      <c r="F321" t="s">
        <v>6</v>
      </c>
      <c r="G321">
        <f>tblSalaries[[#This Row],[clean Salary (in local currency)]]*VLOOKUP(tblSalaries[[#This Row],[Currency]],mapping!D:E,2,FALSE)</f>
        <v>85000</v>
      </c>
      <c r="H321" t="s">
        <v>1544</v>
      </c>
      <c r="I321" t="s">
        <v>279</v>
      </c>
      <c r="J321" t="s">
        <v>15</v>
      </c>
      <c r="K321" t="str">
        <f>VLOOKUP(tblSalaries[[#This Row],[Where do you work]],tblCountries[[Actual]:[Mapping]],2,FALSE)</f>
        <v>USA</v>
      </c>
      <c r="L321" t="s">
        <v>18</v>
      </c>
      <c r="M321" s="21">
        <v>25</v>
      </c>
      <c r="N321" t="str">
        <f>VLOOKUP(IF(FLOOR(tblSalaries[[#This Row],[Salary in USD]]/salary_step,1)&gt;19,19,FLOOR(tblSalaries[[#This Row],[Salary in USD]]/salary_step,1)),tblCountries4[#All],2,0)</f>
        <v>06 | 75000 - 87500</v>
      </c>
      <c r="O321">
        <f>IF(VALUE(max_scatterplot)=0,tblSalaries[[#This Row],[Salary in USD]],IF(AND(tblSalaries[[#This Row],[Salary in USD]]&gt;=VALUE(min_scatterplot),tblSalaries[[#This Row],[Salary in USD]]&lt;=VALUE(max_scatterplot)),tblSalaries[[#This Row],[Salary in USD]],selection_false))</f>
        <v>85000</v>
      </c>
    </row>
    <row r="322" spans="2:15" ht="15" customHeight="1" x14ac:dyDescent="0.25">
      <c r="B322" t="s">
        <v>3457</v>
      </c>
      <c r="C322" s="1">
        <v>41059.792592592596</v>
      </c>
      <c r="D322" s="4">
        <v>85000</v>
      </c>
      <c r="E322">
        <v>85000</v>
      </c>
      <c r="F322" t="s">
        <v>6</v>
      </c>
      <c r="G322">
        <f>tblSalaries[[#This Row],[clean Salary (in local currency)]]*VLOOKUP(tblSalaries[[#This Row],[Currency]],mapping!D:E,2,FALSE)</f>
        <v>85000</v>
      </c>
      <c r="H322" t="s">
        <v>1639</v>
      </c>
      <c r="I322" t="s">
        <v>20</v>
      </c>
      <c r="J322" t="s">
        <v>15</v>
      </c>
      <c r="K322" t="str">
        <f>VLOOKUP(tblSalaries[[#This Row],[Where do you work]],tblCountries[[Actual]:[Mapping]],2,FALSE)</f>
        <v>USA</v>
      </c>
      <c r="L322" t="s">
        <v>9</v>
      </c>
      <c r="M322" s="21">
        <v>9</v>
      </c>
      <c r="N322" t="str">
        <f>VLOOKUP(IF(FLOOR(tblSalaries[[#This Row],[Salary in USD]]/salary_step,1)&gt;19,19,FLOOR(tblSalaries[[#This Row],[Salary in USD]]/salary_step,1)),tblCountries4[#All],2,0)</f>
        <v>06 | 75000 - 87500</v>
      </c>
      <c r="O322">
        <f>IF(VALUE(max_scatterplot)=0,tblSalaries[[#This Row],[Salary in USD]],IF(AND(tblSalaries[[#This Row],[Salary in USD]]&gt;=VALUE(min_scatterplot),tblSalaries[[#This Row],[Salary in USD]]&lt;=VALUE(max_scatterplot)),tblSalaries[[#This Row],[Salary in USD]],selection_false))</f>
        <v>85000</v>
      </c>
    </row>
    <row r="323" spans="2:15" ht="15" customHeight="1" x14ac:dyDescent="0.25">
      <c r="B323" t="s">
        <v>3553</v>
      </c>
      <c r="C323" s="1">
        <v>41061.287407407406</v>
      </c>
      <c r="D323" s="4">
        <v>85000</v>
      </c>
      <c r="E323">
        <v>85000</v>
      </c>
      <c r="F323" t="s">
        <v>6</v>
      </c>
      <c r="G323">
        <f>tblSalaries[[#This Row],[clean Salary (in local currency)]]*VLOOKUP(tblSalaries[[#This Row],[Currency]],mapping!D:E,2,FALSE)</f>
        <v>85000</v>
      </c>
      <c r="H323" t="s">
        <v>1733</v>
      </c>
      <c r="I323" t="s">
        <v>3999</v>
      </c>
      <c r="J323" t="s">
        <v>15</v>
      </c>
      <c r="K323" t="str">
        <f>VLOOKUP(tblSalaries[[#This Row],[Where do you work]],tblCountries[[Actual]:[Mapping]],2,FALSE)</f>
        <v>USA</v>
      </c>
      <c r="L323" t="s">
        <v>9</v>
      </c>
      <c r="M323" s="21">
        <v>10</v>
      </c>
      <c r="N323" t="str">
        <f>VLOOKUP(IF(FLOOR(tblSalaries[[#This Row],[Salary in USD]]/salary_step,1)&gt;19,19,FLOOR(tblSalaries[[#This Row],[Salary in USD]]/salary_step,1)),tblCountries4[#All],2,0)</f>
        <v>06 | 75000 - 87500</v>
      </c>
      <c r="O323">
        <f>IF(VALUE(max_scatterplot)=0,tblSalaries[[#This Row],[Salary in USD]],IF(AND(tblSalaries[[#This Row],[Salary in USD]]&gt;=VALUE(min_scatterplot),tblSalaries[[#This Row],[Salary in USD]]&lt;=VALUE(max_scatterplot)),tblSalaries[[#This Row],[Salary in USD]],selection_false))</f>
        <v>85000</v>
      </c>
    </row>
    <row r="324" spans="2:15" ht="15" customHeight="1" x14ac:dyDescent="0.25">
      <c r="B324" t="s">
        <v>3589</v>
      </c>
      <c r="C324" s="1">
        <v>41062.320856481485</v>
      </c>
      <c r="D324" s="4">
        <v>85000</v>
      </c>
      <c r="E324">
        <v>85000</v>
      </c>
      <c r="F324" t="s">
        <v>6</v>
      </c>
      <c r="G324">
        <f>tblSalaries[[#This Row],[clean Salary (in local currency)]]*VLOOKUP(tblSalaries[[#This Row],[Currency]],mapping!D:E,2,FALSE)</f>
        <v>85000</v>
      </c>
      <c r="H324" t="s">
        <v>89</v>
      </c>
      <c r="I324" t="s">
        <v>310</v>
      </c>
      <c r="J324" t="s">
        <v>15</v>
      </c>
      <c r="K324" t="str">
        <f>VLOOKUP(tblSalaries[[#This Row],[Where do you work]],tblCountries[[Actual]:[Mapping]],2,FALSE)</f>
        <v>USA</v>
      </c>
      <c r="L324" t="s">
        <v>18</v>
      </c>
      <c r="M324" s="21">
        <v>8</v>
      </c>
      <c r="N324" t="str">
        <f>VLOOKUP(IF(FLOOR(tblSalaries[[#This Row],[Salary in USD]]/salary_step,1)&gt;19,19,FLOOR(tblSalaries[[#This Row],[Salary in USD]]/salary_step,1)),tblCountries4[#All],2,0)</f>
        <v>06 | 75000 - 87500</v>
      </c>
      <c r="O324">
        <f>IF(VALUE(max_scatterplot)=0,tblSalaries[[#This Row],[Salary in USD]],IF(AND(tblSalaries[[#This Row],[Salary in USD]]&gt;=VALUE(min_scatterplot),tblSalaries[[#This Row],[Salary in USD]]&lt;=VALUE(max_scatterplot)),tblSalaries[[#This Row],[Salary in USD]],selection_false))</f>
        <v>85000</v>
      </c>
    </row>
    <row r="325" spans="2:15" ht="15" customHeight="1" x14ac:dyDescent="0.25">
      <c r="B325" t="s">
        <v>3637</v>
      </c>
      <c r="C325" s="1">
        <v>41064.971307870372</v>
      </c>
      <c r="D325" s="4">
        <v>85000</v>
      </c>
      <c r="E325">
        <v>85000</v>
      </c>
      <c r="F325" t="s">
        <v>6</v>
      </c>
      <c r="G325">
        <f>tblSalaries[[#This Row],[clean Salary (in local currency)]]*VLOOKUP(tblSalaries[[#This Row],[Currency]],mapping!D:E,2,FALSE)</f>
        <v>85000</v>
      </c>
      <c r="H325" t="s">
        <v>1806</v>
      </c>
      <c r="I325" t="s">
        <v>52</v>
      </c>
      <c r="J325" t="s">
        <v>15</v>
      </c>
      <c r="K325" t="str">
        <f>VLOOKUP(tblSalaries[[#This Row],[Where do you work]],tblCountries[[Actual]:[Mapping]],2,FALSE)</f>
        <v>USA</v>
      </c>
      <c r="L325" t="s">
        <v>13</v>
      </c>
      <c r="M325" s="21">
        <v>10</v>
      </c>
      <c r="N325" t="str">
        <f>VLOOKUP(IF(FLOOR(tblSalaries[[#This Row],[Salary in USD]]/salary_step,1)&gt;19,19,FLOOR(tblSalaries[[#This Row],[Salary in USD]]/salary_step,1)),tblCountries4[#All],2,0)</f>
        <v>06 | 75000 - 87500</v>
      </c>
      <c r="O325">
        <f>IF(VALUE(max_scatterplot)=0,tblSalaries[[#This Row],[Salary in USD]],IF(AND(tblSalaries[[#This Row],[Salary in USD]]&gt;=VALUE(min_scatterplot),tblSalaries[[#This Row],[Salary in USD]]&lt;=VALUE(max_scatterplot)),tblSalaries[[#This Row],[Salary in USD]],selection_false))</f>
        <v>85000</v>
      </c>
    </row>
    <row r="326" spans="2:15" ht="15" customHeight="1" x14ac:dyDescent="0.25">
      <c r="B326" t="s">
        <v>3661</v>
      </c>
      <c r="C326" s="1">
        <v>41065.898460648146</v>
      </c>
      <c r="D326" s="4">
        <v>85000</v>
      </c>
      <c r="E326">
        <v>85000</v>
      </c>
      <c r="F326" t="s">
        <v>6</v>
      </c>
      <c r="G326">
        <f>tblSalaries[[#This Row],[clean Salary (in local currency)]]*VLOOKUP(tblSalaries[[#This Row],[Currency]],mapping!D:E,2,FALSE)</f>
        <v>85000</v>
      </c>
      <c r="H326" t="s">
        <v>14</v>
      </c>
      <c r="I326" t="s">
        <v>20</v>
      </c>
      <c r="J326" t="s">
        <v>15</v>
      </c>
      <c r="K326" t="str">
        <f>VLOOKUP(tblSalaries[[#This Row],[Where do you work]],tblCountries[[Actual]:[Mapping]],2,FALSE)</f>
        <v>USA</v>
      </c>
      <c r="L326" t="s">
        <v>9</v>
      </c>
      <c r="M326" s="21">
        <v>12</v>
      </c>
      <c r="N326" t="str">
        <f>VLOOKUP(IF(FLOOR(tblSalaries[[#This Row],[Salary in USD]]/salary_step,1)&gt;19,19,FLOOR(tblSalaries[[#This Row],[Salary in USD]]/salary_step,1)),tblCountries4[#All],2,0)</f>
        <v>06 | 75000 - 87500</v>
      </c>
      <c r="O326">
        <f>IF(VALUE(max_scatterplot)=0,tblSalaries[[#This Row],[Salary in USD]],IF(AND(tblSalaries[[#This Row],[Salary in USD]]&gt;=VALUE(min_scatterplot),tblSalaries[[#This Row],[Salary in USD]]&lt;=VALUE(max_scatterplot)),tblSalaries[[#This Row],[Salary in USD]],selection_false))</f>
        <v>85000</v>
      </c>
    </row>
    <row r="327" spans="2:15" ht="15" customHeight="1" x14ac:dyDescent="0.25">
      <c r="B327" t="s">
        <v>3715</v>
      </c>
      <c r="C327" s="1">
        <v>41068.407627314817</v>
      </c>
      <c r="D327" s="4">
        <v>85000</v>
      </c>
      <c r="E327">
        <v>85000</v>
      </c>
      <c r="F327" t="s">
        <v>6</v>
      </c>
      <c r="G327">
        <f>tblSalaries[[#This Row],[clean Salary (in local currency)]]*VLOOKUP(tblSalaries[[#This Row],[Currency]],mapping!D:E,2,FALSE)</f>
        <v>85000</v>
      </c>
      <c r="H327" t="s">
        <v>191</v>
      </c>
      <c r="I327" t="s">
        <v>310</v>
      </c>
      <c r="J327" t="s">
        <v>15</v>
      </c>
      <c r="K327" t="str">
        <f>VLOOKUP(tblSalaries[[#This Row],[Where do you work]],tblCountries[[Actual]:[Mapping]],2,FALSE)</f>
        <v>USA</v>
      </c>
      <c r="L327" t="s">
        <v>9</v>
      </c>
      <c r="M327" s="21">
        <v>20</v>
      </c>
      <c r="N327" t="str">
        <f>VLOOKUP(IF(FLOOR(tblSalaries[[#This Row],[Salary in USD]]/salary_step,1)&gt;19,19,FLOOR(tblSalaries[[#This Row],[Salary in USD]]/salary_step,1)),tblCountries4[#All],2,0)</f>
        <v>06 | 75000 - 87500</v>
      </c>
      <c r="O327">
        <f>IF(VALUE(max_scatterplot)=0,tblSalaries[[#This Row],[Salary in USD]],IF(AND(tblSalaries[[#This Row],[Salary in USD]]&gt;=VALUE(min_scatterplot),tblSalaries[[#This Row],[Salary in USD]]&lt;=VALUE(max_scatterplot)),tblSalaries[[#This Row],[Salary in USD]],selection_false))</f>
        <v>85000</v>
      </c>
    </row>
    <row r="328" spans="2:15" ht="15" customHeight="1" x14ac:dyDescent="0.25">
      <c r="B328" t="s">
        <v>3739</v>
      </c>
      <c r="C328" s="1">
        <v>41070.097280092596</v>
      </c>
      <c r="D328" s="4">
        <v>85000</v>
      </c>
      <c r="E328">
        <v>85000</v>
      </c>
      <c r="F328" t="s">
        <v>6</v>
      </c>
      <c r="G328">
        <f>tblSalaries[[#This Row],[clean Salary (in local currency)]]*VLOOKUP(tblSalaries[[#This Row],[Currency]],mapping!D:E,2,FALSE)</f>
        <v>85000</v>
      </c>
      <c r="H328" t="s">
        <v>1890</v>
      </c>
      <c r="I328" t="s">
        <v>52</v>
      </c>
      <c r="J328" t="s">
        <v>15</v>
      </c>
      <c r="K328" t="str">
        <f>VLOOKUP(tblSalaries[[#This Row],[Where do you work]],tblCountries[[Actual]:[Mapping]],2,FALSE)</f>
        <v>USA</v>
      </c>
      <c r="L328" t="s">
        <v>18</v>
      </c>
      <c r="M328" s="21">
        <v>15</v>
      </c>
      <c r="N328" t="str">
        <f>VLOOKUP(IF(FLOOR(tblSalaries[[#This Row],[Salary in USD]]/salary_step,1)&gt;19,19,FLOOR(tblSalaries[[#This Row],[Salary in USD]]/salary_step,1)),tblCountries4[#All],2,0)</f>
        <v>06 | 75000 - 87500</v>
      </c>
      <c r="O328">
        <f>IF(VALUE(max_scatterplot)=0,tblSalaries[[#This Row],[Salary in USD]],IF(AND(tblSalaries[[#This Row],[Salary in USD]]&gt;=VALUE(min_scatterplot),tblSalaries[[#This Row],[Salary in USD]]&lt;=VALUE(max_scatterplot)),tblSalaries[[#This Row],[Salary in USD]],selection_false))</f>
        <v>85000</v>
      </c>
    </row>
    <row r="329" spans="2:15" ht="15" customHeight="1" x14ac:dyDescent="0.25">
      <c r="B329" t="s">
        <v>3773</v>
      </c>
      <c r="C329" s="1">
        <v>41072.510949074072</v>
      </c>
      <c r="D329" s="4">
        <v>85000</v>
      </c>
      <c r="E329">
        <v>85000</v>
      </c>
      <c r="F329" t="s">
        <v>6</v>
      </c>
      <c r="G329">
        <f>tblSalaries[[#This Row],[clean Salary (in local currency)]]*VLOOKUP(tblSalaries[[#This Row],[Currency]],mapping!D:E,2,FALSE)</f>
        <v>85000</v>
      </c>
      <c r="H329" t="s">
        <v>1913</v>
      </c>
      <c r="I329" t="s">
        <v>20</v>
      </c>
      <c r="J329" t="s">
        <v>15</v>
      </c>
      <c r="K329" t="str">
        <f>VLOOKUP(tblSalaries[[#This Row],[Where do you work]],tblCountries[[Actual]:[Mapping]],2,FALSE)</f>
        <v>USA</v>
      </c>
      <c r="L329" t="s">
        <v>13</v>
      </c>
      <c r="M329" s="21">
        <v>3</v>
      </c>
      <c r="N329" t="str">
        <f>VLOOKUP(IF(FLOOR(tblSalaries[[#This Row],[Salary in USD]]/salary_step,1)&gt;19,19,FLOOR(tblSalaries[[#This Row],[Salary in USD]]/salary_step,1)),tblCountries4[#All],2,0)</f>
        <v>06 | 75000 - 87500</v>
      </c>
      <c r="O329">
        <f>IF(VALUE(max_scatterplot)=0,tblSalaries[[#This Row],[Salary in USD]],IF(AND(tblSalaries[[#This Row],[Salary in USD]]&gt;=VALUE(min_scatterplot),tblSalaries[[#This Row],[Salary in USD]]&lt;=VALUE(max_scatterplot)),tblSalaries[[#This Row],[Salary in USD]],selection_false))</f>
        <v>85000</v>
      </c>
    </row>
    <row r="330" spans="2:15" ht="15" customHeight="1" x14ac:dyDescent="0.25">
      <c r="B330" t="s">
        <v>3815</v>
      </c>
      <c r="C330" s="1">
        <v>41075.10429398148</v>
      </c>
      <c r="D330" s="4" t="s">
        <v>1946</v>
      </c>
      <c r="E330">
        <v>85000</v>
      </c>
      <c r="F330" t="s">
        <v>6</v>
      </c>
      <c r="G330">
        <f>tblSalaries[[#This Row],[clean Salary (in local currency)]]*VLOOKUP(tblSalaries[[#This Row],[Currency]],mapping!D:E,2,FALSE)</f>
        <v>85000</v>
      </c>
      <c r="H330" t="s">
        <v>1947</v>
      </c>
      <c r="I330" t="s">
        <v>4001</v>
      </c>
      <c r="J330" t="s">
        <v>15</v>
      </c>
      <c r="K330" t="str">
        <f>VLOOKUP(tblSalaries[[#This Row],[Where do you work]],tblCountries[[Actual]:[Mapping]],2,FALSE)</f>
        <v>USA</v>
      </c>
      <c r="L330" t="s">
        <v>18</v>
      </c>
      <c r="M330" s="21">
        <v>15</v>
      </c>
      <c r="N330" t="str">
        <f>VLOOKUP(IF(FLOOR(tblSalaries[[#This Row],[Salary in USD]]/salary_step,1)&gt;19,19,FLOOR(tblSalaries[[#This Row],[Salary in USD]]/salary_step,1)),tblCountries4[#All],2,0)</f>
        <v>06 | 75000 - 87500</v>
      </c>
      <c r="O330">
        <f>IF(VALUE(max_scatterplot)=0,tblSalaries[[#This Row],[Salary in USD]],IF(AND(tblSalaries[[#This Row],[Salary in USD]]&gt;=VALUE(min_scatterplot),tblSalaries[[#This Row],[Salary in USD]]&lt;=VALUE(max_scatterplot)),tblSalaries[[#This Row],[Salary in USD]],selection_false))</f>
        <v>85000</v>
      </c>
    </row>
    <row r="331" spans="2:15" ht="15" customHeight="1" x14ac:dyDescent="0.25">
      <c r="B331" t="s">
        <v>2496</v>
      </c>
      <c r="C331" s="1">
        <v>41055.160000000003</v>
      </c>
      <c r="D331" s="4">
        <v>84000</v>
      </c>
      <c r="E331">
        <v>84000</v>
      </c>
      <c r="F331" t="s">
        <v>6</v>
      </c>
      <c r="G331">
        <f>tblSalaries[[#This Row],[clean Salary (in local currency)]]*VLOOKUP(tblSalaries[[#This Row],[Currency]],mapping!D:E,2,FALSE)</f>
        <v>84000</v>
      </c>
      <c r="H331" t="s">
        <v>72</v>
      </c>
      <c r="I331" t="s">
        <v>20</v>
      </c>
      <c r="J331" t="s">
        <v>15</v>
      </c>
      <c r="K331" t="str">
        <f>VLOOKUP(tblSalaries[[#This Row],[Where do you work]],tblCountries[[Actual]:[Mapping]],2,FALSE)</f>
        <v>USA</v>
      </c>
      <c r="L331" t="s">
        <v>13</v>
      </c>
      <c r="M331" s="21" t="s">
        <v>4016</v>
      </c>
      <c r="N331" t="str">
        <f>VLOOKUP(IF(FLOOR(tblSalaries[[#This Row],[Salary in USD]]/salary_step,1)&gt;19,19,FLOOR(tblSalaries[[#This Row],[Salary in USD]]/salary_step,1)),tblCountries4[#All],2,0)</f>
        <v>06 | 75000 - 87500</v>
      </c>
      <c r="O331">
        <f>IF(VALUE(max_scatterplot)=0,tblSalaries[[#This Row],[Salary in USD]],IF(AND(tblSalaries[[#This Row],[Salary in USD]]&gt;=VALUE(min_scatterplot),tblSalaries[[#This Row],[Salary in USD]]&lt;=VALUE(max_scatterplot)),tblSalaries[[#This Row],[Salary in USD]],selection_false))</f>
        <v>84000</v>
      </c>
    </row>
    <row r="332" spans="2:15" ht="15" customHeight="1" x14ac:dyDescent="0.25">
      <c r="B332" t="s">
        <v>2736</v>
      </c>
      <c r="C332" s="1">
        <v>41055.666481481479</v>
      </c>
      <c r="D332" s="4" t="s">
        <v>852</v>
      </c>
      <c r="E332">
        <v>66000</v>
      </c>
      <c r="F332" t="s">
        <v>22</v>
      </c>
      <c r="G332">
        <f>tblSalaries[[#This Row],[clean Salary (in local currency)]]*VLOOKUP(tblSalaries[[#This Row],[Currency]],mapping!D:E,2,FALSE)</f>
        <v>83846.362973446114</v>
      </c>
      <c r="H332" t="s">
        <v>853</v>
      </c>
      <c r="I332" t="s">
        <v>20</v>
      </c>
      <c r="J332" t="s">
        <v>378</v>
      </c>
      <c r="K332" t="str">
        <f>VLOOKUP(tblSalaries[[#This Row],[Where do you work]],tblCountries[[Actual]:[Mapping]],2,FALSE)</f>
        <v>Germany</v>
      </c>
      <c r="L332" t="s">
        <v>9</v>
      </c>
      <c r="M332" s="21">
        <v>7</v>
      </c>
      <c r="N332" t="str">
        <f>VLOOKUP(IF(FLOOR(tblSalaries[[#This Row],[Salary in USD]]/salary_step,1)&gt;19,19,FLOOR(tblSalaries[[#This Row],[Salary in USD]]/salary_step,1)),tblCountries4[#All],2,0)</f>
        <v>06 | 75000 - 87500</v>
      </c>
      <c r="O332">
        <f>IF(VALUE(max_scatterplot)=0,tblSalaries[[#This Row],[Salary in USD]],IF(AND(tblSalaries[[#This Row],[Salary in USD]]&gt;=VALUE(min_scatterplot),tblSalaries[[#This Row],[Salary in USD]]&lt;=VALUE(max_scatterplot)),tblSalaries[[#This Row],[Salary in USD]],selection_false))</f>
        <v>83846.362973446114</v>
      </c>
    </row>
    <row r="333" spans="2:15" ht="15" customHeight="1" x14ac:dyDescent="0.25">
      <c r="B333" t="s">
        <v>2258</v>
      </c>
      <c r="C333" s="1">
        <v>41055.045972222222</v>
      </c>
      <c r="D333" s="4">
        <v>4390</v>
      </c>
      <c r="E333">
        <v>52680</v>
      </c>
      <c r="F333" t="s">
        <v>69</v>
      </c>
      <c r="G333">
        <f>tblSalaries[[#This Row],[clean Salary (in local currency)]]*VLOOKUP(tblSalaries[[#This Row],[Currency]],mapping!D:E,2,FALSE)</f>
        <v>83033.071372504521</v>
      </c>
      <c r="H333" t="s">
        <v>325</v>
      </c>
      <c r="I333" t="s">
        <v>356</v>
      </c>
      <c r="J333" t="s">
        <v>71</v>
      </c>
      <c r="K333" t="str">
        <f>VLOOKUP(tblSalaries[[#This Row],[Where do you work]],tblCountries[[Actual]:[Mapping]],2,FALSE)</f>
        <v>UK</v>
      </c>
      <c r="L333" t="s">
        <v>13</v>
      </c>
      <c r="M333" s="21" t="s">
        <v>4016</v>
      </c>
      <c r="N333" t="str">
        <f>VLOOKUP(IF(FLOOR(tblSalaries[[#This Row],[Salary in USD]]/salary_step,1)&gt;19,19,FLOOR(tblSalaries[[#This Row],[Salary in USD]]/salary_step,1)),tblCountries4[#All],2,0)</f>
        <v>06 | 75000 - 87500</v>
      </c>
      <c r="O333">
        <f>IF(VALUE(max_scatterplot)=0,tblSalaries[[#This Row],[Salary in USD]],IF(AND(tblSalaries[[#This Row],[Salary in USD]]&gt;=VALUE(min_scatterplot),tblSalaries[[#This Row],[Salary in USD]]&lt;=VALUE(max_scatterplot)),tblSalaries[[#This Row],[Salary in USD]],selection_false))</f>
        <v>83033.071372504521</v>
      </c>
    </row>
    <row r="334" spans="2:15" ht="15" customHeight="1" x14ac:dyDescent="0.25">
      <c r="B334" t="s">
        <v>3358</v>
      </c>
      <c r="C334" s="1">
        <v>41058.898402777777</v>
      </c>
      <c r="D334" s="4" t="s">
        <v>1542</v>
      </c>
      <c r="E334">
        <v>83000</v>
      </c>
      <c r="F334" t="s">
        <v>6</v>
      </c>
      <c r="G334">
        <f>tblSalaries[[#This Row],[clean Salary (in local currency)]]*VLOOKUP(tblSalaries[[#This Row],[Currency]],mapping!D:E,2,FALSE)</f>
        <v>83000</v>
      </c>
      <c r="H334" t="s">
        <v>1543</v>
      </c>
      <c r="I334" t="s">
        <v>20</v>
      </c>
      <c r="J334" t="s">
        <v>88</v>
      </c>
      <c r="K334" t="str">
        <f>VLOOKUP(tblSalaries[[#This Row],[Where do you work]],tblCountries[[Actual]:[Mapping]],2,FALSE)</f>
        <v>Canada</v>
      </c>
      <c r="L334" t="s">
        <v>9</v>
      </c>
      <c r="M334" s="21">
        <v>12</v>
      </c>
      <c r="N334" t="str">
        <f>VLOOKUP(IF(FLOOR(tblSalaries[[#This Row],[Salary in USD]]/salary_step,1)&gt;19,19,FLOOR(tblSalaries[[#This Row],[Salary in USD]]/salary_step,1)),tblCountries4[#All],2,0)</f>
        <v>06 | 75000 - 87500</v>
      </c>
      <c r="O334">
        <f>IF(VALUE(max_scatterplot)=0,tblSalaries[[#This Row],[Salary in USD]],IF(AND(tblSalaries[[#This Row],[Salary in USD]]&gt;=VALUE(min_scatterplot),tblSalaries[[#This Row],[Salary in USD]]&lt;=VALUE(max_scatterplot)),tblSalaries[[#This Row],[Salary in USD]],selection_false))</f>
        <v>83000</v>
      </c>
    </row>
    <row r="335" spans="2:15" ht="15" customHeight="1" x14ac:dyDescent="0.25">
      <c r="B335" t="s">
        <v>3606</v>
      </c>
      <c r="C335" s="1">
        <v>41063.30332175926</v>
      </c>
      <c r="D335" s="4" t="s">
        <v>1777</v>
      </c>
      <c r="E335">
        <v>485000</v>
      </c>
      <c r="F335" t="s">
        <v>1362</v>
      </c>
      <c r="G335">
        <f>tblSalaries[[#This Row],[clean Salary (in local currency)]]*VLOOKUP(tblSalaries[[#This Row],[Currency]],mapping!D:E,2,FALSE)</f>
        <v>82888.5550559455</v>
      </c>
      <c r="H335" t="s">
        <v>488</v>
      </c>
      <c r="I335" t="s">
        <v>488</v>
      </c>
      <c r="J335" t="s">
        <v>877</v>
      </c>
      <c r="K335" t="str">
        <f>VLOOKUP(tblSalaries[[#This Row],[Where do you work]],tblCountries[[Actual]:[Mapping]],2,FALSE)</f>
        <v>Denmark</v>
      </c>
      <c r="L335" t="s">
        <v>9</v>
      </c>
      <c r="M335" s="21">
        <v>18</v>
      </c>
      <c r="N335" t="str">
        <f>VLOOKUP(IF(FLOOR(tblSalaries[[#This Row],[Salary in USD]]/salary_step,1)&gt;19,19,FLOOR(tblSalaries[[#This Row],[Salary in USD]]/salary_step,1)),tblCountries4[#All],2,0)</f>
        <v>06 | 75000 - 87500</v>
      </c>
      <c r="O335">
        <f>IF(VALUE(max_scatterplot)=0,tblSalaries[[#This Row],[Salary in USD]],IF(AND(tblSalaries[[#This Row],[Salary in USD]]&gt;=VALUE(min_scatterplot),tblSalaries[[#This Row],[Salary in USD]]&lt;=VALUE(max_scatterplot)),tblSalaries[[#This Row],[Salary in USD]],selection_false))</f>
        <v>82888.5550559455</v>
      </c>
    </row>
    <row r="336" spans="2:15" ht="15" customHeight="1" x14ac:dyDescent="0.25">
      <c r="B336" t="s">
        <v>2307</v>
      </c>
      <c r="C336" s="1">
        <v>41055.057500000003</v>
      </c>
      <c r="D336" s="4" t="s">
        <v>377</v>
      </c>
      <c r="E336">
        <v>65000</v>
      </c>
      <c r="F336" t="s">
        <v>22</v>
      </c>
      <c r="G336">
        <f>tblSalaries[[#This Row],[clean Salary (in local currency)]]*VLOOKUP(tblSalaries[[#This Row],[Currency]],mapping!D:E,2,FALSE)</f>
        <v>82575.963534454509</v>
      </c>
      <c r="H336" t="s">
        <v>270</v>
      </c>
      <c r="I336" t="s">
        <v>488</v>
      </c>
      <c r="J336" t="s">
        <v>378</v>
      </c>
      <c r="K336" t="str">
        <f>VLOOKUP(tblSalaries[[#This Row],[Where do you work]],tblCountries[[Actual]:[Mapping]],2,FALSE)</f>
        <v>Germany</v>
      </c>
      <c r="L336" t="s">
        <v>13</v>
      </c>
      <c r="M336" s="21" t="s">
        <v>4016</v>
      </c>
      <c r="N336" t="str">
        <f>VLOOKUP(IF(FLOOR(tblSalaries[[#This Row],[Salary in USD]]/salary_step,1)&gt;19,19,FLOOR(tblSalaries[[#This Row],[Salary in USD]]/salary_step,1)),tblCountries4[#All],2,0)</f>
        <v>06 | 75000 - 87500</v>
      </c>
      <c r="O336">
        <f>IF(VALUE(max_scatterplot)=0,tblSalaries[[#This Row],[Salary in USD]],IF(AND(tblSalaries[[#This Row],[Salary in USD]]&gt;=VALUE(min_scatterplot),tblSalaries[[#This Row],[Salary in USD]]&lt;=VALUE(max_scatterplot)),tblSalaries[[#This Row],[Salary in USD]],selection_false))</f>
        <v>82575.963534454509</v>
      </c>
    </row>
    <row r="337" spans="2:15" ht="15" customHeight="1" x14ac:dyDescent="0.25">
      <c r="B337" t="s">
        <v>2528</v>
      </c>
      <c r="C337" s="1">
        <v>41055.20857638889</v>
      </c>
      <c r="D337" s="4">
        <v>82300</v>
      </c>
      <c r="E337">
        <v>82300</v>
      </c>
      <c r="F337" t="s">
        <v>6</v>
      </c>
      <c r="G337">
        <f>tblSalaries[[#This Row],[clean Salary (in local currency)]]*VLOOKUP(tblSalaries[[#This Row],[Currency]],mapping!D:E,2,FALSE)</f>
        <v>82300</v>
      </c>
      <c r="H337" t="s">
        <v>630</v>
      </c>
      <c r="I337" t="s">
        <v>52</v>
      </c>
      <c r="J337" t="s">
        <v>15</v>
      </c>
      <c r="K337" t="str">
        <f>VLOOKUP(tblSalaries[[#This Row],[Where do you work]],tblCountries[[Actual]:[Mapping]],2,FALSE)</f>
        <v>USA</v>
      </c>
      <c r="L337" t="s">
        <v>18</v>
      </c>
      <c r="M337" s="21" t="s">
        <v>4016</v>
      </c>
      <c r="N337" t="str">
        <f>VLOOKUP(IF(FLOOR(tblSalaries[[#This Row],[Salary in USD]]/salary_step,1)&gt;19,19,FLOOR(tblSalaries[[#This Row],[Salary in USD]]/salary_step,1)),tblCountries4[#All],2,0)</f>
        <v>06 | 75000 - 87500</v>
      </c>
      <c r="O337">
        <f>IF(VALUE(max_scatterplot)=0,tblSalaries[[#This Row],[Salary in USD]],IF(AND(tblSalaries[[#This Row],[Salary in USD]]&gt;=VALUE(min_scatterplot),tblSalaries[[#This Row],[Salary in USD]]&lt;=VALUE(max_scatterplot)),tblSalaries[[#This Row],[Salary in USD]],selection_false))</f>
        <v>82300</v>
      </c>
    </row>
    <row r="338" spans="2:15" ht="15" customHeight="1" x14ac:dyDescent="0.25">
      <c r="B338" t="s">
        <v>3300</v>
      </c>
      <c r="C338" s="1">
        <v>41058.66065972222</v>
      </c>
      <c r="D338" s="4" t="s">
        <v>1485</v>
      </c>
      <c r="E338">
        <v>82000</v>
      </c>
      <c r="F338" t="s">
        <v>6</v>
      </c>
      <c r="G338">
        <f>tblSalaries[[#This Row],[clean Salary (in local currency)]]*VLOOKUP(tblSalaries[[#This Row],[Currency]],mapping!D:E,2,FALSE)</f>
        <v>82000</v>
      </c>
      <c r="H338" t="s">
        <v>356</v>
      </c>
      <c r="I338" t="s">
        <v>356</v>
      </c>
      <c r="J338" t="s">
        <v>48</v>
      </c>
      <c r="K338" t="str">
        <f>VLOOKUP(tblSalaries[[#This Row],[Where do you work]],tblCountries[[Actual]:[Mapping]],2,FALSE)</f>
        <v>South Africa</v>
      </c>
      <c r="L338" t="s">
        <v>9</v>
      </c>
      <c r="M338" s="21">
        <v>10</v>
      </c>
      <c r="N338" t="str">
        <f>VLOOKUP(IF(FLOOR(tblSalaries[[#This Row],[Salary in USD]]/salary_step,1)&gt;19,19,FLOOR(tblSalaries[[#This Row],[Salary in USD]]/salary_step,1)),tblCountries4[#All],2,0)</f>
        <v>06 | 75000 - 87500</v>
      </c>
      <c r="O338">
        <f>IF(VALUE(max_scatterplot)=0,tblSalaries[[#This Row],[Salary in USD]],IF(AND(tblSalaries[[#This Row],[Salary in USD]]&gt;=VALUE(min_scatterplot),tblSalaries[[#This Row],[Salary in USD]]&lt;=VALUE(max_scatterplot)),tblSalaries[[#This Row],[Salary in USD]],selection_false))</f>
        <v>82000</v>
      </c>
    </row>
    <row r="339" spans="2:15" ht="15" customHeight="1" x14ac:dyDescent="0.25">
      <c r="B339" t="s">
        <v>3247</v>
      </c>
      <c r="C339" s="1">
        <v>41058.385520833333</v>
      </c>
      <c r="D339" s="4">
        <v>82000</v>
      </c>
      <c r="E339">
        <v>82000</v>
      </c>
      <c r="F339" t="s">
        <v>6</v>
      </c>
      <c r="G339">
        <f>tblSalaries[[#This Row],[clean Salary (in local currency)]]*VLOOKUP(tblSalaries[[#This Row],[Currency]],mapping!D:E,2,FALSE)</f>
        <v>82000</v>
      </c>
      <c r="H339" t="s">
        <v>1418</v>
      </c>
      <c r="I339" t="s">
        <v>52</v>
      </c>
      <c r="J339" t="s">
        <v>15</v>
      </c>
      <c r="K339" t="str">
        <f>VLOOKUP(tblSalaries[[#This Row],[Where do you work]],tblCountries[[Actual]:[Mapping]],2,FALSE)</f>
        <v>USA</v>
      </c>
      <c r="L339" t="s">
        <v>9</v>
      </c>
      <c r="M339" s="21">
        <v>10</v>
      </c>
      <c r="N339" t="str">
        <f>VLOOKUP(IF(FLOOR(tblSalaries[[#This Row],[Salary in USD]]/salary_step,1)&gt;19,19,FLOOR(tblSalaries[[#This Row],[Salary in USD]]/salary_step,1)),tblCountries4[#All],2,0)</f>
        <v>06 | 75000 - 87500</v>
      </c>
      <c r="O339">
        <f>IF(VALUE(max_scatterplot)=0,tblSalaries[[#This Row],[Salary in USD]],IF(AND(tblSalaries[[#This Row],[Salary in USD]]&gt;=VALUE(min_scatterplot),tblSalaries[[#This Row],[Salary in USD]]&lt;=VALUE(max_scatterplot)),tblSalaries[[#This Row],[Salary in USD]],selection_false))</f>
        <v>82000</v>
      </c>
    </row>
    <row r="340" spans="2:15" ht="15" customHeight="1" x14ac:dyDescent="0.25">
      <c r="B340" t="s">
        <v>3145</v>
      </c>
      <c r="C340" s="1">
        <v>41057.934074074074</v>
      </c>
      <c r="D340" s="4" t="s">
        <v>1303</v>
      </c>
      <c r="E340">
        <v>81600</v>
      </c>
      <c r="F340" t="s">
        <v>6</v>
      </c>
      <c r="G340">
        <f>tblSalaries[[#This Row],[clean Salary (in local currency)]]*VLOOKUP(tblSalaries[[#This Row],[Currency]],mapping!D:E,2,FALSE)</f>
        <v>81600</v>
      </c>
      <c r="H340" t="s">
        <v>1304</v>
      </c>
      <c r="I340" t="s">
        <v>20</v>
      </c>
      <c r="J340" t="s">
        <v>71</v>
      </c>
      <c r="K340" t="str">
        <f>VLOOKUP(tblSalaries[[#This Row],[Where do you work]],tblCountries[[Actual]:[Mapping]],2,FALSE)</f>
        <v>UK</v>
      </c>
      <c r="L340" t="s">
        <v>9</v>
      </c>
      <c r="M340" s="21">
        <v>4</v>
      </c>
      <c r="N340" t="str">
        <f>VLOOKUP(IF(FLOOR(tblSalaries[[#This Row],[Salary in USD]]/salary_step,1)&gt;19,19,FLOOR(tblSalaries[[#This Row],[Salary in USD]]/salary_step,1)),tblCountries4[#All],2,0)</f>
        <v>06 | 75000 - 87500</v>
      </c>
      <c r="O340">
        <f>IF(VALUE(max_scatterplot)=0,tblSalaries[[#This Row],[Salary in USD]],IF(AND(tblSalaries[[#This Row],[Salary in USD]]&gt;=VALUE(min_scatterplot),tblSalaries[[#This Row],[Salary in USD]]&lt;=VALUE(max_scatterplot)),tblSalaries[[#This Row],[Salary in USD]],selection_false))</f>
        <v>81600</v>
      </c>
    </row>
    <row r="341" spans="2:15" ht="15" customHeight="1" x14ac:dyDescent="0.25">
      <c r="B341" t="s">
        <v>2949</v>
      </c>
      <c r="C341" s="1">
        <v>41057.222696759258</v>
      </c>
      <c r="D341" s="4">
        <v>80000</v>
      </c>
      <c r="E341">
        <v>80000</v>
      </c>
      <c r="F341" t="s">
        <v>82</v>
      </c>
      <c r="G341">
        <f>tblSalaries[[#This Row],[clean Salary (in local currency)]]*VLOOKUP(tblSalaries[[#This Row],[Currency]],mapping!D:E,2,FALSE)</f>
        <v>81592.772512210868</v>
      </c>
      <c r="H341" t="s">
        <v>1101</v>
      </c>
      <c r="I341" t="s">
        <v>52</v>
      </c>
      <c r="J341" t="s">
        <v>84</v>
      </c>
      <c r="K341" t="str">
        <f>VLOOKUP(tblSalaries[[#This Row],[Where do you work]],tblCountries[[Actual]:[Mapping]],2,FALSE)</f>
        <v>Australia</v>
      </c>
      <c r="L341" t="s">
        <v>9</v>
      </c>
      <c r="M341" s="21">
        <v>25</v>
      </c>
      <c r="N341" t="str">
        <f>VLOOKUP(IF(FLOOR(tblSalaries[[#This Row],[Salary in USD]]/salary_step,1)&gt;19,19,FLOOR(tblSalaries[[#This Row],[Salary in USD]]/salary_step,1)),tblCountries4[#All],2,0)</f>
        <v>06 | 75000 - 87500</v>
      </c>
      <c r="O341">
        <f>IF(VALUE(max_scatterplot)=0,tblSalaries[[#This Row],[Salary in USD]],IF(AND(tblSalaries[[#This Row],[Salary in USD]]&gt;=VALUE(min_scatterplot),tblSalaries[[#This Row],[Salary in USD]]&lt;=VALUE(max_scatterplot)),tblSalaries[[#This Row],[Salary in USD]],selection_false))</f>
        <v>81592.772512210868</v>
      </c>
    </row>
    <row r="342" spans="2:15" ht="15" customHeight="1" x14ac:dyDescent="0.25">
      <c r="B342" t="s">
        <v>3235</v>
      </c>
      <c r="C342" s="1">
        <v>41058.268113425926</v>
      </c>
      <c r="D342" s="4">
        <v>80000</v>
      </c>
      <c r="E342">
        <v>80000</v>
      </c>
      <c r="F342" t="s">
        <v>82</v>
      </c>
      <c r="G342">
        <f>tblSalaries[[#This Row],[clean Salary (in local currency)]]*VLOOKUP(tblSalaries[[#This Row],[Currency]],mapping!D:E,2,FALSE)</f>
        <v>81592.772512210868</v>
      </c>
      <c r="H342" t="s">
        <v>1405</v>
      </c>
      <c r="I342" t="s">
        <v>310</v>
      </c>
      <c r="J342" t="s">
        <v>84</v>
      </c>
      <c r="K342" t="str">
        <f>VLOOKUP(tblSalaries[[#This Row],[Where do you work]],tblCountries[[Actual]:[Mapping]],2,FALSE)</f>
        <v>Australia</v>
      </c>
      <c r="L342" t="s">
        <v>9</v>
      </c>
      <c r="M342" s="21">
        <v>5</v>
      </c>
      <c r="N342" t="str">
        <f>VLOOKUP(IF(FLOOR(tblSalaries[[#This Row],[Salary in USD]]/salary_step,1)&gt;19,19,FLOOR(tblSalaries[[#This Row],[Salary in USD]]/salary_step,1)),tblCountries4[#All],2,0)</f>
        <v>06 | 75000 - 87500</v>
      </c>
      <c r="O342">
        <f>IF(VALUE(max_scatterplot)=0,tblSalaries[[#This Row],[Salary in USD]],IF(AND(tblSalaries[[#This Row],[Salary in USD]]&gt;=VALUE(min_scatterplot),tblSalaries[[#This Row],[Salary in USD]]&lt;=VALUE(max_scatterplot)),tblSalaries[[#This Row],[Salary in USD]],selection_false))</f>
        <v>81592.772512210868</v>
      </c>
    </row>
    <row r="343" spans="2:15" ht="15" customHeight="1" x14ac:dyDescent="0.25">
      <c r="B343" t="s">
        <v>3679</v>
      </c>
      <c r="C343" s="1">
        <v>41066.39707175926</v>
      </c>
      <c r="D343" s="4">
        <v>80000</v>
      </c>
      <c r="E343">
        <v>80000</v>
      </c>
      <c r="F343" t="s">
        <v>82</v>
      </c>
      <c r="G343">
        <f>tblSalaries[[#This Row],[clean Salary (in local currency)]]*VLOOKUP(tblSalaries[[#This Row],[Currency]],mapping!D:E,2,FALSE)</f>
        <v>81592.772512210868</v>
      </c>
      <c r="H343" t="s">
        <v>1844</v>
      </c>
      <c r="I343" t="s">
        <v>67</v>
      </c>
      <c r="J343" t="s">
        <v>84</v>
      </c>
      <c r="K343" t="str">
        <f>VLOOKUP(tblSalaries[[#This Row],[Where do you work]],tblCountries[[Actual]:[Mapping]],2,FALSE)</f>
        <v>Australia</v>
      </c>
      <c r="L343" t="s">
        <v>9</v>
      </c>
      <c r="M343" s="21">
        <v>5</v>
      </c>
      <c r="N343" t="str">
        <f>VLOOKUP(IF(FLOOR(tblSalaries[[#This Row],[Salary in USD]]/salary_step,1)&gt;19,19,FLOOR(tblSalaries[[#This Row],[Salary in USD]]/salary_step,1)),tblCountries4[#All],2,0)</f>
        <v>06 | 75000 - 87500</v>
      </c>
      <c r="O343">
        <f>IF(VALUE(max_scatterplot)=0,tblSalaries[[#This Row],[Salary in USD]],IF(AND(tblSalaries[[#This Row],[Salary in USD]]&gt;=VALUE(min_scatterplot),tblSalaries[[#This Row],[Salary in USD]]&lt;=VALUE(max_scatterplot)),tblSalaries[[#This Row],[Salary in USD]],selection_false))</f>
        <v>81592.772512210868</v>
      </c>
    </row>
    <row r="344" spans="2:15" ht="15" customHeight="1" x14ac:dyDescent="0.25">
      <c r="B344" t="s">
        <v>2094</v>
      </c>
      <c r="C344" s="1">
        <v>41055.015844907408</v>
      </c>
      <c r="D344" s="4" t="s">
        <v>145</v>
      </c>
      <c r="E344">
        <v>81000</v>
      </c>
      <c r="F344" t="s">
        <v>6</v>
      </c>
      <c r="G344">
        <f>tblSalaries[[#This Row],[clean Salary (in local currency)]]*VLOOKUP(tblSalaries[[#This Row],[Currency]],mapping!D:E,2,FALSE)</f>
        <v>81000</v>
      </c>
      <c r="H344" t="s">
        <v>146</v>
      </c>
      <c r="I344" t="s">
        <v>356</v>
      </c>
      <c r="J344" t="s">
        <v>71</v>
      </c>
      <c r="K344" t="str">
        <f>VLOOKUP(tblSalaries[[#This Row],[Where do you work]],tblCountries[[Actual]:[Mapping]],2,FALSE)</f>
        <v>UK</v>
      </c>
      <c r="L344" t="s">
        <v>9</v>
      </c>
      <c r="M344" s="21" t="s">
        <v>4016</v>
      </c>
      <c r="N344" t="str">
        <f>VLOOKUP(IF(FLOOR(tblSalaries[[#This Row],[Salary in USD]]/salary_step,1)&gt;19,19,FLOOR(tblSalaries[[#This Row],[Salary in USD]]/salary_step,1)),tblCountries4[#All],2,0)</f>
        <v>06 | 75000 - 87500</v>
      </c>
      <c r="O344">
        <f>IF(VALUE(max_scatterplot)=0,tblSalaries[[#This Row],[Salary in USD]],IF(AND(tblSalaries[[#This Row],[Salary in USD]]&gt;=VALUE(min_scatterplot),tblSalaries[[#This Row],[Salary in USD]]&lt;=VALUE(max_scatterplot)),tblSalaries[[#This Row],[Salary in USD]],selection_false))</f>
        <v>81000</v>
      </c>
    </row>
    <row r="345" spans="2:15" ht="15" customHeight="1" x14ac:dyDescent="0.25">
      <c r="B345" t="s">
        <v>3395</v>
      </c>
      <c r="C345" s="1">
        <v>41059.034756944442</v>
      </c>
      <c r="D345" s="4">
        <v>81000</v>
      </c>
      <c r="E345">
        <v>81000</v>
      </c>
      <c r="F345" t="s">
        <v>6</v>
      </c>
      <c r="G345">
        <f>tblSalaries[[#This Row],[clean Salary (in local currency)]]*VLOOKUP(tblSalaries[[#This Row],[Currency]],mapping!D:E,2,FALSE)</f>
        <v>81000</v>
      </c>
      <c r="H345" t="s">
        <v>1575</v>
      </c>
      <c r="I345" t="s">
        <v>52</v>
      </c>
      <c r="J345" t="s">
        <v>15</v>
      </c>
      <c r="K345" t="str">
        <f>VLOOKUP(tblSalaries[[#This Row],[Where do you work]],tblCountries[[Actual]:[Mapping]],2,FALSE)</f>
        <v>USA</v>
      </c>
      <c r="L345" t="s">
        <v>25</v>
      </c>
      <c r="M345" s="21">
        <v>12</v>
      </c>
      <c r="N345" t="str">
        <f>VLOOKUP(IF(FLOOR(tblSalaries[[#This Row],[Salary in USD]]/salary_step,1)&gt;19,19,FLOOR(tblSalaries[[#This Row],[Salary in USD]]/salary_step,1)),tblCountries4[#All],2,0)</f>
        <v>06 | 75000 - 87500</v>
      </c>
      <c r="O345">
        <f>IF(VALUE(max_scatterplot)=0,tblSalaries[[#This Row],[Salary in USD]],IF(AND(tblSalaries[[#This Row],[Salary in USD]]&gt;=VALUE(min_scatterplot),tblSalaries[[#This Row],[Salary in USD]]&lt;=VALUE(max_scatterplot)),tblSalaries[[#This Row],[Salary in USD]],selection_false))</f>
        <v>81000</v>
      </c>
    </row>
    <row r="346" spans="2:15" ht="15" customHeight="1" x14ac:dyDescent="0.25">
      <c r="B346" t="s">
        <v>3676</v>
      </c>
      <c r="C346" s="1">
        <v>41066.245127314818</v>
      </c>
      <c r="D346" s="4">
        <v>81000</v>
      </c>
      <c r="E346">
        <v>81000</v>
      </c>
      <c r="F346" t="s">
        <v>6</v>
      </c>
      <c r="G346">
        <f>tblSalaries[[#This Row],[clean Salary (in local currency)]]*VLOOKUP(tblSalaries[[#This Row],[Currency]],mapping!D:E,2,FALSE)</f>
        <v>81000</v>
      </c>
      <c r="H346" t="s">
        <v>1842</v>
      </c>
      <c r="I346" t="s">
        <v>20</v>
      </c>
      <c r="J346" t="s">
        <v>15</v>
      </c>
      <c r="K346" t="str">
        <f>VLOOKUP(tblSalaries[[#This Row],[Where do you work]],tblCountries[[Actual]:[Mapping]],2,FALSE)</f>
        <v>USA</v>
      </c>
      <c r="L346" t="s">
        <v>9</v>
      </c>
      <c r="M346" s="21">
        <v>6</v>
      </c>
      <c r="N346" t="str">
        <f>VLOOKUP(IF(FLOOR(tblSalaries[[#This Row],[Salary in USD]]/salary_step,1)&gt;19,19,FLOOR(tblSalaries[[#This Row],[Salary in USD]]/salary_step,1)),tblCountries4[#All],2,0)</f>
        <v>06 | 75000 - 87500</v>
      </c>
      <c r="O346">
        <f>IF(VALUE(max_scatterplot)=0,tblSalaries[[#This Row],[Salary in USD]],IF(AND(tblSalaries[[#This Row],[Salary in USD]]&gt;=VALUE(min_scatterplot),tblSalaries[[#This Row],[Salary in USD]]&lt;=VALUE(max_scatterplot)),tblSalaries[[#This Row],[Salary in USD]],selection_false))</f>
        <v>81000</v>
      </c>
    </row>
    <row r="347" spans="2:15" ht="15" customHeight="1" x14ac:dyDescent="0.25">
      <c r="B347" t="s">
        <v>3402</v>
      </c>
      <c r="C347" s="1">
        <v>41059.062395833331</v>
      </c>
      <c r="D347" s="4">
        <v>80442</v>
      </c>
      <c r="E347">
        <v>80442</v>
      </c>
      <c r="F347" t="s">
        <v>6</v>
      </c>
      <c r="G347">
        <f>tblSalaries[[#This Row],[clean Salary (in local currency)]]*VLOOKUP(tblSalaries[[#This Row],[Currency]],mapping!D:E,2,FALSE)</f>
        <v>80442</v>
      </c>
      <c r="H347" t="s">
        <v>1581</v>
      </c>
      <c r="I347" t="s">
        <v>20</v>
      </c>
      <c r="J347" t="s">
        <v>15</v>
      </c>
      <c r="K347" t="str">
        <f>VLOOKUP(tblSalaries[[#This Row],[Where do you work]],tblCountries[[Actual]:[Mapping]],2,FALSE)</f>
        <v>USA</v>
      </c>
      <c r="L347" t="s">
        <v>9</v>
      </c>
      <c r="M347" s="21">
        <v>16</v>
      </c>
      <c r="N347" t="str">
        <f>VLOOKUP(IF(FLOOR(tblSalaries[[#This Row],[Salary in USD]]/salary_step,1)&gt;19,19,FLOOR(tblSalaries[[#This Row],[Salary in USD]]/salary_step,1)),tblCountries4[#All],2,0)</f>
        <v>06 | 75000 - 87500</v>
      </c>
      <c r="O347">
        <f>IF(VALUE(max_scatterplot)=0,tblSalaries[[#This Row],[Salary in USD]],IF(AND(tblSalaries[[#This Row],[Salary in USD]]&gt;=VALUE(min_scatterplot),tblSalaries[[#This Row],[Salary in USD]]&lt;=VALUE(max_scatterplot)),tblSalaries[[#This Row],[Salary in USD]],selection_false))</f>
        <v>80442</v>
      </c>
    </row>
    <row r="348" spans="2:15" ht="15" customHeight="1" x14ac:dyDescent="0.25">
      <c r="B348" t="s">
        <v>2931</v>
      </c>
      <c r="C348" s="1">
        <v>41057.00744212963</v>
      </c>
      <c r="D348" s="4">
        <v>63200</v>
      </c>
      <c r="E348">
        <v>63200</v>
      </c>
      <c r="F348" t="s">
        <v>22</v>
      </c>
      <c r="G348">
        <f>tblSalaries[[#This Row],[clean Salary (in local currency)]]*VLOOKUP(tblSalaries[[#This Row],[Currency]],mapping!D:E,2,FALSE)</f>
        <v>80289.244544269619</v>
      </c>
      <c r="H348" t="s">
        <v>356</v>
      </c>
      <c r="I348" t="s">
        <v>356</v>
      </c>
      <c r="J348" t="s">
        <v>106</v>
      </c>
      <c r="K348" t="str">
        <f>VLOOKUP(tblSalaries[[#This Row],[Where do you work]],tblCountries[[Actual]:[Mapping]],2,FALSE)</f>
        <v>France</v>
      </c>
      <c r="L348" t="s">
        <v>9</v>
      </c>
      <c r="M348" s="21">
        <v>3</v>
      </c>
      <c r="N348" t="str">
        <f>VLOOKUP(IF(FLOOR(tblSalaries[[#This Row],[Salary in USD]]/salary_step,1)&gt;19,19,FLOOR(tblSalaries[[#This Row],[Salary in USD]]/salary_step,1)),tblCountries4[#All],2,0)</f>
        <v>06 | 75000 - 87500</v>
      </c>
      <c r="O348">
        <f>IF(VALUE(max_scatterplot)=0,tblSalaries[[#This Row],[Salary in USD]],IF(AND(tblSalaries[[#This Row],[Salary in USD]]&gt;=VALUE(min_scatterplot),tblSalaries[[#This Row],[Salary in USD]]&lt;=VALUE(max_scatterplot)),tblSalaries[[#This Row],[Salary in USD]],selection_false))</f>
        <v>80289.244544269619</v>
      </c>
    </row>
    <row r="349" spans="2:15" ht="15" customHeight="1" x14ac:dyDescent="0.25">
      <c r="B349" t="s">
        <v>2635</v>
      </c>
      <c r="C349" s="1">
        <v>41055.490011574075</v>
      </c>
      <c r="D349" s="4" t="s">
        <v>740</v>
      </c>
      <c r="E349">
        <v>4500000</v>
      </c>
      <c r="F349" t="s">
        <v>40</v>
      </c>
      <c r="G349">
        <f>tblSalaries[[#This Row],[clean Salary (in local currency)]]*VLOOKUP(tblSalaries[[#This Row],[Currency]],mapping!D:E,2,FALSE)</f>
        <v>80135.625093491559</v>
      </c>
      <c r="H349" t="s">
        <v>741</v>
      </c>
      <c r="I349" t="s">
        <v>4001</v>
      </c>
      <c r="J349" t="s">
        <v>8</v>
      </c>
      <c r="K349" t="str">
        <f>VLOOKUP(tblSalaries[[#This Row],[Where do you work]],tblCountries[[Actual]:[Mapping]],2,FALSE)</f>
        <v>India</v>
      </c>
      <c r="L349" t="s">
        <v>25</v>
      </c>
      <c r="M349" s="21">
        <v>6</v>
      </c>
      <c r="N349" t="str">
        <f>VLOOKUP(IF(FLOOR(tblSalaries[[#This Row],[Salary in USD]]/salary_step,1)&gt;19,19,FLOOR(tblSalaries[[#This Row],[Salary in USD]]/salary_step,1)),tblCountries4[#All],2,0)</f>
        <v>06 | 75000 - 87500</v>
      </c>
      <c r="O349">
        <f>IF(VALUE(max_scatterplot)=0,tblSalaries[[#This Row],[Salary in USD]],IF(AND(tblSalaries[[#This Row],[Salary in USD]]&gt;=VALUE(min_scatterplot),tblSalaries[[#This Row],[Salary in USD]]&lt;=VALUE(max_scatterplot)),tblSalaries[[#This Row],[Salary in USD]],selection_false))</f>
        <v>80135.625093491559</v>
      </c>
    </row>
    <row r="350" spans="2:15" ht="15" customHeight="1" x14ac:dyDescent="0.25">
      <c r="B350" t="s">
        <v>3740</v>
      </c>
      <c r="C350" s="1">
        <v>41070.104131944441</v>
      </c>
      <c r="D350" s="4">
        <v>80000</v>
      </c>
      <c r="E350">
        <v>80000</v>
      </c>
      <c r="F350" t="s">
        <v>6</v>
      </c>
      <c r="G350">
        <f>tblSalaries[[#This Row],[clean Salary (in local currency)]]*VLOOKUP(tblSalaries[[#This Row],[Currency]],mapping!D:E,2,FALSE)</f>
        <v>80000</v>
      </c>
      <c r="H350" t="s">
        <v>279</v>
      </c>
      <c r="I350" t="s">
        <v>279</v>
      </c>
      <c r="J350" t="s">
        <v>143</v>
      </c>
      <c r="K350" t="str">
        <f>VLOOKUP(tblSalaries[[#This Row],[Where do you work]],tblCountries[[Actual]:[Mapping]],2,FALSE)</f>
        <v>Brazil</v>
      </c>
      <c r="L350" t="s">
        <v>25</v>
      </c>
      <c r="M350" s="21">
        <v>9</v>
      </c>
      <c r="N350" t="str">
        <f>VLOOKUP(IF(FLOOR(tblSalaries[[#This Row],[Salary in USD]]/salary_step,1)&gt;19,19,FLOOR(tblSalaries[[#This Row],[Salary in USD]]/salary_step,1)),tblCountries4[#All],2,0)</f>
        <v>06 | 75000 - 87500</v>
      </c>
      <c r="O350">
        <f>IF(VALUE(max_scatterplot)=0,tblSalaries[[#This Row],[Salary in USD]],IF(AND(tblSalaries[[#This Row],[Salary in USD]]&gt;=VALUE(min_scatterplot),tblSalaries[[#This Row],[Salary in USD]]&lt;=VALUE(max_scatterplot)),tblSalaries[[#This Row],[Salary in USD]],selection_false))</f>
        <v>80000</v>
      </c>
    </row>
    <row r="351" spans="2:15" ht="15" customHeight="1" x14ac:dyDescent="0.25">
      <c r="B351" t="s">
        <v>3206</v>
      </c>
      <c r="C351" s="1">
        <v>41058.070138888892</v>
      </c>
      <c r="D351" s="4">
        <v>80000</v>
      </c>
      <c r="E351">
        <v>80000</v>
      </c>
      <c r="F351" t="s">
        <v>6</v>
      </c>
      <c r="G351">
        <f>tblSalaries[[#This Row],[clean Salary (in local currency)]]*VLOOKUP(tblSalaries[[#This Row],[Currency]],mapping!D:E,2,FALSE)</f>
        <v>80000</v>
      </c>
      <c r="H351" t="s">
        <v>1376</v>
      </c>
      <c r="I351" t="s">
        <v>20</v>
      </c>
      <c r="J351" t="s">
        <v>171</v>
      </c>
      <c r="K351" t="str">
        <f>VLOOKUP(tblSalaries[[#This Row],[Where do you work]],tblCountries[[Actual]:[Mapping]],2,FALSE)</f>
        <v>Singapore</v>
      </c>
      <c r="L351" t="s">
        <v>25</v>
      </c>
      <c r="M351" s="21">
        <v>6</v>
      </c>
      <c r="N351" t="str">
        <f>VLOOKUP(IF(FLOOR(tblSalaries[[#This Row],[Salary in USD]]/salary_step,1)&gt;19,19,FLOOR(tblSalaries[[#This Row],[Salary in USD]]/salary_step,1)),tblCountries4[#All],2,0)</f>
        <v>06 | 75000 - 87500</v>
      </c>
      <c r="O351">
        <f>IF(VALUE(max_scatterplot)=0,tblSalaries[[#This Row],[Salary in USD]],IF(AND(tblSalaries[[#This Row],[Salary in USD]]&gt;=VALUE(min_scatterplot),tblSalaries[[#This Row],[Salary in USD]]&lt;=VALUE(max_scatterplot)),tblSalaries[[#This Row],[Salary in USD]],selection_false))</f>
        <v>80000</v>
      </c>
    </row>
    <row r="352" spans="2:15" ht="15" customHeight="1" x14ac:dyDescent="0.25">
      <c r="B352" t="s">
        <v>2107</v>
      </c>
      <c r="C352" s="1">
        <v>41055.028263888889</v>
      </c>
      <c r="D352" s="4" t="s">
        <v>159</v>
      </c>
      <c r="E352">
        <v>80000</v>
      </c>
      <c r="F352" t="s">
        <v>6</v>
      </c>
      <c r="G352">
        <f>tblSalaries[[#This Row],[clean Salary (in local currency)]]*VLOOKUP(tblSalaries[[#This Row],[Currency]],mapping!D:E,2,FALSE)</f>
        <v>80000</v>
      </c>
      <c r="H352" t="s">
        <v>160</v>
      </c>
      <c r="I352" t="s">
        <v>20</v>
      </c>
      <c r="J352" t="s">
        <v>15</v>
      </c>
      <c r="K352" t="str">
        <f>VLOOKUP(tblSalaries[[#This Row],[Where do you work]],tblCountries[[Actual]:[Mapping]],2,FALSE)</f>
        <v>USA</v>
      </c>
      <c r="L352" t="s">
        <v>9</v>
      </c>
      <c r="M352" s="21" t="s">
        <v>4016</v>
      </c>
      <c r="N352" t="str">
        <f>VLOOKUP(IF(FLOOR(tblSalaries[[#This Row],[Salary in USD]]/salary_step,1)&gt;19,19,FLOOR(tblSalaries[[#This Row],[Salary in USD]]/salary_step,1)),tblCountries4[#All],2,0)</f>
        <v>06 | 75000 - 87500</v>
      </c>
      <c r="O352">
        <f>IF(VALUE(max_scatterplot)=0,tblSalaries[[#This Row],[Salary in USD]],IF(AND(tblSalaries[[#This Row],[Salary in USD]]&gt;=VALUE(min_scatterplot),tblSalaries[[#This Row],[Salary in USD]]&lt;=VALUE(max_scatterplot)),tblSalaries[[#This Row],[Salary in USD]],selection_false))</f>
        <v>80000</v>
      </c>
    </row>
    <row r="353" spans="2:15" ht="15" customHeight="1" x14ac:dyDescent="0.25">
      <c r="B353" t="s">
        <v>2130</v>
      </c>
      <c r="C353" s="1">
        <v>41055.029166666667</v>
      </c>
      <c r="D353" s="4">
        <v>80000</v>
      </c>
      <c r="E353">
        <v>80000</v>
      </c>
      <c r="F353" t="s">
        <v>6</v>
      </c>
      <c r="G353">
        <f>tblSalaries[[#This Row],[clean Salary (in local currency)]]*VLOOKUP(tblSalaries[[#This Row],[Currency]],mapping!D:E,2,FALSE)</f>
        <v>80000</v>
      </c>
      <c r="H353" t="s">
        <v>14</v>
      </c>
      <c r="I353" t="s">
        <v>20</v>
      </c>
      <c r="J353" t="s">
        <v>15</v>
      </c>
      <c r="K353" t="str">
        <f>VLOOKUP(tblSalaries[[#This Row],[Where do you work]],tblCountries[[Actual]:[Mapping]],2,FALSE)</f>
        <v>USA</v>
      </c>
      <c r="L353" t="s">
        <v>9</v>
      </c>
      <c r="M353" s="21" t="s">
        <v>4016</v>
      </c>
      <c r="N353" t="str">
        <f>VLOOKUP(IF(FLOOR(tblSalaries[[#This Row],[Salary in USD]]/salary_step,1)&gt;19,19,FLOOR(tblSalaries[[#This Row],[Salary in USD]]/salary_step,1)),tblCountries4[#All],2,0)</f>
        <v>06 | 75000 - 87500</v>
      </c>
      <c r="O353">
        <f>IF(VALUE(max_scatterplot)=0,tblSalaries[[#This Row],[Salary in USD]],IF(AND(tblSalaries[[#This Row],[Salary in USD]]&gt;=VALUE(min_scatterplot),tblSalaries[[#This Row],[Salary in USD]]&lt;=VALUE(max_scatterplot)),tblSalaries[[#This Row],[Salary in USD]],selection_false))</f>
        <v>80000</v>
      </c>
    </row>
    <row r="354" spans="2:15" ht="15" customHeight="1" x14ac:dyDescent="0.25">
      <c r="B354" t="s">
        <v>2153</v>
      </c>
      <c r="C354" s="1">
        <v>41055.030787037038</v>
      </c>
      <c r="D354" s="4">
        <v>80000</v>
      </c>
      <c r="E354">
        <v>80000</v>
      </c>
      <c r="F354" t="s">
        <v>6</v>
      </c>
      <c r="G354">
        <f>tblSalaries[[#This Row],[clean Salary (in local currency)]]*VLOOKUP(tblSalaries[[#This Row],[Currency]],mapping!D:E,2,FALSE)</f>
        <v>80000</v>
      </c>
      <c r="H354" t="s">
        <v>217</v>
      </c>
      <c r="I354" t="s">
        <v>20</v>
      </c>
      <c r="J354" t="s">
        <v>15</v>
      </c>
      <c r="K354" t="str">
        <f>VLOOKUP(tblSalaries[[#This Row],[Where do you work]],tblCountries[[Actual]:[Mapping]],2,FALSE)</f>
        <v>USA</v>
      </c>
      <c r="L354" t="s">
        <v>18</v>
      </c>
      <c r="M354" s="21" t="s">
        <v>4016</v>
      </c>
      <c r="N354" t="str">
        <f>VLOOKUP(IF(FLOOR(tblSalaries[[#This Row],[Salary in USD]]/salary_step,1)&gt;19,19,FLOOR(tblSalaries[[#This Row],[Salary in USD]]/salary_step,1)),tblCountries4[#All],2,0)</f>
        <v>06 | 75000 - 87500</v>
      </c>
      <c r="O354">
        <f>IF(VALUE(max_scatterplot)=0,tblSalaries[[#This Row],[Salary in USD]],IF(AND(tblSalaries[[#This Row],[Salary in USD]]&gt;=VALUE(min_scatterplot),tblSalaries[[#This Row],[Salary in USD]]&lt;=VALUE(max_scatterplot)),tblSalaries[[#This Row],[Salary in USD]],selection_false))</f>
        <v>80000</v>
      </c>
    </row>
    <row r="355" spans="2:15" ht="15" customHeight="1" x14ac:dyDescent="0.25">
      <c r="B355" t="s">
        <v>2174</v>
      </c>
      <c r="C355" s="1">
        <v>41055.033414351848</v>
      </c>
      <c r="D355" s="4">
        <v>80000</v>
      </c>
      <c r="E355">
        <v>80000</v>
      </c>
      <c r="F355" t="s">
        <v>6</v>
      </c>
      <c r="G355">
        <f>tblSalaries[[#This Row],[clean Salary (in local currency)]]*VLOOKUP(tblSalaries[[#This Row],[Currency]],mapping!D:E,2,FALSE)</f>
        <v>80000</v>
      </c>
      <c r="H355" t="s">
        <v>239</v>
      </c>
      <c r="I355" t="s">
        <v>356</v>
      </c>
      <c r="J355" t="s">
        <v>15</v>
      </c>
      <c r="K355" t="str">
        <f>VLOOKUP(tblSalaries[[#This Row],[Where do you work]],tblCountries[[Actual]:[Mapping]],2,FALSE)</f>
        <v>USA</v>
      </c>
      <c r="L355" t="s">
        <v>9</v>
      </c>
      <c r="M355" s="21" t="s">
        <v>4016</v>
      </c>
      <c r="N355" t="str">
        <f>VLOOKUP(IF(FLOOR(tblSalaries[[#This Row],[Salary in USD]]/salary_step,1)&gt;19,19,FLOOR(tblSalaries[[#This Row],[Salary in USD]]/salary_step,1)),tblCountries4[#All],2,0)</f>
        <v>06 | 75000 - 87500</v>
      </c>
      <c r="O355">
        <f>IF(VALUE(max_scatterplot)=0,tblSalaries[[#This Row],[Salary in USD]],IF(AND(tblSalaries[[#This Row],[Salary in USD]]&gt;=VALUE(min_scatterplot),tblSalaries[[#This Row],[Salary in USD]]&lt;=VALUE(max_scatterplot)),tblSalaries[[#This Row],[Salary in USD]],selection_false))</f>
        <v>80000</v>
      </c>
    </row>
    <row r="356" spans="2:15" ht="15" customHeight="1" x14ac:dyDescent="0.25">
      <c r="B356" t="s">
        <v>2194</v>
      </c>
      <c r="C356" s="1">
        <v>41055.035219907404</v>
      </c>
      <c r="D356" s="4">
        <v>80000</v>
      </c>
      <c r="E356">
        <v>80000</v>
      </c>
      <c r="F356" t="s">
        <v>6</v>
      </c>
      <c r="G356">
        <f>tblSalaries[[#This Row],[clean Salary (in local currency)]]*VLOOKUP(tblSalaries[[#This Row],[Currency]],mapping!D:E,2,FALSE)</f>
        <v>80000</v>
      </c>
      <c r="H356" t="s">
        <v>260</v>
      </c>
      <c r="I356" t="s">
        <v>52</v>
      </c>
      <c r="J356" t="s">
        <v>15</v>
      </c>
      <c r="K356" t="str">
        <f>VLOOKUP(tblSalaries[[#This Row],[Where do you work]],tblCountries[[Actual]:[Mapping]],2,FALSE)</f>
        <v>USA</v>
      </c>
      <c r="L356" t="s">
        <v>18</v>
      </c>
      <c r="M356" s="21" t="s">
        <v>4016</v>
      </c>
      <c r="N356" t="str">
        <f>VLOOKUP(IF(FLOOR(tblSalaries[[#This Row],[Salary in USD]]/salary_step,1)&gt;19,19,FLOOR(tblSalaries[[#This Row],[Salary in USD]]/salary_step,1)),tblCountries4[#All],2,0)</f>
        <v>06 | 75000 - 87500</v>
      </c>
      <c r="O356">
        <f>IF(VALUE(max_scatterplot)=0,tblSalaries[[#This Row],[Salary in USD]],IF(AND(tblSalaries[[#This Row],[Salary in USD]]&gt;=VALUE(min_scatterplot),tblSalaries[[#This Row],[Salary in USD]]&lt;=VALUE(max_scatterplot)),tblSalaries[[#This Row],[Salary in USD]],selection_false))</f>
        <v>80000</v>
      </c>
    </row>
    <row r="357" spans="2:15" ht="15" customHeight="1" x14ac:dyDescent="0.25">
      <c r="B357" t="s">
        <v>2219</v>
      </c>
      <c r="C357" s="1">
        <v>41055.038958333331</v>
      </c>
      <c r="D357" s="4">
        <v>80000</v>
      </c>
      <c r="E357">
        <v>80000</v>
      </c>
      <c r="F357" t="s">
        <v>6</v>
      </c>
      <c r="G357">
        <f>tblSalaries[[#This Row],[clean Salary (in local currency)]]*VLOOKUP(tblSalaries[[#This Row],[Currency]],mapping!D:E,2,FALSE)</f>
        <v>80000</v>
      </c>
      <c r="H357" t="s">
        <v>135</v>
      </c>
      <c r="I357" t="s">
        <v>20</v>
      </c>
      <c r="J357" t="s">
        <v>15</v>
      </c>
      <c r="K357" t="str">
        <f>VLOOKUP(tblSalaries[[#This Row],[Where do you work]],tblCountries[[Actual]:[Mapping]],2,FALSE)</f>
        <v>USA</v>
      </c>
      <c r="L357" t="s">
        <v>9</v>
      </c>
      <c r="M357" s="21" t="s">
        <v>4016</v>
      </c>
      <c r="N357" t="str">
        <f>VLOOKUP(IF(FLOOR(tblSalaries[[#This Row],[Salary in USD]]/salary_step,1)&gt;19,19,FLOOR(tblSalaries[[#This Row],[Salary in USD]]/salary_step,1)),tblCountries4[#All],2,0)</f>
        <v>06 | 75000 - 87500</v>
      </c>
      <c r="O357">
        <f>IF(VALUE(max_scatterplot)=0,tblSalaries[[#This Row],[Salary in USD]],IF(AND(tblSalaries[[#This Row],[Salary in USD]]&gt;=VALUE(min_scatterplot),tblSalaries[[#This Row],[Salary in USD]]&lt;=VALUE(max_scatterplot)),tblSalaries[[#This Row],[Salary in USD]],selection_false))</f>
        <v>80000</v>
      </c>
    </row>
    <row r="358" spans="2:15" ht="15" customHeight="1" x14ac:dyDescent="0.25">
      <c r="B358" t="s">
        <v>2228</v>
      </c>
      <c r="C358" s="1">
        <v>41055.040335648147</v>
      </c>
      <c r="D358" s="4">
        <v>80000</v>
      </c>
      <c r="E358">
        <v>80000</v>
      </c>
      <c r="F358" t="s">
        <v>6</v>
      </c>
      <c r="G358">
        <f>tblSalaries[[#This Row],[clean Salary (in local currency)]]*VLOOKUP(tblSalaries[[#This Row],[Currency]],mapping!D:E,2,FALSE)</f>
        <v>80000</v>
      </c>
      <c r="H358" t="s">
        <v>72</v>
      </c>
      <c r="I358" t="s">
        <v>20</v>
      </c>
      <c r="J358" t="s">
        <v>15</v>
      </c>
      <c r="K358" t="str">
        <f>VLOOKUP(tblSalaries[[#This Row],[Where do you work]],tblCountries[[Actual]:[Mapping]],2,FALSE)</f>
        <v>USA</v>
      </c>
      <c r="L358" t="s">
        <v>9</v>
      </c>
      <c r="M358" s="21" t="s">
        <v>4016</v>
      </c>
      <c r="N358" t="str">
        <f>VLOOKUP(IF(FLOOR(tblSalaries[[#This Row],[Salary in USD]]/salary_step,1)&gt;19,19,FLOOR(tblSalaries[[#This Row],[Salary in USD]]/salary_step,1)),tblCountries4[#All],2,0)</f>
        <v>06 | 75000 - 87500</v>
      </c>
      <c r="O358">
        <f>IF(VALUE(max_scatterplot)=0,tblSalaries[[#This Row],[Salary in USD]],IF(AND(tblSalaries[[#This Row],[Salary in USD]]&gt;=VALUE(min_scatterplot),tblSalaries[[#This Row],[Salary in USD]]&lt;=VALUE(max_scatterplot)),tblSalaries[[#This Row],[Salary in USD]],selection_false))</f>
        <v>80000</v>
      </c>
    </row>
    <row r="359" spans="2:15" ht="15" customHeight="1" x14ac:dyDescent="0.25">
      <c r="B359" t="s">
        <v>2249</v>
      </c>
      <c r="C359" s="1">
        <v>41055.044351851851</v>
      </c>
      <c r="D359" s="4">
        <v>80000</v>
      </c>
      <c r="E359">
        <v>80000</v>
      </c>
      <c r="F359" t="s">
        <v>6</v>
      </c>
      <c r="G359">
        <f>tblSalaries[[#This Row],[clean Salary (in local currency)]]*VLOOKUP(tblSalaries[[#This Row],[Currency]],mapping!D:E,2,FALSE)</f>
        <v>80000</v>
      </c>
      <c r="H359" t="s">
        <v>20</v>
      </c>
      <c r="I359" t="s">
        <v>20</v>
      </c>
      <c r="J359" t="s">
        <v>15</v>
      </c>
      <c r="K359" t="str">
        <f>VLOOKUP(tblSalaries[[#This Row],[Where do you work]],tblCountries[[Actual]:[Mapping]],2,FALSE)</f>
        <v>USA</v>
      </c>
      <c r="L359" t="s">
        <v>9</v>
      </c>
      <c r="M359" s="21" t="s">
        <v>4016</v>
      </c>
      <c r="N359" t="str">
        <f>VLOOKUP(IF(FLOOR(tblSalaries[[#This Row],[Salary in USD]]/salary_step,1)&gt;19,19,FLOOR(tblSalaries[[#This Row],[Salary in USD]]/salary_step,1)),tblCountries4[#All],2,0)</f>
        <v>06 | 75000 - 87500</v>
      </c>
      <c r="O359">
        <f>IF(VALUE(max_scatterplot)=0,tblSalaries[[#This Row],[Salary in USD]],IF(AND(tblSalaries[[#This Row],[Salary in USD]]&gt;=VALUE(min_scatterplot),tblSalaries[[#This Row],[Salary in USD]]&lt;=VALUE(max_scatterplot)),tblSalaries[[#This Row],[Salary in USD]],selection_false))</f>
        <v>80000</v>
      </c>
    </row>
    <row r="360" spans="2:15" ht="15" customHeight="1" x14ac:dyDescent="0.25">
      <c r="B360" t="s">
        <v>2275</v>
      </c>
      <c r="C360" s="1">
        <v>41055.048842592594</v>
      </c>
      <c r="D360" s="4">
        <v>80000</v>
      </c>
      <c r="E360">
        <v>80000</v>
      </c>
      <c r="F360" t="s">
        <v>6</v>
      </c>
      <c r="G360">
        <f>tblSalaries[[#This Row],[clean Salary (in local currency)]]*VLOOKUP(tblSalaries[[#This Row],[Currency]],mapping!D:E,2,FALSE)</f>
        <v>80000</v>
      </c>
      <c r="H360" t="s">
        <v>344</v>
      </c>
      <c r="I360" t="s">
        <v>4001</v>
      </c>
      <c r="J360" t="s">
        <v>15</v>
      </c>
      <c r="K360" t="str">
        <f>VLOOKUP(tblSalaries[[#This Row],[Where do you work]],tblCountries[[Actual]:[Mapping]],2,FALSE)</f>
        <v>USA</v>
      </c>
      <c r="L360" t="s">
        <v>18</v>
      </c>
      <c r="M360" s="21" t="s">
        <v>4016</v>
      </c>
      <c r="N360" t="str">
        <f>VLOOKUP(IF(FLOOR(tblSalaries[[#This Row],[Salary in USD]]/salary_step,1)&gt;19,19,FLOOR(tblSalaries[[#This Row],[Salary in USD]]/salary_step,1)),tblCountries4[#All],2,0)</f>
        <v>06 | 75000 - 87500</v>
      </c>
      <c r="O360">
        <f>IF(VALUE(max_scatterplot)=0,tblSalaries[[#This Row],[Salary in USD]],IF(AND(tblSalaries[[#This Row],[Salary in USD]]&gt;=VALUE(min_scatterplot),tblSalaries[[#This Row],[Salary in USD]]&lt;=VALUE(max_scatterplot)),tblSalaries[[#This Row],[Salary in USD]],selection_false))</f>
        <v>80000</v>
      </c>
    </row>
    <row r="361" spans="2:15" ht="15" customHeight="1" x14ac:dyDescent="0.25">
      <c r="B361" t="s">
        <v>2280</v>
      </c>
      <c r="C361" s="1">
        <v>41055.049930555557</v>
      </c>
      <c r="D361" s="4">
        <v>80000</v>
      </c>
      <c r="E361">
        <v>80000</v>
      </c>
      <c r="F361" t="s">
        <v>6</v>
      </c>
      <c r="G361">
        <f>tblSalaries[[#This Row],[clean Salary (in local currency)]]*VLOOKUP(tblSalaries[[#This Row],[Currency]],mapping!D:E,2,FALSE)</f>
        <v>80000</v>
      </c>
      <c r="H361" t="s">
        <v>348</v>
      </c>
      <c r="I361" t="s">
        <v>52</v>
      </c>
      <c r="J361" t="s">
        <v>15</v>
      </c>
      <c r="K361" t="str">
        <f>VLOOKUP(tblSalaries[[#This Row],[Where do you work]],tblCountries[[Actual]:[Mapping]],2,FALSE)</f>
        <v>USA</v>
      </c>
      <c r="L361" t="s">
        <v>18</v>
      </c>
      <c r="M361" s="21" t="s">
        <v>4016</v>
      </c>
      <c r="N361" t="str">
        <f>VLOOKUP(IF(FLOOR(tblSalaries[[#This Row],[Salary in USD]]/salary_step,1)&gt;19,19,FLOOR(tblSalaries[[#This Row],[Salary in USD]]/salary_step,1)),tblCountries4[#All],2,0)</f>
        <v>06 | 75000 - 87500</v>
      </c>
      <c r="O361">
        <f>IF(VALUE(max_scatterplot)=0,tblSalaries[[#This Row],[Salary in USD]],IF(AND(tblSalaries[[#This Row],[Salary in USD]]&gt;=VALUE(min_scatterplot),tblSalaries[[#This Row],[Salary in USD]]&lt;=VALUE(max_scatterplot)),tblSalaries[[#This Row],[Salary in USD]],selection_false))</f>
        <v>80000</v>
      </c>
    </row>
    <row r="362" spans="2:15" ht="15" customHeight="1" x14ac:dyDescent="0.25">
      <c r="B362" t="s">
        <v>2444</v>
      </c>
      <c r="C362" s="1">
        <v>41055.115486111114</v>
      </c>
      <c r="D362" s="4">
        <v>80000</v>
      </c>
      <c r="E362">
        <v>80000</v>
      </c>
      <c r="F362" t="s">
        <v>6</v>
      </c>
      <c r="G362">
        <f>tblSalaries[[#This Row],[clean Salary (in local currency)]]*VLOOKUP(tblSalaries[[#This Row],[Currency]],mapping!D:E,2,FALSE)</f>
        <v>80000</v>
      </c>
      <c r="H362" t="s">
        <v>537</v>
      </c>
      <c r="I362" t="s">
        <v>20</v>
      </c>
      <c r="J362" t="s">
        <v>15</v>
      </c>
      <c r="K362" t="str">
        <f>VLOOKUP(tblSalaries[[#This Row],[Where do you work]],tblCountries[[Actual]:[Mapping]],2,FALSE)</f>
        <v>USA</v>
      </c>
      <c r="L362" t="s">
        <v>9</v>
      </c>
      <c r="M362" s="21" t="s">
        <v>4016</v>
      </c>
      <c r="N362" t="str">
        <f>VLOOKUP(IF(FLOOR(tblSalaries[[#This Row],[Salary in USD]]/salary_step,1)&gt;19,19,FLOOR(tblSalaries[[#This Row],[Salary in USD]]/salary_step,1)),tblCountries4[#All],2,0)</f>
        <v>06 | 75000 - 87500</v>
      </c>
      <c r="O362">
        <f>IF(VALUE(max_scatterplot)=0,tblSalaries[[#This Row],[Salary in USD]],IF(AND(tblSalaries[[#This Row],[Salary in USD]]&gt;=VALUE(min_scatterplot),tblSalaries[[#This Row],[Salary in USD]]&lt;=VALUE(max_scatterplot)),tblSalaries[[#This Row],[Salary in USD]],selection_false))</f>
        <v>80000</v>
      </c>
    </row>
    <row r="363" spans="2:15" ht="15" customHeight="1" x14ac:dyDescent="0.25">
      <c r="B363" t="s">
        <v>2458</v>
      </c>
      <c r="C363" s="1">
        <v>41055.127187500002</v>
      </c>
      <c r="D363" s="4">
        <v>80000</v>
      </c>
      <c r="E363">
        <v>80000</v>
      </c>
      <c r="F363" t="s">
        <v>6</v>
      </c>
      <c r="G363">
        <f>tblSalaries[[#This Row],[clean Salary (in local currency)]]*VLOOKUP(tblSalaries[[#This Row],[Currency]],mapping!D:E,2,FALSE)</f>
        <v>80000</v>
      </c>
      <c r="H363" t="s">
        <v>555</v>
      </c>
      <c r="I363" t="s">
        <v>52</v>
      </c>
      <c r="J363" t="s">
        <v>15</v>
      </c>
      <c r="K363" t="str">
        <f>VLOOKUP(tblSalaries[[#This Row],[Where do you work]],tblCountries[[Actual]:[Mapping]],2,FALSE)</f>
        <v>USA</v>
      </c>
      <c r="L363" t="s">
        <v>25</v>
      </c>
      <c r="M363" s="21" t="s">
        <v>4016</v>
      </c>
      <c r="N363" t="str">
        <f>VLOOKUP(IF(FLOOR(tblSalaries[[#This Row],[Salary in USD]]/salary_step,1)&gt;19,19,FLOOR(tblSalaries[[#This Row],[Salary in USD]]/salary_step,1)),tblCountries4[#All],2,0)</f>
        <v>06 | 75000 - 87500</v>
      </c>
      <c r="O363">
        <f>IF(VALUE(max_scatterplot)=0,tblSalaries[[#This Row],[Salary in USD]],IF(AND(tblSalaries[[#This Row],[Salary in USD]]&gt;=VALUE(min_scatterplot),tblSalaries[[#This Row],[Salary in USD]]&lt;=VALUE(max_scatterplot)),tblSalaries[[#This Row],[Salary in USD]],selection_false))</f>
        <v>80000</v>
      </c>
    </row>
    <row r="364" spans="2:15" ht="15" customHeight="1" x14ac:dyDescent="0.25">
      <c r="B364" t="s">
        <v>2548</v>
      </c>
      <c r="C364" s="1">
        <v>41055.239374999997</v>
      </c>
      <c r="D364" s="4" t="s">
        <v>652</v>
      </c>
      <c r="E364">
        <v>80000</v>
      </c>
      <c r="F364" t="s">
        <v>6</v>
      </c>
      <c r="G364">
        <f>tblSalaries[[#This Row],[clean Salary (in local currency)]]*VLOOKUP(tblSalaries[[#This Row],[Currency]],mapping!D:E,2,FALSE)</f>
        <v>80000</v>
      </c>
      <c r="H364" t="s">
        <v>653</v>
      </c>
      <c r="I364" t="s">
        <v>20</v>
      </c>
      <c r="J364" t="s">
        <v>15</v>
      </c>
      <c r="K364" t="str">
        <f>VLOOKUP(tblSalaries[[#This Row],[Where do you work]],tblCountries[[Actual]:[Mapping]],2,FALSE)</f>
        <v>USA</v>
      </c>
      <c r="L364" t="s">
        <v>13</v>
      </c>
      <c r="M364" s="21" t="s">
        <v>4016</v>
      </c>
      <c r="N364" t="str">
        <f>VLOOKUP(IF(FLOOR(tblSalaries[[#This Row],[Salary in USD]]/salary_step,1)&gt;19,19,FLOOR(tblSalaries[[#This Row],[Salary in USD]]/salary_step,1)),tblCountries4[#All],2,0)</f>
        <v>06 | 75000 - 87500</v>
      </c>
      <c r="O364">
        <f>IF(VALUE(max_scatterplot)=0,tblSalaries[[#This Row],[Salary in USD]],IF(AND(tblSalaries[[#This Row],[Salary in USD]]&gt;=VALUE(min_scatterplot),tblSalaries[[#This Row],[Salary in USD]]&lt;=VALUE(max_scatterplot)),tblSalaries[[#This Row],[Salary in USD]],selection_false))</f>
        <v>80000</v>
      </c>
    </row>
    <row r="365" spans="2:15" ht="15" customHeight="1" x14ac:dyDescent="0.25">
      <c r="B365" t="s">
        <v>2612</v>
      </c>
      <c r="C365" s="1">
        <v>41055.452141203707</v>
      </c>
      <c r="D365" s="4">
        <v>80000</v>
      </c>
      <c r="E365">
        <v>80000</v>
      </c>
      <c r="F365" t="s">
        <v>6</v>
      </c>
      <c r="G365">
        <f>tblSalaries[[#This Row],[clean Salary (in local currency)]]*VLOOKUP(tblSalaries[[#This Row],[Currency]],mapping!D:E,2,FALSE)</f>
        <v>80000</v>
      </c>
      <c r="H365" t="s">
        <v>719</v>
      </c>
      <c r="I365" t="s">
        <v>488</v>
      </c>
      <c r="J365" t="s">
        <v>15</v>
      </c>
      <c r="K365" t="str">
        <f>VLOOKUP(tblSalaries[[#This Row],[Where do you work]],tblCountries[[Actual]:[Mapping]],2,FALSE)</f>
        <v>USA</v>
      </c>
      <c r="L365" t="s">
        <v>9</v>
      </c>
      <c r="M365" s="21">
        <v>15</v>
      </c>
      <c r="N365" t="str">
        <f>VLOOKUP(IF(FLOOR(tblSalaries[[#This Row],[Salary in USD]]/salary_step,1)&gt;19,19,FLOOR(tblSalaries[[#This Row],[Salary in USD]]/salary_step,1)),tblCountries4[#All],2,0)</f>
        <v>06 | 75000 - 87500</v>
      </c>
      <c r="O365">
        <f>IF(VALUE(max_scatterplot)=0,tblSalaries[[#This Row],[Salary in USD]],IF(AND(tblSalaries[[#This Row],[Salary in USD]]&gt;=VALUE(min_scatterplot),tblSalaries[[#This Row],[Salary in USD]]&lt;=VALUE(max_scatterplot)),tblSalaries[[#This Row],[Salary in USD]],selection_false))</f>
        <v>80000</v>
      </c>
    </row>
    <row r="366" spans="2:15" ht="15" customHeight="1" x14ac:dyDescent="0.25">
      <c r="B366" t="s">
        <v>2631</v>
      </c>
      <c r="C366" s="1">
        <v>41055.4843287037</v>
      </c>
      <c r="D366" s="4">
        <v>80000</v>
      </c>
      <c r="E366">
        <v>80000</v>
      </c>
      <c r="F366" t="s">
        <v>6</v>
      </c>
      <c r="G366">
        <f>tblSalaries[[#This Row],[clean Salary (in local currency)]]*VLOOKUP(tblSalaries[[#This Row],[Currency]],mapping!D:E,2,FALSE)</f>
        <v>80000</v>
      </c>
      <c r="H366" t="s">
        <v>735</v>
      </c>
      <c r="I366" t="s">
        <v>52</v>
      </c>
      <c r="J366" t="s">
        <v>15</v>
      </c>
      <c r="K366" t="str">
        <f>VLOOKUP(tblSalaries[[#This Row],[Where do you work]],tblCountries[[Actual]:[Mapping]],2,FALSE)</f>
        <v>USA</v>
      </c>
      <c r="L366" t="s">
        <v>9</v>
      </c>
      <c r="M366" s="21">
        <v>8</v>
      </c>
      <c r="N366" t="str">
        <f>VLOOKUP(IF(FLOOR(tblSalaries[[#This Row],[Salary in USD]]/salary_step,1)&gt;19,19,FLOOR(tblSalaries[[#This Row],[Salary in USD]]/salary_step,1)),tblCountries4[#All],2,0)</f>
        <v>06 | 75000 - 87500</v>
      </c>
      <c r="O366">
        <f>IF(VALUE(max_scatterplot)=0,tblSalaries[[#This Row],[Salary in USD]],IF(AND(tblSalaries[[#This Row],[Salary in USD]]&gt;=VALUE(min_scatterplot),tblSalaries[[#This Row],[Salary in USD]]&lt;=VALUE(max_scatterplot)),tblSalaries[[#This Row],[Salary in USD]],selection_false))</f>
        <v>80000</v>
      </c>
    </row>
    <row r="367" spans="2:15" ht="15" customHeight="1" x14ac:dyDescent="0.25">
      <c r="B367" t="s">
        <v>3179</v>
      </c>
      <c r="C367" s="1">
        <v>41057.985324074078</v>
      </c>
      <c r="D367" s="4">
        <v>80000</v>
      </c>
      <c r="E367">
        <v>80000</v>
      </c>
      <c r="F367" t="s">
        <v>6</v>
      </c>
      <c r="G367">
        <f>tblSalaries[[#This Row],[clean Salary (in local currency)]]*VLOOKUP(tblSalaries[[#This Row],[Currency]],mapping!D:E,2,FALSE)</f>
        <v>80000</v>
      </c>
      <c r="H367" t="s">
        <v>1348</v>
      </c>
      <c r="I367" t="s">
        <v>20</v>
      </c>
      <c r="J367" t="s">
        <v>15</v>
      </c>
      <c r="K367" t="str">
        <f>VLOOKUP(tblSalaries[[#This Row],[Where do you work]],tblCountries[[Actual]:[Mapping]],2,FALSE)</f>
        <v>USA</v>
      </c>
      <c r="L367" t="s">
        <v>9</v>
      </c>
      <c r="M367" s="21">
        <v>6</v>
      </c>
      <c r="N367" t="str">
        <f>VLOOKUP(IF(FLOOR(tblSalaries[[#This Row],[Salary in USD]]/salary_step,1)&gt;19,19,FLOOR(tblSalaries[[#This Row],[Salary in USD]]/salary_step,1)),tblCountries4[#All],2,0)</f>
        <v>06 | 75000 - 87500</v>
      </c>
      <c r="O367">
        <f>IF(VALUE(max_scatterplot)=0,tblSalaries[[#This Row],[Salary in USD]],IF(AND(tblSalaries[[#This Row],[Salary in USD]]&gt;=VALUE(min_scatterplot),tblSalaries[[#This Row],[Salary in USD]]&lt;=VALUE(max_scatterplot)),tblSalaries[[#This Row],[Salary in USD]],selection_false))</f>
        <v>80000</v>
      </c>
    </row>
    <row r="368" spans="2:15" ht="15" customHeight="1" x14ac:dyDescent="0.25">
      <c r="B368" t="s">
        <v>3279</v>
      </c>
      <c r="C368" s="1">
        <v>41058.579155092593</v>
      </c>
      <c r="D368" s="4">
        <v>80000</v>
      </c>
      <c r="E368">
        <v>80000</v>
      </c>
      <c r="F368" t="s">
        <v>6</v>
      </c>
      <c r="G368">
        <f>tblSalaries[[#This Row],[clean Salary (in local currency)]]*VLOOKUP(tblSalaries[[#This Row],[Currency]],mapping!D:E,2,FALSE)</f>
        <v>80000</v>
      </c>
      <c r="H368" t="s">
        <v>52</v>
      </c>
      <c r="I368" t="s">
        <v>52</v>
      </c>
      <c r="J368" t="s">
        <v>15</v>
      </c>
      <c r="K368" t="str">
        <f>VLOOKUP(tblSalaries[[#This Row],[Where do you work]],tblCountries[[Actual]:[Mapping]],2,FALSE)</f>
        <v>USA</v>
      </c>
      <c r="L368" t="s">
        <v>25</v>
      </c>
      <c r="M368" s="21">
        <v>6</v>
      </c>
      <c r="N368" t="str">
        <f>VLOOKUP(IF(FLOOR(tblSalaries[[#This Row],[Salary in USD]]/salary_step,1)&gt;19,19,FLOOR(tblSalaries[[#This Row],[Salary in USD]]/salary_step,1)),tblCountries4[#All],2,0)</f>
        <v>06 | 75000 - 87500</v>
      </c>
      <c r="O368">
        <f>IF(VALUE(max_scatterplot)=0,tblSalaries[[#This Row],[Salary in USD]],IF(AND(tblSalaries[[#This Row],[Salary in USD]]&gt;=VALUE(min_scatterplot),tblSalaries[[#This Row],[Salary in USD]]&lt;=VALUE(max_scatterplot)),tblSalaries[[#This Row],[Salary in USD]],selection_false))</f>
        <v>80000</v>
      </c>
    </row>
    <row r="369" spans="2:15" ht="15" customHeight="1" x14ac:dyDescent="0.25">
      <c r="B369" t="s">
        <v>3327</v>
      </c>
      <c r="C369" s="1">
        <v>41058.773009259261</v>
      </c>
      <c r="D369" s="4">
        <v>80000</v>
      </c>
      <c r="E369">
        <v>80000</v>
      </c>
      <c r="F369" t="s">
        <v>6</v>
      </c>
      <c r="G369">
        <f>tblSalaries[[#This Row],[clean Salary (in local currency)]]*VLOOKUP(tblSalaries[[#This Row],[Currency]],mapping!D:E,2,FALSE)</f>
        <v>80000</v>
      </c>
      <c r="H369" t="s">
        <v>1252</v>
      </c>
      <c r="I369" t="s">
        <v>20</v>
      </c>
      <c r="J369" t="s">
        <v>15</v>
      </c>
      <c r="K369" t="str">
        <f>VLOOKUP(tblSalaries[[#This Row],[Where do you work]],tblCountries[[Actual]:[Mapping]],2,FALSE)</f>
        <v>USA</v>
      </c>
      <c r="L369" t="s">
        <v>25</v>
      </c>
      <c r="M369" s="21">
        <v>14</v>
      </c>
      <c r="N369" t="str">
        <f>VLOOKUP(IF(FLOOR(tblSalaries[[#This Row],[Salary in USD]]/salary_step,1)&gt;19,19,FLOOR(tblSalaries[[#This Row],[Salary in USD]]/salary_step,1)),tblCountries4[#All],2,0)</f>
        <v>06 | 75000 - 87500</v>
      </c>
      <c r="O369">
        <f>IF(VALUE(max_scatterplot)=0,tblSalaries[[#This Row],[Salary in USD]],IF(AND(tblSalaries[[#This Row],[Salary in USD]]&gt;=VALUE(min_scatterplot),tblSalaries[[#This Row],[Salary in USD]]&lt;=VALUE(max_scatterplot)),tblSalaries[[#This Row],[Salary in USD]],selection_false))</f>
        <v>80000</v>
      </c>
    </row>
    <row r="370" spans="2:15" ht="15" customHeight="1" x14ac:dyDescent="0.25">
      <c r="B370" t="s">
        <v>3346</v>
      </c>
      <c r="C370" s="1">
        <v>41058.828182870369</v>
      </c>
      <c r="D370" s="4" t="s">
        <v>1534</v>
      </c>
      <c r="E370">
        <v>80000</v>
      </c>
      <c r="F370" t="s">
        <v>6</v>
      </c>
      <c r="G370">
        <f>tblSalaries[[#This Row],[clean Salary (in local currency)]]*VLOOKUP(tblSalaries[[#This Row],[Currency]],mapping!D:E,2,FALSE)</f>
        <v>80000</v>
      </c>
      <c r="H370" t="s">
        <v>1535</v>
      </c>
      <c r="I370" t="s">
        <v>52</v>
      </c>
      <c r="J370" t="s">
        <v>15</v>
      </c>
      <c r="K370" t="str">
        <f>VLOOKUP(tblSalaries[[#This Row],[Where do you work]],tblCountries[[Actual]:[Mapping]],2,FALSE)</f>
        <v>USA</v>
      </c>
      <c r="L370" t="s">
        <v>9</v>
      </c>
      <c r="M370" s="21">
        <v>10</v>
      </c>
      <c r="N370" t="str">
        <f>VLOOKUP(IF(FLOOR(tblSalaries[[#This Row],[Salary in USD]]/salary_step,1)&gt;19,19,FLOOR(tblSalaries[[#This Row],[Salary in USD]]/salary_step,1)),tblCountries4[#All],2,0)</f>
        <v>06 | 75000 - 87500</v>
      </c>
      <c r="O370">
        <f>IF(VALUE(max_scatterplot)=0,tblSalaries[[#This Row],[Salary in USD]],IF(AND(tblSalaries[[#This Row],[Salary in USD]]&gt;=VALUE(min_scatterplot),tblSalaries[[#This Row],[Salary in USD]]&lt;=VALUE(max_scatterplot)),tblSalaries[[#This Row],[Salary in USD]],selection_false))</f>
        <v>80000</v>
      </c>
    </row>
    <row r="371" spans="2:15" ht="15" customHeight="1" x14ac:dyDescent="0.25">
      <c r="B371" t="s">
        <v>3378</v>
      </c>
      <c r="C371" s="1">
        <v>41058.951620370368</v>
      </c>
      <c r="D371" s="4">
        <v>80000</v>
      </c>
      <c r="E371">
        <v>80000</v>
      </c>
      <c r="F371" t="s">
        <v>6</v>
      </c>
      <c r="G371">
        <f>tblSalaries[[#This Row],[clean Salary (in local currency)]]*VLOOKUP(tblSalaries[[#This Row],[Currency]],mapping!D:E,2,FALSE)</f>
        <v>80000</v>
      </c>
      <c r="H371" t="s">
        <v>1561</v>
      </c>
      <c r="I371" t="s">
        <v>356</v>
      </c>
      <c r="J371" t="s">
        <v>15</v>
      </c>
      <c r="K371" t="str">
        <f>VLOOKUP(tblSalaries[[#This Row],[Where do you work]],tblCountries[[Actual]:[Mapping]],2,FALSE)</f>
        <v>USA</v>
      </c>
      <c r="L371" t="s">
        <v>18</v>
      </c>
      <c r="M371" s="21">
        <v>8</v>
      </c>
      <c r="N371" t="str">
        <f>VLOOKUP(IF(FLOOR(tblSalaries[[#This Row],[Salary in USD]]/salary_step,1)&gt;19,19,FLOOR(tblSalaries[[#This Row],[Salary in USD]]/salary_step,1)),tblCountries4[#All],2,0)</f>
        <v>06 | 75000 - 87500</v>
      </c>
      <c r="O371">
        <f>IF(VALUE(max_scatterplot)=0,tblSalaries[[#This Row],[Salary in USD]],IF(AND(tblSalaries[[#This Row],[Salary in USD]]&gt;=VALUE(min_scatterplot),tblSalaries[[#This Row],[Salary in USD]]&lt;=VALUE(max_scatterplot)),tblSalaries[[#This Row],[Salary in USD]],selection_false))</f>
        <v>80000</v>
      </c>
    </row>
    <row r="372" spans="2:15" ht="15" customHeight="1" x14ac:dyDescent="0.25">
      <c r="B372" t="s">
        <v>3410</v>
      </c>
      <c r="C372" s="1">
        <v>41059.105752314812</v>
      </c>
      <c r="D372" s="4">
        <v>80000</v>
      </c>
      <c r="E372">
        <v>80000</v>
      </c>
      <c r="F372" t="s">
        <v>6</v>
      </c>
      <c r="G372">
        <f>tblSalaries[[#This Row],[clean Salary (in local currency)]]*VLOOKUP(tblSalaries[[#This Row],[Currency]],mapping!D:E,2,FALSE)</f>
        <v>80000</v>
      </c>
      <c r="H372" t="s">
        <v>1588</v>
      </c>
      <c r="I372" t="s">
        <v>20</v>
      </c>
      <c r="J372" t="s">
        <v>15</v>
      </c>
      <c r="K372" t="str">
        <f>VLOOKUP(tblSalaries[[#This Row],[Where do you work]],tblCountries[[Actual]:[Mapping]],2,FALSE)</f>
        <v>USA</v>
      </c>
      <c r="L372" t="s">
        <v>9</v>
      </c>
      <c r="M372" s="21">
        <v>20</v>
      </c>
      <c r="N372" t="str">
        <f>VLOOKUP(IF(FLOOR(tblSalaries[[#This Row],[Salary in USD]]/salary_step,1)&gt;19,19,FLOOR(tblSalaries[[#This Row],[Salary in USD]]/salary_step,1)),tblCountries4[#All],2,0)</f>
        <v>06 | 75000 - 87500</v>
      </c>
      <c r="O372">
        <f>IF(VALUE(max_scatterplot)=0,tblSalaries[[#This Row],[Salary in USD]],IF(AND(tblSalaries[[#This Row],[Salary in USD]]&gt;=VALUE(min_scatterplot),tblSalaries[[#This Row],[Salary in USD]]&lt;=VALUE(max_scatterplot)),tblSalaries[[#This Row],[Salary in USD]],selection_false))</f>
        <v>80000</v>
      </c>
    </row>
    <row r="373" spans="2:15" ht="15" customHeight="1" x14ac:dyDescent="0.25">
      <c r="B373" t="s">
        <v>3646</v>
      </c>
      <c r="C373" s="1">
        <v>41065.170937499999</v>
      </c>
      <c r="D373" s="4">
        <v>80000</v>
      </c>
      <c r="E373">
        <v>80000</v>
      </c>
      <c r="F373" t="s">
        <v>6</v>
      </c>
      <c r="G373">
        <f>tblSalaries[[#This Row],[clean Salary (in local currency)]]*VLOOKUP(tblSalaries[[#This Row],[Currency]],mapping!D:E,2,FALSE)</f>
        <v>80000</v>
      </c>
      <c r="H373" t="s">
        <v>1817</v>
      </c>
      <c r="I373" t="s">
        <v>67</v>
      </c>
      <c r="J373" t="s">
        <v>15</v>
      </c>
      <c r="K373" t="str">
        <f>VLOOKUP(tblSalaries[[#This Row],[Where do you work]],tblCountries[[Actual]:[Mapping]],2,FALSE)</f>
        <v>USA</v>
      </c>
      <c r="L373" t="s">
        <v>18</v>
      </c>
      <c r="M373" s="21">
        <v>2</v>
      </c>
      <c r="N373" t="str">
        <f>VLOOKUP(IF(FLOOR(tblSalaries[[#This Row],[Salary in USD]]/salary_step,1)&gt;19,19,FLOOR(tblSalaries[[#This Row],[Salary in USD]]/salary_step,1)),tblCountries4[#All],2,0)</f>
        <v>06 | 75000 - 87500</v>
      </c>
      <c r="O373">
        <f>IF(VALUE(max_scatterplot)=0,tblSalaries[[#This Row],[Salary in USD]],IF(AND(tblSalaries[[#This Row],[Salary in USD]]&gt;=VALUE(min_scatterplot),tblSalaries[[#This Row],[Salary in USD]]&lt;=VALUE(max_scatterplot)),tblSalaries[[#This Row],[Salary in USD]],selection_false))</f>
        <v>80000</v>
      </c>
    </row>
    <row r="374" spans="2:15" ht="15" customHeight="1" x14ac:dyDescent="0.25">
      <c r="B374" t="s">
        <v>3712</v>
      </c>
      <c r="C374" s="1">
        <v>41068.202604166669</v>
      </c>
      <c r="D374" s="4">
        <v>80000</v>
      </c>
      <c r="E374">
        <v>80000</v>
      </c>
      <c r="F374" t="s">
        <v>6</v>
      </c>
      <c r="G374">
        <f>tblSalaries[[#This Row],[clean Salary (in local currency)]]*VLOOKUP(tblSalaries[[#This Row],[Currency]],mapping!D:E,2,FALSE)</f>
        <v>80000</v>
      </c>
      <c r="H374" t="s">
        <v>1871</v>
      </c>
      <c r="I374" t="s">
        <v>52</v>
      </c>
      <c r="J374" t="s">
        <v>15</v>
      </c>
      <c r="K374" t="str">
        <f>VLOOKUP(tblSalaries[[#This Row],[Where do you work]],tblCountries[[Actual]:[Mapping]],2,FALSE)</f>
        <v>USA</v>
      </c>
      <c r="L374" t="s">
        <v>9</v>
      </c>
      <c r="M374" s="21">
        <v>7</v>
      </c>
      <c r="N374" t="str">
        <f>VLOOKUP(IF(FLOOR(tblSalaries[[#This Row],[Salary in USD]]/salary_step,1)&gt;19,19,FLOOR(tblSalaries[[#This Row],[Salary in USD]]/salary_step,1)),tblCountries4[#All],2,0)</f>
        <v>06 | 75000 - 87500</v>
      </c>
      <c r="O374">
        <f>IF(VALUE(max_scatterplot)=0,tblSalaries[[#This Row],[Salary in USD]],IF(AND(tblSalaries[[#This Row],[Salary in USD]]&gt;=VALUE(min_scatterplot),tblSalaries[[#This Row],[Salary in USD]]&lt;=VALUE(max_scatterplot)),tblSalaries[[#This Row],[Salary in USD]],selection_false))</f>
        <v>80000</v>
      </c>
    </row>
    <row r="375" spans="2:15" ht="15" customHeight="1" x14ac:dyDescent="0.25">
      <c r="B375" t="s">
        <v>3784</v>
      </c>
      <c r="C375" s="1">
        <v>41073.016331018516</v>
      </c>
      <c r="D375" s="4">
        <v>80000</v>
      </c>
      <c r="E375">
        <v>80000</v>
      </c>
      <c r="F375" t="s">
        <v>6</v>
      </c>
      <c r="G375">
        <f>tblSalaries[[#This Row],[clean Salary (in local currency)]]*VLOOKUP(tblSalaries[[#This Row],[Currency]],mapping!D:E,2,FALSE)</f>
        <v>80000</v>
      </c>
      <c r="H375" t="s">
        <v>1921</v>
      </c>
      <c r="I375" t="s">
        <v>52</v>
      </c>
      <c r="J375" t="s">
        <v>15</v>
      </c>
      <c r="K375" t="str">
        <f>VLOOKUP(tblSalaries[[#This Row],[Where do you work]],tblCountries[[Actual]:[Mapping]],2,FALSE)</f>
        <v>USA</v>
      </c>
      <c r="L375" t="s">
        <v>9</v>
      </c>
      <c r="M375" s="21">
        <v>2</v>
      </c>
      <c r="N375" t="str">
        <f>VLOOKUP(IF(FLOOR(tblSalaries[[#This Row],[Salary in USD]]/salary_step,1)&gt;19,19,FLOOR(tblSalaries[[#This Row],[Salary in USD]]/salary_step,1)),tblCountries4[#All],2,0)</f>
        <v>06 | 75000 - 87500</v>
      </c>
      <c r="O375">
        <f>IF(VALUE(max_scatterplot)=0,tblSalaries[[#This Row],[Salary in USD]],IF(AND(tblSalaries[[#This Row],[Salary in USD]]&gt;=VALUE(min_scatterplot),tblSalaries[[#This Row],[Salary in USD]]&lt;=VALUE(max_scatterplot)),tblSalaries[[#This Row],[Salary in USD]],selection_false))</f>
        <v>80000</v>
      </c>
    </row>
    <row r="376" spans="2:15" ht="15" customHeight="1" x14ac:dyDescent="0.25">
      <c r="B376" t="s">
        <v>3805</v>
      </c>
      <c r="C376" s="1">
        <v>41074.303252314814</v>
      </c>
      <c r="D376" s="4">
        <v>80000</v>
      </c>
      <c r="E376">
        <v>80000</v>
      </c>
      <c r="F376" t="s">
        <v>6</v>
      </c>
      <c r="G376">
        <f>tblSalaries[[#This Row],[clean Salary (in local currency)]]*VLOOKUP(tblSalaries[[#This Row],[Currency]],mapping!D:E,2,FALSE)</f>
        <v>80000</v>
      </c>
      <c r="H376" t="s">
        <v>1941</v>
      </c>
      <c r="I376" t="s">
        <v>488</v>
      </c>
      <c r="J376" t="s">
        <v>15</v>
      </c>
      <c r="K376" t="str">
        <f>VLOOKUP(tblSalaries[[#This Row],[Where do you work]],tblCountries[[Actual]:[Mapping]],2,FALSE)</f>
        <v>USA</v>
      </c>
      <c r="L376" t="s">
        <v>9</v>
      </c>
      <c r="M376" s="21">
        <v>9</v>
      </c>
      <c r="N376" t="str">
        <f>VLOOKUP(IF(FLOOR(tblSalaries[[#This Row],[Salary in USD]]/salary_step,1)&gt;19,19,FLOOR(tblSalaries[[#This Row],[Salary in USD]]/salary_step,1)),tblCountries4[#All],2,0)</f>
        <v>06 | 75000 - 87500</v>
      </c>
      <c r="O376">
        <f>IF(VALUE(max_scatterplot)=0,tblSalaries[[#This Row],[Salary in USD]],IF(AND(tblSalaries[[#This Row],[Salary in USD]]&gt;=VALUE(min_scatterplot),tblSalaries[[#This Row],[Salary in USD]]&lt;=VALUE(max_scatterplot)),tblSalaries[[#This Row],[Salary in USD]],selection_false))</f>
        <v>80000</v>
      </c>
    </row>
    <row r="377" spans="2:15" ht="15" customHeight="1" x14ac:dyDescent="0.25">
      <c r="B377" t="s">
        <v>2629</v>
      </c>
      <c r="C377" s="1">
        <v>41055.480462962965</v>
      </c>
      <c r="D377" s="4">
        <v>78000</v>
      </c>
      <c r="E377">
        <v>78000</v>
      </c>
      <c r="F377" t="s">
        <v>82</v>
      </c>
      <c r="G377">
        <f>tblSalaries[[#This Row],[clean Salary (in local currency)]]*VLOOKUP(tblSalaries[[#This Row],[Currency]],mapping!D:E,2,FALSE)</f>
        <v>79552.953199405587</v>
      </c>
      <c r="H377" t="s">
        <v>732</v>
      </c>
      <c r="I377" t="s">
        <v>310</v>
      </c>
      <c r="J377" t="s">
        <v>84</v>
      </c>
      <c r="K377" t="str">
        <f>VLOOKUP(tblSalaries[[#This Row],[Where do you work]],tblCountries[[Actual]:[Mapping]],2,FALSE)</f>
        <v>Australia</v>
      </c>
      <c r="L377" t="s">
        <v>13</v>
      </c>
      <c r="M377" s="21">
        <v>4</v>
      </c>
      <c r="N377" t="str">
        <f>VLOOKUP(IF(FLOOR(tblSalaries[[#This Row],[Salary in USD]]/salary_step,1)&gt;19,19,FLOOR(tblSalaries[[#This Row],[Salary in USD]]/salary_step,1)),tblCountries4[#All],2,0)</f>
        <v>06 | 75000 - 87500</v>
      </c>
      <c r="O377">
        <f>IF(VALUE(max_scatterplot)=0,tblSalaries[[#This Row],[Salary in USD]],IF(AND(tblSalaries[[#This Row],[Salary in USD]]&gt;=VALUE(min_scatterplot),tblSalaries[[#This Row],[Salary in USD]]&lt;=VALUE(max_scatterplot)),tblSalaries[[#This Row],[Salary in USD]],selection_false))</f>
        <v>79552.953199405587</v>
      </c>
    </row>
    <row r="378" spans="2:15" ht="15" customHeight="1" x14ac:dyDescent="0.25">
      <c r="B378" t="s">
        <v>2245</v>
      </c>
      <c r="C378" s="1">
        <v>41055.043645833335</v>
      </c>
      <c r="D378" s="4">
        <v>79000</v>
      </c>
      <c r="E378">
        <v>79000</v>
      </c>
      <c r="F378" t="s">
        <v>6</v>
      </c>
      <c r="G378">
        <f>tblSalaries[[#This Row],[clean Salary (in local currency)]]*VLOOKUP(tblSalaries[[#This Row],[Currency]],mapping!D:E,2,FALSE)</f>
        <v>79000</v>
      </c>
      <c r="H378" t="s">
        <v>315</v>
      </c>
      <c r="I378" t="s">
        <v>310</v>
      </c>
      <c r="J378" t="s">
        <v>15</v>
      </c>
      <c r="K378" t="str">
        <f>VLOOKUP(tblSalaries[[#This Row],[Where do you work]],tblCountries[[Actual]:[Mapping]],2,FALSE)</f>
        <v>USA</v>
      </c>
      <c r="L378" t="s">
        <v>18</v>
      </c>
      <c r="M378" s="21" t="s">
        <v>4016</v>
      </c>
      <c r="N378" t="str">
        <f>VLOOKUP(IF(FLOOR(tblSalaries[[#This Row],[Salary in USD]]/salary_step,1)&gt;19,19,FLOOR(tblSalaries[[#This Row],[Salary in USD]]/salary_step,1)),tblCountries4[#All],2,0)</f>
        <v>06 | 75000 - 87500</v>
      </c>
      <c r="O378">
        <f>IF(VALUE(max_scatterplot)=0,tblSalaries[[#This Row],[Salary in USD]],IF(AND(tblSalaries[[#This Row],[Salary in USD]]&gt;=VALUE(min_scatterplot),tblSalaries[[#This Row],[Salary in USD]]&lt;=VALUE(max_scatterplot)),tblSalaries[[#This Row],[Salary in USD]],selection_false))</f>
        <v>79000</v>
      </c>
    </row>
    <row r="379" spans="2:15" ht="15" customHeight="1" x14ac:dyDescent="0.25">
      <c r="B379" t="s">
        <v>2920</v>
      </c>
      <c r="C379" s="1">
        <v>41056.931956018518</v>
      </c>
      <c r="D379" s="4" t="s">
        <v>1067</v>
      </c>
      <c r="E379">
        <v>50000</v>
      </c>
      <c r="F379" t="s">
        <v>69</v>
      </c>
      <c r="G379">
        <f>tblSalaries[[#This Row],[clean Salary (in local currency)]]*VLOOKUP(tblSalaries[[#This Row],[Currency]],mapping!D:E,2,FALSE)</f>
        <v>78808.913603364199</v>
      </c>
      <c r="H379" t="s">
        <v>1068</v>
      </c>
      <c r="I379" t="s">
        <v>20</v>
      </c>
      <c r="J379" t="s">
        <v>71</v>
      </c>
      <c r="K379" t="str">
        <f>VLOOKUP(tblSalaries[[#This Row],[Where do you work]],tblCountries[[Actual]:[Mapping]],2,FALSE)</f>
        <v>UK</v>
      </c>
      <c r="L379" t="s">
        <v>13</v>
      </c>
      <c r="M379" s="21">
        <v>10</v>
      </c>
      <c r="N379" t="str">
        <f>VLOOKUP(IF(FLOOR(tblSalaries[[#This Row],[Salary in USD]]/salary_step,1)&gt;19,19,FLOOR(tblSalaries[[#This Row],[Salary in USD]]/salary_step,1)),tblCountries4[#All],2,0)</f>
        <v>06 | 75000 - 87500</v>
      </c>
      <c r="O379">
        <f>IF(VALUE(max_scatterplot)=0,tblSalaries[[#This Row],[Salary in USD]],IF(AND(tblSalaries[[#This Row],[Salary in USD]]&gt;=VALUE(min_scatterplot),tblSalaries[[#This Row],[Salary in USD]]&lt;=VALUE(max_scatterplot)),tblSalaries[[#This Row],[Salary in USD]],selection_false))</f>
        <v>78808.913603364199</v>
      </c>
    </row>
    <row r="380" spans="2:15" ht="15" customHeight="1" x14ac:dyDescent="0.25">
      <c r="B380" t="s">
        <v>3058</v>
      </c>
      <c r="C380" s="1">
        <v>41057.640173611115</v>
      </c>
      <c r="D380" s="4" t="s">
        <v>1211</v>
      </c>
      <c r="E380">
        <v>50000</v>
      </c>
      <c r="F380" t="s">
        <v>69</v>
      </c>
      <c r="G380">
        <f>tblSalaries[[#This Row],[clean Salary (in local currency)]]*VLOOKUP(tblSalaries[[#This Row],[Currency]],mapping!D:E,2,FALSE)</f>
        <v>78808.913603364199</v>
      </c>
      <c r="H380" t="s">
        <v>1212</v>
      </c>
      <c r="I380" t="s">
        <v>52</v>
      </c>
      <c r="J380" t="s">
        <v>71</v>
      </c>
      <c r="K380" t="str">
        <f>VLOOKUP(tblSalaries[[#This Row],[Where do you work]],tblCountries[[Actual]:[Mapping]],2,FALSE)</f>
        <v>UK</v>
      </c>
      <c r="L380" t="s">
        <v>18</v>
      </c>
      <c r="M380" s="21">
        <v>12</v>
      </c>
      <c r="N380" t="str">
        <f>VLOOKUP(IF(FLOOR(tblSalaries[[#This Row],[Salary in USD]]/salary_step,1)&gt;19,19,FLOOR(tblSalaries[[#This Row],[Salary in USD]]/salary_step,1)),tblCountries4[#All],2,0)</f>
        <v>06 | 75000 - 87500</v>
      </c>
      <c r="O380">
        <f>IF(VALUE(max_scatterplot)=0,tblSalaries[[#This Row],[Salary in USD]],IF(AND(tblSalaries[[#This Row],[Salary in USD]]&gt;=VALUE(min_scatterplot),tblSalaries[[#This Row],[Salary in USD]]&lt;=VALUE(max_scatterplot)),tblSalaries[[#This Row],[Salary in USD]],selection_false))</f>
        <v>78808.913603364199</v>
      </c>
    </row>
    <row r="381" spans="2:15" ht="15" customHeight="1" x14ac:dyDescent="0.25">
      <c r="B381" t="s">
        <v>3662</v>
      </c>
      <c r="C381" s="1">
        <v>41065.909143518518</v>
      </c>
      <c r="D381" s="4">
        <v>50000</v>
      </c>
      <c r="E381">
        <v>50000</v>
      </c>
      <c r="F381" t="s">
        <v>69</v>
      </c>
      <c r="G381">
        <f>tblSalaries[[#This Row],[clean Salary (in local currency)]]*VLOOKUP(tblSalaries[[#This Row],[Currency]],mapping!D:E,2,FALSE)</f>
        <v>78808.913603364199</v>
      </c>
      <c r="H381" t="s">
        <v>1024</v>
      </c>
      <c r="I381" t="s">
        <v>4001</v>
      </c>
      <c r="J381" t="s">
        <v>71</v>
      </c>
      <c r="K381" t="str">
        <f>VLOOKUP(tblSalaries[[#This Row],[Where do you work]],tblCountries[[Actual]:[Mapping]],2,FALSE)</f>
        <v>UK</v>
      </c>
      <c r="L381" t="s">
        <v>9</v>
      </c>
      <c r="M381" s="21">
        <v>10</v>
      </c>
      <c r="N381" t="str">
        <f>VLOOKUP(IF(FLOOR(tblSalaries[[#This Row],[Salary in USD]]/salary_step,1)&gt;19,19,FLOOR(tblSalaries[[#This Row],[Salary in USD]]/salary_step,1)),tblCountries4[#All],2,0)</f>
        <v>06 | 75000 - 87500</v>
      </c>
      <c r="O381">
        <f>IF(VALUE(max_scatterplot)=0,tblSalaries[[#This Row],[Salary in USD]],IF(AND(tblSalaries[[#This Row],[Salary in USD]]&gt;=VALUE(min_scatterplot),tblSalaries[[#This Row],[Salary in USD]]&lt;=VALUE(max_scatterplot)),tblSalaries[[#This Row],[Salary in USD]],selection_false))</f>
        <v>78808.913603364199</v>
      </c>
    </row>
    <row r="382" spans="2:15" ht="15" customHeight="1" x14ac:dyDescent="0.25">
      <c r="B382" t="s">
        <v>3697</v>
      </c>
      <c r="C382" s="1">
        <v>41067.638807870368</v>
      </c>
      <c r="D382" s="4">
        <v>50000</v>
      </c>
      <c r="E382">
        <v>50000</v>
      </c>
      <c r="F382" t="s">
        <v>69</v>
      </c>
      <c r="G382">
        <f>tblSalaries[[#This Row],[clean Salary (in local currency)]]*VLOOKUP(tblSalaries[[#This Row],[Currency]],mapping!D:E,2,FALSE)</f>
        <v>78808.913603364199</v>
      </c>
      <c r="H382" t="s">
        <v>200</v>
      </c>
      <c r="I382" t="s">
        <v>20</v>
      </c>
      <c r="J382" t="s">
        <v>71</v>
      </c>
      <c r="K382" t="str">
        <f>VLOOKUP(tblSalaries[[#This Row],[Where do you work]],tblCountries[[Actual]:[Mapping]],2,FALSE)</f>
        <v>UK</v>
      </c>
      <c r="L382" t="s">
        <v>18</v>
      </c>
      <c r="M382" s="21">
        <v>2</v>
      </c>
      <c r="N382" t="str">
        <f>VLOOKUP(IF(FLOOR(tblSalaries[[#This Row],[Salary in USD]]/salary_step,1)&gt;19,19,FLOOR(tblSalaries[[#This Row],[Salary in USD]]/salary_step,1)),tblCountries4[#All],2,0)</f>
        <v>06 | 75000 - 87500</v>
      </c>
      <c r="O382">
        <f>IF(VALUE(max_scatterplot)=0,tblSalaries[[#This Row],[Salary in USD]],IF(AND(tblSalaries[[#This Row],[Salary in USD]]&gt;=VALUE(min_scatterplot),tblSalaries[[#This Row],[Salary in USD]]&lt;=VALUE(max_scatterplot)),tblSalaries[[#This Row],[Salary in USD]],selection_false))</f>
        <v>78808.913603364199</v>
      </c>
    </row>
    <row r="383" spans="2:15" ht="15" customHeight="1" x14ac:dyDescent="0.25">
      <c r="B383" t="s">
        <v>3801</v>
      </c>
      <c r="C383" s="1">
        <v>41073.98097222222</v>
      </c>
      <c r="D383" s="4">
        <v>50000</v>
      </c>
      <c r="E383">
        <v>50000</v>
      </c>
      <c r="F383" t="s">
        <v>69</v>
      </c>
      <c r="G383">
        <f>tblSalaries[[#This Row],[clean Salary (in local currency)]]*VLOOKUP(tblSalaries[[#This Row],[Currency]],mapping!D:E,2,FALSE)</f>
        <v>78808.913603364199</v>
      </c>
      <c r="H383" t="s">
        <v>1621</v>
      </c>
      <c r="I383" t="s">
        <v>310</v>
      </c>
      <c r="J383" t="s">
        <v>71</v>
      </c>
      <c r="K383" t="str">
        <f>VLOOKUP(tblSalaries[[#This Row],[Where do you work]],tblCountries[[Actual]:[Mapping]],2,FALSE)</f>
        <v>UK</v>
      </c>
      <c r="L383" t="s">
        <v>18</v>
      </c>
      <c r="M383" s="21">
        <v>10</v>
      </c>
      <c r="N383" t="str">
        <f>VLOOKUP(IF(FLOOR(tblSalaries[[#This Row],[Salary in USD]]/salary_step,1)&gt;19,19,FLOOR(tblSalaries[[#This Row],[Salary in USD]]/salary_step,1)),tblCountries4[#All],2,0)</f>
        <v>06 | 75000 - 87500</v>
      </c>
      <c r="O383">
        <f>IF(VALUE(max_scatterplot)=0,tblSalaries[[#This Row],[Salary in USD]],IF(AND(tblSalaries[[#This Row],[Salary in USD]]&gt;=VALUE(min_scatterplot),tblSalaries[[#This Row],[Salary in USD]]&lt;=VALUE(max_scatterplot)),tblSalaries[[#This Row],[Salary in USD]],selection_false))</f>
        <v>78808.913603364199</v>
      </c>
    </row>
    <row r="384" spans="2:15" ht="15" customHeight="1" x14ac:dyDescent="0.25">
      <c r="B384" t="s">
        <v>3216</v>
      </c>
      <c r="C384" s="1">
        <v>41058.113703703704</v>
      </c>
      <c r="D384" s="4" t="s">
        <v>1385</v>
      </c>
      <c r="E384">
        <v>62000</v>
      </c>
      <c r="F384" t="s">
        <v>22</v>
      </c>
      <c r="G384">
        <f>tblSalaries[[#This Row],[clean Salary (in local currency)]]*VLOOKUP(tblSalaries[[#This Row],[Currency]],mapping!D:E,2,FALSE)</f>
        <v>78764.765217479682</v>
      </c>
      <c r="H384" t="s">
        <v>1386</v>
      </c>
      <c r="I384" t="s">
        <v>20</v>
      </c>
      <c r="J384" t="s">
        <v>628</v>
      </c>
      <c r="K384" t="str">
        <f>VLOOKUP(tblSalaries[[#This Row],[Where do you work]],tblCountries[[Actual]:[Mapping]],2,FALSE)</f>
        <v>Netherlands</v>
      </c>
      <c r="L384" t="s">
        <v>9</v>
      </c>
      <c r="M384" s="21">
        <v>15</v>
      </c>
      <c r="N384" t="str">
        <f>VLOOKUP(IF(FLOOR(tblSalaries[[#This Row],[Salary in USD]]/salary_step,1)&gt;19,19,FLOOR(tblSalaries[[#This Row],[Salary in USD]]/salary_step,1)),tblCountries4[#All],2,0)</f>
        <v>06 | 75000 - 87500</v>
      </c>
      <c r="O384">
        <f>IF(VALUE(max_scatterplot)=0,tblSalaries[[#This Row],[Salary in USD]],IF(AND(tblSalaries[[#This Row],[Salary in USD]]&gt;=VALUE(min_scatterplot),tblSalaries[[#This Row],[Salary in USD]]&lt;=VALUE(max_scatterplot)),tblSalaries[[#This Row],[Salary in USD]],selection_false))</f>
        <v>78764.765217479682</v>
      </c>
    </row>
    <row r="385" spans="2:15" ht="15" customHeight="1" x14ac:dyDescent="0.25">
      <c r="B385" t="s">
        <v>3345</v>
      </c>
      <c r="C385" s="1">
        <v>41058.826678240737</v>
      </c>
      <c r="D385" s="4">
        <v>62000</v>
      </c>
      <c r="E385">
        <v>62000</v>
      </c>
      <c r="F385" t="s">
        <v>22</v>
      </c>
      <c r="G385">
        <f>tblSalaries[[#This Row],[clean Salary (in local currency)]]*VLOOKUP(tblSalaries[[#This Row],[Currency]],mapping!D:E,2,FALSE)</f>
        <v>78764.765217479682</v>
      </c>
      <c r="H385" t="s">
        <v>488</v>
      </c>
      <c r="I385" t="s">
        <v>488</v>
      </c>
      <c r="J385" t="s">
        <v>628</v>
      </c>
      <c r="K385" t="str">
        <f>VLOOKUP(tblSalaries[[#This Row],[Where do you work]],tblCountries[[Actual]:[Mapping]],2,FALSE)</f>
        <v>Netherlands</v>
      </c>
      <c r="L385" t="s">
        <v>9</v>
      </c>
      <c r="M385" s="21">
        <v>15</v>
      </c>
      <c r="N385" t="str">
        <f>VLOOKUP(IF(FLOOR(tblSalaries[[#This Row],[Salary in USD]]/salary_step,1)&gt;19,19,FLOOR(tblSalaries[[#This Row],[Salary in USD]]/salary_step,1)),tblCountries4[#All],2,0)</f>
        <v>06 | 75000 - 87500</v>
      </c>
      <c r="O385">
        <f>IF(VALUE(max_scatterplot)=0,tblSalaries[[#This Row],[Salary in USD]],IF(AND(tblSalaries[[#This Row],[Salary in USD]]&gt;=VALUE(min_scatterplot),tblSalaries[[#This Row],[Salary in USD]]&lt;=VALUE(max_scatterplot)),tblSalaries[[#This Row],[Salary in USD]],selection_false))</f>
        <v>78764.765217479682</v>
      </c>
    </row>
    <row r="386" spans="2:15" ht="15" customHeight="1" x14ac:dyDescent="0.25">
      <c r="B386" t="s">
        <v>2378</v>
      </c>
      <c r="C386" s="1">
        <v>41055.081516203703</v>
      </c>
      <c r="D386" s="4">
        <v>80000</v>
      </c>
      <c r="E386">
        <v>80000</v>
      </c>
      <c r="F386" t="s">
        <v>86</v>
      </c>
      <c r="G386">
        <f>tblSalaries[[#This Row],[clean Salary (in local currency)]]*VLOOKUP(tblSalaries[[#This Row],[Currency]],mapping!D:E,2,FALSE)</f>
        <v>78668.921842426149</v>
      </c>
      <c r="H386" t="s">
        <v>459</v>
      </c>
      <c r="I386" t="s">
        <v>20</v>
      </c>
      <c r="J386" t="s">
        <v>88</v>
      </c>
      <c r="K386" t="str">
        <f>VLOOKUP(tblSalaries[[#This Row],[Where do you work]],tblCountries[[Actual]:[Mapping]],2,FALSE)</f>
        <v>Canada</v>
      </c>
      <c r="L386" t="s">
        <v>9</v>
      </c>
      <c r="M386" s="21" t="s">
        <v>4016</v>
      </c>
      <c r="N386" t="str">
        <f>VLOOKUP(IF(FLOOR(tblSalaries[[#This Row],[Salary in USD]]/salary_step,1)&gt;19,19,FLOOR(tblSalaries[[#This Row],[Salary in USD]]/salary_step,1)),tblCountries4[#All],2,0)</f>
        <v>06 | 75000 - 87500</v>
      </c>
      <c r="O386">
        <f>IF(VALUE(max_scatterplot)=0,tblSalaries[[#This Row],[Salary in USD]],IF(AND(tblSalaries[[#This Row],[Salary in USD]]&gt;=VALUE(min_scatterplot),tblSalaries[[#This Row],[Salary in USD]]&lt;=VALUE(max_scatterplot)),tblSalaries[[#This Row],[Salary in USD]],selection_false))</f>
        <v>78668.921842426149</v>
      </c>
    </row>
    <row r="387" spans="2:15" ht="15" customHeight="1" x14ac:dyDescent="0.25">
      <c r="B387" t="s">
        <v>3552</v>
      </c>
      <c r="C387" s="1">
        <v>41061.272094907406</v>
      </c>
      <c r="D387" s="4">
        <v>80000</v>
      </c>
      <c r="E387">
        <v>80000</v>
      </c>
      <c r="F387" t="s">
        <v>86</v>
      </c>
      <c r="G387">
        <f>tblSalaries[[#This Row],[clean Salary (in local currency)]]*VLOOKUP(tblSalaries[[#This Row],[Currency]],mapping!D:E,2,FALSE)</f>
        <v>78668.921842426149</v>
      </c>
      <c r="H387" t="s">
        <v>1732</v>
      </c>
      <c r="I387" t="s">
        <v>20</v>
      </c>
      <c r="J387" t="s">
        <v>88</v>
      </c>
      <c r="K387" t="str">
        <f>VLOOKUP(tblSalaries[[#This Row],[Where do you work]],tblCountries[[Actual]:[Mapping]],2,FALSE)</f>
        <v>Canada</v>
      </c>
      <c r="L387" t="s">
        <v>9</v>
      </c>
      <c r="M387" s="21">
        <v>7</v>
      </c>
      <c r="N387" t="str">
        <f>VLOOKUP(IF(FLOOR(tblSalaries[[#This Row],[Salary in USD]]/salary_step,1)&gt;19,19,FLOOR(tblSalaries[[#This Row],[Salary in USD]]/salary_step,1)),tblCountries4[#All],2,0)</f>
        <v>06 | 75000 - 87500</v>
      </c>
      <c r="O387">
        <f>IF(VALUE(max_scatterplot)=0,tblSalaries[[#This Row],[Salary in USD]],IF(AND(tblSalaries[[#This Row],[Salary in USD]]&gt;=VALUE(min_scatterplot),tblSalaries[[#This Row],[Salary in USD]]&lt;=VALUE(max_scatterplot)),tblSalaries[[#This Row],[Salary in USD]],selection_false))</f>
        <v>78668.921842426149</v>
      </c>
    </row>
    <row r="388" spans="2:15" ht="15" customHeight="1" x14ac:dyDescent="0.25">
      <c r="B388" t="s">
        <v>2553</v>
      </c>
      <c r="C388" s="1">
        <v>41055.243298611109</v>
      </c>
      <c r="D388" s="4">
        <v>77000</v>
      </c>
      <c r="E388">
        <v>77000</v>
      </c>
      <c r="F388" t="s">
        <v>82</v>
      </c>
      <c r="G388">
        <f>tblSalaries[[#This Row],[clean Salary (in local currency)]]*VLOOKUP(tblSalaries[[#This Row],[Currency]],mapping!D:E,2,FALSE)</f>
        <v>78533.043543002947</v>
      </c>
      <c r="H388" t="s">
        <v>657</v>
      </c>
      <c r="I388" t="s">
        <v>20</v>
      </c>
      <c r="J388" t="s">
        <v>84</v>
      </c>
      <c r="K388" t="str">
        <f>VLOOKUP(tblSalaries[[#This Row],[Where do you work]],tblCountries[[Actual]:[Mapping]],2,FALSE)</f>
        <v>Australia</v>
      </c>
      <c r="L388" t="s">
        <v>18</v>
      </c>
      <c r="M388" s="21" t="s">
        <v>4016</v>
      </c>
      <c r="N388" t="str">
        <f>VLOOKUP(IF(FLOOR(tblSalaries[[#This Row],[Salary in USD]]/salary_step,1)&gt;19,19,FLOOR(tblSalaries[[#This Row],[Salary in USD]]/salary_step,1)),tblCountries4[#All],2,0)</f>
        <v>06 | 75000 - 87500</v>
      </c>
      <c r="O388">
        <f>IF(VALUE(max_scatterplot)=0,tblSalaries[[#This Row],[Salary in USD]],IF(AND(tblSalaries[[#This Row],[Salary in USD]]&gt;=VALUE(min_scatterplot),tblSalaries[[#This Row],[Salary in USD]]&lt;=VALUE(max_scatterplot)),tblSalaries[[#This Row],[Salary in USD]],selection_false))</f>
        <v>78533.043543002947</v>
      </c>
    </row>
    <row r="389" spans="2:15" ht="15" customHeight="1" x14ac:dyDescent="0.25">
      <c r="B389" t="s">
        <v>2222</v>
      </c>
      <c r="C389" s="1">
        <v>41055.039513888885</v>
      </c>
      <c r="D389" s="4">
        <v>78000</v>
      </c>
      <c r="E389">
        <v>78000</v>
      </c>
      <c r="F389" t="s">
        <v>6</v>
      </c>
      <c r="G389">
        <f>tblSalaries[[#This Row],[clean Salary (in local currency)]]*VLOOKUP(tblSalaries[[#This Row],[Currency]],mapping!D:E,2,FALSE)</f>
        <v>78000</v>
      </c>
      <c r="H389" t="s">
        <v>291</v>
      </c>
      <c r="I389" t="s">
        <v>310</v>
      </c>
      <c r="J389" t="s">
        <v>292</v>
      </c>
      <c r="K389" t="str">
        <f>VLOOKUP(tblSalaries[[#This Row],[Where do you work]],tblCountries[[Actual]:[Mapping]],2,FALSE)</f>
        <v>Bermuda</v>
      </c>
      <c r="L389" t="s">
        <v>9</v>
      </c>
      <c r="M389" s="21" t="s">
        <v>4016</v>
      </c>
      <c r="N389" t="str">
        <f>VLOOKUP(IF(FLOOR(tblSalaries[[#This Row],[Salary in USD]]/salary_step,1)&gt;19,19,FLOOR(tblSalaries[[#This Row],[Salary in USD]]/salary_step,1)),tblCountries4[#All],2,0)</f>
        <v>06 | 75000 - 87500</v>
      </c>
      <c r="O389">
        <f>IF(VALUE(max_scatterplot)=0,tblSalaries[[#This Row],[Salary in USD]],IF(AND(tblSalaries[[#This Row],[Salary in USD]]&gt;=VALUE(min_scatterplot),tblSalaries[[#This Row],[Salary in USD]]&lt;=VALUE(max_scatterplot)),tblSalaries[[#This Row],[Salary in USD]],selection_false))</f>
        <v>78000</v>
      </c>
    </row>
    <row r="390" spans="2:15" ht="15" customHeight="1" x14ac:dyDescent="0.25">
      <c r="B390" t="s">
        <v>2453</v>
      </c>
      <c r="C390" s="1">
        <v>41055.123287037037</v>
      </c>
      <c r="D390" s="4">
        <v>78000</v>
      </c>
      <c r="E390">
        <v>78000</v>
      </c>
      <c r="F390" t="s">
        <v>6</v>
      </c>
      <c r="G390">
        <f>tblSalaries[[#This Row],[clean Salary (in local currency)]]*VLOOKUP(tblSalaries[[#This Row],[Currency]],mapping!D:E,2,FALSE)</f>
        <v>78000</v>
      </c>
      <c r="H390" t="s">
        <v>547</v>
      </c>
      <c r="I390" t="s">
        <v>52</v>
      </c>
      <c r="J390" t="s">
        <v>548</v>
      </c>
      <c r="K390" t="str">
        <f>VLOOKUP(tblSalaries[[#This Row],[Where do you work]],tblCountries[[Actual]:[Mapping]],2,FALSE)</f>
        <v>Somalia</v>
      </c>
      <c r="L390" t="s">
        <v>9</v>
      </c>
      <c r="M390" s="21" t="s">
        <v>4016</v>
      </c>
      <c r="N390" t="str">
        <f>VLOOKUP(IF(FLOOR(tblSalaries[[#This Row],[Salary in USD]]/salary_step,1)&gt;19,19,FLOOR(tblSalaries[[#This Row],[Salary in USD]]/salary_step,1)),tblCountries4[#All],2,0)</f>
        <v>06 | 75000 - 87500</v>
      </c>
      <c r="O390">
        <f>IF(VALUE(max_scatterplot)=0,tblSalaries[[#This Row],[Salary in USD]],IF(AND(tblSalaries[[#This Row],[Salary in USD]]&gt;=VALUE(min_scatterplot),tblSalaries[[#This Row],[Salary in USD]]&lt;=VALUE(max_scatterplot)),tblSalaries[[#This Row],[Salary in USD]],selection_false))</f>
        <v>78000</v>
      </c>
    </row>
    <row r="391" spans="2:15" ht="15" customHeight="1" x14ac:dyDescent="0.25">
      <c r="B391" t="s">
        <v>3789</v>
      </c>
      <c r="C391" s="1">
        <v>41073.158784722225</v>
      </c>
      <c r="D391" s="4">
        <v>78000</v>
      </c>
      <c r="E391">
        <v>78000</v>
      </c>
      <c r="F391" t="s">
        <v>6</v>
      </c>
      <c r="G391">
        <f>tblSalaries[[#This Row],[clean Salary (in local currency)]]*VLOOKUP(tblSalaries[[#This Row],[Currency]],mapping!D:E,2,FALSE)</f>
        <v>78000</v>
      </c>
      <c r="H391" t="s">
        <v>1926</v>
      </c>
      <c r="I391" t="s">
        <v>279</v>
      </c>
      <c r="J391" t="s">
        <v>15</v>
      </c>
      <c r="K391" t="str">
        <f>VLOOKUP(tblSalaries[[#This Row],[Where do you work]],tblCountries[[Actual]:[Mapping]],2,FALSE)</f>
        <v>USA</v>
      </c>
      <c r="L391" t="s">
        <v>13</v>
      </c>
      <c r="M391" s="21">
        <v>5</v>
      </c>
      <c r="N391" t="str">
        <f>VLOOKUP(IF(FLOOR(tblSalaries[[#This Row],[Salary in USD]]/salary_step,1)&gt;19,19,FLOOR(tblSalaries[[#This Row],[Salary in USD]]/salary_step,1)),tblCountries4[#All],2,0)</f>
        <v>06 | 75000 - 87500</v>
      </c>
      <c r="O391">
        <f>IF(VALUE(max_scatterplot)=0,tblSalaries[[#This Row],[Salary in USD]],IF(AND(tblSalaries[[#This Row],[Salary in USD]]&gt;=VALUE(min_scatterplot),tblSalaries[[#This Row],[Salary in USD]]&lt;=VALUE(max_scatterplot)),tblSalaries[[#This Row],[Salary in USD]],selection_false))</f>
        <v>78000</v>
      </c>
    </row>
    <row r="392" spans="2:15" ht="15" customHeight="1" x14ac:dyDescent="0.25">
      <c r="B392" t="s">
        <v>3855</v>
      </c>
      <c r="C392" s="1">
        <v>41078.602766203701</v>
      </c>
      <c r="D392" s="4" t="s">
        <v>1981</v>
      </c>
      <c r="E392">
        <v>76300</v>
      </c>
      <c r="F392" t="s">
        <v>82</v>
      </c>
      <c r="G392">
        <f>tblSalaries[[#This Row],[clean Salary (in local currency)]]*VLOOKUP(tblSalaries[[#This Row],[Currency]],mapping!D:E,2,FALSE)</f>
        <v>77819.106783521114</v>
      </c>
      <c r="H392" t="s">
        <v>386</v>
      </c>
      <c r="I392" t="s">
        <v>20</v>
      </c>
      <c r="J392" t="s">
        <v>84</v>
      </c>
      <c r="K392" t="str">
        <f>VLOOKUP(tblSalaries[[#This Row],[Where do you work]],tblCountries[[Actual]:[Mapping]],2,FALSE)</f>
        <v>Australia</v>
      </c>
      <c r="L392" t="s">
        <v>13</v>
      </c>
      <c r="M392" s="21">
        <v>3</v>
      </c>
      <c r="N392" t="str">
        <f>VLOOKUP(IF(FLOOR(tblSalaries[[#This Row],[Salary in USD]]/salary_step,1)&gt;19,19,FLOOR(tblSalaries[[#This Row],[Salary in USD]]/salary_step,1)),tblCountries4[#All],2,0)</f>
        <v>06 | 75000 - 87500</v>
      </c>
      <c r="O392">
        <f>IF(VALUE(max_scatterplot)=0,tblSalaries[[#This Row],[Salary in USD]],IF(AND(tblSalaries[[#This Row],[Salary in USD]]&gt;=VALUE(min_scatterplot),tblSalaries[[#This Row],[Salary in USD]]&lt;=VALUE(max_scatterplot)),tblSalaries[[#This Row],[Salary in USD]],selection_false))</f>
        <v>77819.106783521114</v>
      </c>
    </row>
    <row r="393" spans="2:15" ht="15" customHeight="1" x14ac:dyDescent="0.25">
      <c r="B393" t="s">
        <v>3371</v>
      </c>
      <c r="C393" s="1">
        <v>41058.926608796297</v>
      </c>
      <c r="D393" s="4">
        <v>77500</v>
      </c>
      <c r="E393">
        <v>77500</v>
      </c>
      <c r="F393" t="s">
        <v>6</v>
      </c>
      <c r="G393">
        <f>tblSalaries[[#This Row],[clean Salary (in local currency)]]*VLOOKUP(tblSalaries[[#This Row],[Currency]],mapping!D:E,2,FALSE)</f>
        <v>77500</v>
      </c>
      <c r="H393" t="s">
        <v>266</v>
      </c>
      <c r="I393" t="s">
        <v>20</v>
      </c>
      <c r="J393" t="s">
        <v>15</v>
      </c>
      <c r="K393" t="str">
        <f>VLOOKUP(tblSalaries[[#This Row],[Where do you work]],tblCountries[[Actual]:[Mapping]],2,FALSE)</f>
        <v>USA</v>
      </c>
      <c r="L393" t="s">
        <v>9</v>
      </c>
      <c r="M393" s="21">
        <v>7</v>
      </c>
      <c r="N393" t="str">
        <f>VLOOKUP(IF(FLOOR(tblSalaries[[#This Row],[Salary in USD]]/salary_step,1)&gt;19,19,FLOOR(tblSalaries[[#This Row],[Salary in USD]]/salary_step,1)),tblCountries4[#All],2,0)</f>
        <v>06 | 75000 - 87500</v>
      </c>
      <c r="O393">
        <f>IF(VALUE(max_scatterplot)=0,tblSalaries[[#This Row],[Salary in USD]],IF(AND(tblSalaries[[#This Row],[Salary in USD]]&gt;=VALUE(min_scatterplot),tblSalaries[[#This Row],[Salary in USD]]&lt;=VALUE(max_scatterplot)),tblSalaries[[#This Row],[Salary in USD]],selection_false))</f>
        <v>77500</v>
      </c>
    </row>
    <row r="394" spans="2:15" ht="15" customHeight="1" x14ac:dyDescent="0.25">
      <c r="B394" t="s">
        <v>2270</v>
      </c>
      <c r="C394" s="1">
        <v>41055.047708333332</v>
      </c>
      <c r="D394" s="4" t="s">
        <v>338</v>
      </c>
      <c r="E394">
        <v>77000</v>
      </c>
      <c r="F394" t="s">
        <v>6</v>
      </c>
      <c r="G394">
        <f>tblSalaries[[#This Row],[clean Salary (in local currency)]]*VLOOKUP(tblSalaries[[#This Row],[Currency]],mapping!D:E,2,FALSE)</f>
        <v>77000</v>
      </c>
      <c r="H394" t="s">
        <v>339</v>
      </c>
      <c r="I394" t="s">
        <v>310</v>
      </c>
      <c r="J394" t="s">
        <v>15</v>
      </c>
      <c r="K394" t="str">
        <f>VLOOKUP(tblSalaries[[#This Row],[Where do you work]],tblCountries[[Actual]:[Mapping]],2,FALSE)</f>
        <v>USA</v>
      </c>
      <c r="L394" t="s">
        <v>9</v>
      </c>
      <c r="M394" s="21" t="s">
        <v>4016</v>
      </c>
      <c r="N394" t="str">
        <f>VLOOKUP(IF(FLOOR(tblSalaries[[#This Row],[Salary in USD]]/salary_step,1)&gt;19,19,FLOOR(tblSalaries[[#This Row],[Salary in USD]]/salary_step,1)),tblCountries4[#All],2,0)</f>
        <v>06 | 75000 - 87500</v>
      </c>
      <c r="O394">
        <f>IF(VALUE(max_scatterplot)=0,tblSalaries[[#This Row],[Salary in USD]],IF(AND(tblSalaries[[#This Row],[Salary in USD]]&gt;=VALUE(min_scatterplot),tblSalaries[[#This Row],[Salary in USD]]&lt;=VALUE(max_scatterplot)),tblSalaries[[#This Row],[Salary in USD]],selection_false))</f>
        <v>77000</v>
      </c>
    </row>
    <row r="395" spans="2:15" ht="15" customHeight="1" x14ac:dyDescent="0.25">
      <c r="B395" t="s">
        <v>2502</v>
      </c>
      <c r="C395" s="1">
        <v>41055.169131944444</v>
      </c>
      <c r="D395" s="4">
        <v>77000</v>
      </c>
      <c r="E395">
        <v>77000</v>
      </c>
      <c r="F395" t="s">
        <v>6</v>
      </c>
      <c r="G395">
        <f>tblSalaries[[#This Row],[clean Salary (in local currency)]]*VLOOKUP(tblSalaries[[#This Row],[Currency]],mapping!D:E,2,FALSE)</f>
        <v>77000</v>
      </c>
      <c r="H395" t="s">
        <v>424</v>
      </c>
      <c r="I395" t="s">
        <v>20</v>
      </c>
      <c r="J395" t="s">
        <v>15</v>
      </c>
      <c r="K395" t="str">
        <f>VLOOKUP(tblSalaries[[#This Row],[Where do you work]],tblCountries[[Actual]:[Mapping]],2,FALSE)</f>
        <v>USA</v>
      </c>
      <c r="L395" t="s">
        <v>13</v>
      </c>
      <c r="M395" s="21" t="s">
        <v>4016</v>
      </c>
      <c r="N395" t="str">
        <f>VLOOKUP(IF(FLOOR(tblSalaries[[#This Row],[Salary in USD]]/salary_step,1)&gt;19,19,FLOOR(tblSalaries[[#This Row],[Salary in USD]]/salary_step,1)),tblCountries4[#All],2,0)</f>
        <v>06 | 75000 - 87500</v>
      </c>
      <c r="O395">
        <f>IF(VALUE(max_scatterplot)=0,tblSalaries[[#This Row],[Salary in USD]],IF(AND(tblSalaries[[#This Row],[Salary in USD]]&gt;=VALUE(min_scatterplot),tblSalaries[[#This Row],[Salary in USD]]&lt;=VALUE(max_scatterplot)),tblSalaries[[#This Row],[Salary in USD]],selection_false))</f>
        <v>77000</v>
      </c>
    </row>
    <row r="396" spans="2:15" ht="15" customHeight="1" x14ac:dyDescent="0.25">
      <c r="B396" t="s">
        <v>3405</v>
      </c>
      <c r="C396" s="1">
        <v>41059.081921296296</v>
      </c>
      <c r="D396" s="4">
        <v>77000</v>
      </c>
      <c r="E396">
        <v>77000</v>
      </c>
      <c r="F396" t="s">
        <v>6</v>
      </c>
      <c r="G396">
        <f>tblSalaries[[#This Row],[clean Salary (in local currency)]]*VLOOKUP(tblSalaries[[#This Row],[Currency]],mapping!D:E,2,FALSE)</f>
        <v>77000</v>
      </c>
      <c r="H396" t="s">
        <v>1584</v>
      </c>
      <c r="I396" t="s">
        <v>279</v>
      </c>
      <c r="J396" t="s">
        <v>15</v>
      </c>
      <c r="K396" t="str">
        <f>VLOOKUP(tblSalaries[[#This Row],[Where do you work]],tblCountries[[Actual]:[Mapping]],2,FALSE)</f>
        <v>USA</v>
      </c>
      <c r="L396" t="s">
        <v>9</v>
      </c>
      <c r="M396" s="21">
        <v>10</v>
      </c>
      <c r="N396" t="str">
        <f>VLOOKUP(IF(FLOOR(tblSalaries[[#This Row],[Salary in USD]]/salary_step,1)&gt;19,19,FLOOR(tblSalaries[[#This Row],[Salary in USD]]/salary_step,1)),tblCountries4[#All],2,0)</f>
        <v>06 | 75000 - 87500</v>
      </c>
      <c r="O396">
        <f>IF(VALUE(max_scatterplot)=0,tblSalaries[[#This Row],[Salary in USD]],IF(AND(tblSalaries[[#This Row],[Salary in USD]]&gt;=VALUE(min_scatterplot),tblSalaries[[#This Row],[Salary in USD]]&lt;=VALUE(max_scatterplot)),tblSalaries[[#This Row],[Salary in USD]],selection_false))</f>
        <v>77000</v>
      </c>
    </row>
    <row r="397" spans="2:15" ht="15" customHeight="1" x14ac:dyDescent="0.25">
      <c r="B397" t="s">
        <v>3460</v>
      </c>
      <c r="C397" s="1">
        <v>41059.821412037039</v>
      </c>
      <c r="D397" s="4">
        <v>77000</v>
      </c>
      <c r="E397">
        <v>77000</v>
      </c>
      <c r="F397" t="s">
        <v>6</v>
      </c>
      <c r="G397">
        <f>tblSalaries[[#This Row],[clean Salary (in local currency)]]*VLOOKUP(tblSalaries[[#This Row],[Currency]],mapping!D:E,2,FALSE)</f>
        <v>77000</v>
      </c>
      <c r="H397" t="s">
        <v>1642</v>
      </c>
      <c r="I397" t="s">
        <v>279</v>
      </c>
      <c r="J397" t="s">
        <v>15</v>
      </c>
      <c r="K397" t="str">
        <f>VLOOKUP(tblSalaries[[#This Row],[Where do you work]],tblCountries[[Actual]:[Mapping]],2,FALSE)</f>
        <v>USA</v>
      </c>
      <c r="L397" t="s">
        <v>18</v>
      </c>
      <c r="M397" s="21">
        <v>13</v>
      </c>
      <c r="N397" t="str">
        <f>VLOOKUP(IF(FLOOR(tblSalaries[[#This Row],[Salary in USD]]/salary_step,1)&gt;19,19,FLOOR(tblSalaries[[#This Row],[Salary in USD]]/salary_step,1)),tblCountries4[#All],2,0)</f>
        <v>06 | 75000 - 87500</v>
      </c>
      <c r="O397">
        <f>IF(VALUE(max_scatterplot)=0,tblSalaries[[#This Row],[Salary in USD]],IF(AND(tblSalaries[[#This Row],[Salary in USD]]&gt;=VALUE(min_scatterplot),tblSalaries[[#This Row],[Salary in USD]]&lt;=VALUE(max_scatterplot)),tblSalaries[[#This Row],[Salary in USD]],selection_false))</f>
        <v>77000</v>
      </c>
    </row>
    <row r="398" spans="2:15" ht="15" customHeight="1" x14ac:dyDescent="0.25">
      <c r="B398" t="s">
        <v>3227</v>
      </c>
      <c r="C398" s="1">
        <v>41058.210717592592</v>
      </c>
      <c r="D398" s="4" t="s">
        <v>1397</v>
      </c>
      <c r="E398">
        <v>450000</v>
      </c>
      <c r="F398" t="s">
        <v>1362</v>
      </c>
      <c r="G398">
        <f>tblSalaries[[#This Row],[clean Salary (in local currency)]]*VLOOKUP(tblSalaries[[#This Row],[Currency]],mapping!D:E,2,FALSE)</f>
        <v>76906.906752939132</v>
      </c>
      <c r="H398" t="s">
        <v>708</v>
      </c>
      <c r="I398" t="s">
        <v>4001</v>
      </c>
      <c r="J398" t="s">
        <v>877</v>
      </c>
      <c r="K398" t="str">
        <f>VLOOKUP(tblSalaries[[#This Row],[Where do you work]],tblCountries[[Actual]:[Mapping]],2,FALSE)</f>
        <v>Denmark</v>
      </c>
      <c r="L398" t="s">
        <v>13</v>
      </c>
      <c r="M398" s="21">
        <v>17</v>
      </c>
      <c r="N398" t="str">
        <f>VLOOKUP(IF(FLOOR(tblSalaries[[#This Row],[Salary in USD]]/salary_step,1)&gt;19,19,FLOOR(tblSalaries[[#This Row],[Salary in USD]]/salary_step,1)),tblCountries4[#All],2,0)</f>
        <v>06 | 75000 - 87500</v>
      </c>
      <c r="O398">
        <f>IF(VALUE(max_scatterplot)=0,tblSalaries[[#This Row],[Salary in USD]],IF(AND(tblSalaries[[#This Row],[Salary in USD]]&gt;=VALUE(min_scatterplot),tblSalaries[[#This Row],[Salary in USD]]&lt;=VALUE(max_scatterplot)),tblSalaries[[#This Row],[Salary in USD]],selection_false))</f>
        <v>76906.906752939132</v>
      </c>
    </row>
    <row r="399" spans="2:15" ht="15" customHeight="1" x14ac:dyDescent="0.25">
      <c r="B399" t="s">
        <v>3769</v>
      </c>
      <c r="C399" s="1">
        <v>41072.156539351854</v>
      </c>
      <c r="D399" s="4">
        <v>78000</v>
      </c>
      <c r="E399">
        <v>78000</v>
      </c>
      <c r="F399" t="s">
        <v>86</v>
      </c>
      <c r="G399">
        <f>tblSalaries[[#This Row],[clean Salary (in local currency)]]*VLOOKUP(tblSalaries[[#This Row],[Currency]],mapping!D:E,2,FALSE)</f>
        <v>76702.198796365497</v>
      </c>
      <c r="H399" t="s">
        <v>1910</v>
      </c>
      <c r="I399" t="s">
        <v>20</v>
      </c>
      <c r="J399" t="s">
        <v>88</v>
      </c>
      <c r="K399" t="str">
        <f>VLOOKUP(tblSalaries[[#This Row],[Where do you work]],tblCountries[[Actual]:[Mapping]],2,FALSE)</f>
        <v>Canada</v>
      </c>
      <c r="L399" t="s">
        <v>13</v>
      </c>
      <c r="M399" s="21">
        <v>4</v>
      </c>
      <c r="N399" t="str">
        <f>VLOOKUP(IF(FLOOR(tblSalaries[[#This Row],[Salary in USD]]/salary_step,1)&gt;19,19,FLOOR(tblSalaries[[#This Row],[Salary in USD]]/salary_step,1)),tblCountries4[#All],2,0)</f>
        <v>06 | 75000 - 87500</v>
      </c>
      <c r="O399">
        <f>IF(VALUE(max_scatterplot)=0,tblSalaries[[#This Row],[Salary in USD]],IF(AND(tblSalaries[[#This Row],[Salary in USD]]&gt;=VALUE(min_scatterplot),tblSalaries[[#This Row],[Salary in USD]]&lt;=VALUE(max_scatterplot)),tblSalaries[[#This Row],[Salary in USD]],selection_false))</f>
        <v>76702.198796365497</v>
      </c>
    </row>
    <row r="400" spans="2:15" ht="15" customHeight="1" x14ac:dyDescent="0.25">
      <c r="B400" t="s">
        <v>2432</v>
      </c>
      <c r="C400" s="1">
        <v>41055.106319444443</v>
      </c>
      <c r="D400" s="4">
        <v>76600</v>
      </c>
      <c r="E400">
        <v>76600</v>
      </c>
      <c r="F400" t="s">
        <v>6</v>
      </c>
      <c r="G400">
        <f>tblSalaries[[#This Row],[clean Salary (in local currency)]]*VLOOKUP(tblSalaries[[#This Row],[Currency]],mapping!D:E,2,FALSE)</f>
        <v>76600</v>
      </c>
      <c r="H400" t="s">
        <v>20</v>
      </c>
      <c r="I400" t="s">
        <v>20</v>
      </c>
      <c r="J400" t="s">
        <v>15</v>
      </c>
      <c r="K400" t="str">
        <f>VLOOKUP(tblSalaries[[#This Row],[Where do you work]],tblCountries[[Actual]:[Mapping]],2,FALSE)</f>
        <v>USA</v>
      </c>
      <c r="L400" t="s">
        <v>18</v>
      </c>
      <c r="M400" s="21" t="s">
        <v>4016</v>
      </c>
      <c r="N400" t="str">
        <f>VLOOKUP(IF(FLOOR(tblSalaries[[#This Row],[Salary in USD]]/salary_step,1)&gt;19,19,FLOOR(tblSalaries[[#This Row],[Salary in USD]]/salary_step,1)),tblCountries4[#All],2,0)</f>
        <v>06 | 75000 - 87500</v>
      </c>
      <c r="O400">
        <f>IF(VALUE(max_scatterplot)=0,tblSalaries[[#This Row],[Salary in USD]],IF(AND(tblSalaries[[#This Row],[Salary in USD]]&gt;=VALUE(min_scatterplot),tblSalaries[[#This Row],[Salary in USD]]&lt;=VALUE(max_scatterplot)),tblSalaries[[#This Row],[Salary in USD]],selection_false))</f>
        <v>76600</v>
      </c>
    </row>
    <row r="401" spans="2:15" ht="15" customHeight="1" x14ac:dyDescent="0.25">
      <c r="B401" t="s">
        <v>3515</v>
      </c>
      <c r="C401" s="1">
        <v>41060.687604166669</v>
      </c>
      <c r="D401" s="4">
        <v>48360</v>
      </c>
      <c r="E401">
        <v>48360</v>
      </c>
      <c r="F401" t="s">
        <v>69</v>
      </c>
      <c r="G401">
        <f>tblSalaries[[#This Row],[clean Salary (in local currency)]]*VLOOKUP(tblSalaries[[#This Row],[Currency]],mapping!D:E,2,FALSE)</f>
        <v>76223.981237173866</v>
      </c>
      <c r="H401" t="s">
        <v>1692</v>
      </c>
      <c r="I401" t="s">
        <v>52</v>
      </c>
      <c r="J401" t="s">
        <v>71</v>
      </c>
      <c r="K401" t="str">
        <f>VLOOKUP(tblSalaries[[#This Row],[Where do you work]],tblCountries[[Actual]:[Mapping]],2,FALSE)</f>
        <v>UK</v>
      </c>
      <c r="L401" t="s">
        <v>13</v>
      </c>
      <c r="M401" s="21">
        <v>8</v>
      </c>
      <c r="N401" t="str">
        <f>VLOOKUP(IF(FLOOR(tblSalaries[[#This Row],[Salary in USD]]/salary_step,1)&gt;19,19,FLOOR(tblSalaries[[#This Row],[Salary in USD]]/salary_step,1)),tblCountries4[#All],2,0)</f>
        <v>06 | 75000 - 87500</v>
      </c>
      <c r="O401">
        <f>IF(VALUE(max_scatterplot)=0,tblSalaries[[#This Row],[Salary in USD]],IF(AND(tblSalaries[[#This Row],[Salary in USD]]&gt;=VALUE(min_scatterplot),tblSalaries[[#This Row],[Salary in USD]]&lt;=VALUE(max_scatterplot)),tblSalaries[[#This Row],[Salary in USD]],selection_false))</f>
        <v>76223.981237173866</v>
      </c>
    </row>
    <row r="402" spans="2:15" ht="15" customHeight="1" x14ac:dyDescent="0.25">
      <c r="B402" t="s">
        <v>3885</v>
      </c>
      <c r="C402" s="1">
        <v>41080.545335648145</v>
      </c>
      <c r="D402" s="4" t="s">
        <v>1704</v>
      </c>
      <c r="E402">
        <v>60000</v>
      </c>
      <c r="F402" t="s">
        <v>22</v>
      </c>
      <c r="G402">
        <f>tblSalaries[[#This Row],[clean Salary (in local currency)]]*VLOOKUP(tblSalaries[[#This Row],[Currency]],mapping!D:E,2,FALSE)</f>
        <v>76223.966339496474</v>
      </c>
      <c r="H402" t="s">
        <v>201</v>
      </c>
      <c r="I402" t="s">
        <v>52</v>
      </c>
      <c r="J402" t="s">
        <v>983</v>
      </c>
      <c r="K402" t="str">
        <f>VLOOKUP(tblSalaries[[#This Row],[Where do you work]],tblCountries[[Actual]:[Mapping]],2,FALSE)</f>
        <v>Europe</v>
      </c>
      <c r="L402" t="s">
        <v>18</v>
      </c>
      <c r="M402" s="21">
        <v>20</v>
      </c>
      <c r="N402" t="str">
        <f>VLOOKUP(IF(FLOOR(tblSalaries[[#This Row],[Salary in USD]]/salary_step,1)&gt;19,19,FLOOR(tblSalaries[[#This Row],[Salary in USD]]/salary_step,1)),tblCountries4[#All],2,0)</f>
        <v>06 | 75000 - 87500</v>
      </c>
      <c r="O402">
        <f>IF(VALUE(max_scatterplot)=0,tblSalaries[[#This Row],[Salary in USD]],IF(AND(tblSalaries[[#This Row],[Salary in USD]]&gt;=VALUE(min_scatterplot),tblSalaries[[#This Row],[Salary in USD]]&lt;=VALUE(max_scatterplot)),tblSalaries[[#This Row],[Salary in USD]],selection_false))</f>
        <v>76223.966339496474</v>
      </c>
    </row>
    <row r="403" spans="2:15" ht="15" customHeight="1" x14ac:dyDescent="0.25">
      <c r="B403" t="s">
        <v>3107</v>
      </c>
      <c r="C403" s="1">
        <v>41057.737627314818</v>
      </c>
      <c r="D403" s="4">
        <v>5000</v>
      </c>
      <c r="E403">
        <v>60000</v>
      </c>
      <c r="F403" t="s">
        <v>22</v>
      </c>
      <c r="G403">
        <f>tblSalaries[[#This Row],[clean Salary (in local currency)]]*VLOOKUP(tblSalaries[[#This Row],[Currency]],mapping!D:E,2,FALSE)</f>
        <v>76223.966339496474</v>
      </c>
      <c r="H403" t="s">
        <v>1259</v>
      </c>
      <c r="I403" t="s">
        <v>52</v>
      </c>
      <c r="J403" t="s">
        <v>515</v>
      </c>
      <c r="K403" t="str">
        <f>VLOOKUP(tblSalaries[[#This Row],[Where do you work]],tblCountries[[Actual]:[Mapping]],2,FALSE)</f>
        <v>Finland</v>
      </c>
      <c r="L403" t="s">
        <v>25</v>
      </c>
      <c r="M403" s="21">
        <v>4</v>
      </c>
      <c r="N403" t="str">
        <f>VLOOKUP(IF(FLOOR(tblSalaries[[#This Row],[Salary in USD]]/salary_step,1)&gt;19,19,FLOOR(tblSalaries[[#This Row],[Salary in USD]]/salary_step,1)),tblCountries4[#All],2,0)</f>
        <v>06 | 75000 - 87500</v>
      </c>
      <c r="O403">
        <f>IF(VALUE(max_scatterplot)=0,tblSalaries[[#This Row],[Salary in USD]],IF(AND(tblSalaries[[#This Row],[Salary in USD]]&gt;=VALUE(min_scatterplot),tblSalaries[[#This Row],[Salary in USD]]&lt;=VALUE(max_scatterplot)),tblSalaries[[#This Row],[Salary in USD]],selection_false))</f>
        <v>76223.966339496474</v>
      </c>
    </row>
    <row r="404" spans="2:15" ht="15" customHeight="1" x14ac:dyDescent="0.25">
      <c r="B404" t="s">
        <v>3851</v>
      </c>
      <c r="C404" s="1">
        <v>41077.667939814812</v>
      </c>
      <c r="D404" s="4">
        <v>60000</v>
      </c>
      <c r="E404">
        <v>60000</v>
      </c>
      <c r="F404" t="s">
        <v>22</v>
      </c>
      <c r="G404">
        <f>tblSalaries[[#This Row],[clean Salary (in local currency)]]*VLOOKUP(tblSalaries[[#This Row],[Currency]],mapping!D:E,2,FALSE)</f>
        <v>76223.966339496474</v>
      </c>
      <c r="H404" t="s">
        <v>1977</v>
      </c>
      <c r="I404" t="s">
        <v>52</v>
      </c>
      <c r="J404" t="s">
        <v>24</v>
      </c>
      <c r="K404" t="str">
        <f>VLOOKUP(tblSalaries[[#This Row],[Where do you work]],tblCountries[[Actual]:[Mapping]],2,FALSE)</f>
        <v>Germany</v>
      </c>
      <c r="L404" t="s">
        <v>9</v>
      </c>
      <c r="M404" s="21">
        <v>6</v>
      </c>
      <c r="N404" t="str">
        <f>VLOOKUP(IF(FLOOR(tblSalaries[[#This Row],[Salary in USD]]/salary_step,1)&gt;19,19,FLOOR(tblSalaries[[#This Row],[Salary in USD]]/salary_step,1)),tblCountries4[#All],2,0)</f>
        <v>06 | 75000 - 87500</v>
      </c>
      <c r="O404">
        <f>IF(VALUE(max_scatterplot)=0,tblSalaries[[#This Row],[Salary in USD]],IF(AND(tblSalaries[[#This Row],[Salary in USD]]&gt;=VALUE(min_scatterplot),tblSalaries[[#This Row],[Salary in USD]]&lt;=VALUE(max_scatterplot)),tblSalaries[[#This Row],[Salary in USD]],selection_false))</f>
        <v>76223.966339496474</v>
      </c>
    </row>
    <row r="405" spans="2:15" ht="15" customHeight="1" x14ac:dyDescent="0.25">
      <c r="B405" t="s">
        <v>3459</v>
      </c>
      <c r="C405" s="1">
        <v>41059.81082175926</v>
      </c>
      <c r="D405" s="4" t="s">
        <v>1641</v>
      </c>
      <c r="E405">
        <v>60000</v>
      </c>
      <c r="F405" t="s">
        <v>22</v>
      </c>
      <c r="G405">
        <f>tblSalaries[[#This Row],[clean Salary (in local currency)]]*VLOOKUP(tblSalaries[[#This Row],[Currency]],mapping!D:E,2,FALSE)</f>
        <v>76223.966339496474</v>
      </c>
      <c r="H405" t="s">
        <v>108</v>
      </c>
      <c r="I405" t="s">
        <v>20</v>
      </c>
      <c r="J405" t="s">
        <v>1351</v>
      </c>
      <c r="K405" t="str">
        <f>VLOOKUP(tblSalaries[[#This Row],[Where do you work]],tblCountries[[Actual]:[Mapping]],2,FALSE)</f>
        <v>italy</v>
      </c>
      <c r="L405" t="s">
        <v>13</v>
      </c>
      <c r="M405" s="21">
        <v>14</v>
      </c>
      <c r="N405" t="str">
        <f>VLOOKUP(IF(FLOOR(tblSalaries[[#This Row],[Salary in USD]]/salary_step,1)&gt;19,19,FLOOR(tblSalaries[[#This Row],[Salary in USD]]/salary_step,1)),tblCountries4[#All],2,0)</f>
        <v>06 | 75000 - 87500</v>
      </c>
      <c r="O405">
        <f>IF(VALUE(max_scatterplot)=0,tblSalaries[[#This Row],[Salary in USD]],IF(AND(tblSalaries[[#This Row],[Salary in USD]]&gt;=VALUE(min_scatterplot),tblSalaries[[#This Row],[Salary in USD]]&lt;=VALUE(max_scatterplot)),tblSalaries[[#This Row],[Salary in USD]],selection_false))</f>
        <v>76223.966339496474</v>
      </c>
    </row>
    <row r="406" spans="2:15" ht="15" customHeight="1" x14ac:dyDescent="0.25">
      <c r="B406" t="s">
        <v>3513</v>
      </c>
      <c r="C406" s="1">
        <v>41060.684293981481</v>
      </c>
      <c r="D406" s="4" t="s">
        <v>1688</v>
      </c>
      <c r="E406">
        <v>60000</v>
      </c>
      <c r="F406" t="s">
        <v>22</v>
      </c>
      <c r="G406">
        <f>tblSalaries[[#This Row],[clean Salary (in local currency)]]*VLOOKUP(tblSalaries[[#This Row],[Currency]],mapping!D:E,2,FALSE)</f>
        <v>76223.966339496474</v>
      </c>
      <c r="H406" t="s">
        <v>1689</v>
      </c>
      <c r="I406" t="s">
        <v>52</v>
      </c>
      <c r="J406" t="s">
        <v>1690</v>
      </c>
      <c r="K406" t="str">
        <f>VLOOKUP(tblSalaries[[#This Row],[Where do you work]],tblCountries[[Actual]:[Mapping]],2,FALSE)</f>
        <v>Netherlands</v>
      </c>
      <c r="L406" t="s">
        <v>18</v>
      </c>
      <c r="M406" s="21">
        <v>15</v>
      </c>
      <c r="N406" t="str">
        <f>VLOOKUP(IF(FLOOR(tblSalaries[[#This Row],[Salary in USD]]/salary_step,1)&gt;19,19,FLOOR(tblSalaries[[#This Row],[Salary in USD]]/salary_step,1)),tblCountries4[#All],2,0)</f>
        <v>06 | 75000 - 87500</v>
      </c>
      <c r="O406">
        <f>IF(VALUE(max_scatterplot)=0,tblSalaries[[#This Row],[Salary in USD]],IF(AND(tblSalaries[[#This Row],[Salary in USD]]&gt;=VALUE(min_scatterplot),tblSalaries[[#This Row],[Salary in USD]]&lt;=VALUE(max_scatterplot)),tblSalaries[[#This Row],[Salary in USD]],selection_false))</f>
        <v>76223.966339496474</v>
      </c>
    </row>
    <row r="407" spans="2:15" ht="15" customHeight="1" x14ac:dyDescent="0.25">
      <c r="B407" t="s">
        <v>3526</v>
      </c>
      <c r="C407" s="1">
        <v>41060.906284722223</v>
      </c>
      <c r="D407" s="4" t="s">
        <v>1704</v>
      </c>
      <c r="E407">
        <v>60000</v>
      </c>
      <c r="F407" t="s">
        <v>22</v>
      </c>
      <c r="G407">
        <f>tblSalaries[[#This Row],[clean Salary (in local currency)]]*VLOOKUP(tblSalaries[[#This Row],[Currency]],mapping!D:E,2,FALSE)</f>
        <v>76223.966339496474</v>
      </c>
      <c r="H407" t="s">
        <v>1705</v>
      </c>
      <c r="I407" t="s">
        <v>279</v>
      </c>
      <c r="J407" t="s">
        <v>628</v>
      </c>
      <c r="K407" t="str">
        <f>VLOOKUP(tblSalaries[[#This Row],[Where do you work]],tblCountries[[Actual]:[Mapping]],2,FALSE)</f>
        <v>Netherlands</v>
      </c>
      <c r="L407" t="s">
        <v>9</v>
      </c>
      <c r="M407" s="21">
        <v>7</v>
      </c>
      <c r="N407" t="str">
        <f>VLOOKUP(IF(FLOOR(tblSalaries[[#This Row],[Salary in USD]]/salary_step,1)&gt;19,19,FLOOR(tblSalaries[[#This Row],[Salary in USD]]/salary_step,1)),tblCountries4[#All],2,0)</f>
        <v>06 | 75000 - 87500</v>
      </c>
      <c r="O407">
        <f>IF(VALUE(max_scatterplot)=0,tblSalaries[[#This Row],[Salary in USD]],IF(AND(tblSalaries[[#This Row],[Salary in USD]]&gt;=VALUE(min_scatterplot),tblSalaries[[#This Row],[Salary in USD]]&lt;=VALUE(max_scatterplot)),tblSalaries[[#This Row],[Salary in USD]],selection_false))</f>
        <v>76223.966339496474</v>
      </c>
    </row>
    <row r="408" spans="2:15" ht="15" customHeight="1" x14ac:dyDescent="0.25">
      <c r="B408" t="s">
        <v>2271</v>
      </c>
      <c r="C408" s="1">
        <v>41055.04792824074</v>
      </c>
      <c r="D408" s="4">
        <v>76000</v>
      </c>
      <c r="E408">
        <v>76000</v>
      </c>
      <c r="F408" t="s">
        <v>6</v>
      </c>
      <c r="G408">
        <f>tblSalaries[[#This Row],[clean Salary (in local currency)]]*VLOOKUP(tblSalaries[[#This Row],[Currency]],mapping!D:E,2,FALSE)</f>
        <v>76000</v>
      </c>
      <c r="H408" t="s">
        <v>340</v>
      </c>
      <c r="I408" t="s">
        <v>52</v>
      </c>
      <c r="J408" t="s">
        <v>15</v>
      </c>
      <c r="K408" t="str">
        <f>VLOOKUP(tblSalaries[[#This Row],[Where do you work]],tblCountries[[Actual]:[Mapping]],2,FALSE)</f>
        <v>USA</v>
      </c>
      <c r="L408" t="s">
        <v>13</v>
      </c>
      <c r="M408" s="21" t="s">
        <v>4016</v>
      </c>
      <c r="N408" t="str">
        <f>VLOOKUP(IF(FLOOR(tblSalaries[[#This Row],[Salary in USD]]/salary_step,1)&gt;19,19,FLOOR(tblSalaries[[#This Row],[Salary in USD]]/salary_step,1)),tblCountries4[#All],2,0)</f>
        <v>06 | 75000 - 87500</v>
      </c>
      <c r="O408">
        <f>IF(VALUE(max_scatterplot)=0,tblSalaries[[#This Row],[Salary in USD]],IF(AND(tblSalaries[[#This Row],[Salary in USD]]&gt;=VALUE(min_scatterplot),tblSalaries[[#This Row],[Salary in USD]]&lt;=VALUE(max_scatterplot)),tblSalaries[[#This Row],[Salary in USD]],selection_false))</f>
        <v>76000</v>
      </c>
    </row>
    <row r="409" spans="2:15" ht="15" customHeight="1" x14ac:dyDescent="0.25">
      <c r="B409" t="s">
        <v>2513</v>
      </c>
      <c r="C409" s="1">
        <v>41055.184305555558</v>
      </c>
      <c r="D409" s="4">
        <v>76000</v>
      </c>
      <c r="E409">
        <v>76000</v>
      </c>
      <c r="F409" t="s">
        <v>6</v>
      </c>
      <c r="G409">
        <f>tblSalaries[[#This Row],[clean Salary (in local currency)]]*VLOOKUP(tblSalaries[[#This Row],[Currency]],mapping!D:E,2,FALSE)</f>
        <v>76000</v>
      </c>
      <c r="H409" t="s">
        <v>487</v>
      </c>
      <c r="I409" t="s">
        <v>52</v>
      </c>
      <c r="J409" t="s">
        <v>15</v>
      </c>
      <c r="K409" t="str">
        <f>VLOOKUP(tblSalaries[[#This Row],[Where do you work]],tblCountries[[Actual]:[Mapping]],2,FALSE)</f>
        <v>USA</v>
      </c>
      <c r="L409" t="s">
        <v>18</v>
      </c>
      <c r="M409" s="21" t="s">
        <v>4016</v>
      </c>
      <c r="N409" t="str">
        <f>VLOOKUP(IF(FLOOR(tblSalaries[[#This Row],[Salary in USD]]/salary_step,1)&gt;19,19,FLOOR(tblSalaries[[#This Row],[Salary in USD]]/salary_step,1)),tblCountries4[#All],2,0)</f>
        <v>06 | 75000 - 87500</v>
      </c>
      <c r="O409">
        <f>IF(VALUE(max_scatterplot)=0,tblSalaries[[#This Row],[Salary in USD]],IF(AND(tblSalaries[[#This Row],[Salary in USD]]&gt;=VALUE(min_scatterplot),tblSalaries[[#This Row],[Salary in USD]]&lt;=VALUE(max_scatterplot)),tblSalaries[[#This Row],[Salary in USD]],selection_false))</f>
        <v>76000</v>
      </c>
    </row>
    <row r="410" spans="2:15" ht="15" customHeight="1" x14ac:dyDescent="0.25">
      <c r="B410" t="s">
        <v>3464</v>
      </c>
      <c r="C410" s="1">
        <v>41059.861631944441</v>
      </c>
      <c r="D410" s="4">
        <v>76000</v>
      </c>
      <c r="E410">
        <v>76000</v>
      </c>
      <c r="F410" t="s">
        <v>6</v>
      </c>
      <c r="G410">
        <f>tblSalaries[[#This Row],[clean Salary (in local currency)]]*VLOOKUP(tblSalaries[[#This Row],[Currency]],mapping!D:E,2,FALSE)</f>
        <v>76000</v>
      </c>
      <c r="H410" t="s">
        <v>688</v>
      </c>
      <c r="I410" t="s">
        <v>20</v>
      </c>
      <c r="J410" t="s">
        <v>15</v>
      </c>
      <c r="K410" t="str">
        <f>VLOOKUP(tblSalaries[[#This Row],[Where do you work]],tblCountries[[Actual]:[Mapping]],2,FALSE)</f>
        <v>USA</v>
      </c>
      <c r="L410" t="s">
        <v>13</v>
      </c>
      <c r="M410" s="21">
        <v>10</v>
      </c>
      <c r="N410" t="str">
        <f>VLOOKUP(IF(FLOOR(tblSalaries[[#This Row],[Salary in USD]]/salary_step,1)&gt;19,19,FLOOR(tblSalaries[[#This Row],[Salary in USD]]/salary_step,1)),tblCountries4[#All],2,0)</f>
        <v>06 | 75000 - 87500</v>
      </c>
      <c r="O410">
        <f>IF(VALUE(max_scatterplot)=0,tblSalaries[[#This Row],[Salary in USD]],IF(AND(tblSalaries[[#This Row],[Salary in USD]]&gt;=VALUE(min_scatterplot),tblSalaries[[#This Row],[Salary in USD]]&lt;=VALUE(max_scatterplot)),tblSalaries[[#This Row],[Salary in USD]],selection_false))</f>
        <v>76000</v>
      </c>
    </row>
    <row r="411" spans="2:15" ht="15" customHeight="1" x14ac:dyDescent="0.25">
      <c r="B411" t="s">
        <v>2958</v>
      </c>
      <c r="C411" s="1">
        <v>41057.291956018518</v>
      </c>
      <c r="D411" s="4">
        <v>95000</v>
      </c>
      <c r="E411">
        <v>95000</v>
      </c>
      <c r="F411" t="s">
        <v>670</v>
      </c>
      <c r="G411">
        <f>tblSalaries[[#This Row],[clean Salary (in local currency)]]*VLOOKUP(tblSalaries[[#This Row],[Currency]],mapping!D:E,2,FALSE)</f>
        <v>75770.868892469181</v>
      </c>
      <c r="H411" t="s">
        <v>808</v>
      </c>
      <c r="I411" t="s">
        <v>310</v>
      </c>
      <c r="J411" t="s">
        <v>672</v>
      </c>
      <c r="K411" t="str">
        <f>VLOOKUP(tblSalaries[[#This Row],[Where do you work]],tblCountries[[Actual]:[Mapping]],2,FALSE)</f>
        <v>New Zealand</v>
      </c>
      <c r="L411" t="s">
        <v>9</v>
      </c>
      <c r="M411" s="21">
        <v>20</v>
      </c>
      <c r="N411" t="str">
        <f>VLOOKUP(IF(FLOOR(tblSalaries[[#This Row],[Salary in USD]]/salary_step,1)&gt;19,19,FLOOR(tblSalaries[[#This Row],[Salary in USD]]/salary_step,1)),tblCountries4[#All],2,0)</f>
        <v>06 | 75000 - 87500</v>
      </c>
      <c r="O411">
        <f>IF(VALUE(max_scatterplot)=0,tblSalaries[[#This Row],[Salary in USD]],IF(AND(tblSalaries[[#This Row],[Salary in USD]]&gt;=VALUE(min_scatterplot),tblSalaries[[#This Row],[Salary in USD]]&lt;=VALUE(max_scatterplot)),tblSalaries[[#This Row],[Salary in USD]],selection_false))</f>
        <v>75770.868892469181</v>
      </c>
    </row>
    <row r="412" spans="2:15" ht="15" customHeight="1" x14ac:dyDescent="0.25">
      <c r="B412" t="s">
        <v>3080</v>
      </c>
      <c r="C412" s="1">
        <v>41057.672118055554</v>
      </c>
      <c r="D412" s="4">
        <v>48000</v>
      </c>
      <c r="E412">
        <v>48000</v>
      </c>
      <c r="F412" t="s">
        <v>69</v>
      </c>
      <c r="G412">
        <f>tblSalaries[[#This Row],[clean Salary (in local currency)]]*VLOOKUP(tblSalaries[[#This Row],[Currency]],mapping!D:E,2,FALSE)</f>
        <v>75656.557059229643</v>
      </c>
      <c r="H412" t="s">
        <v>1232</v>
      </c>
      <c r="I412" t="s">
        <v>52</v>
      </c>
      <c r="J412" t="s">
        <v>71</v>
      </c>
      <c r="K412" t="str">
        <f>VLOOKUP(tblSalaries[[#This Row],[Where do you work]],tblCountries[[Actual]:[Mapping]],2,FALSE)</f>
        <v>UK</v>
      </c>
      <c r="L412" t="s">
        <v>18</v>
      </c>
      <c r="M412" s="21">
        <v>10</v>
      </c>
      <c r="N412" t="str">
        <f>VLOOKUP(IF(FLOOR(tblSalaries[[#This Row],[Salary in USD]]/salary_step,1)&gt;19,19,FLOOR(tblSalaries[[#This Row],[Salary in USD]]/salary_step,1)),tblCountries4[#All],2,0)</f>
        <v>06 | 75000 - 87500</v>
      </c>
      <c r="O412">
        <f>IF(VALUE(max_scatterplot)=0,tblSalaries[[#This Row],[Salary in USD]],IF(AND(tblSalaries[[#This Row],[Salary in USD]]&gt;=VALUE(min_scatterplot),tblSalaries[[#This Row],[Salary in USD]]&lt;=VALUE(max_scatterplot)),tblSalaries[[#This Row],[Salary in USD]],selection_false))</f>
        <v>75656.557059229643</v>
      </c>
    </row>
    <row r="413" spans="2:15" ht="15" customHeight="1" x14ac:dyDescent="0.25">
      <c r="B413" t="s">
        <v>3472</v>
      </c>
      <c r="C413" s="1">
        <v>41059.906319444446</v>
      </c>
      <c r="D413" s="4">
        <v>74000</v>
      </c>
      <c r="E413">
        <v>74000</v>
      </c>
      <c r="F413" t="s">
        <v>82</v>
      </c>
      <c r="G413">
        <f>tblSalaries[[#This Row],[clean Salary (in local currency)]]*VLOOKUP(tblSalaries[[#This Row],[Currency]],mapping!D:E,2,FALSE)</f>
        <v>75473.31457379504</v>
      </c>
      <c r="H413" t="s">
        <v>1650</v>
      </c>
      <c r="I413" t="s">
        <v>20</v>
      </c>
      <c r="J413" t="s">
        <v>84</v>
      </c>
      <c r="K413" t="str">
        <f>VLOOKUP(tblSalaries[[#This Row],[Where do you work]],tblCountries[[Actual]:[Mapping]],2,FALSE)</f>
        <v>Australia</v>
      </c>
      <c r="L413" t="s">
        <v>13</v>
      </c>
      <c r="M413" s="21">
        <v>20</v>
      </c>
      <c r="N413" t="str">
        <f>VLOOKUP(IF(FLOOR(tblSalaries[[#This Row],[Salary in USD]]/salary_step,1)&gt;19,19,FLOOR(tblSalaries[[#This Row],[Salary in USD]]/salary_step,1)),tblCountries4[#All],2,0)</f>
        <v>06 | 75000 - 87500</v>
      </c>
      <c r="O413">
        <f>IF(VALUE(max_scatterplot)=0,tblSalaries[[#This Row],[Salary in USD]],IF(AND(tblSalaries[[#This Row],[Salary in USD]]&gt;=VALUE(min_scatterplot),tblSalaries[[#This Row],[Salary in USD]]&lt;=VALUE(max_scatterplot)),tblSalaries[[#This Row],[Salary in USD]],selection_false))</f>
        <v>75473.31457379504</v>
      </c>
    </row>
    <row r="414" spans="2:15" ht="15" customHeight="1" x14ac:dyDescent="0.25">
      <c r="B414" t="s">
        <v>3868</v>
      </c>
      <c r="C414" s="1">
        <v>41079.814872685187</v>
      </c>
      <c r="D414" s="4">
        <v>74000</v>
      </c>
      <c r="E414">
        <v>74000</v>
      </c>
      <c r="F414" t="s">
        <v>82</v>
      </c>
      <c r="G414">
        <f>tblSalaries[[#This Row],[clean Salary (in local currency)]]*VLOOKUP(tblSalaries[[#This Row],[Currency]],mapping!D:E,2,FALSE)</f>
        <v>75473.31457379504</v>
      </c>
      <c r="H414" t="s">
        <v>1241</v>
      </c>
      <c r="I414" t="s">
        <v>20</v>
      </c>
      <c r="J414" t="s">
        <v>84</v>
      </c>
      <c r="K414" t="str">
        <f>VLOOKUP(tblSalaries[[#This Row],[Where do you work]],tblCountries[[Actual]:[Mapping]],2,FALSE)</f>
        <v>Australia</v>
      </c>
      <c r="L414" t="s">
        <v>9</v>
      </c>
      <c r="M414" s="21">
        <v>8</v>
      </c>
      <c r="N414" t="str">
        <f>VLOOKUP(IF(FLOOR(tblSalaries[[#This Row],[Salary in USD]]/salary_step,1)&gt;19,19,FLOOR(tblSalaries[[#This Row],[Salary in USD]]/salary_step,1)),tblCountries4[#All],2,0)</f>
        <v>06 | 75000 - 87500</v>
      </c>
      <c r="O414">
        <f>IF(VALUE(max_scatterplot)=0,tblSalaries[[#This Row],[Salary in USD]],IF(AND(tblSalaries[[#This Row],[Salary in USD]]&gt;=VALUE(min_scatterplot),tblSalaries[[#This Row],[Salary in USD]]&lt;=VALUE(max_scatterplot)),tblSalaries[[#This Row],[Salary in USD]],selection_false))</f>
        <v>75473.31457379504</v>
      </c>
    </row>
    <row r="415" spans="2:15" ht="15" customHeight="1" x14ac:dyDescent="0.25">
      <c r="B415" t="s">
        <v>2895</v>
      </c>
      <c r="C415" s="1">
        <v>41056.655636574076</v>
      </c>
      <c r="D415" s="4">
        <v>75010</v>
      </c>
      <c r="E415">
        <v>75010</v>
      </c>
      <c r="F415" t="s">
        <v>6</v>
      </c>
      <c r="G415">
        <f>tblSalaries[[#This Row],[clean Salary (in local currency)]]*VLOOKUP(tblSalaries[[#This Row],[Currency]],mapping!D:E,2,FALSE)</f>
        <v>75010</v>
      </c>
      <c r="H415" t="s">
        <v>459</v>
      </c>
      <c r="I415" t="s">
        <v>20</v>
      </c>
      <c r="J415" t="s">
        <v>15</v>
      </c>
      <c r="K415" t="str">
        <f>VLOOKUP(tblSalaries[[#This Row],[Where do you work]],tblCountries[[Actual]:[Mapping]],2,FALSE)</f>
        <v>USA</v>
      </c>
      <c r="L415" t="s">
        <v>18</v>
      </c>
      <c r="M415" s="21">
        <v>6</v>
      </c>
      <c r="N415" t="str">
        <f>VLOOKUP(IF(FLOOR(tblSalaries[[#This Row],[Salary in USD]]/salary_step,1)&gt;19,19,FLOOR(tblSalaries[[#This Row],[Salary in USD]]/salary_step,1)),tblCountries4[#All],2,0)</f>
        <v>06 | 75000 - 87500</v>
      </c>
      <c r="O415">
        <f>IF(VALUE(max_scatterplot)=0,tblSalaries[[#This Row],[Salary in USD]],IF(AND(tblSalaries[[#This Row],[Salary in USD]]&gt;=VALUE(min_scatterplot),tblSalaries[[#This Row],[Salary in USD]]&lt;=VALUE(max_scatterplot)),tblSalaries[[#This Row],[Salary in USD]],selection_false))</f>
        <v>75010</v>
      </c>
    </row>
    <row r="416" spans="2:15" ht="15" customHeight="1" x14ac:dyDescent="0.25">
      <c r="B416" t="s">
        <v>3564</v>
      </c>
      <c r="C416" s="1">
        <v>41061.755636574075</v>
      </c>
      <c r="D416" s="4" t="s">
        <v>1743</v>
      </c>
      <c r="E416">
        <v>75000</v>
      </c>
      <c r="F416" t="s">
        <v>6</v>
      </c>
      <c r="G416">
        <f>tblSalaries[[#This Row],[clean Salary (in local currency)]]*VLOOKUP(tblSalaries[[#This Row],[Currency]],mapping!D:E,2,FALSE)</f>
        <v>75000</v>
      </c>
      <c r="H416" t="s">
        <v>356</v>
      </c>
      <c r="I416" t="s">
        <v>356</v>
      </c>
      <c r="J416" t="s">
        <v>24</v>
      </c>
      <c r="K416" t="str">
        <f>VLOOKUP(tblSalaries[[#This Row],[Where do you work]],tblCountries[[Actual]:[Mapping]],2,FALSE)</f>
        <v>Germany</v>
      </c>
      <c r="L416" t="s">
        <v>18</v>
      </c>
      <c r="M416" s="21">
        <v>9</v>
      </c>
      <c r="N416" t="str">
        <f>VLOOKUP(IF(FLOOR(tblSalaries[[#This Row],[Salary in USD]]/salary_step,1)&gt;19,19,FLOOR(tblSalaries[[#This Row],[Salary in USD]]/salary_step,1)),tblCountries4[#All],2,0)</f>
        <v>06 | 75000 - 87500</v>
      </c>
      <c r="O416">
        <f>IF(VALUE(max_scatterplot)=0,tblSalaries[[#This Row],[Salary in USD]],IF(AND(tblSalaries[[#This Row],[Salary in USD]]&gt;=VALUE(min_scatterplot),tblSalaries[[#This Row],[Salary in USD]]&lt;=VALUE(max_scatterplot)),tblSalaries[[#This Row],[Salary in USD]],selection_false))</f>
        <v>75000</v>
      </c>
    </row>
    <row r="417" spans="2:15" ht="15" customHeight="1" x14ac:dyDescent="0.25">
      <c r="B417" t="s">
        <v>2024</v>
      </c>
      <c r="C417" s="1">
        <v>41054.164351851854</v>
      </c>
      <c r="D417" s="4">
        <v>75000</v>
      </c>
      <c r="E417">
        <v>75000</v>
      </c>
      <c r="F417" t="s">
        <v>6</v>
      </c>
      <c r="G417">
        <f>tblSalaries[[#This Row],[clean Salary (in local currency)]]*VLOOKUP(tblSalaries[[#This Row],[Currency]],mapping!D:E,2,FALSE)</f>
        <v>75000</v>
      </c>
      <c r="H417" t="s">
        <v>44</v>
      </c>
      <c r="I417" t="s">
        <v>279</v>
      </c>
      <c r="J417" t="s">
        <v>15</v>
      </c>
      <c r="K417" t="str">
        <f>VLOOKUP(tblSalaries[[#This Row],[Where do you work]],tblCountries[[Actual]:[Mapping]],2,FALSE)</f>
        <v>USA</v>
      </c>
      <c r="L417" t="s">
        <v>13</v>
      </c>
      <c r="M417" s="21" t="s">
        <v>4016</v>
      </c>
      <c r="N417" t="str">
        <f>VLOOKUP(IF(FLOOR(tblSalaries[[#This Row],[Salary in USD]]/salary_step,1)&gt;19,19,FLOOR(tblSalaries[[#This Row],[Salary in USD]]/salary_step,1)),tblCountries4[#All],2,0)</f>
        <v>06 | 75000 - 87500</v>
      </c>
      <c r="O417">
        <f>IF(VALUE(max_scatterplot)=0,tblSalaries[[#This Row],[Salary in USD]],IF(AND(tblSalaries[[#This Row],[Salary in USD]]&gt;=VALUE(min_scatterplot),tblSalaries[[#This Row],[Salary in USD]]&lt;=VALUE(max_scatterplot)),tblSalaries[[#This Row],[Salary in USD]],selection_false))</f>
        <v>75000</v>
      </c>
    </row>
    <row r="418" spans="2:15" ht="15" customHeight="1" x14ac:dyDescent="0.25">
      <c r="B418" t="s">
        <v>2032</v>
      </c>
      <c r="C418" s="1">
        <v>41054.189456018517</v>
      </c>
      <c r="D418" s="4">
        <v>75000</v>
      </c>
      <c r="E418">
        <v>75000</v>
      </c>
      <c r="F418" t="s">
        <v>6</v>
      </c>
      <c r="G418">
        <f>tblSalaries[[#This Row],[clean Salary (in local currency)]]*VLOOKUP(tblSalaries[[#This Row],[Currency]],mapping!D:E,2,FALSE)</f>
        <v>75000</v>
      </c>
      <c r="H418" t="s">
        <v>53</v>
      </c>
      <c r="I418" t="s">
        <v>4001</v>
      </c>
      <c r="J418" t="s">
        <v>15</v>
      </c>
      <c r="K418" t="str">
        <f>VLOOKUP(tblSalaries[[#This Row],[Where do you work]],tblCountries[[Actual]:[Mapping]],2,FALSE)</f>
        <v>USA</v>
      </c>
      <c r="L418" t="s">
        <v>9</v>
      </c>
      <c r="M418" s="21" t="s">
        <v>4016</v>
      </c>
      <c r="N418" t="str">
        <f>VLOOKUP(IF(FLOOR(tblSalaries[[#This Row],[Salary in USD]]/salary_step,1)&gt;19,19,FLOOR(tblSalaries[[#This Row],[Salary in USD]]/salary_step,1)),tblCountries4[#All],2,0)</f>
        <v>06 | 75000 - 87500</v>
      </c>
      <c r="O418">
        <f>IF(VALUE(max_scatterplot)=0,tblSalaries[[#This Row],[Salary in USD]],IF(AND(tblSalaries[[#This Row],[Salary in USD]]&gt;=VALUE(min_scatterplot),tblSalaries[[#This Row],[Salary in USD]]&lt;=VALUE(max_scatterplot)),tblSalaries[[#This Row],[Salary in USD]],selection_false))</f>
        <v>75000</v>
      </c>
    </row>
    <row r="419" spans="2:15" ht="15" customHeight="1" x14ac:dyDescent="0.25">
      <c r="B419" t="s">
        <v>2078</v>
      </c>
      <c r="C419" s="1">
        <v>41054.953101851854</v>
      </c>
      <c r="D419" s="4">
        <v>75000</v>
      </c>
      <c r="E419">
        <v>75000</v>
      </c>
      <c r="F419" t="s">
        <v>6</v>
      </c>
      <c r="G419">
        <f>tblSalaries[[#This Row],[clean Salary (in local currency)]]*VLOOKUP(tblSalaries[[#This Row],[Currency]],mapping!D:E,2,FALSE)</f>
        <v>75000</v>
      </c>
      <c r="H419" t="s">
        <v>122</v>
      </c>
      <c r="I419" t="s">
        <v>52</v>
      </c>
      <c r="J419" t="s">
        <v>15</v>
      </c>
      <c r="K419" t="str">
        <f>VLOOKUP(tblSalaries[[#This Row],[Where do you work]],tblCountries[[Actual]:[Mapping]],2,FALSE)</f>
        <v>USA</v>
      </c>
      <c r="L419" t="s">
        <v>13</v>
      </c>
      <c r="M419" s="21" t="s">
        <v>4016</v>
      </c>
      <c r="N419" t="str">
        <f>VLOOKUP(IF(FLOOR(tblSalaries[[#This Row],[Salary in USD]]/salary_step,1)&gt;19,19,FLOOR(tblSalaries[[#This Row],[Salary in USD]]/salary_step,1)),tblCountries4[#All],2,0)</f>
        <v>06 | 75000 - 87500</v>
      </c>
      <c r="O419">
        <f>IF(VALUE(max_scatterplot)=0,tblSalaries[[#This Row],[Salary in USD]],IF(AND(tblSalaries[[#This Row],[Salary in USD]]&gt;=VALUE(min_scatterplot),tblSalaries[[#This Row],[Salary in USD]]&lt;=VALUE(max_scatterplot)),tblSalaries[[#This Row],[Salary in USD]],selection_false))</f>
        <v>75000</v>
      </c>
    </row>
    <row r="420" spans="2:15" ht="15" customHeight="1" x14ac:dyDescent="0.25">
      <c r="B420" t="s">
        <v>2100</v>
      </c>
      <c r="C420" s="1">
        <v>41055.027777777781</v>
      </c>
      <c r="D420" s="4">
        <v>75000</v>
      </c>
      <c r="E420">
        <v>75000</v>
      </c>
      <c r="F420" t="s">
        <v>6</v>
      </c>
      <c r="G420">
        <f>tblSalaries[[#This Row],[clean Salary (in local currency)]]*VLOOKUP(tblSalaries[[#This Row],[Currency]],mapping!D:E,2,FALSE)</f>
        <v>75000</v>
      </c>
      <c r="H420" t="s">
        <v>153</v>
      </c>
      <c r="I420" t="s">
        <v>20</v>
      </c>
      <c r="J420" t="s">
        <v>15</v>
      </c>
      <c r="K420" t="str">
        <f>VLOOKUP(tblSalaries[[#This Row],[Where do you work]],tblCountries[[Actual]:[Mapping]],2,FALSE)</f>
        <v>USA</v>
      </c>
      <c r="L420" t="s">
        <v>25</v>
      </c>
      <c r="M420" s="21" t="s">
        <v>4016</v>
      </c>
      <c r="N420" t="str">
        <f>VLOOKUP(IF(FLOOR(tblSalaries[[#This Row],[Salary in USD]]/salary_step,1)&gt;19,19,FLOOR(tblSalaries[[#This Row],[Salary in USD]]/salary_step,1)),tblCountries4[#All],2,0)</f>
        <v>06 | 75000 - 87500</v>
      </c>
      <c r="O420">
        <f>IF(VALUE(max_scatterplot)=0,tblSalaries[[#This Row],[Salary in USD]],IF(AND(tblSalaries[[#This Row],[Salary in USD]]&gt;=VALUE(min_scatterplot),tblSalaries[[#This Row],[Salary in USD]]&lt;=VALUE(max_scatterplot)),tblSalaries[[#This Row],[Salary in USD]],selection_false))</f>
        <v>75000</v>
      </c>
    </row>
    <row r="421" spans="2:15" ht="15" customHeight="1" x14ac:dyDescent="0.25">
      <c r="B421" t="s">
        <v>2166</v>
      </c>
      <c r="C421" s="1">
        <v>41055.031944444447</v>
      </c>
      <c r="D421" s="4">
        <v>75000</v>
      </c>
      <c r="E421">
        <v>75000</v>
      </c>
      <c r="F421" t="s">
        <v>6</v>
      </c>
      <c r="G421">
        <f>tblSalaries[[#This Row],[clean Salary (in local currency)]]*VLOOKUP(tblSalaries[[#This Row],[Currency]],mapping!D:E,2,FALSE)</f>
        <v>75000</v>
      </c>
      <c r="H421" t="s">
        <v>231</v>
      </c>
      <c r="I421" t="s">
        <v>20</v>
      </c>
      <c r="J421" t="s">
        <v>15</v>
      </c>
      <c r="K421" t="str">
        <f>VLOOKUP(tblSalaries[[#This Row],[Where do you work]],tblCountries[[Actual]:[Mapping]],2,FALSE)</f>
        <v>USA</v>
      </c>
      <c r="L421" t="s">
        <v>25</v>
      </c>
      <c r="M421" s="21" t="s">
        <v>4016</v>
      </c>
      <c r="N421" t="str">
        <f>VLOOKUP(IF(FLOOR(tblSalaries[[#This Row],[Salary in USD]]/salary_step,1)&gt;19,19,FLOOR(tblSalaries[[#This Row],[Salary in USD]]/salary_step,1)),tblCountries4[#All],2,0)</f>
        <v>06 | 75000 - 87500</v>
      </c>
      <c r="O421">
        <f>IF(VALUE(max_scatterplot)=0,tblSalaries[[#This Row],[Salary in USD]],IF(AND(tblSalaries[[#This Row],[Salary in USD]]&gt;=VALUE(min_scatterplot),tblSalaries[[#This Row],[Salary in USD]]&lt;=VALUE(max_scatterplot)),tblSalaries[[#This Row],[Salary in USD]],selection_false))</f>
        <v>75000</v>
      </c>
    </row>
    <row r="422" spans="2:15" ht="15" customHeight="1" x14ac:dyDescent="0.25">
      <c r="B422" t="s">
        <v>2182</v>
      </c>
      <c r="C422" s="1">
        <v>41055.034270833334</v>
      </c>
      <c r="D422" s="4">
        <v>75000</v>
      </c>
      <c r="E422">
        <v>75000</v>
      </c>
      <c r="F422" t="s">
        <v>6</v>
      </c>
      <c r="G422">
        <f>tblSalaries[[#This Row],[clean Salary (in local currency)]]*VLOOKUP(tblSalaries[[#This Row],[Currency]],mapping!D:E,2,FALSE)</f>
        <v>75000</v>
      </c>
      <c r="H422" t="s">
        <v>249</v>
      </c>
      <c r="I422" t="s">
        <v>67</v>
      </c>
      <c r="J422" t="s">
        <v>15</v>
      </c>
      <c r="K422" t="str">
        <f>VLOOKUP(tblSalaries[[#This Row],[Where do you work]],tblCountries[[Actual]:[Mapping]],2,FALSE)</f>
        <v>USA</v>
      </c>
      <c r="L422" t="s">
        <v>13</v>
      </c>
      <c r="M422" s="21" t="s">
        <v>4016</v>
      </c>
      <c r="N422" t="str">
        <f>VLOOKUP(IF(FLOOR(tblSalaries[[#This Row],[Salary in USD]]/salary_step,1)&gt;19,19,FLOOR(tblSalaries[[#This Row],[Salary in USD]]/salary_step,1)),tblCountries4[#All],2,0)</f>
        <v>06 | 75000 - 87500</v>
      </c>
      <c r="O422">
        <f>IF(VALUE(max_scatterplot)=0,tblSalaries[[#This Row],[Salary in USD]],IF(AND(tblSalaries[[#This Row],[Salary in USD]]&gt;=VALUE(min_scatterplot),tblSalaries[[#This Row],[Salary in USD]]&lt;=VALUE(max_scatterplot)),tblSalaries[[#This Row],[Salary in USD]],selection_false))</f>
        <v>75000</v>
      </c>
    </row>
    <row r="423" spans="2:15" ht="15" customHeight="1" x14ac:dyDescent="0.25">
      <c r="B423" t="s">
        <v>2279</v>
      </c>
      <c r="C423" s="1">
        <v>41055.049444444441</v>
      </c>
      <c r="D423" s="4">
        <v>75000</v>
      </c>
      <c r="E423">
        <v>75000</v>
      </c>
      <c r="F423" t="s">
        <v>6</v>
      </c>
      <c r="G423">
        <f>tblSalaries[[#This Row],[clean Salary (in local currency)]]*VLOOKUP(tblSalaries[[#This Row],[Currency]],mapping!D:E,2,FALSE)</f>
        <v>75000</v>
      </c>
      <c r="H423" t="s">
        <v>160</v>
      </c>
      <c r="I423" t="s">
        <v>20</v>
      </c>
      <c r="J423" t="s">
        <v>15</v>
      </c>
      <c r="K423" t="str">
        <f>VLOOKUP(tblSalaries[[#This Row],[Where do you work]],tblCountries[[Actual]:[Mapping]],2,FALSE)</f>
        <v>USA</v>
      </c>
      <c r="L423" t="s">
        <v>9</v>
      </c>
      <c r="M423" s="21" t="s">
        <v>4016</v>
      </c>
      <c r="N423" t="str">
        <f>VLOOKUP(IF(FLOOR(tblSalaries[[#This Row],[Salary in USD]]/salary_step,1)&gt;19,19,FLOOR(tblSalaries[[#This Row],[Salary in USD]]/salary_step,1)),tblCountries4[#All],2,0)</f>
        <v>06 | 75000 - 87500</v>
      </c>
      <c r="O423">
        <f>IF(VALUE(max_scatterplot)=0,tblSalaries[[#This Row],[Salary in USD]],IF(AND(tblSalaries[[#This Row],[Salary in USD]]&gt;=VALUE(min_scatterplot),tblSalaries[[#This Row],[Salary in USD]]&lt;=VALUE(max_scatterplot)),tblSalaries[[#This Row],[Salary in USD]],selection_false))</f>
        <v>75000</v>
      </c>
    </row>
    <row r="424" spans="2:15" ht="15" customHeight="1" x14ac:dyDescent="0.25">
      <c r="B424" t="s">
        <v>2302</v>
      </c>
      <c r="C424" s="1">
        <v>41055.056319444448</v>
      </c>
      <c r="D424" s="4">
        <v>75000</v>
      </c>
      <c r="E424">
        <v>75000</v>
      </c>
      <c r="F424" t="s">
        <v>6</v>
      </c>
      <c r="G424">
        <f>tblSalaries[[#This Row],[clean Salary (in local currency)]]*VLOOKUP(tblSalaries[[#This Row],[Currency]],mapping!D:E,2,FALSE)</f>
        <v>75000</v>
      </c>
      <c r="H424" t="s">
        <v>373</v>
      </c>
      <c r="I424" t="s">
        <v>20</v>
      </c>
      <c r="J424" t="s">
        <v>15</v>
      </c>
      <c r="K424" t="str">
        <f>VLOOKUP(tblSalaries[[#This Row],[Where do you work]],tblCountries[[Actual]:[Mapping]],2,FALSE)</f>
        <v>USA</v>
      </c>
      <c r="L424" t="s">
        <v>9</v>
      </c>
      <c r="M424" s="21" t="s">
        <v>4016</v>
      </c>
      <c r="N424" t="str">
        <f>VLOOKUP(IF(FLOOR(tblSalaries[[#This Row],[Salary in USD]]/salary_step,1)&gt;19,19,FLOOR(tblSalaries[[#This Row],[Salary in USD]]/salary_step,1)),tblCountries4[#All],2,0)</f>
        <v>06 | 75000 - 87500</v>
      </c>
      <c r="O424">
        <f>IF(VALUE(max_scatterplot)=0,tblSalaries[[#This Row],[Salary in USD]],IF(AND(tblSalaries[[#This Row],[Salary in USD]]&gt;=VALUE(min_scatterplot),tblSalaries[[#This Row],[Salary in USD]]&lt;=VALUE(max_scatterplot)),tblSalaries[[#This Row],[Salary in USD]],selection_false))</f>
        <v>75000</v>
      </c>
    </row>
    <row r="425" spans="2:15" ht="15" customHeight="1" x14ac:dyDescent="0.25">
      <c r="B425" t="s">
        <v>2361</v>
      </c>
      <c r="C425" s="1">
        <v>41055.072905092595</v>
      </c>
      <c r="D425" s="4">
        <v>75000</v>
      </c>
      <c r="E425">
        <v>75000</v>
      </c>
      <c r="F425" t="s">
        <v>6</v>
      </c>
      <c r="G425">
        <f>tblSalaries[[#This Row],[clean Salary (in local currency)]]*VLOOKUP(tblSalaries[[#This Row],[Currency]],mapping!D:E,2,FALSE)</f>
        <v>75000</v>
      </c>
      <c r="H425" t="s">
        <v>282</v>
      </c>
      <c r="I425" t="s">
        <v>20</v>
      </c>
      <c r="J425" t="s">
        <v>15</v>
      </c>
      <c r="K425" t="str">
        <f>VLOOKUP(tblSalaries[[#This Row],[Where do you work]],tblCountries[[Actual]:[Mapping]],2,FALSE)</f>
        <v>USA</v>
      </c>
      <c r="L425" t="s">
        <v>13</v>
      </c>
      <c r="M425" s="21" t="s">
        <v>4016</v>
      </c>
      <c r="N425" t="str">
        <f>VLOOKUP(IF(FLOOR(tblSalaries[[#This Row],[Salary in USD]]/salary_step,1)&gt;19,19,FLOOR(tblSalaries[[#This Row],[Salary in USD]]/salary_step,1)),tblCountries4[#All],2,0)</f>
        <v>06 | 75000 - 87500</v>
      </c>
      <c r="O425">
        <f>IF(VALUE(max_scatterplot)=0,tblSalaries[[#This Row],[Salary in USD]],IF(AND(tblSalaries[[#This Row],[Salary in USD]]&gt;=VALUE(min_scatterplot),tblSalaries[[#This Row],[Salary in USD]]&lt;=VALUE(max_scatterplot)),tblSalaries[[#This Row],[Salary in USD]],selection_false))</f>
        <v>75000</v>
      </c>
    </row>
    <row r="426" spans="2:15" ht="15" customHeight="1" x14ac:dyDescent="0.25">
      <c r="B426" t="s">
        <v>2437</v>
      </c>
      <c r="C426" s="1">
        <v>41055.107766203706</v>
      </c>
      <c r="D426" s="4">
        <v>75000</v>
      </c>
      <c r="E426">
        <v>75000</v>
      </c>
      <c r="F426" t="s">
        <v>6</v>
      </c>
      <c r="G426">
        <f>tblSalaries[[#This Row],[clean Salary (in local currency)]]*VLOOKUP(tblSalaries[[#This Row],[Currency]],mapping!D:E,2,FALSE)</f>
        <v>75000</v>
      </c>
      <c r="H426" t="s">
        <v>529</v>
      </c>
      <c r="I426" t="s">
        <v>20</v>
      </c>
      <c r="J426" t="s">
        <v>15</v>
      </c>
      <c r="K426" t="str">
        <f>VLOOKUP(tblSalaries[[#This Row],[Where do you work]],tblCountries[[Actual]:[Mapping]],2,FALSE)</f>
        <v>USA</v>
      </c>
      <c r="L426" t="s">
        <v>9</v>
      </c>
      <c r="M426" s="21" t="s">
        <v>4016</v>
      </c>
      <c r="N426" t="str">
        <f>VLOOKUP(IF(FLOOR(tblSalaries[[#This Row],[Salary in USD]]/salary_step,1)&gt;19,19,FLOOR(tblSalaries[[#This Row],[Salary in USD]]/salary_step,1)),tblCountries4[#All],2,0)</f>
        <v>06 | 75000 - 87500</v>
      </c>
      <c r="O426">
        <f>IF(VALUE(max_scatterplot)=0,tblSalaries[[#This Row],[Salary in USD]],IF(AND(tblSalaries[[#This Row],[Salary in USD]]&gt;=VALUE(min_scatterplot),tblSalaries[[#This Row],[Salary in USD]]&lt;=VALUE(max_scatterplot)),tblSalaries[[#This Row],[Salary in USD]],selection_false))</f>
        <v>75000</v>
      </c>
    </row>
    <row r="427" spans="2:15" ht="15" customHeight="1" x14ac:dyDescent="0.25">
      <c r="B427" t="s">
        <v>2585</v>
      </c>
      <c r="C427" s="1">
        <v>41055.334537037037</v>
      </c>
      <c r="D427" s="4">
        <v>75000</v>
      </c>
      <c r="E427">
        <v>75000</v>
      </c>
      <c r="F427" t="s">
        <v>6</v>
      </c>
      <c r="G427">
        <f>tblSalaries[[#This Row],[clean Salary (in local currency)]]*VLOOKUP(tblSalaries[[#This Row],[Currency]],mapping!D:E,2,FALSE)</f>
        <v>75000</v>
      </c>
      <c r="H427" t="s">
        <v>686</v>
      </c>
      <c r="I427" t="s">
        <v>20</v>
      </c>
      <c r="J427" t="s">
        <v>15</v>
      </c>
      <c r="K427" t="str">
        <f>VLOOKUP(tblSalaries[[#This Row],[Where do you work]],tblCountries[[Actual]:[Mapping]],2,FALSE)</f>
        <v>USA</v>
      </c>
      <c r="L427" t="s">
        <v>18</v>
      </c>
      <c r="M427" s="21">
        <v>25</v>
      </c>
      <c r="N427" t="str">
        <f>VLOOKUP(IF(FLOOR(tblSalaries[[#This Row],[Salary in USD]]/salary_step,1)&gt;19,19,FLOOR(tblSalaries[[#This Row],[Salary in USD]]/salary_step,1)),tblCountries4[#All],2,0)</f>
        <v>06 | 75000 - 87500</v>
      </c>
      <c r="O427">
        <f>IF(VALUE(max_scatterplot)=0,tblSalaries[[#This Row],[Salary in USD]],IF(AND(tblSalaries[[#This Row],[Salary in USD]]&gt;=VALUE(min_scatterplot),tblSalaries[[#This Row],[Salary in USD]]&lt;=VALUE(max_scatterplot)),tblSalaries[[#This Row],[Salary in USD]],selection_false))</f>
        <v>75000</v>
      </c>
    </row>
    <row r="428" spans="2:15" ht="15" customHeight="1" x14ac:dyDescent="0.25">
      <c r="B428" t="s">
        <v>2593</v>
      </c>
      <c r="C428" s="1">
        <v>41055.364976851852</v>
      </c>
      <c r="D428" s="4">
        <v>75000</v>
      </c>
      <c r="E428">
        <v>75000</v>
      </c>
      <c r="F428" t="s">
        <v>6</v>
      </c>
      <c r="G428">
        <f>tblSalaries[[#This Row],[clean Salary (in local currency)]]*VLOOKUP(tblSalaries[[#This Row],[Currency]],mapping!D:E,2,FALSE)</f>
        <v>75000</v>
      </c>
      <c r="H428" t="s">
        <v>14</v>
      </c>
      <c r="I428" t="s">
        <v>20</v>
      </c>
      <c r="J428" t="s">
        <v>15</v>
      </c>
      <c r="K428" t="str">
        <f>VLOOKUP(tblSalaries[[#This Row],[Where do you work]],tblCountries[[Actual]:[Mapping]],2,FALSE)</f>
        <v>USA</v>
      </c>
      <c r="L428" t="s">
        <v>9</v>
      </c>
      <c r="M428" s="21">
        <v>5</v>
      </c>
      <c r="N428" t="str">
        <f>VLOOKUP(IF(FLOOR(tblSalaries[[#This Row],[Salary in USD]]/salary_step,1)&gt;19,19,FLOOR(tblSalaries[[#This Row],[Salary in USD]]/salary_step,1)),tblCountries4[#All],2,0)</f>
        <v>06 | 75000 - 87500</v>
      </c>
      <c r="O428">
        <f>IF(VALUE(max_scatterplot)=0,tblSalaries[[#This Row],[Salary in USD]],IF(AND(tblSalaries[[#This Row],[Salary in USD]]&gt;=VALUE(min_scatterplot),tblSalaries[[#This Row],[Salary in USD]]&lt;=VALUE(max_scatterplot)),tblSalaries[[#This Row],[Salary in USD]],selection_false))</f>
        <v>75000</v>
      </c>
    </row>
    <row r="429" spans="2:15" ht="15" customHeight="1" x14ac:dyDescent="0.25">
      <c r="B429" t="s">
        <v>2816</v>
      </c>
      <c r="C429" s="1">
        <v>41055.95108796296</v>
      </c>
      <c r="D429" s="4">
        <v>75000</v>
      </c>
      <c r="E429">
        <v>75000</v>
      </c>
      <c r="F429" t="s">
        <v>6</v>
      </c>
      <c r="G429">
        <f>tblSalaries[[#This Row],[clean Salary (in local currency)]]*VLOOKUP(tblSalaries[[#This Row],[Currency]],mapping!D:E,2,FALSE)</f>
        <v>75000</v>
      </c>
      <c r="H429" t="s">
        <v>947</v>
      </c>
      <c r="I429" t="s">
        <v>20</v>
      </c>
      <c r="J429" t="s">
        <v>15</v>
      </c>
      <c r="K429" t="str">
        <f>VLOOKUP(tblSalaries[[#This Row],[Where do you work]],tblCountries[[Actual]:[Mapping]],2,FALSE)</f>
        <v>USA</v>
      </c>
      <c r="L429" t="s">
        <v>18</v>
      </c>
      <c r="M429" s="21">
        <v>27</v>
      </c>
      <c r="N429" t="str">
        <f>VLOOKUP(IF(FLOOR(tblSalaries[[#This Row],[Salary in USD]]/salary_step,1)&gt;19,19,FLOOR(tblSalaries[[#This Row],[Salary in USD]]/salary_step,1)),tblCountries4[#All],2,0)</f>
        <v>06 | 75000 - 87500</v>
      </c>
      <c r="O429">
        <f>IF(VALUE(max_scatterplot)=0,tblSalaries[[#This Row],[Salary in USD]],IF(AND(tblSalaries[[#This Row],[Salary in USD]]&gt;=VALUE(min_scatterplot),tblSalaries[[#This Row],[Salary in USD]]&lt;=VALUE(max_scatterplot)),tblSalaries[[#This Row],[Salary in USD]],selection_false))</f>
        <v>75000</v>
      </c>
    </row>
    <row r="430" spans="2:15" ht="15" customHeight="1" x14ac:dyDescent="0.25">
      <c r="B430" t="s">
        <v>3148</v>
      </c>
      <c r="C430" s="1">
        <v>41057.941921296297</v>
      </c>
      <c r="D430" s="4">
        <v>75000</v>
      </c>
      <c r="E430">
        <v>75000</v>
      </c>
      <c r="F430" t="s">
        <v>6</v>
      </c>
      <c r="G430">
        <f>tblSalaries[[#This Row],[clean Salary (in local currency)]]*VLOOKUP(tblSalaries[[#This Row],[Currency]],mapping!D:E,2,FALSE)</f>
        <v>75000</v>
      </c>
      <c r="H430" t="s">
        <v>488</v>
      </c>
      <c r="I430" t="s">
        <v>488</v>
      </c>
      <c r="J430" t="s">
        <v>15</v>
      </c>
      <c r="K430" t="str">
        <f>VLOOKUP(tblSalaries[[#This Row],[Where do you work]],tblCountries[[Actual]:[Mapping]],2,FALSE)</f>
        <v>USA</v>
      </c>
      <c r="L430" t="s">
        <v>18</v>
      </c>
      <c r="M430" s="21">
        <v>20</v>
      </c>
      <c r="N430" t="str">
        <f>VLOOKUP(IF(FLOOR(tblSalaries[[#This Row],[Salary in USD]]/salary_step,1)&gt;19,19,FLOOR(tblSalaries[[#This Row],[Salary in USD]]/salary_step,1)),tblCountries4[#All],2,0)</f>
        <v>06 | 75000 - 87500</v>
      </c>
      <c r="O430">
        <f>IF(VALUE(max_scatterplot)=0,tblSalaries[[#This Row],[Salary in USD]],IF(AND(tblSalaries[[#This Row],[Salary in USD]]&gt;=VALUE(min_scatterplot),tblSalaries[[#This Row],[Salary in USD]]&lt;=VALUE(max_scatterplot)),tblSalaries[[#This Row],[Salary in USD]],selection_false))</f>
        <v>75000</v>
      </c>
    </row>
    <row r="431" spans="2:15" ht="15" customHeight="1" x14ac:dyDescent="0.25">
      <c r="B431" t="s">
        <v>3168</v>
      </c>
      <c r="C431" s="1">
        <v>41057.959814814814</v>
      </c>
      <c r="D431" s="4">
        <v>75000</v>
      </c>
      <c r="E431">
        <v>75000</v>
      </c>
      <c r="F431" t="s">
        <v>6</v>
      </c>
      <c r="G431">
        <f>tblSalaries[[#This Row],[clean Salary (in local currency)]]*VLOOKUP(tblSalaries[[#This Row],[Currency]],mapping!D:E,2,FALSE)</f>
        <v>75000</v>
      </c>
      <c r="H431" t="s">
        <v>14</v>
      </c>
      <c r="I431" t="s">
        <v>20</v>
      </c>
      <c r="J431" t="s">
        <v>15</v>
      </c>
      <c r="K431" t="str">
        <f>VLOOKUP(tblSalaries[[#This Row],[Where do you work]],tblCountries[[Actual]:[Mapping]],2,FALSE)</f>
        <v>USA</v>
      </c>
      <c r="L431" t="s">
        <v>9</v>
      </c>
      <c r="M431" s="21">
        <v>12</v>
      </c>
      <c r="N431" t="str">
        <f>VLOOKUP(IF(FLOOR(tblSalaries[[#This Row],[Salary in USD]]/salary_step,1)&gt;19,19,FLOOR(tblSalaries[[#This Row],[Salary in USD]]/salary_step,1)),tblCountries4[#All],2,0)</f>
        <v>06 | 75000 - 87500</v>
      </c>
      <c r="O431">
        <f>IF(VALUE(max_scatterplot)=0,tblSalaries[[#This Row],[Salary in USD]],IF(AND(tblSalaries[[#This Row],[Salary in USD]]&gt;=VALUE(min_scatterplot),tblSalaries[[#This Row],[Salary in USD]]&lt;=VALUE(max_scatterplot)),tblSalaries[[#This Row],[Salary in USD]],selection_false))</f>
        <v>75000</v>
      </c>
    </row>
    <row r="432" spans="2:15" ht="15" customHeight="1" x14ac:dyDescent="0.25">
      <c r="B432" t="s">
        <v>3334</v>
      </c>
      <c r="C432" s="1">
        <v>41058.792916666665</v>
      </c>
      <c r="D432" s="4">
        <v>75000</v>
      </c>
      <c r="E432">
        <v>75000</v>
      </c>
      <c r="F432" t="s">
        <v>6</v>
      </c>
      <c r="G432">
        <f>tblSalaries[[#This Row],[clean Salary (in local currency)]]*VLOOKUP(tblSalaries[[#This Row],[Currency]],mapping!D:E,2,FALSE)</f>
        <v>75000</v>
      </c>
      <c r="H432" t="s">
        <v>14</v>
      </c>
      <c r="I432" t="s">
        <v>20</v>
      </c>
      <c r="J432" t="s">
        <v>15</v>
      </c>
      <c r="K432" t="str">
        <f>VLOOKUP(tblSalaries[[#This Row],[Where do you work]],tblCountries[[Actual]:[Mapping]],2,FALSE)</f>
        <v>USA</v>
      </c>
      <c r="L432" t="s">
        <v>9</v>
      </c>
      <c r="M432" s="21">
        <v>7</v>
      </c>
      <c r="N432" t="str">
        <f>VLOOKUP(IF(FLOOR(tblSalaries[[#This Row],[Salary in USD]]/salary_step,1)&gt;19,19,FLOOR(tblSalaries[[#This Row],[Salary in USD]]/salary_step,1)),tblCountries4[#All],2,0)</f>
        <v>06 | 75000 - 87500</v>
      </c>
      <c r="O432">
        <f>IF(VALUE(max_scatterplot)=0,tblSalaries[[#This Row],[Salary in USD]],IF(AND(tblSalaries[[#This Row],[Salary in USD]]&gt;=VALUE(min_scatterplot),tblSalaries[[#This Row],[Salary in USD]]&lt;=VALUE(max_scatterplot)),tblSalaries[[#This Row],[Salary in USD]],selection_false))</f>
        <v>75000</v>
      </c>
    </row>
    <row r="433" spans="2:15" ht="15" customHeight="1" x14ac:dyDescent="0.25">
      <c r="B433" t="s">
        <v>3403</v>
      </c>
      <c r="C433" s="1">
        <v>41059.075208333335</v>
      </c>
      <c r="D433" s="4">
        <v>75000</v>
      </c>
      <c r="E433">
        <v>75000</v>
      </c>
      <c r="F433" t="s">
        <v>6</v>
      </c>
      <c r="G433">
        <f>tblSalaries[[#This Row],[clean Salary (in local currency)]]*VLOOKUP(tblSalaries[[#This Row],[Currency]],mapping!D:E,2,FALSE)</f>
        <v>75000</v>
      </c>
      <c r="H433" t="s">
        <v>1582</v>
      </c>
      <c r="I433" t="s">
        <v>52</v>
      </c>
      <c r="J433" t="s">
        <v>15</v>
      </c>
      <c r="K433" t="str">
        <f>VLOOKUP(tblSalaries[[#This Row],[Where do you work]],tblCountries[[Actual]:[Mapping]],2,FALSE)</f>
        <v>USA</v>
      </c>
      <c r="L433" t="s">
        <v>25</v>
      </c>
      <c r="M433" s="21">
        <v>9</v>
      </c>
      <c r="N433" t="str">
        <f>VLOOKUP(IF(FLOOR(tblSalaries[[#This Row],[Salary in USD]]/salary_step,1)&gt;19,19,FLOOR(tblSalaries[[#This Row],[Salary in USD]]/salary_step,1)),tblCountries4[#All],2,0)</f>
        <v>06 | 75000 - 87500</v>
      </c>
      <c r="O433">
        <f>IF(VALUE(max_scatterplot)=0,tblSalaries[[#This Row],[Salary in USD]],IF(AND(tblSalaries[[#This Row],[Salary in USD]]&gt;=VALUE(min_scatterplot),tblSalaries[[#This Row],[Salary in USD]]&lt;=VALUE(max_scatterplot)),tblSalaries[[#This Row],[Salary in USD]],selection_false))</f>
        <v>75000</v>
      </c>
    </row>
    <row r="434" spans="2:15" ht="15" customHeight="1" x14ac:dyDescent="0.25">
      <c r="B434" t="s">
        <v>3418</v>
      </c>
      <c r="C434" s="1">
        <v>41059.444722222222</v>
      </c>
      <c r="D434" s="4">
        <v>75000</v>
      </c>
      <c r="E434">
        <v>75000</v>
      </c>
      <c r="F434" t="s">
        <v>6</v>
      </c>
      <c r="G434">
        <f>tblSalaries[[#This Row],[clean Salary (in local currency)]]*VLOOKUP(tblSalaries[[#This Row],[Currency]],mapping!D:E,2,FALSE)</f>
        <v>75000</v>
      </c>
      <c r="H434" t="s">
        <v>207</v>
      </c>
      <c r="I434" t="s">
        <v>20</v>
      </c>
      <c r="J434" t="s">
        <v>15</v>
      </c>
      <c r="K434" t="str">
        <f>VLOOKUP(tblSalaries[[#This Row],[Where do you work]],tblCountries[[Actual]:[Mapping]],2,FALSE)</f>
        <v>USA</v>
      </c>
      <c r="L434" t="s">
        <v>18</v>
      </c>
      <c r="M434" s="21">
        <v>1.5</v>
      </c>
      <c r="N434" t="str">
        <f>VLOOKUP(IF(FLOOR(tblSalaries[[#This Row],[Salary in USD]]/salary_step,1)&gt;19,19,FLOOR(tblSalaries[[#This Row],[Salary in USD]]/salary_step,1)),tblCountries4[#All],2,0)</f>
        <v>06 | 75000 - 87500</v>
      </c>
      <c r="O434">
        <f>IF(VALUE(max_scatterplot)=0,tblSalaries[[#This Row],[Salary in USD]],IF(AND(tblSalaries[[#This Row],[Salary in USD]]&gt;=VALUE(min_scatterplot),tblSalaries[[#This Row],[Salary in USD]]&lt;=VALUE(max_scatterplot)),tblSalaries[[#This Row],[Salary in USD]],selection_false))</f>
        <v>75000</v>
      </c>
    </row>
    <row r="435" spans="2:15" ht="15" customHeight="1" x14ac:dyDescent="0.25">
      <c r="B435" t="s">
        <v>3492</v>
      </c>
      <c r="C435" s="1">
        <v>41060.175219907411</v>
      </c>
      <c r="D435" s="4">
        <v>75000</v>
      </c>
      <c r="E435">
        <v>75000</v>
      </c>
      <c r="F435" t="s">
        <v>6</v>
      </c>
      <c r="G435">
        <f>tblSalaries[[#This Row],[clean Salary (in local currency)]]*VLOOKUP(tblSalaries[[#This Row],[Currency]],mapping!D:E,2,FALSE)</f>
        <v>75000</v>
      </c>
      <c r="H435" t="s">
        <v>14</v>
      </c>
      <c r="I435" t="s">
        <v>20</v>
      </c>
      <c r="J435" t="s">
        <v>15</v>
      </c>
      <c r="K435" t="str">
        <f>VLOOKUP(tblSalaries[[#This Row],[Where do you work]],tblCountries[[Actual]:[Mapping]],2,FALSE)</f>
        <v>USA</v>
      </c>
      <c r="L435" t="s">
        <v>13</v>
      </c>
      <c r="M435" s="21">
        <v>1.5</v>
      </c>
      <c r="N435" t="str">
        <f>VLOOKUP(IF(FLOOR(tblSalaries[[#This Row],[Salary in USD]]/salary_step,1)&gt;19,19,FLOOR(tblSalaries[[#This Row],[Salary in USD]]/salary_step,1)),tblCountries4[#All],2,0)</f>
        <v>06 | 75000 - 87500</v>
      </c>
      <c r="O435">
        <f>IF(VALUE(max_scatterplot)=0,tblSalaries[[#This Row],[Salary in USD]],IF(AND(tblSalaries[[#This Row],[Salary in USD]]&gt;=VALUE(min_scatterplot),tblSalaries[[#This Row],[Salary in USD]]&lt;=VALUE(max_scatterplot)),tblSalaries[[#This Row],[Salary in USD]],selection_false))</f>
        <v>75000</v>
      </c>
    </row>
    <row r="436" spans="2:15" ht="15" customHeight="1" x14ac:dyDescent="0.25">
      <c r="B436" t="s">
        <v>3643</v>
      </c>
      <c r="C436" s="1">
        <v>41065.097928240742</v>
      </c>
      <c r="D436" s="4">
        <v>75000</v>
      </c>
      <c r="E436">
        <v>75000</v>
      </c>
      <c r="F436" t="s">
        <v>6</v>
      </c>
      <c r="G436">
        <f>tblSalaries[[#This Row],[clean Salary (in local currency)]]*VLOOKUP(tblSalaries[[#This Row],[Currency]],mapping!D:E,2,FALSE)</f>
        <v>75000</v>
      </c>
      <c r="H436" t="s">
        <v>310</v>
      </c>
      <c r="I436" t="s">
        <v>310</v>
      </c>
      <c r="J436" t="s">
        <v>15</v>
      </c>
      <c r="K436" t="str">
        <f>VLOOKUP(tblSalaries[[#This Row],[Where do you work]],tblCountries[[Actual]:[Mapping]],2,FALSE)</f>
        <v>USA</v>
      </c>
      <c r="L436" t="s">
        <v>9</v>
      </c>
      <c r="M436" s="21">
        <v>10</v>
      </c>
      <c r="N436" t="str">
        <f>VLOOKUP(IF(FLOOR(tblSalaries[[#This Row],[Salary in USD]]/salary_step,1)&gt;19,19,FLOOR(tblSalaries[[#This Row],[Salary in USD]]/salary_step,1)),tblCountries4[#All],2,0)</f>
        <v>06 | 75000 - 87500</v>
      </c>
      <c r="O436">
        <f>IF(VALUE(max_scatterplot)=0,tblSalaries[[#This Row],[Salary in USD]],IF(AND(tblSalaries[[#This Row],[Salary in USD]]&gt;=VALUE(min_scatterplot),tblSalaries[[#This Row],[Salary in USD]]&lt;=VALUE(max_scatterplot)),tblSalaries[[#This Row],[Salary in USD]],selection_false))</f>
        <v>75000</v>
      </c>
    </row>
    <row r="437" spans="2:15" ht="15" customHeight="1" x14ac:dyDescent="0.25">
      <c r="B437" t="s">
        <v>3664</v>
      </c>
      <c r="C437" s="1">
        <v>41065.920254629629</v>
      </c>
      <c r="D437" s="4">
        <v>75000</v>
      </c>
      <c r="E437">
        <v>75000</v>
      </c>
      <c r="F437" t="s">
        <v>6</v>
      </c>
      <c r="G437">
        <f>tblSalaries[[#This Row],[clean Salary (in local currency)]]*VLOOKUP(tblSalaries[[#This Row],[Currency]],mapping!D:E,2,FALSE)</f>
        <v>75000</v>
      </c>
      <c r="H437" t="s">
        <v>1831</v>
      </c>
      <c r="I437" t="s">
        <v>4001</v>
      </c>
      <c r="J437" t="s">
        <v>15</v>
      </c>
      <c r="K437" t="str">
        <f>VLOOKUP(tblSalaries[[#This Row],[Where do you work]],tblCountries[[Actual]:[Mapping]],2,FALSE)</f>
        <v>USA</v>
      </c>
      <c r="L437" t="s">
        <v>18</v>
      </c>
      <c r="M437" s="21">
        <v>3</v>
      </c>
      <c r="N437" t="str">
        <f>VLOOKUP(IF(FLOOR(tblSalaries[[#This Row],[Salary in USD]]/salary_step,1)&gt;19,19,FLOOR(tblSalaries[[#This Row],[Salary in USD]]/salary_step,1)),tblCountries4[#All],2,0)</f>
        <v>06 | 75000 - 87500</v>
      </c>
      <c r="O437">
        <f>IF(VALUE(max_scatterplot)=0,tblSalaries[[#This Row],[Salary in USD]],IF(AND(tblSalaries[[#This Row],[Salary in USD]]&gt;=VALUE(min_scatterplot),tblSalaries[[#This Row],[Salary in USD]]&lt;=VALUE(max_scatterplot)),tblSalaries[[#This Row],[Salary in USD]],selection_false))</f>
        <v>75000</v>
      </c>
    </row>
    <row r="438" spans="2:15" ht="15" customHeight="1" x14ac:dyDescent="0.25">
      <c r="B438" t="s">
        <v>3707</v>
      </c>
      <c r="C438" s="1">
        <v>41068.014849537038</v>
      </c>
      <c r="D438" s="4">
        <v>75000</v>
      </c>
      <c r="E438">
        <v>75000</v>
      </c>
      <c r="F438" t="s">
        <v>6</v>
      </c>
      <c r="G438">
        <f>tblSalaries[[#This Row],[clean Salary (in local currency)]]*VLOOKUP(tblSalaries[[#This Row],[Currency]],mapping!D:E,2,FALSE)</f>
        <v>75000</v>
      </c>
      <c r="H438" t="s">
        <v>424</v>
      </c>
      <c r="I438" t="s">
        <v>20</v>
      </c>
      <c r="J438" t="s">
        <v>15</v>
      </c>
      <c r="K438" t="str">
        <f>VLOOKUP(tblSalaries[[#This Row],[Where do you work]],tblCountries[[Actual]:[Mapping]],2,FALSE)</f>
        <v>USA</v>
      </c>
      <c r="L438" t="s">
        <v>13</v>
      </c>
      <c r="M438" s="21">
        <v>5</v>
      </c>
      <c r="N438" t="str">
        <f>VLOOKUP(IF(FLOOR(tblSalaries[[#This Row],[Salary in USD]]/salary_step,1)&gt;19,19,FLOOR(tblSalaries[[#This Row],[Salary in USD]]/salary_step,1)),tblCountries4[#All],2,0)</f>
        <v>06 | 75000 - 87500</v>
      </c>
      <c r="O438">
        <f>IF(VALUE(max_scatterplot)=0,tblSalaries[[#This Row],[Salary in USD]],IF(AND(tblSalaries[[#This Row],[Salary in USD]]&gt;=VALUE(min_scatterplot),tblSalaries[[#This Row],[Salary in USD]]&lt;=VALUE(max_scatterplot)),tblSalaries[[#This Row],[Salary in USD]],selection_false))</f>
        <v>75000</v>
      </c>
    </row>
    <row r="439" spans="2:15" ht="15" customHeight="1" x14ac:dyDescent="0.25">
      <c r="B439" t="s">
        <v>3713</v>
      </c>
      <c r="C439" s="1">
        <v>41068.279537037037</v>
      </c>
      <c r="D439" s="4">
        <v>75000</v>
      </c>
      <c r="E439">
        <v>75000</v>
      </c>
      <c r="F439" t="s">
        <v>6</v>
      </c>
      <c r="G439">
        <f>tblSalaries[[#This Row],[clean Salary (in local currency)]]*VLOOKUP(tblSalaries[[#This Row],[Currency]],mapping!D:E,2,FALSE)</f>
        <v>75000</v>
      </c>
      <c r="H439" t="s">
        <v>969</v>
      </c>
      <c r="I439" t="s">
        <v>310</v>
      </c>
      <c r="J439" t="s">
        <v>15</v>
      </c>
      <c r="K439" t="str">
        <f>VLOOKUP(tblSalaries[[#This Row],[Where do you work]],tblCountries[[Actual]:[Mapping]],2,FALSE)</f>
        <v>USA</v>
      </c>
      <c r="L439" t="s">
        <v>13</v>
      </c>
      <c r="M439" s="21">
        <v>1</v>
      </c>
      <c r="N439" t="str">
        <f>VLOOKUP(IF(FLOOR(tblSalaries[[#This Row],[Salary in USD]]/salary_step,1)&gt;19,19,FLOOR(tblSalaries[[#This Row],[Salary in USD]]/salary_step,1)),tblCountries4[#All],2,0)</f>
        <v>06 | 75000 - 87500</v>
      </c>
      <c r="O439">
        <f>IF(VALUE(max_scatterplot)=0,tblSalaries[[#This Row],[Salary in USD]],IF(AND(tblSalaries[[#This Row],[Salary in USD]]&gt;=VALUE(min_scatterplot),tblSalaries[[#This Row],[Salary in USD]]&lt;=VALUE(max_scatterplot)),tblSalaries[[#This Row],[Salary in USD]],selection_false))</f>
        <v>75000</v>
      </c>
    </row>
    <row r="440" spans="2:15" ht="15" customHeight="1" x14ac:dyDescent="0.25">
      <c r="B440" t="s">
        <v>3876</v>
      </c>
      <c r="C440" s="1">
        <v>41080.038518518515</v>
      </c>
      <c r="D440" s="4">
        <v>75000</v>
      </c>
      <c r="E440">
        <v>75000</v>
      </c>
      <c r="F440" t="s">
        <v>6</v>
      </c>
      <c r="G440">
        <f>tblSalaries[[#This Row],[clean Salary (in local currency)]]*VLOOKUP(tblSalaries[[#This Row],[Currency]],mapping!D:E,2,FALSE)</f>
        <v>75000</v>
      </c>
      <c r="H440" t="s">
        <v>153</v>
      </c>
      <c r="I440" t="s">
        <v>20</v>
      </c>
      <c r="J440" t="s">
        <v>15</v>
      </c>
      <c r="K440" t="str">
        <f>VLOOKUP(tblSalaries[[#This Row],[Where do you work]],tblCountries[[Actual]:[Mapping]],2,FALSE)</f>
        <v>USA</v>
      </c>
      <c r="L440" t="s">
        <v>25</v>
      </c>
      <c r="M440" s="21">
        <v>3</v>
      </c>
      <c r="N440" t="str">
        <f>VLOOKUP(IF(FLOOR(tblSalaries[[#This Row],[Salary in USD]]/salary_step,1)&gt;19,19,FLOOR(tblSalaries[[#This Row],[Salary in USD]]/salary_step,1)),tblCountries4[#All],2,0)</f>
        <v>06 | 75000 - 87500</v>
      </c>
      <c r="O440">
        <f>IF(VALUE(max_scatterplot)=0,tblSalaries[[#This Row],[Salary in USD]],IF(AND(tblSalaries[[#This Row],[Salary in USD]]&gt;=VALUE(min_scatterplot),tblSalaries[[#This Row],[Salary in USD]]&lt;=VALUE(max_scatterplot)),tblSalaries[[#This Row],[Salary in USD]],selection_false))</f>
        <v>75000</v>
      </c>
    </row>
    <row r="441" spans="2:15" ht="15" customHeight="1" x14ac:dyDescent="0.25">
      <c r="B441" t="s">
        <v>3752</v>
      </c>
      <c r="C441" s="1">
        <v>41071.419942129629</v>
      </c>
      <c r="D441" s="4">
        <v>74461</v>
      </c>
      <c r="E441">
        <v>74461</v>
      </c>
      <c r="F441" t="s">
        <v>6</v>
      </c>
      <c r="G441">
        <f>tblSalaries[[#This Row],[clean Salary (in local currency)]]*VLOOKUP(tblSalaries[[#This Row],[Currency]],mapping!D:E,2,FALSE)</f>
        <v>74461</v>
      </c>
      <c r="H441" t="s">
        <v>1901</v>
      </c>
      <c r="I441" t="s">
        <v>4000</v>
      </c>
      <c r="J441" t="s">
        <v>15</v>
      </c>
      <c r="K441" t="str">
        <f>VLOOKUP(tblSalaries[[#This Row],[Where do you work]],tblCountries[[Actual]:[Mapping]],2,FALSE)</f>
        <v>USA</v>
      </c>
      <c r="L441" t="s">
        <v>25</v>
      </c>
      <c r="M441" s="21">
        <v>9</v>
      </c>
      <c r="N441" t="str">
        <f>VLOOKUP(IF(FLOOR(tblSalaries[[#This Row],[Salary in USD]]/salary_step,1)&gt;19,19,FLOOR(tblSalaries[[#This Row],[Salary in USD]]/salary_step,1)),tblCountries4[#All],2,0)</f>
        <v>05 | 62500 - 75000</v>
      </c>
      <c r="O441">
        <f>IF(VALUE(max_scatterplot)=0,tblSalaries[[#This Row],[Salary in USD]],IF(AND(tblSalaries[[#This Row],[Salary in USD]]&gt;=VALUE(min_scatterplot),tblSalaries[[#This Row],[Salary in USD]]&lt;=VALUE(max_scatterplot)),tblSalaries[[#This Row],[Salary in USD]],selection_false))</f>
        <v>74461</v>
      </c>
    </row>
    <row r="442" spans="2:15" ht="15" customHeight="1" x14ac:dyDescent="0.25">
      <c r="B442" t="s">
        <v>3485</v>
      </c>
      <c r="C442" s="1">
        <v>41060.053657407407</v>
      </c>
      <c r="D442" s="4">
        <v>74300</v>
      </c>
      <c r="E442">
        <v>74300</v>
      </c>
      <c r="F442" t="s">
        <v>6</v>
      </c>
      <c r="G442">
        <f>tblSalaries[[#This Row],[clean Salary (in local currency)]]*VLOOKUP(tblSalaries[[#This Row],[Currency]],mapping!D:E,2,FALSE)</f>
        <v>74300</v>
      </c>
      <c r="H442" t="s">
        <v>1665</v>
      </c>
      <c r="I442" t="s">
        <v>20</v>
      </c>
      <c r="J442" t="s">
        <v>15</v>
      </c>
      <c r="K442" t="str">
        <f>VLOOKUP(tblSalaries[[#This Row],[Where do you work]],tblCountries[[Actual]:[Mapping]],2,FALSE)</f>
        <v>USA</v>
      </c>
      <c r="L442" t="s">
        <v>9</v>
      </c>
      <c r="M442" s="21">
        <v>3</v>
      </c>
      <c r="N442" t="str">
        <f>VLOOKUP(IF(FLOOR(tblSalaries[[#This Row],[Salary in USD]]/salary_step,1)&gt;19,19,FLOOR(tblSalaries[[#This Row],[Salary in USD]]/salary_step,1)),tblCountries4[#All],2,0)</f>
        <v>05 | 62500 - 75000</v>
      </c>
      <c r="O442">
        <f>IF(VALUE(max_scatterplot)=0,tblSalaries[[#This Row],[Salary in USD]],IF(AND(tblSalaries[[#This Row],[Salary in USD]]&gt;=VALUE(min_scatterplot),tblSalaries[[#This Row],[Salary in USD]]&lt;=VALUE(max_scatterplot)),tblSalaries[[#This Row],[Salary in USD]],selection_false))</f>
        <v>74300</v>
      </c>
    </row>
    <row r="443" spans="2:15" ht="15" customHeight="1" x14ac:dyDescent="0.25">
      <c r="B443" t="s">
        <v>2106</v>
      </c>
      <c r="C443" s="1">
        <v>41055.028252314813</v>
      </c>
      <c r="D443" s="4">
        <v>74000</v>
      </c>
      <c r="E443">
        <v>74000</v>
      </c>
      <c r="F443" t="s">
        <v>6</v>
      </c>
      <c r="G443">
        <f>tblSalaries[[#This Row],[clean Salary (in local currency)]]*VLOOKUP(tblSalaries[[#This Row],[Currency]],mapping!D:E,2,FALSE)</f>
        <v>74000</v>
      </c>
      <c r="H443" t="s">
        <v>76</v>
      </c>
      <c r="I443" t="s">
        <v>356</v>
      </c>
      <c r="J443" t="s">
        <v>15</v>
      </c>
      <c r="K443" t="str">
        <f>VLOOKUP(tblSalaries[[#This Row],[Where do you work]],tblCountries[[Actual]:[Mapping]],2,FALSE)</f>
        <v>USA</v>
      </c>
      <c r="L443" t="s">
        <v>9</v>
      </c>
      <c r="M443" s="21" t="s">
        <v>4016</v>
      </c>
      <c r="N443" t="str">
        <f>VLOOKUP(IF(FLOOR(tblSalaries[[#This Row],[Salary in USD]]/salary_step,1)&gt;19,19,FLOOR(tblSalaries[[#This Row],[Salary in USD]]/salary_step,1)),tblCountries4[#All],2,0)</f>
        <v>05 | 62500 - 75000</v>
      </c>
      <c r="O443">
        <f>IF(VALUE(max_scatterplot)=0,tblSalaries[[#This Row],[Salary in USD]],IF(AND(tblSalaries[[#This Row],[Salary in USD]]&gt;=VALUE(min_scatterplot),tblSalaries[[#This Row],[Salary in USD]]&lt;=VALUE(max_scatterplot)),tblSalaries[[#This Row],[Salary in USD]],selection_false))</f>
        <v>74000</v>
      </c>
    </row>
    <row r="444" spans="2:15" ht="15" customHeight="1" x14ac:dyDescent="0.25">
      <c r="B444" t="s">
        <v>2449</v>
      </c>
      <c r="C444" s="1">
        <v>41055.120474537034</v>
      </c>
      <c r="D444" s="4">
        <v>74000</v>
      </c>
      <c r="E444">
        <v>74000</v>
      </c>
      <c r="F444" t="s">
        <v>6</v>
      </c>
      <c r="G444">
        <f>tblSalaries[[#This Row],[clean Salary (in local currency)]]*VLOOKUP(tblSalaries[[#This Row],[Currency]],mapping!D:E,2,FALSE)</f>
        <v>74000</v>
      </c>
      <c r="H444" t="s">
        <v>279</v>
      </c>
      <c r="I444" t="s">
        <v>279</v>
      </c>
      <c r="J444" t="s">
        <v>15</v>
      </c>
      <c r="K444" t="str">
        <f>VLOOKUP(tblSalaries[[#This Row],[Where do you work]],tblCountries[[Actual]:[Mapping]],2,FALSE)</f>
        <v>USA</v>
      </c>
      <c r="L444" t="s">
        <v>9</v>
      </c>
      <c r="M444" s="21" t="s">
        <v>4016</v>
      </c>
      <c r="N444" t="str">
        <f>VLOOKUP(IF(FLOOR(tblSalaries[[#This Row],[Salary in USD]]/salary_step,1)&gt;19,19,FLOOR(tblSalaries[[#This Row],[Salary in USD]]/salary_step,1)),tblCountries4[#All],2,0)</f>
        <v>05 | 62500 - 75000</v>
      </c>
      <c r="O444">
        <f>IF(VALUE(max_scatterplot)=0,tblSalaries[[#This Row],[Salary in USD]],IF(AND(tblSalaries[[#This Row],[Salary in USD]]&gt;=VALUE(min_scatterplot),tblSalaries[[#This Row],[Salary in USD]]&lt;=VALUE(max_scatterplot)),tblSalaries[[#This Row],[Salary in USD]],selection_false))</f>
        <v>74000</v>
      </c>
    </row>
    <row r="445" spans="2:15" ht="15" customHeight="1" x14ac:dyDescent="0.25">
      <c r="B445" t="s">
        <v>3198</v>
      </c>
      <c r="C445" s="1">
        <v>41058.025243055556</v>
      </c>
      <c r="D445" s="4">
        <v>74000</v>
      </c>
      <c r="E445">
        <v>74000</v>
      </c>
      <c r="F445" t="s">
        <v>6</v>
      </c>
      <c r="G445">
        <f>tblSalaries[[#This Row],[clean Salary (in local currency)]]*VLOOKUP(tblSalaries[[#This Row],[Currency]],mapping!D:E,2,FALSE)</f>
        <v>74000</v>
      </c>
      <c r="H445" t="s">
        <v>1367</v>
      </c>
      <c r="I445" t="s">
        <v>67</v>
      </c>
      <c r="J445" t="s">
        <v>15</v>
      </c>
      <c r="K445" t="str">
        <f>VLOOKUP(tblSalaries[[#This Row],[Where do you work]],tblCountries[[Actual]:[Mapping]],2,FALSE)</f>
        <v>USA</v>
      </c>
      <c r="L445" t="s">
        <v>9</v>
      </c>
      <c r="M445" s="21">
        <v>10</v>
      </c>
      <c r="N445" t="str">
        <f>VLOOKUP(IF(FLOOR(tblSalaries[[#This Row],[Salary in USD]]/salary_step,1)&gt;19,19,FLOOR(tblSalaries[[#This Row],[Salary in USD]]/salary_step,1)),tblCountries4[#All],2,0)</f>
        <v>05 | 62500 - 75000</v>
      </c>
      <c r="O445">
        <f>IF(VALUE(max_scatterplot)=0,tblSalaries[[#This Row],[Salary in USD]],IF(AND(tblSalaries[[#This Row],[Salary in USD]]&gt;=VALUE(min_scatterplot),tblSalaries[[#This Row],[Salary in USD]]&lt;=VALUE(max_scatterplot)),tblSalaries[[#This Row],[Salary in USD]],selection_false))</f>
        <v>74000</v>
      </c>
    </row>
    <row r="446" spans="2:15" ht="15" customHeight="1" x14ac:dyDescent="0.25">
      <c r="B446" t="s">
        <v>2358</v>
      </c>
      <c r="C446" s="1">
        <v>41055.071192129632</v>
      </c>
      <c r="D446" s="4">
        <v>75000</v>
      </c>
      <c r="E446">
        <v>75000</v>
      </c>
      <c r="F446" t="s">
        <v>86</v>
      </c>
      <c r="G446">
        <f>tblSalaries[[#This Row],[clean Salary (in local currency)]]*VLOOKUP(tblSalaries[[#This Row],[Currency]],mapping!D:E,2,FALSE)</f>
        <v>73752.11422727452</v>
      </c>
      <c r="H446" t="s">
        <v>439</v>
      </c>
      <c r="I446" t="s">
        <v>20</v>
      </c>
      <c r="J446" t="s">
        <v>205</v>
      </c>
      <c r="K446" t="str">
        <f>VLOOKUP(tblSalaries[[#This Row],[Where do you work]],tblCountries[[Actual]:[Mapping]],2,FALSE)</f>
        <v>Canada</v>
      </c>
      <c r="L446" t="s">
        <v>9</v>
      </c>
      <c r="M446" s="21" t="s">
        <v>4016</v>
      </c>
      <c r="N446" t="str">
        <f>VLOOKUP(IF(FLOOR(tblSalaries[[#This Row],[Salary in USD]]/salary_step,1)&gt;19,19,FLOOR(tblSalaries[[#This Row],[Salary in USD]]/salary_step,1)),tblCountries4[#All],2,0)</f>
        <v>05 | 62500 - 75000</v>
      </c>
      <c r="O446">
        <f>IF(VALUE(max_scatterplot)=0,tblSalaries[[#This Row],[Salary in USD]],IF(AND(tblSalaries[[#This Row],[Salary in USD]]&gt;=VALUE(min_scatterplot),tblSalaries[[#This Row],[Salary in USD]]&lt;=VALUE(max_scatterplot)),tblSalaries[[#This Row],[Salary in USD]],selection_false))</f>
        <v>73752.11422727452</v>
      </c>
    </row>
    <row r="447" spans="2:15" ht="15" customHeight="1" x14ac:dyDescent="0.25">
      <c r="B447" t="s">
        <v>3370</v>
      </c>
      <c r="C447" s="1">
        <v>41058.925787037035</v>
      </c>
      <c r="D447" s="4">
        <v>73500</v>
      </c>
      <c r="E447">
        <v>73500</v>
      </c>
      <c r="F447" t="s">
        <v>6</v>
      </c>
      <c r="G447">
        <f>tblSalaries[[#This Row],[clean Salary (in local currency)]]*VLOOKUP(tblSalaries[[#This Row],[Currency]],mapping!D:E,2,FALSE)</f>
        <v>73500</v>
      </c>
      <c r="H447" t="s">
        <v>1555</v>
      </c>
      <c r="I447" t="s">
        <v>20</v>
      </c>
      <c r="J447" t="s">
        <v>15</v>
      </c>
      <c r="K447" t="str">
        <f>VLOOKUP(tblSalaries[[#This Row],[Where do you work]],tblCountries[[Actual]:[Mapping]],2,FALSE)</f>
        <v>USA</v>
      </c>
      <c r="L447" t="s">
        <v>13</v>
      </c>
      <c r="M447" s="21">
        <v>6</v>
      </c>
      <c r="N447" t="str">
        <f>VLOOKUP(IF(FLOOR(tblSalaries[[#This Row],[Salary in USD]]/salary_step,1)&gt;19,19,FLOOR(tblSalaries[[#This Row],[Salary in USD]]/salary_step,1)),tblCountries4[#All],2,0)</f>
        <v>05 | 62500 - 75000</v>
      </c>
      <c r="O447">
        <f>IF(VALUE(max_scatterplot)=0,tblSalaries[[#This Row],[Salary in USD]],IF(AND(tblSalaries[[#This Row],[Salary in USD]]&gt;=VALUE(min_scatterplot),tblSalaries[[#This Row],[Salary in USD]]&lt;=VALUE(max_scatterplot)),tblSalaries[[#This Row],[Salary in USD]],selection_false))</f>
        <v>73500</v>
      </c>
    </row>
    <row r="448" spans="2:15" ht="15" customHeight="1" x14ac:dyDescent="0.25">
      <c r="B448" t="s">
        <v>2243</v>
      </c>
      <c r="C448" s="1">
        <v>41055.043298611112</v>
      </c>
      <c r="D448" s="4">
        <v>73000</v>
      </c>
      <c r="E448">
        <v>73000</v>
      </c>
      <c r="F448" t="s">
        <v>6</v>
      </c>
      <c r="G448">
        <f>tblSalaries[[#This Row],[clean Salary (in local currency)]]*VLOOKUP(tblSalaries[[#This Row],[Currency]],mapping!D:E,2,FALSE)</f>
        <v>73000</v>
      </c>
      <c r="H448" t="s">
        <v>14</v>
      </c>
      <c r="I448" t="s">
        <v>20</v>
      </c>
      <c r="J448" t="s">
        <v>15</v>
      </c>
      <c r="K448" t="str">
        <f>VLOOKUP(tblSalaries[[#This Row],[Where do you work]],tblCountries[[Actual]:[Mapping]],2,FALSE)</f>
        <v>USA</v>
      </c>
      <c r="L448" t="s">
        <v>9</v>
      </c>
      <c r="M448" s="21" t="s">
        <v>4016</v>
      </c>
      <c r="N448" t="str">
        <f>VLOOKUP(IF(FLOOR(tblSalaries[[#This Row],[Salary in USD]]/salary_step,1)&gt;19,19,FLOOR(tblSalaries[[#This Row],[Salary in USD]]/salary_step,1)),tblCountries4[#All],2,0)</f>
        <v>05 | 62500 - 75000</v>
      </c>
      <c r="O448">
        <f>IF(VALUE(max_scatterplot)=0,tblSalaries[[#This Row],[Salary in USD]],IF(AND(tblSalaries[[#This Row],[Salary in USD]]&gt;=VALUE(min_scatterplot),tblSalaries[[#This Row],[Salary in USD]]&lt;=VALUE(max_scatterplot)),tblSalaries[[#This Row],[Salary in USD]],selection_false))</f>
        <v>73000</v>
      </c>
    </row>
    <row r="449" spans="2:15" ht="15" customHeight="1" x14ac:dyDescent="0.25">
      <c r="B449" t="s">
        <v>2265</v>
      </c>
      <c r="C449" s="1">
        <v>41055.047268518516</v>
      </c>
      <c r="D449" s="4">
        <v>73000</v>
      </c>
      <c r="E449">
        <v>73000</v>
      </c>
      <c r="F449" t="s">
        <v>6</v>
      </c>
      <c r="G449">
        <f>tblSalaries[[#This Row],[clean Salary (in local currency)]]*VLOOKUP(tblSalaries[[#This Row],[Currency]],mapping!D:E,2,FALSE)</f>
        <v>73000</v>
      </c>
      <c r="H449" t="s">
        <v>333</v>
      </c>
      <c r="I449" t="s">
        <v>67</v>
      </c>
      <c r="J449" t="s">
        <v>15</v>
      </c>
      <c r="K449" t="str">
        <f>VLOOKUP(tblSalaries[[#This Row],[Where do you work]],tblCountries[[Actual]:[Mapping]],2,FALSE)</f>
        <v>USA</v>
      </c>
      <c r="L449" t="s">
        <v>9</v>
      </c>
      <c r="M449" s="21" t="s">
        <v>4016</v>
      </c>
      <c r="N449" t="str">
        <f>VLOOKUP(IF(FLOOR(tblSalaries[[#This Row],[Salary in USD]]/salary_step,1)&gt;19,19,FLOOR(tblSalaries[[#This Row],[Salary in USD]]/salary_step,1)),tblCountries4[#All],2,0)</f>
        <v>05 | 62500 - 75000</v>
      </c>
      <c r="O449">
        <f>IF(VALUE(max_scatterplot)=0,tblSalaries[[#This Row],[Salary in USD]],IF(AND(tblSalaries[[#This Row],[Salary in USD]]&gt;=VALUE(min_scatterplot),tblSalaries[[#This Row],[Salary in USD]]&lt;=VALUE(max_scatterplot)),tblSalaries[[#This Row],[Salary in USD]],selection_false))</f>
        <v>73000</v>
      </c>
    </row>
    <row r="450" spans="2:15" ht="15" customHeight="1" x14ac:dyDescent="0.25">
      <c r="B450" t="s">
        <v>3674</v>
      </c>
      <c r="C450" s="1">
        <v>41066.135370370372</v>
      </c>
      <c r="D450" s="4">
        <v>73000</v>
      </c>
      <c r="E450">
        <v>73000</v>
      </c>
      <c r="F450" t="s">
        <v>6</v>
      </c>
      <c r="G450">
        <f>tblSalaries[[#This Row],[clean Salary (in local currency)]]*VLOOKUP(tblSalaries[[#This Row],[Currency]],mapping!D:E,2,FALSE)</f>
        <v>73000</v>
      </c>
      <c r="H450" t="s">
        <v>1841</v>
      </c>
      <c r="I450" t="s">
        <v>52</v>
      </c>
      <c r="J450" t="s">
        <v>15</v>
      </c>
      <c r="K450" t="str">
        <f>VLOOKUP(tblSalaries[[#This Row],[Where do you work]],tblCountries[[Actual]:[Mapping]],2,FALSE)</f>
        <v>USA</v>
      </c>
      <c r="L450" t="s">
        <v>18</v>
      </c>
      <c r="M450" s="21">
        <v>6</v>
      </c>
      <c r="N450" t="str">
        <f>VLOOKUP(IF(FLOOR(tblSalaries[[#This Row],[Salary in USD]]/salary_step,1)&gt;19,19,FLOOR(tblSalaries[[#This Row],[Salary in USD]]/salary_step,1)),tblCountries4[#All],2,0)</f>
        <v>05 | 62500 - 75000</v>
      </c>
      <c r="O450">
        <f>IF(VALUE(max_scatterplot)=0,tblSalaries[[#This Row],[Salary in USD]],IF(AND(tblSalaries[[#This Row],[Salary in USD]]&gt;=VALUE(min_scatterplot),tblSalaries[[#This Row],[Salary in USD]]&lt;=VALUE(max_scatterplot)),tblSalaries[[#This Row],[Salary in USD]],selection_false))</f>
        <v>73000</v>
      </c>
    </row>
    <row r="451" spans="2:15" ht="15" customHeight="1" x14ac:dyDescent="0.25">
      <c r="B451" t="s">
        <v>3530</v>
      </c>
      <c r="C451" s="1">
        <v>41060.921516203707</v>
      </c>
      <c r="D451" s="4">
        <v>74000</v>
      </c>
      <c r="E451">
        <v>74000</v>
      </c>
      <c r="F451" t="s">
        <v>86</v>
      </c>
      <c r="G451">
        <f>tblSalaries[[#This Row],[clean Salary (in local currency)]]*VLOOKUP(tblSalaries[[#This Row],[Currency]],mapping!D:E,2,FALSE)</f>
        <v>72768.752704244194</v>
      </c>
      <c r="H451" t="s">
        <v>386</v>
      </c>
      <c r="I451" t="s">
        <v>20</v>
      </c>
      <c r="J451" t="s">
        <v>88</v>
      </c>
      <c r="K451" t="str">
        <f>VLOOKUP(tblSalaries[[#This Row],[Where do you work]],tblCountries[[Actual]:[Mapping]],2,FALSE)</f>
        <v>Canada</v>
      </c>
      <c r="L451" t="s">
        <v>9</v>
      </c>
      <c r="M451" s="21">
        <v>10</v>
      </c>
      <c r="N451" t="str">
        <f>VLOOKUP(IF(FLOOR(tblSalaries[[#This Row],[Salary in USD]]/salary_step,1)&gt;19,19,FLOOR(tblSalaries[[#This Row],[Salary in USD]]/salary_step,1)),tblCountries4[#All],2,0)</f>
        <v>05 | 62500 - 75000</v>
      </c>
      <c r="O451">
        <f>IF(VALUE(max_scatterplot)=0,tblSalaries[[#This Row],[Salary in USD]],IF(AND(tblSalaries[[#This Row],[Salary in USD]]&gt;=VALUE(min_scatterplot),tblSalaries[[#This Row],[Salary in USD]]&lt;=VALUE(max_scatterplot)),tblSalaries[[#This Row],[Salary in USD]],selection_false))</f>
        <v>72768.752704244194</v>
      </c>
    </row>
    <row r="452" spans="2:15" ht="15" customHeight="1" x14ac:dyDescent="0.25">
      <c r="B452" t="s">
        <v>2521</v>
      </c>
      <c r="C452" s="1">
        <v>41055.194861111115</v>
      </c>
      <c r="D452" s="4">
        <v>72600</v>
      </c>
      <c r="E452">
        <v>72600</v>
      </c>
      <c r="F452" t="s">
        <v>6</v>
      </c>
      <c r="G452">
        <f>tblSalaries[[#This Row],[clean Salary (in local currency)]]*VLOOKUP(tblSalaries[[#This Row],[Currency]],mapping!D:E,2,FALSE)</f>
        <v>72600</v>
      </c>
      <c r="H452" t="s">
        <v>623</v>
      </c>
      <c r="I452" t="s">
        <v>52</v>
      </c>
      <c r="J452" t="s">
        <v>15</v>
      </c>
      <c r="K452" t="str">
        <f>VLOOKUP(tblSalaries[[#This Row],[Where do you work]],tblCountries[[Actual]:[Mapping]],2,FALSE)</f>
        <v>USA</v>
      </c>
      <c r="L452" t="s">
        <v>18</v>
      </c>
      <c r="M452" s="21" t="s">
        <v>4016</v>
      </c>
      <c r="N452" t="str">
        <f>VLOOKUP(IF(FLOOR(tblSalaries[[#This Row],[Salary in USD]]/salary_step,1)&gt;19,19,FLOOR(tblSalaries[[#This Row],[Salary in USD]]/salary_step,1)),tblCountries4[#All],2,0)</f>
        <v>05 | 62500 - 75000</v>
      </c>
      <c r="O452">
        <f>IF(VALUE(max_scatterplot)=0,tblSalaries[[#This Row],[Salary in USD]],IF(AND(tblSalaries[[#This Row],[Salary in USD]]&gt;=VALUE(min_scatterplot),tblSalaries[[#This Row],[Salary in USD]]&lt;=VALUE(max_scatterplot)),tblSalaries[[#This Row],[Salary in USD]],selection_false))</f>
        <v>72600</v>
      </c>
    </row>
    <row r="453" spans="2:15" ht="15" customHeight="1" x14ac:dyDescent="0.25">
      <c r="B453" t="s">
        <v>3005</v>
      </c>
      <c r="C453" s="1">
        <v>41057.511030092595</v>
      </c>
      <c r="D453" s="4" t="s">
        <v>1158</v>
      </c>
      <c r="E453">
        <v>92000</v>
      </c>
      <c r="F453" t="s">
        <v>1159</v>
      </c>
      <c r="G453">
        <f>tblSalaries[[#This Row],[clean Salary (in local currency)]]*VLOOKUP(tblSalaries[[#This Row],[Currency]],mapping!D:E,2,FALSE)</f>
        <v>72571.80269935554</v>
      </c>
      <c r="H453" t="s">
        <v>642</v>
      </c>
      <c r="I453" t="s">
        <v>52</v>
      </c>
      <c r="J453" t="s">
        <v>171</v>
      </c>
      <c r="K453" t="str">
        <f>VLOOKUP(tblSalaries[[#This Row],[Where do you work]],tblCountries[[Actual]:[Mapping]],2,FALSE)</f>
        <v>Singapore</v>
      </c>
      <c r="L453" t="s">
        <v>13</v>
      </c>
      <c r="M453" s="21">
        <v>15</v>
      </c>
      <c r="N453" t="str">
        <f>VLOOKUP(IF(FLOOR(tblSalaries[[#This Row],[Salary in USD]]/salary_step,1)&gt;19,19,FLOOR(tblSalaries[[#This Row],[Salary in USD]]/salary_step,1)),tblCountries4[#All],2,0)</f>
        <v>05 | 62500 - 75000</v>
      </c>
      <c r="O453">
        <f>IF(VALUE(max_scatterplot)=0,tblSalaries[[#This Row],[Salary in USD]],IF(AND(tblSalaries[[#This Row],[Salary in USD]]&gt;=VALUE(min_scatterplot),tblSalaries[[#This Row],[Salary in USD]]&lt;=VALUE(max_scatterplot)),tblSalaries[[#This Row],[Salary in USD]],selection_false))</f>
        <v>72571.80269935554</v>
      </c>
    </row>
    <row r="454" spans="2:15" ht="15" customHeight="1" x14ac:dyDescent="0.25">
      <c r="B454" t="s">
        <v>2225</v>
      </c>
      <c r="C454" s="1">
        <v>41055.040092592593</v>
      </c>
      <c r="D454" s="4">
        <v>72500</v>
      </c>
      <c r="E454">
        <v>72500</v>
      </c>
      <c r="F454" t="s">
        <v>6</v>
      </c>
      <c r="G454">
        <f>tblSalaries[[#This Row],[clean Salary (in local currency)]]*VLOOKUP(tblSalaries[[#This Row],[Currency]],mapping!D:E,2,FALSE)</f>
        <v>72500</v>
      </c>
      <c r="H454" t="s">
        <v>296</v>
      </c>
      <c r="I454" t="s">
        <v>488</v>
      </c>
      <c r="J454" t="s">
        <v>15</v>
      </c>
      <c r="K454" t="str">
        <f>VLOOKUP(tblSalaries[[#This Row],[Where do you work]],tblCountries[[Actual]:[Mapping]],2,FALSE)</f>
        <v>USA</v>
      </c>
      <c r="L454" t="s">
        <v>9</v>
      </c>
      <c r="M454" s="21" t="s">
        <v>4016</v>
      </c>
      <c r="N454" t="str">
        <f>VLOOKUP(IF(FLOOR(tblSalaries[[#This Row],[Salary in USD]]/salary_step,1)&gt;19,19,FLOOR(tblSalaries[[#This Row],[Salary in USD]]/salary_step,1)),tblCountries4[#All],2,0)</f>
        <v>05 | 62500 - 75000</v>
      </c>
      <c r="O454">
        <f>IF(VALUE(max_scatterplot)=0,tblSalaries[[#This Row],[Salary in USD]],IF(AND(tblSalaries[[#This Row],[Salary in USD]]&gt;=VALUE(min_scatterplot),tblSalaries[[#This Row],[Salary in USD]]&lt;=VALUE(max_scatterplot)),tblSalaries[[#This Row],[Salary in USD]],selection_false))</f>
        <v>72500</v>
      </c>
    </row>
    <row r="455" spans="2:15" ht="15" customHeight="1" x14ac:dyDescent="0.25">
      <c r="B455" t="s">
        <v>2357</v>
      </c>
      <c r="C455" s="1">
        <v>41055.071145833332</v>
      </c>
      <c r="D455" s="4">
        <v>72500</v>
      </c>
      <c r="E455">
        <v>72500</v>
      </c>
      <c r="F455" t="s">
        <v>6</v>
      </c>
      <c r="G455">
        <f>tblSalaries[[#This Row],[clean Salary (in local currency)]]*VLOOKUP(tblSalaries[[#This Row],[Currency]],mapping!D:E,2,FALSE)</f>
        <v>72500</v>
      </c>
      <c r="H455" t="s">
        <v>438</v>
      </c>
      <c r="I455" t="s">
        <v>279</v>
      </c>
      <c r="J455" t="s">
        <v>15</v>
      </c>
      <c r="K455" t="str">
        <f>VLOOKUP(tblSalaries[[#This Row],[Where do you work]],tblCountries[[Actual]:[Mapping]],2,FALSE)</f>
        <v>USA</v>
      </c>
      <c r="L455" t="s">
        <v>18</v>
      </c>
      <c r="M455" s="21" t="s">
        <v>4016</v>
      </c>
      <c r="N455" t="str">
        <f>VLOOKUP(IF(FLOOR(tblSalaries[[#This Row],[Salary in USD]]/salary_step,1)&gt;19,19,FLOOR(tblSalaries[[#This Row],[Salary in USD]]/salary_step,1)),tblCountries4[#All],2,0)</f>
        <v>05 | 62500 - 75000</v>
      </c>
      <c r="O455">
        <f>IF(VALUE(max_scatterplot)=0,tblSalaries[[#This Row],[Salary in USD]],IF(AND(tblSalaries[[#This Row],[Salary in USD]]&gt;=VALUE(min_scatterplot),tblSalaries[[#This Row],[Salary in USD]]&lt;=VALUE(max_scatterplot)),tblSalaries[[#This Row],[Salary in USD]],selection_false))</f>
        <v>72500</v>
      </c>
    </row>
    <row r="456" spans="2:15" ht="15" customHeight="1" x14ac:dyDescent="0.25">
      <c r="B456" t="s">
        <v>3089</v>
      </c>
      <c r="C456" s="1">
        <v>41057.691192129627</v>
      </c>
      <c r="D456" s="4">
        <v>57000</v>
      </c>
      <c r="E456">
        <v>57000</v>
      </c>
      <c r="F456" t="s">
        <v>22</v>
      </c>
      <c r="G456">
        <f>tblSalaries[[#This Row],[clean Salary (in local currency)]]*VLOOKUP(tblSalaries[[#This Row],[Currency]],mapping!D:E,2,FALSE)</f>
        <v>72412.768022521646</v>
      </c>
      <c r="H456" t="s">
        <v>1239</v>
      </c>
      <c r="I456" t="s">
        <v>52</v>
      </c>
      <c r="J456" t="s">
        <v>583</v>
      </c>
      <c r="K456" t="str">
        <f>VLOOKUP(tblSalaries[[#This Row],[Where do you work]],tblCountries[[Actual]:[Mapping]],2,FALSE)</f>
        <v>Norway</v>
      </c>
      <c r="L456" t="s">
        <v>25</v>
      </c>
      <c r="M456" s="21">
        <v>15</v>
      </c>
      <c r="N456" t="str">
        <f>VLOOKUP(IF(FLOOR(tblSalaries[[#This Row],[Salary in USD]]/salary_step,1)&gt;19,19,FLOOR(tblSalaries[[#This Row],[Salary in USD]]/salary_step,1)),tblCountries4[#All],2,0)</f>
        <v>05 | 62500 - 75000</v>
      </c>
      <c r="O456">
        <f>IF(VALUE(max_scatterplot)=0,tblSalaries[[#This Row],[Salary in USD]],IF(AND(tblSalaries[[#This Row],[Salary in USD]]&gt;=VALUE(min_scatterplot),tblSalaries[[#This Row],[Salary in USD]]&lt;=VALUE(max_scatterplot)),tblSalaries[[#This Row],[Salary in USD]],selection_false))</f>
        <v>72412.768022521646</v>
      </c>
    </row>
    <row r="457" spans="2:15" ht="15" customHeight="1" x14ac:dyDescent="0.25">
      <c r="B457" t="s">
        <v>3229</v>
      </c>
      <c r="C457" s="1">
        <v>41058.216006944444</v>
      </c>
      <c r="D457" s="4" t="s">
        <v>1400</v>
      </c>
      <c r="E457">
        <v>72000</v>
      </c>
      <c r="F457" t="s">
        <v>6</v>
      </c>
      <c r="G457">
        <f>tblSalaries[[#This Row],[clean Salary (in local currency)]]*VLOOKUP(tblSalaries[[#This Row],[Currency]],mapping!D:E,2,FALSE)</f>
        <v>72000</v>
      </c>
      <c r="H457" t="s">
        <v>1401</v>
      </c>
      <c r="I457" t="s">
        <v>356</v>
      </c>
      <c r="J457" t="s">
        <v>672</v>
      </c>
      <c r="K457" t="str">
        <f>VLOOKUP(tblSalaries[[#This Row],[Where do you work]],tblCountries[[Actual]:[Mapping]],2,FALSE)</f>
        <v>New Zealand</v>
      </c>
      <c r="L457" t="s">
        <v>18</v>
      </c>
      <c r="M457" s="21">
        <v>10</v>
      </c>
      <c r="N457" t="str">
        <f>VLOOKUP(IF(FLOOR(tblSalaries[[#This Row],[Salary in USD]]/salary_step,1)&gt;19,19,FLOOR(tblSalaries[[#This Row],[Salary in USD]]/salary_step,1)),tblCountries4[#All],2,0)</f>
        <v>05 | 62500 - 75000</v>
      </c>
      <c r="O457">
        <f>IF(VALUE(max_scatterplot)=0,tblSalaries[[#This Row],[Salary in USD]],IF(AND(tblSalaries[[#This Row],[Salary in USD]]&gt;=VALUE(min_scatterplot),tblSalaries[[#This Row],[Salary in USD]]&lt;=VALUE(max_scatterplot)),tblSalaries[[#This Row],[Salary in USD]],selection_false))</f>
        <v>72000</v>
      </c>
    </row>
    <row r="458" spans="2:15" ht="15" customHeight="1" x14ac:dyDescent="0.25">
      <c r="B458" t="s">
        <v>2531</v>
      </c>
      <c r="C458" s="1">
        <v>41055.217395833337</v>
      </c>
      <c r="D458" s="4">
        <v>72000</v>
      </c>
      <c r="E458">
        <v>72000</v>
      </c>
      <c r="F458" t="s">
        <v>6</v>
      </c>
      <c r="G458">
        <f>tblSalaries[[#This Row],[clean Salary (in local currency)]]*VLOOKUP(tblSalaries[[#This Row],[Currency]],mapping!D:E,2,FALSE)</f>
        <v>72000</v>
      </c>
      <c r="H458" t="s">
        <v>633</v>
      </c>
      <c r="I458" t="s">
        <v>20</v>
      </c>
      <c r="J458" t="s">
        <v>65</v>
      </c>
      <c r="K458" t="str">
        <f>VLOOKUP(tblSalaries[[#This Row],[Where do you work]],tblCountries[[Actual]:[Mapping]],2,FALSE)</f>
        <v>Russia</v>
      </c>
      <c r="L458" t="s">
        <v>18</v>
      </c>
      <c r="M458" s="21" t="s">
        <v>4016</v>
      </c>
      <c r="N458" t="str">
        <f>VLOOKUP(IF(FLOOR(tblSalaries[[#This Row],[Salary in USD]]/salary_step,1)&gt;19,19,FLOOR(tblSalaries[[#This Row],[Salary in USD]]/salary_step,1)),tblCountries4[#All],2,0)</f>
        <v>05 | 62500 - 75000</v>
      </c>
      <c r="O458">
        <f>IF(VALUE(max_scatterplot)=0,tblSalaries[[#This Row],[Salary in USD]],IF(AND(tblSalaries[[#This Row],[Salary in USD]]&gt;=VALUE(min_scatterplot),tblSalaries[[#This Row],[Salary in USD]]&lt;=VALUE(max_scatterplot)),tblSalaries[[#This Row],[Salary in USD]],selection_false))</f>
        <v>72000</v>
      </c>
    </row>
    <row r="459" spans="2:15" ht="15" customHeight="1" x14ac:dyDescent="0.25">
      <c r="B459" t="s">
        <v>2421</v>
      </c>
      <c r="C459" s="1">
        <v>41055.097083333334</v>
      </c>
      <c r="D459" s="4">
        <v>72000</v>
      </c>
      <c r="E459">
        <v>72000</v>
      </c>
      <c r="F459" t="s">
        <v>6</v>
      </c>
      <c r="G459">
        <f>tblSalaries[[#This Row],[clean Salary (in local currency)]]*VLOOKUP(tblSalaries[[#This Row],[Currency]],mapping!D:E,2,FALSE)</f>
        <v>72000</v>
      </c>
      <c r="H459" t="s">
        <v>509</v>
      </c>
      <c r="I459" t="s">
        <v>4001</v>
      </c>
      <c r="J459" t="s">
        <v>15</v>
      </c>
      <c r="K459" t="str">
        <f>VLOOKUP(tblSalaries[[#This Row],[Where do you work]],tblCountries[[Actual]:[Mapping]],2,FALSE)</f>
        <v>USA</v>
      </c>
      <c r="L459" t="s">
        <v>9</v>
      </c>
      <c r="M459" s="21" t="s">
        <v>4016</v>
      </c>
      <c r="N459" t="str">
        <f>VLOOKUP(IF(FLOOR(tblSalaries[[#This Row],[Salary in USD]]/salary_step,1)&gt;19,19,FLOOR(tblSalaries[[#This Row],[Salary in USD]]/salary_step,1)),tblCountries4[#All],2,0)</f>
        <v>05 | 62500 - 75000</v>
      </c>
      <c r="O459">
        <f>IF(VALUE(max_scatterplot)=0,tblSalaries[[#This Row],[Salary in USD]],IF(AND(tblSalaries[[#This Row],[Salary in USD]]&gt;=VALUE(min_scatterplot),tblSalaries[[#This Row],[Salary in USD]]&lt;=VALUE(max_scatterplot)),tblSalaries[[#This Row],[Salary in USD]],selection_false))</f>
        <v>72000</v>
      </c>
    </row>
    <row r="460" spans="2:15" ht="15" customHeight="1" x14ac:dyDescent="0.25">
      <c r="B460" t="s">
        <v>2438</v>
      </c>
      <c r="C460" s="1">
        <v>41055.109606481485</v>
      </c>
      <c r="D460" s="4">
        <v>72000</v>
      </c>
      <c r="E460">
        <v>72000</v>
      </c>
      <c r="F460" t="s">
        <v>6</v>
      </c>
      <c r="G460">
        <f>tblSalaries[[#This Row],[clean Salary (in local currency)]]*VLOOKUP(tblSalaries[[#This Row],[Currency]],mapping!D:E,2,FALSE)</f>
        <v>72000</v>
      </c>
      <c r="H460" t="s">
        <v>530</v>
      </c>
      <c r="I460" t="s">
        <v>20</v>
      </c>
      <c r="J460" t="s">
        <v>15</v>
      </c>
      <c r="K460" t="str">
        <f>VLOOKUP(tblSalaries[[#This Row],[Where do you work]],tblCountries[[Actual]:[Mapping]],2,FALSE)</f>
        <v>USA</v>
      </c>
      <c r="L460" t="s">
        <v>18</v>
      </c>
      <c r="M460" s="21" t="s">
        <v>4016</v>
      </c>
      <c r="N460" t="str">
        <f>VLOOKUP(IF(FLOOR(tblSalaries[[#This Row],[Salary in USD]]/salary_step,1)&gt;19,19,FLOOR(tblSalaries[[#This Row],[Salary in USD]]/salary_step,1)),tblCountries4[#All],2,0)</f>
        <v>05 | 62500 - 75000</v>
      </c>
      <c r="O460">
        <f>IF(VALUE(max_scatterplot)=0,tblSalaries[[#This Row],[Salary in USD]],IF(AND(tblSalaries[[#This Row],[Salary in USD]]&gt;=VALUE(min_scatterplot),tblSalaries[[#This Row],[Salary in USD]]&lt;=VALUE(max_scatterplot)),tblSalaries[[#This Row],[Salary in USD]],selection_false))</f>
        <v>72000</v>
      </c>
    </row>
    <row r="461" spans="2:15" ht="15" customHeight="1" x14ac:dyDescent="0.25">
      <c r="B461" t="s">
        <v>3399</v>
      </c>
      <c r="C461" s="1">
        <v>41059.052453703705</v>
      </c>
      <c r="D461" s="4">
        <v>72000</v>
      </c>
      <c r="E461">
        <v>72000</v>
      </c>
      <c r="F461" t="s">
        <v>6</v>
      </c>
      <c r="G461">
        <f>tblSalaries[[#This Row],[clean Salary (in local currency)]]*VLOOKUP(tblSalaries[[#This Row],[Currency]],mapping!D:E,2,FALSE)</f>
        <v>72000</v>
      </c>
      <c r="H461" t="s">
        <v>52</v>
      </c>
      <c r="I461" t="s">
        <v>52</v>
      </c>
      <c r="J461" t="s">
        <v>15</v>
      </c>
      <c r="K461" t="str">
        <f>VLOOKUP(tblSalaries[[#This Row],[Where do you work]],tblCountries[[Actual]:[Mapping]],2,FALSE)</f>
        <v>USA</v>
      </c>
      <c r="L461" t="s">
        <v>25</v>
      </c>
      <c r="M461" s="21">
        <v>20</v>
      </c>
      <c r="N461" t="str">
        <f>VLOOKUP(IF(FLOOR(tblSalaries[[#This Row],[Salary in USD]]/salary_step,1)&gt;19,19,FLOOR(tblSalaries[[#This Row],[Salary in USD]]/salary_step,1)),tblCountries4[#All],2,0)</f>
        <v>05 | 62500 - 75000</v>
      </c>
      <c r="O461">
        <f>IF(VALUE(max_scatterplot)=0,tblSalaries[[#This Row],[Salary in USD]],IF(AND(tblSalaries[[#This Row],[Salary in USD]]&gt;=VALUE(min_scatterplot),tblSalaries[[#This Row],[Salary in USD]]&lt;=VALUE(max_scatterplot)),tblSalaries[[#This Row],[Salary in USD]],selection_false))</f>
        <v>72000</v>
      </c>
    </row>
    <row r="462" spans="2:15" ht="15" customHeight="1" x14ac:dyDescent="0.25">
      <c r="B462" t="s">
        <v>3407</v>
      </c>
      <c r="C462" s="1">
        <v>41059.096180555556</v>
      </c>
      <c r="D462" s="4">
        <v>72000</v>
      </c>
      <c r="E462">
        <v>72000</v>
      </c>
      <c r="F462" t="s">
        <v>6</v>
      </c>
      <c r="G462">
        <f>tblSalaries[[#This Row],[clean Salary (in local currency)]]*VLOOKUP(tblSalaries[[#This Row],[Currency]],mapping!D:E,2,FALSE)</f>
        <v>72000</v>
      </c>
      <c r="H462" t="s">
        <v>1586</v>
      </c>
      <c r="I462" t="s">
        <v>20</v>
      </c>
      <c r="J462" t="s">
        <v>15</v>
      </c>
      <c r="K462" t="str">
        <f>VLOOKUP(tblSalaries[[#This Row],[Where do you work]],tblCountries[[Actual]:[Mapping]],2,FALSE)</f>
        <v>USA</v>
      </c>
      <c r="L462" t="s">
        <v>13</v>
      </c>
      <c r="M462" s="21">
        <v>10</v>
      </c>
      <c r="N462" t="str">
        <f>VLOOKUP(IF(FLOOR(tblSalaries[[#This Row],[Salary in USD]]/salary_step,1)&gt;19,19,FLOOR(tblSalaries[[#This Row],[Salary in USD]]/salary_step,1)),tblCountries4[#All],2,0)</f>
        <v>05 | 62500 - 75000</v>
      </c>
      <c r="O462">
        <f>IF(VALUE(max_scatterplot)=0,tblSalaries[[#This Row],[Salary in USD]],IF(AND(tblSalaries[[#This Row],[Salary in USD]]&gt;=VALUE(min_scatterplot),tblSalaries[[#This Row],[Salary in USD]]&lt;=VALUE(max_scatterplot)),tblSalaries[[#This Row],[Salary in USD]],selection_false))</f>
        <v>72000</v>
      </c>
    </row>
    <row r="463" spans="2:15" ht="15" customHeight="1" x14ac:dyDescent="0.25">
      <c r="B463" t="s">
        <v>3733</v>
      </c>
      <c r="C463" s="1">
        <v>41069.074652777781</v>
      </c>
      <c r="D463" s="4">
        <v>72000</v>
      </c>
      <c r="E463">
        <v>72000</v>
      </c>
      <c r="F463" t="s">
        <v>6</v>
      </c>
      <c r="G463">
        <f>tblSalaries[[#This Row],[clean Salary (in local currency)]]*VLOOKUP(tblSalaries[[#This Row],[Currency]],mapping!D:E,2,FALSE)</f>
        <v>72000</v>
      </c>
      <c r="H463" t="s">
        <v>356</v>
      </c>
      <c r="I463" t="s">
        <v>356</v>
      </c>
      <c r="J463" t="s">
        <v>15</v>
      </c>
      <c r="K463" t="str">
        <f>VLOOKUP(tblSalaries[[#This Row],[Where do you work]],tblCountries[[Actual]:[Mapping]],2,FALSE)</f>
        <v>USA</v>
      </c>
      <c r="L463" t="s">
        <v>18</v>
      </c>
      <c r="M463" s="21">
        <v>13</v>
      </c>
      <c r="N463" t="str">
        <f>VLOOKUP(IF(FLOOR(tblSalaries[[#This Row],[Salary in USD]]/salary_step,1)&gt;19,19,FLOOR(tblSalaries[[#This Row],[Salary in USD]]/salary_step,1)),tblCountries4[#All],2,0)</f>
        <v>05 | 62500 - 75000</v>
      </c>
      <c r="O463">
        <f>IF(VALUE(max_scatterplot)=0,tblSalaries[[#This Row],[Salary in USD]],IF(AND(tblSalaries[[#This Row],[Salary in USD]]&gt;=VALUE(min_scatterplot),tblSalaries[[#This Row],[Salary in USD]]&lt;=VALUE(max_scatterplot)),tblSalaries[[#This Row],[Salary in USD]],selection_false))</f>
        <v>72000</v>
      </c>
    </row>
    <row r="464" spans="2:15" ht="15" customHeight="1" x14ac:dyDescent="0.25">
      <c r="B464" t="s">
        <v>3831</v>
      </c>
      <c r="C464" s="1">
        <v>41075.942187499997</v>
      </c>
      <c r="D464" s="4">
        <v>72000</v>
      </c>
      <c r="E464">
        <v>72000</v>
      </c>
      <c r="F464" t="s">
        <v>6</v>
      </c>
      <c r="G464">
        <f>tblSalaries[[#This Row],[clean Salary (in local currency)]]*VLOOKUP(tblSalaries[[#This Row],[Currency]],mapping!D:E,2,FALSE)</f>
        <v>72000</v>
      </c>
      <c r="H464" t="s">
        <v>1960</v>
      </c>
      <c r="I464" t="s">
        <v>52</v>
      </c>
      <c r="J464" t="s">
        <v>15</v>
      </c>
      <c r="K464" t="str">
        <f>VLOOKUP(tblSalaries[[#This Row],[Where do you work]],tblCountries[[Actual]:[Mapping]],2,FALSE)</f>
        <v>USA</v>
      </c>
      <c r="L464" t="s">
        <v>9</v>
      </c>
      <c r="M464" s="21">
        <v>10</v>
      </c>
      <c r="N464" t="str">
        <f>VLOOKUP(IF(FLOOR(tblSalaries[[#This Row],[Salary in USD]]/salary_step,1)&gt;19,19,FLOOR(tblSalaries[[#This Row],[Salary in USD]]/salary_step,1)),tblCountries4[#All],2,0)</f>
        <v>05 | 62500 - 75000</v>
      </c>
      <c r="O464">
        <f>IF(VALUE(max_scatterplot)=0,tblSalaries[[#This Row],[Salary in USD]],IF(AND(tblSalaries[[#This Row],[Salary in USD]]&gt;=VALUE(min_scatterplot),tblSalaries[[#This Row],[Salary in USD]]&lt;=VALUE(max_scatterplot)),tblSalaries[[#This Row],[Salary in USD]],selection_false))</f>
        <v>72000</v>
      </c>
    </row>
    <row r="465" spans="2:15" ht="15" customHeight="1" x14ac:dyDescent="0.25">
      <c r="B465" t="s">
        <v>3532</v>
      </c>
      <c r="C465" s="1">
        <v>41060.96402777778</v>
      </c>
      <c r="D465" s="4">
        <v>71500</v>
      </c>
      <c r="E465">
        <v>71500</v>
      </c>
      <c r="F465" t="s">
        <v>6</v>
      </c>
      <c r="G465">
        <f>tblSalaries[[#This Row],[clean Salary (in local currency)]]*VLOOKUP(tblSalaries[[#This Row],[Currency]],mapping!D:E,2,FALSE)</f>
        <v>71500</v>
      </c>
      <c r="H465" t="s">
        <v>1710</v>
      </c>
      <c r="I465" t="s">
        <v>20</v>
      </c>
      <c r="J465" t="s">
        <v>15</v>
      </c>
      <c r="K465" t="str">
        <f>VLOOKUP(tblSalaries[[#This Row],[Where do you work]],tblCountries[[Actual]:[Mapping]],2,FALSE)</f>
        <v>USA</v>
      </c>
      <c r="L465" t="s">
        <v>9</v>
      </c>
      <c r="M465" s="21">
        <v>5</v>
      </c>
      <c r="N465" t="str">
        <f>VLOOKUP(IF(FLOOR(tblSalaries[[#This Row],[Salary in USD]]/salary_step,1)&gt;19,19,FLOOR(tblSalaries[[#This Row],[Salary in USD]]/salary_step,1)),tblCountries4[#All],2,0)</f>
        <v>05 | 62500 - 75000</v>
      </c>
      <c r="O465">
        <f>IF(VALUE(max_scatterplot)=0,tblSalaries[[#This Row],[Salary in USD]],IF(AND(tblSalaries[[#This Row],[Salary in USD]]&gt;=VALUE(min_scatterplot),tblSalaries[[#This Row],[Salary in USD]]&lt;=VALUE(max_scatterplot)),tblSalaries[[#This Row],[Salary in USD]],selection_false))</f>
        <v>71500</v>
      </c>
    </row>
    <row r="466" spans="2:15" ht="15" customHeight="1" x14ac:dyDescent="0.25">
      <c r="B466" t="s">
        <v>3729</v>
      </c>
      <c r="C466" s="1">
        <v>41068.972638888888</v>
      </c>
      <c r="D466" s="4">
        <v>71500</v>
      </c>
      <c r="E466">
        <v>71500</v>
      </c>
      <c r="F466" t="s">
        <v>6</v>
      </c>
      <c r="G466">
        <f>tblSalaries[[#This Row],[clean Salary (in local currency)]]*VLOOKUP(tblSalaries[[#This Row],[Currency]],mapping!D:E,2,FALSE)</f>
        <v>71500</v>
      </c>
      <c r="H466" t="s">
        <v>1883</v>
      </c>
      <c r="I466" t="s">
        <v>52</v>
      </c>
      <c r="J466" t="s">
        <v>15</v>
      </c>
      <c r="K466" t="str">
        <f>VLOOKUP(tblSalaries[[#This Row],[Where do you work]],tblCountries[[Actual]:[Mapping]],2,FALSE)</f>
        <v>USA</v>
      </c>
      <c r="L466" t="s">
        <v>13</v>
      </c>
      <c r="M466" s="21">
        <v>11</v>
      </c>
      <c r="N466" t="str">
        <f>VLOOKUP(IF(FLOOR(tblSalaries[[#This Row],[Salary in USD]]/salary_step,1)&gt;19,19,FLOOR(tblSalaries[[#This Row],[Salary in USD]]/salary_step,1)),tblCountries4[#All],2,0)</f>
        <v>05 | 62500 - 75000</v>
      </c>
      <c r="O466">
        <f>IF(VALUE(max_scatterplot)=0,tblSalaries[[#This Row],[Salary in USD]],IF(AND(tblSalaries[[#This Row],[Salary in USD]]&gt;=VALUE(min_scatterplot),tblSalaries[[#This Row],[Salary in USD]]&lt;=VALUE(max_scatterplot)),tblSalaries[[#This Row],[Salary in USD]],selection_false))</f>
        <v>71500</v>
      </c>
    </row>
    <row r="467" spans="2:15" ht="15" customHeight="1" x14ac:dyDescent="0.25">
      <c r="B467" t="s">
        <v>2047</v>
      </c>
      <c r="C467" s="1">
        <v>41054.221388888887</v>
      </c>
      <c r="D467" s="4">
        <v>70000</v>
      </c>
      <c r="E467">
        <v>70000</v>
      </c>
      <c r="F467" t="s">
        <v>82</v>
      </c>
      <c r="G467">
        <f>tblSalaries[[#This Row],[clean Salary (in local currency)]]*VLOOKUP(tblSalaries[[#This Row],[Currency]],mapping!D:E,2,FALSE)</f>
        <v>71393.675948184507</v>
      </c>
      <c r="H467" t="s">
        <v>83</v>
      </c>
      <c r="I467" t="s">
        <v>356</v>
      </c>
      <c r="J467" t="s">
        <v>84</v>
      </c>
      <c r="K467" t="str">
        <f>VLOOKUP(tblSalaries[[#This Row],[Where do you work]],tblCountries[[Actual]:[Mapping]],2,FALSE)</f>
        <v>Australia</v>
      </c>
      <c r="L467" t="s">
        <v>18</v>
      </c>
      <c r="M467" s="21" t="s">
        <v>4016</v>
      </c>
      <c r="N467" t="str">
        <f>VLOOKUP(IF(FLOOR(tblSalaries[[#This Row],[Salary in USD]]/salary_step,1)&gt;19,19,FLOOR(tblSalaries[[#This Row],[Salary in USD]]/salary_step,1)),tblCountries4[#All],2,0)</f>
        <v>05 | 62500 - 75000</v>
      </c>
      <c r="O467">
        <f>IF(VALUE(max_scatterplot)=0,tblSalaries[[#This Row],[Salary in USD]],IF(AND(tblSalaries[[#This Row],[Salary in USD]]&gt;=VALUE(min_scatterplot),tblSalaries[[#This Row],[Salary in USD]]&lt;=VALUE(max_scatterplot)),tblSalaries[[#This Row],[Salary in USD]],selection_false))</f>
        <v>71393.675948184507</v>
      </c>
    </row>
    <row r="468" spans="2:15" ht="15" customHeight="1" x14ac:dyDescent="0.25">
      <c r="B468" t="s">
        <v>2968</v>
      </c>
      <c r="C468" s="1">
        <v>41057.335532407407</v>
      </c>
      <c r="D468" s="4" t="s">
        <v>1114</v>
      </c>
      <c r="E468">
        <v>70000</v>
      </c>
      <c r="F468" t="s">
        <v>82</v>
      </c>
      <c r="G468">
        <f>tblSalaries[[#This Row],[clean Salary (in local currency)]]*VLOOKUP(tblSalaries[[#This Row],[Currency]],mapping!D:E,2,FALSE)</f>
        <v>71393.675948184507</v>
      </c>
      <c r="H468" t="s">
        <v>45</v>
      </c>
      <c r="I468" t="s">
        <v>52</v>
      </c>
      <c r="J468" t="s">
        <v>84</v>
      </c>
      <c r="K468" t="str">
        <f>VLOOKUP(tblSalaries[[#This Row],[Where do you work]],tblCountries[[Actual]:[Mapping]],2,FALSE)</f>
        <v>Australia</v>
      </c>
      <c r="L468" t="s">
        <v>9</v>
      </c>
      <c r="M468" s="21">
        <v>7</v>
      </c>
      <c r="N468" t="str">
        <f>VLOOKUP(IF(FLOOR(tblSalaries[[#This Row],[Salary in USD]]/salary_step,1)&gt;19,19,FLOOR(tblSalaries[[#This Row],[Salary in USD]]/salary_step,1)),tblCountries4[#All],2,0)</f>
        <v>05 | 62500 - 75000</v>
      </c>
      <c r="O468">
        <f>IF(VALUE(max_scatterplot)=0,tblSalaries[[#This Row],[Salary in USD]],IF(AND(tblSalaries[[#This Row],[Salary in USD]]&gt;=VALUE(min_scatterplot),tblSalaries[[#This Row],[Salary in USD]]&lt;=VALUE(max_scatterplot)),tblSalaries[[#This Row],[Salary in USD]],selection_false))</f>
        <v>71393.675948184507</v>
      </c>
    </row>
    <row r="469" spans="2:15" ht="15" customHeight="1" x14ac:dyDescent="0.25">
      <c r="B469" t="s">
        <v>2996</v>
      </c>
      <c r="C469" s="1">
        <v>41057.481307870374</v>
      </c>
      <c r="D469" s="4" t="s">
        <v>1114</v>
      </c>
      <c r="E469">
        <v>70000</v>
      </c>
      <c r="F469" t="s">
        <v>82</v>
      </c>
      <c r="G469">
        <f>tblSalaries[[#This Row],[clean Salary (in local currency)]]*VLOOKUP(tblSalaries[[#This Row],[Currency]],mapping!D:E,2,FALSE)</f>
        <v>71393.675948184507</v>
      </c>
      <c r="H469" t="s">
        <v>139</v>
      </c>
      <c r="I469" t="s">
        <v>4001</v>
      </c>
      <c r="J469" t="s">
        <v>84</v>
      </c>
      <c r="K469" t="str">
        <f>VLOOKUP(tblSalaries[[#This Row],[Where do you work]],tblCountries[[Actual]:[Mapping]],2,FALSE)</f>
        <v>Australia</v>
      </c>
      <c r="L469" t="s">
        <v>13</v>
      </c>
      <c r="M469" s="21">
        <v>2</v>
      </c>
      <c r="N469" t="str">
        <f>VLOOKUP(IF(FLOOR(tblSalaries[[#This Row],[Salary in USD]]/salary_step,1)&gt;19,19,FLOOR(tblSalaries[[#This Row],[Salary in USD]]/salary_step,1)),tblCountries4[#All],2,0)</f>
        <v>05 | 62500 - 75000</v>
      </c>
      <c r="O469">
        <f>IF(VALUE(max_scatterplot)=0,tblSalaries[[#This Row],[Salary in USD]],IF(AND(tblSalaries[[#This Row],[Salary in USD]]&gt;=VALUE(min_scatterplot),tblSalaries[[#This Row],[Salary in USD]]&lt;=VALUE(max_scatterplot)),tblSalaries[[#This Row],[Salary in USD]],selection_false))</f>
        <v>71393.675948184507</v>
      </c>
    </row>
    <row r="470" spans="2:15" ht="15" customHeight="1" x14ac:dyDescent="0.25">
      <c r="B470" t="s">
        <v>3416</v>
      </c>
      <c r="C470" s="1">
        <v>41059.404178240744</v>
      </c>
      <c r="D470" s="4">
        <v>70000</v>
      </c>
      <c r="E470">
        <v>70000</v>
      </c>
      <c r="F470" t="s">
        <v>82</v>
      </c>
      <c r="G470">
        <f>tblSalaries[[#This Row],[clean Salary (in local currency)]]*VLOOKUP(tblSalaries[[#This Row],[Currency]],mapping!D:E,2,FALSE)</f>
        <v>71393.675948184507</v>
      </c>
      <c r="H470" t="s">
        <v>1287</v>
      </c>
      <c r="I470" t="s">
        <v>310</v>
      </c>
      <c r="J470" t="s">
        <v>84</v>
      </c>
      <c r="K470" t="str">
        <f>VLOOKUP(tblSalaries[[#This Row],[Where do you work]],tblCountries[[Actual]:[Mapping]],2,FALSE)</f>
        <v>Australia</v>
      </c>
      <c r="L470" t="s">
        <v>18</v>
      </c>
      <c r="M470" s="21">
        <v>5</v>
      </c>
      <c r="N470" t="str">
        <f>VLOOKUP(IF(FLOOR(tblSalaries[[#This Row],[Salary in USD]]/salary_step,1)&gt;19,19,FLOOR(tblSalaries[[#This Row],[Salary in USD]]/salary_step,1)),tblCountries4[#All],2,0)</f>
        <v>05 | 62500 - 75000</v>
      </c>
      <c r="O470">
        <f>IF(VALUE(max_scatterplot)=0,tblSalaries[[#This Row],[Salary in USD]],IF(AND(tblSalaries[[#This Row],[Salary in USD]]&gt;=VALUE(min_scatterplot),tblSalaries[[#This Row],[Salary in USD]]&lt;=VALUE(max_scatterplot)),tblSalaries[[#This Row],[Salary in USD]],selection_false))</f>
        <v>71393.675948184507</v>
      </c>
    </row>
    <row r="471" spans="2:15" ht="15" customHeight="1" x14ac:dyDescent="0.25">
      <c r="B471" t="s">
        <v>3103</v>
      </c>
      <c r="C471" s="1">
        <v>41057.721377314818</v>
      </c>
      <c r="D471" s="4" t="s">
        <v>1254</v>
      </c>
      <c r="E471">
        <v>45200</v>
      </c>
      <c r="F471" t="s">
        <v>69</v>
      </c>
      <c r="G471">
        <f>tblSalaries[[#This Row],[clean Salary (in local currency)]]*VLOOKUP(tblSalaries[[#This Row],[Currency]],mapping!D:E,2,FALSE)</f>
        <v>71243.257897441246</v>
      </c>
      <c r="H471" t="s">
        <v>1255</v>
      </c>
      <c r="I471" t="s">
        <v>52</v>
      </c>
      <c r="J471" t="s">
        <v>71</v>
      </c>
      <c r="K471" t="str">
        <f>VLOOKUP(tblSalaries[[#This Row],[Where do you work]],tblCountries[[Actual]:[Mapping]],2,FALSE)</f>
        <v>UK</v>
      </c>
      <c r="L471" t="s">
        <v>18</v>
      </c>
      <c r="M471" s="21">
        <v>5</v>
      </c>
      <c r="N471" t="str">
        <f>VLOOKUP(IF(FLOOR(tblSalaries[[#This Row],[Salary in USD]]/salary_step,1)&gt;19,19,FLOOR(tblSalaries[[#This Row],[Salary in USD]]/salary_step,1)),tblCountries4[#All],2,0)</f>
        <v>05 | 62500 - 75000</v>
      </c>
      <c r="O471">
        <f>IF(VALUE(max_scatterplot)=0,tblSalaries[[#This Row],[Salary in USD]],IF(AND(tblSalaries[[#This Row],[Salary in USD]]&gt;=VALUE(min_scatterplot),tblSalaries[[#This Row],[Salary in USD]]&lt;=VALUE(max_scatterplot)),tblSalaries[[#This Row],[Salary in USD]],selection_false))</f>
        <v>71243.257897441246</v>
      </c>
    </row>
    <row r="472" spans="2:15" ht="15" customHeight="1" x14ac:dyDescent="0.25">
      <c r="B472" t="s">
        <v>2441</v>
      </c>
      <c r="C472" s="1">
        <v>41055.111562500002</v>
      </c>
      <c r="D472" s="4" t="s">
        <v>532</v>
      </c>
      <c r="E472">
        <v>4000000</v>
      </c>
      <c r="F472" t="s">
        <v>40</v>
      </c>
      <c r="G472">
        <f>tblSalaries[[#This Row],[clean Salary (in local currency)]]*VLOOKUP(tblSalaries[[#This Row],[Currency]],mapping!D:E,2,FALSE)</f>
        <v>71231.666749770273</v>
      </c>
      <c r="H472" t="s">
        <v>533</v>
      </c>
      <c r="I472" t="s">
        <v>310</v>
      </c>
      <c r="J472" t="s">
        <v>8</v>
      </c>
      <c r="K472" t="str">
        <f>VLOOKUP(tblSalaries[[#This Row],[Where do you work]],tblCountries[[Actual]:[Mapping]],2,FALSE)</f>
        <v>India</v>
      </c>
      <c r="L472" t="s">
        <v>13</v>
      </c>
      <c r="M472" s="21" t="s">
        <v>4016</v>
      </c>
      <c r="N472" t="str">
        <f>VLOOKUP(IF(FLOOR(tblSalaries[[#This Row],[Salary in USD]]/salary_step,1)&gt;19,19,FLOOR(tblSalaries[[#This Row],[Salary in USD]]/salary_step,1)),tblCountries4[#All],2,0)</f>
        <v>05 | 62500 - 75000</v>
      </c>
      <c r="O472">
        <f>IF(VALUE(max_scatterplot)=0,tblSalaries[[#This Row],[Salary in USD]],IF(AND(tblSalaries[[#This Row],[Salary in USD]]&gt;=VALUE(min_scatterplot),tblSalaries[[#This Row],[Salary in USD]]&lt;=VALUE(max_scatterplot)),tblSalaries[[#This Row],[Salary in USD]],selection_false))</f>
        <v>71231.666749770273</v>
      </c>
    </row>
    <row r="473" spans="2:15" ht="15" customHeight="1" x14ac:dyDescent="0.25">
      <c r="B473" t="s">
        <v>2634</v>
      </c>
      <c r="C473" s="1">
        <v>41055.486504629633</v>
      </c>
      <c r="D473" s="4" t="s">
        <v>738</v>
      </c>
      <c r="E473">
        <v>4000000</v>
      </c>
      <c r="F473" t="s">
        <v>40</v>
      </c>
      <c r="G473">
        <f>tblSalaries[[#This Row],[clean Salary (in local currency)]]*VLOOKUP(tblSalaries[[#This Row],[Currency]],mapping!D:E,2,FALSE)</f>
        <v>71231.666749770273</v>
      </c>
      <c r="H473" t="s">
        <v>739</v>
      </c>
      <c r="I473" t="s">
        <v>52</v>
      </c>
      <c r="J473" t="s">
        <v>8</v>
      </c>
      <c r="K473" t="str">
        <f>VLOOKUP(tblSalaries[[#This Row],[Where do you work]],tblCountries[[Actual]:[Mapping]],2,FALSE)</f>
        <v>India</v>
      </c>
      <c r="L473" t="s">
        <v>9</v>
      </c>
      <c r="M473" s="21">
        <v>1.5</v>
      </c>
      <c r="N473" t="str">
        <f>VLOOKUP(IF(FLOOR(tblSalaries[[#This Row],[Salary in USD]]/salary_step,1)&gt;19,19,FLOOR(tblSalaries[[#This Row],[Salary in USD]]/salary_step,1)),tblCountries4[#All],2,0)</f>
        <v>05 | 62500 - 75000</v>
      </c>
      <c r="O473">
        <f>IF(VALUE(max_scatterplot)=0,tblSalaries[[#This Row],[Salary in USD]],IF(AND(tblSalaries[[#This Row],[Salary in USD]]&gt;=VALUE(min_scatterplot),tblSalaries[[#This Row],[Salary in USD]]&lt;=VALUE(max_scatterplot)),tblSalaries[[#This Row],[Salary in USD]],selection_false))</f>
        <v>71231.666749770273</v>
      </c>
    </row>
    <row r="474" spans="2:15" ht="15" customHeight="1" x14ac:dyDescent="0.25">
      <c r="B474" t="s">
        <v>3483</v>
      </c>
      <c r="C474" s="1">
        <v>41060.032581018517</v>
      </c>
      <c r="D474" s="4" t="s">
        <v>1661</v>
      </c>
      <c r="E474">
        <v>4000000</v>
      </c>
      <c r="F474" t="s">
        <v>40</v>
      </c>
      <c r="G474">
        <f>tblSalaries[[#This Row],[clean Salary (in local currency)]]*VLOOKUP(tblSalaries[[#This Row],[Currency]],mapping!D:E,2,FALSE)</f>
        <v>71231.666749770273</v>
      </c>
      <c r="H474" t="s">
        <v>1662</v>
      </c>
      <c r="I474" t="s">
        <v>67</v>
      </c>
      <c r="J474" t="s">
        <v>8</v>
      </c>
      <c r="K474" t="str">
        <f>VLOOKUP(tblSalaries[[#This Row],[Where do you work]],tblCountries[[Actual]:[Mapping]],2,FALSE)</f>
        <v>India</v>
      </c>
      <c r="L474" t="s">
        <v>13</v>
      </c>
      <c r="M474" s="21">
        <v>5</v>
      </c>
      <c r="N474" t="str">
        <f>VLOOKUP(IF(FLOOR(tblSalaries[[#This Row],[Salary in USD]]/salary_step,1)&gt;19,19,FLOOR(tblSalaries[[#This Row],[Salary in USD]]/salary_step,1)),tblCountries4[#All],2,0)</f>
        <v>05 | 62500 - 75000</v>
      </c>
      <c r="O474">
        <f>IF(VALUE(max_scatterplot)=0,tblSalaries[[#This Row],[Salary in USD]],IF(AND(tblSalaries[[#This Row],[Salary in USD]]&gt;=VALUE(min_scatterplot),tblSalaries[[#This Row],[Salary in USD]]&lt;=VALUE(max_scatterplot)),tblSalaries[[#This Row],[Salary in USD]],selection_false))</f>
        <v>71231.666749770273</v>
      </c>
    </row>
    <row r="475" spans="2:15" ht="15" customHeight="1" x14ac:dyDescent="0.25">
      <c r="B475" t="s">
        <v>2140</v>
      </c>
      <c r="C475" s="1">
        <v>41055.029942129629</v>
      </c>
      <c r="D475" s="4">
        <v>71000</v>
      </c>
      <c r="E475">
        <v>71000</v>
      </c>
      <c r="F475" t="s">
        <v>6</v>
      </c>
      <c r="G475">
        <f>tblSalaries[[#This Row],[clean Salary (in local currency)]]*VLOOKUP(tblSalaries[[#This Row],[Currency]],mapping!D:E,2,FALSE)</f>
        <v>71000</v>
      </c>
      <c r="H475" t="s">
        <v>202</v>
      </c>
      <c r="I475" t="s">
        <v>20</v>
      </c>
      <c r="J475" t="s">
        <v>15</v>
      </c>
      <c r="K475" t="str">
        <f>VLOOKUP(tblSalaries[[#This Row],[Where do you work]],tblCountries[[Actual]:[Mapping]],2,FALSE)</f>
        <v>USA</v>
      </c>
      <c r="L475" t="s">
        <v>9</v>
      </c>
      <c r="M475" s="21" t="s">
        <v>4016</v>
      </c>
      <c r="N475" t="str">
        <f>VLOOKUP(IF(FLOOR(tblSalaries[[#This Row],[Salary in USD]]/salary_step,1)&gt;19,19,FLOOR(tblSalaries[[#This Row],[Salary in USD]]/salary_step,1)),tblCountries4[#All],2,0)</f>
        <v>05 | 62500 - 75000</v>
      </c>
      <c r="O475">
        <f>IF(VALUE(max_scatterplot)=0,tblSalaries[[#This Row],[Salary in USD]],IF(AND(tblSalaries[[#This Row],[Salary in USD]]&gt;=VALUE(min_scatterplot),tblSalaries[[#This Row],[Salary in USD]]&lt;=VALUE(max_scatterplot)),tblSalaries[[#This Row],[Salary in USD]],selection_false))</f>
        <v>71000</v>
      </c>
    </row>
    <row r="476" spans="2:15" ht="15" customHeight="1" x14ac:dyDescent="0.25">
      <c r="B476" t="s">
        <v>3525</v>
      </c>
      <c r="C476" s="1">
        <v>41060.879687499997</v>
      </c>
      <c r="D476" s="4">
        <v>70970</v>
      </c>
      <c r="E476">
        <v>70970</v>
      </c>
      <c r="F476" t="s">
        <v>6</v>
      </c>
      <c r="G476">
        <f>tblSalaries[[#This Row],[clean Salary (in local currency)]]*VLOOKUP(tblSalaries[[#This Row],[Currency]],mapping!D:E,2,FALSE)</f>
        <v>70970</v>
      </c>
      <c r="H476" t="s">
        <v>1703</v>
      </c>
      <c r="I476" t="s">
        <v>20</v>
      </c>
      <c r="J476" t="s">
        <v>15</v>
      </c>
      <c r="K476" t="str">
        <f>VLOOKUP(tblSalaries[[#This Row],[Where do you work]],tblCountries[[Actual]:[Mapping]],2,FALSE)</f>
        <v>USA</v>
      </c>
      <c r="L476" t="s">
        <v>9</v>
      </c>
      <c r="M476" s="21">
        <v>17</v>
      </c>
      <c r="N476" t="str">
        <f>VLOOKUP(IF(FLOOR(tblSalaries[[#This Row],[Salary in USD]]/salary_step,1)&gt;19,19,FLOOR(tblSalaries[[#This Row],[Salary in USD]]/salary_step,1)),tblCountries4[#All],2,0)</f>
        <v>05 | 62500 - 75000</v>
      </c>
      <c r="O476">
        <f>IF(VALUE(max_scatterplot)=0,tblSalaries[[#This Row],[Salary in USD]],IF(AND(tblSalaries[[#This Row],[Salary in USD]]&gt;=VALUE(min_scatterplot),tblSalaries[[#This Row],[Salary in USD]]&lt;=VALUE(max_scatterplot)),tblSalaries[[#This Row],[Salary in USD]],selection_false))</f>
        <v>70970</v>
      </c>
    </row>
    <row r="477" spans="2:15" ht="15" customHeight="1" x14ac:dyDescent="0.25">
      <c r="B477" t="s">
        <v>2237</v>
      </c>
      <c r="C477" s="1">
        <v>41055.042395833334</v>
      </c>
      <c r="D477" s="4">
        <v>45000</v>
      </c>
      <c r="E477">
        <v>45000</v>
      </c>
      <c r="F477" t="s">
        <v>69</v>
      </c>
      <c r="G477">
        <f>tblSalaries[[#This Row],[clean Salary (in local currency)]]*VLOOKUP(tblSalaries[[#This Row],[Currency]],mapping!D:E,2,FALSE)</f>
        <v>70928.022243027779</v>
      </c>
      <c r="H477" t="s">
        <v>308</v>
      </c>
      <c r="I477" t="s">
        <v>52</v>
      </c>
      <c r="J477" t="s">
        <v>71</v>
      </c>
      <c r="K477" t="str">
        <f>VLOOKUP(tblSalaries[[#This Row],[Where do you work]],tblCountries[[Actual]:[Mapping]],2,FALSE)</f>
        <v>UK</v>
      </c>
      <c r="L477" t="s">
        <v>18</v>
      </c>
      <c r="M477" s="21" t="s">
        <v>4016</v>
      </c>
      <c r="N477" t="str">
        <f>VLOOKUP(IF(FLOOR(tblSalaries[[#This Row],[Salary in USD]]/salary_step,1)&gt;19,19,FLOOR(tblSalaries[[#This Row],[Salary in USD]]/salary_step,1)),tblCountries4[#All],2,0)</f>
        <v>05 | 62500 - 75000</v>
      </c>
      <c r="O477">
        <f>IF(VALUE(max_scatterplot)=0,tblSalaries[[#This Row],[Salary in USD]],IF(AND(tblSalaries[[#This Row],[Salary in USD]]&gt;=VALUE(min_scatterplot),tblSalaries[[#This Row],[Salary in USD]]&lt;=VALUE(max_scatterplot)),tblSalaries[[#This Row],[Salary in USD]],selection_false))</f>
        <v>70928.022243027779</v>
      </c>
    </row>
    <row r="478" spans="2:15" ht="15" customHeight="1" x14ac:dyDescent="0.25">
      <c r="B478" t="s">
        <v>3098</v>
      </c>
      <c r="C478" s="1">
        <v>41057.711886574078</v>
      </c>
      <c r="D478" s="4" t="s">
        <v>1249</v>
      </c>
      <c r="E478">
        <v>45000</v>
      </c>
      <c r="F478" t="s">
        <v>69</v>
      </c>
      <c r="G478">
        <f>tblSalaries[[#This Row],[clean Salary (in local currency)]]*VLOOKUP(tblSalaries[[#This Row],[Currency]],mapping!D:E,2,FALSE)</f>
        <v>70928.022243027779</v>
      </c>
      <c r="H478" t="s">
        <v>1250</v>
      </c>
      <c r="I478" t="s">
        <v>4001</v>
      </c>
      <c r="J478" t="s">
        <v>71</v>
      </c>
      <c r="K478" t="str">
        <f>VLOOKUP(tblSalaries[[#This Row],[Where do you work]],tblCountries[[Actual]:[Mapping]],2,FALSE)</f>
        <v>UK</v>
      </c>
      <c r="L478" t="s">
        <v>9</v>
      </c>
      <c r="M478" s="21">
        <v>8</v>
      </c>
      <c r="N478" t="str">
        <f>VLOOKUP(IF(FLOOR(tblSalaries[[#This Row],[Salary in USD]]/salary_step,1)&gt;19,19,FLOOR(tblSalaries[[#This Row],[Salary in USD]]/salary_step,1)),tblCountries4[#All],2,0)</f>
        <v>05 | 62500 - 75000</v>
      </c>
      <c r="O478">
        <f>IF(VALUE(max_scatterplot)=0,tblSalaries[[#This Row],[Salary in USD]],IF(AND(tblSalaries[[#This Row],[Salary in USD]]&gt;=VALUE(min_scatterplot),tblSalaries[[#This Row],[Salary in USD]]&lt;=VALUE(max_scatterplot)),tblSalaries[[#This Row],[Salary in USD]],selection_false))</f>
        <v>70928.022243027779</v>
      </c>
    </row>
    <row r="479" spans="2:15" ht="15" customHeight="1" x14ac:dyDescent="0.25">
      <c r="B479" t="s">
        <v>3307</v>
      </c>
      <c r="C479" s="1">
        <v>41058.693877314814</v>
      </c>
      <c r="D479" s="4" t="s">
        <v>1249</v>
      </c>
      <c r="E479">
        <v>45000</v>
      </c>
      <c r="F479" t="s">
        <v>69</v>
      </c>
      <c r="G479">
        <f>tblSalaries[[#This Row],[clean Salary (in local currency)]]*VLOOKUP(tblSalaries[[#This Row],[Currency]],mapping!D:E,2,FALSE)</f>
        <v>70928.022243027779</v>
      </c>
      <c r="H479" t="s">
        <v>76</v>
      </c>
      <c r="I479" t="s">
        <v>356</v>
      </c>
      <c r="J479" t="s">
        <v>71</v>
      </c>
      <c r="K479" t="str">
        <f>VLOOKUP(tblSalaries[[#This Row],[Where do you work]],tblCountries[[Actual]:[Mapping]],2,FALSE)</f>
        <v>UK</v>
      </c>
      <c r="L479" t="s">
        <v>18</v>
      </c>
      <c r="M479" s="21">
        <v>4</v>
      </c>
      <c r="N479" t="str">
        <f>VLOOKUP(IF(FLOOR(tblSalaries[[#This Row],[Salary in USD]]/salary_step,1)&gt;19,19,FLOOR(tblSalaries[[#This Row],[Salary in USD]]/salary_step,1)),tblCountries4[#All],2,0)</f>
        <v>05 | 62500 - 75000</v>
      </c>
      <c r="O479">
        <f>IF(VALUE(max_scatterplot)=0,tblSalaries[[#This Row],[Salary in USD]],IF(AND(tblSalaries[[#This Row],[Salary in USD]]&gt;=VALUE(min_scatterplot),tblSalaries[[#This Row],[Salary in USD]]&lt;=VALUE(max_scatterplot)),tblSalaries[[#This Row],[Salary in USD]],selection_false))</f>
        <v>70928.022243027779</v>
      </c>
    </row>
    <row r="480" spans="2:15" ht="15" customHeight="1" x14ac:dyDescent="0.25">
      <c r="B480" t="s">
        <v>3347</v>
      </c>
      <c r="C480" s="1">
        <v>41058.829606481479</v>
      </c>
      <c r="D480" s="4" t="s">
        <v>1249</v>
      </c>
      <c r="E480">
        <v>45000</v>
      </c>
      <c r="F480" t="s">
        <v>69</v>
      </c>
      <c r="G480">
        <f>tblSalaries[[#This Row],[clean Salary (in local currency)]]*VLOOKUP(tblSalaries[[#This Row],[Currency]],mapping!D:E,2,FALSE)</f>
        <v>70928.022243027779</v>
      </c>
      <c r="H480" t="s">
        <v>772</v>
      </c>
      <c r="I480" t="s">
        <v>52</v>
      </c>
      <c r="J480" t="s">
        <v>71</v>
      </c>
      <c r="K480" t="str">
        <f>VLOOKUP(tblSalaries[[#This Row],[Where do you work]],tblCountries[[Actual]:[Mapping]],2,FALSE)</f>
        <v>UK</v>
      </c>
      <c r="L480" t="s">
        <v>18</v>
      </c>
      <c r="M480" s="21">
        <v>15</v>
      </c>
      <c r="N480" t="str">
        <f>VLOOKUP(IF(FLOOR(tblSalaries[[#This Row],[Salary in USD]]/salary_step,1)&gt;19,19,FLOOR(tblSalaries[[#This Row],[Salary in USD]]/salary_step,1)),tblCountries4[#All],2,0)</f>
        <v>05 | 62500 - 75000</v>
      </c>
      <c r="O480">
        <f>IF(VALUE(max_scatterplot)=0,tblSalaries[[#This Row],[Salary in USD]],IF(AND(tblSalaries[[#This Row],[Salary in USD]]&gt;=VALUE(min_scatterplot),tblSalaries[[#This Row],[Salary in USD]]&lt;=VALUE(max_scatterplot)),tblSalaries[[#This Row],[Salary in USD]],selection_false))</f>
        <v>70928.022243027779</v>
      </c>
    </row>
    <row r="481" spans="2:15" ht="15" customHeight="1" x14ac:dyDescent="0.25">
      <c r="B481" t="s">
        <v>3657</v>
      </c>
      <c r="C481" s="1">
        <v>41065.817511574074</v>
      </c>
      <c r="D481" s="4" t="s">
        <v>1249</v>
      </c>
      <c r="E481">
        <v>45000</v>
      </c>
      <c r="F481" t="s">
        <v>69</v>
      </c>
      <c r="G481">
        <f>tblSalaries[[#This Row],[clean Salary (in local currency)]]*VLOOKUP(tblSalaries[[#This Row],[Currency]],mapping!D:E,2,FALSE)</f>
        <v>70928.022243027779</v>
      </c>
      <c r="H481" t="s">
        <v>153</v>
      </c>
      <c r="I481" t="s">
        <v>20</v>
      </c>
      <c r="J481" t="s">
        <v>71</v>
      </c>
      <c r="K481" t="str">
        <f>VLOOKUP(tblSalaries[[#This Row],[Where do you work]],tblCountries[[Actual]:[Mapping]],2,FALSE)</f>
        <v>UK</v>
      </c>
      <c r="L481" t="s">
        <v>13</v>
      </c>
      <c r="M481" s="21">
        <v>5</v>
      </c>
      <c r="N481" t="str">
        <f>VLOOKUP(IF(FLOOR(tblSalaries[[#This Row],[Salary in USD]]/salary_step,1)&gt;19,19,FLOOR(tblSalaries[[#This Row],[Salary in USD]]/salary_step,1)),tblCountries4[#All],2,0)</f>
        <v>05 | 62500 - 75000</v>
      </c>
      <c r="O481">
        <f>IF(VALUE(max_scatterplot)=0,tblSalaries[[#This Row],[Salary in USD]],IF(AND(tblSalaries[[#This Row],[Salary in USD]]&gt;=VALUE(min_scatterplot),tblSalaries[[#This Row],[Salary in USD]]&lt;=VALUE(max_scatterplot)),tblSalaries[[#This Row],[Salary in USD]],selection_false))</f>
        <v>70928.022243027779</v>
      </c>
    </row>
    <row r="482" spans="2:15" ht="15" customHeight="1" x14ac:dyDescent="0.25">
      <c r="B482" t="s">
        <v>3725</v>
      </c>
      <c r="C482" s="1">
        <v>41068.866643518515</v>
      </c>
      <c r="D482" s="4">
        <v>45000</v>
      </c>
      <c r="E482">
        <v>45000</v>
      </c>
      <c r="F482" t="s">
        <v>69</v>
      </c>
      <c r="G482">
        <f>tblSalaries[[#This Row],[clean Salary (in local currency)]]*VLOOKUP(tblSalaries[[#This Row],[Currency]],mapping!D:E,2,FALSE)</f>
        <v>70928.022243027779</v>
      </c>
      <c r="H482" t="s">
        <v>1878</v>
      </c>
      <c r="I482" t="s">
        <v>20</v>
      </c>
      <c r="J482" t="s">
        <v>71</v>
      </c>
      <c r="K482" t="str">
        <f>VLOOKUP(tblSalaries[[#This Row],[Where do you work]],tblCountries[[Actual]:[Mapping]],2,FALSE)</f>
        <v>UK</v>
      </c>
      <c r="L482" t="s">
        <v>13</v>
      </c>
      <c r="M482" s="21">
        <v>20</v>
      </c>
      <c r="N482" t="str">
        <f>VLOOKUP(IF(FLOOR(tblSalaries[[#This Row],[Salary in USD]]/salary_step,1)&gt;19,19,FLOOR(tblSalaries[[#This Row],[Salary in USD]]/salary_step,1)),tblCountries4[#All],2,0)</f>
        <v>05 | 62500 - 75000</v>
      </c>
      <c r="O482">
        <f>IF(VALUE(max_scatterplot)=0,tblSalaries[[#This Row],[Salary in USD]],IF(AND(tblSalaries[[#This Row],[Salary in USD]]&gt;=VALUE(min_scatterplot),tblSalaries[[#This Row],[Salary in USD]]&lt;=VALUE(max_scatterplot)),tblSalaries[[#This Row],[Salary in USD]],selection_false))</f>
        <v>70928.022243027779</v>
      </c>
    </row>
    <row r="483" spans="2:15" ht="15" customHeight="1" x14ac:dyDescent="0.25">
      <c r="B483" t="s">
        <v>2403</v>
      </c>
      <c r="C483" s="1">
        <v>41055.088148148148</v>
      </c>
      <c r="D483" s="4">
        <v>72000</v>
      </c>
      <c r="E483">
        <v>72000</v>
      </c>
      <c r="F483" t="s">
        <v>86</v>
      </c>
      <c r="G483">
        <f>tblSalaries[[#This Row],[clean Salary (in local currency)]]*VLOOKUP(tblSalaries[[#This Row],[Currency]],mapping!D:E,2,FALSE)</f>
        <v>70802.029658183528</v>
      </c>
      <c r="H483" t="s">
        <v>488</v>
      </c>
      <c r="I483" t="s">
        <v>488</v>
      </c>
      <c r="J483" t="s">
        <v>88</v>
      </c>
      <c r="K483" t="str">
        <f>VLOOKUP(tblSalaries[[#This Row],[Where do you work]],tblCountries[[Actual]:[Mapping]],2,FALSE)</f>
        <v>Canada</v>
      </c>
      <c r="L483" t="s">
        <v>9</v>
      </c>
      <c r="M483" s="21" t="s">
        <v>4016</v>
      </c>
      <c r="N483" t="str">
        <f>VLOOKUP(IF(FLOOR(tblSalaries[[#This Row],[Salary in USD]]/salary_step,1)&gt;19,19,FLOOR(tblSalaries[[#This Row],[Salary in USD]]/salary_step,1)),tblCountries4[#All],2,0)</f>
        <v>05 | 62500 - 75000</v>
      </c>
      <c r="O483">
        <f>IF(VALUE(max_scatterplot)=0,tblSalaries[[#This Row],[Salary in USD]],IF(AND(tblSalaries[[#This Row],[Salary in USD]]&gt;=VALUE(min_scatterplot),tblSalaries[[#This Row],[Salary in USD]]&lt;=VALUE(max_scatterplot)),tblSalaries[[#This Row],[Salary in USD]],selection_false))</f>
        <v>70802.029658183528</v>
      </c>
    </row>
    <row r="484" spans="2:15" ht="15" customHeight="1" x14ac:dyDescent="0.25">
      <c r="B484" t="s">
        <v>2127</v>
      </c>
      <c r="C484" s="1">
        <v>41055.028969907406</v>
      </c>
      <c r="D484" s="4">
        <v>70000</v>
      </c>
      <c r="E484">
        <v>70000</v>
      </c>
      <c r="F484" t="s">
        <v>6</v>
      </c>
      <c r="G484">
        <f>tblSalaries[[#This Row],[clean Salary (in local currency)]]*VLOOKUP(tblSalaries[[#This Row],[Currency]],mapping!D:E,2,FALSE)</f>
        <v>70000</v>
      </c>
      <c r="H484" t="s">
        <v>188</v>
      </c>
      <c r="I484" t="s">
        <v>310</v>
      </c>
      <c r="J484" t="s">
        <v>15</v>
      </c>
      <c r="K484" t="str">
        <f>VLOOKUP(tblSalaries[[#This Row],[Where do you work]],tblCountries[[Actual]:[Mapping]],2,FALSE)</f>
        <v>USA</v>
      </c>
      <c r="L484" t="s">
        <v>13</v>
      </c>
      <c r="M484" s="21" t="s">
        <v>4016</v>
      </c>
      <c r="N484" t="str">
        <f>VLOOKUP(IF(FLOOR(tblSalaries[[#This Row],[Salary in USD]]/salary_step,1)&gt;19,19,FLOOR(tblSalaries[[#This Row],[Salary in USD]]/salary_step,1)),tblCountries4[#All],2,0)</f>
        <v>05 | 62500 - 75000</v>
      </c>
      <c r="O484">
        <f>IF(VALUE(max_scatterplot)=0,tblSalaries[[#This Row],[Salary in USD]],IF(AND(tblSalaries[[#This Row],[Salary in USD]]&gt;=VALUE(min_scatterplot),tblSalaries[[#This Row],[Salary in USD]]&lt;=VALUE(max_scatterplot)),tblSalaries[[#This Row],[Salary in USD]],selection_false))</f>
        <v>70000</v>
      </c>
    </row>
    <row r="485" spans="2:15" ht="15" customHeight="1" x14ac:dyDescent="0.25">
      <c r="B485" t="s">
        <v>2188</v>
      </c>
      <c r="C485" s="1">
        <v>41055.034895833334</v>
      </c>
      <c r="D485" s="4">
        <v>70000</v>
      </c>
      <c r="E485">
        <v>70000</v>
      </c>
      <c r="F485" t="s">
        <v>6</v>
      </c>
      <c r="G485">
        <f>tblSalaries[[#This Row],[clean Salary (in local currency)]]*VLOOKUP(tblSalaries[[#This Row],[Currency]],mapping!D:E,2,FALSE)</f>
        <v>70000</v>
      </c>
      <c r="H485" t="s">
        <v>254</v>
      </c>
      <c r="I485" t="s">
        <v>52</v>
      </c>
      <c r="J485" t="s">
        <v>15</v>
      </c>
      <c r="K485" t="str">
        <f>VLOOKUP(tblSalaries[[#This Row],[Where do you work]],tblCountries[[Actual]:[Mapping]],2,FALSE)</f>
        <v>USA</v>
      </c>
      <c r="L485" t="s">
        <v>9</v>
      </c>
      <c r="M485" s="21" t="s">
        <v>4016</v>
      </c>
      <c r="N485" t="str">
        <f>VLOOKUP(IF(FLOOR(tblSalaries[[#This Row],[Salary in USD]]/salary_step,1)&gt;19,19,FLOOR(tblSalaries[[#This Row],[Salary in USD]]/salary_step,1)),tblCountries4[#All],2,0)</f>
        <v>05 | 62500 - 75000</v>
      </c>
      <c r="O485">
        <f>IF(VALUE(max_scatterplot)=0,tblSalaries[[#This Row],[Salary in USD]],IF(AND(tblSalaries[[#This Row],[Salary in USD]]&gt;=VALUE(min_scatterplot),tblSalaries[[#This Row],[Salary in USD]]&lt;=VALUE(max_scatterplot)),tblSalaries[[#This Row],[Salary in USD]],selection_false))</f>
        <v>70000</v>
      </c>
    </row>
    <row r="486" spans="2:15" ht="15" customHeight="1" x14ac:dyDescent="0.25">
      <c r="B486" t="s">
        <v>2200</v>
      </c>
      <c r="C486" s="1">
        <v>41055.036400462966</v>
      </c>
      <c r="D486" s="4">
        <v>70000</v>
      </c>
      <c r="E486">
        <v>70000</v>
      </c>
      <c r="F486" t="s">
        <v>6</v>
      </c>
      <c r="G486">
        <f>tblSalaries[[#This Row],[clean Salary (in local currency)]]*VLOOKUP(tblSalaries[[#This Row],[Currency]],mapping!D:E,2,FALSE)</f>
        <v>70000</v>
      </c>
      <c r="H486" t="s">
        <v>266</v>
      </c>
      <c r="I486" t="s">
        <v>20</v>
      </c>
      <c r="J486" t="s">
        <v>15</v>
      </c>
      <c r="K486" t="str">
        <f>VLOOKUP(tblSalaries[[#This Row],[Where do you work]],tblCountries[[Actual]:[Mapping]],2,FALSE)</f>
        <v>USA</v>
      </c>
      <c r="L486" t="s">
        <v>9</v>
      </c>
      <c r="M486" s="21" t="s">
        <v>4016</v>
      </c>
      <c r="N486" t="str">
        <f>VLOOKUP(IF(FLOOR(tblSalaries[[#This Row],[Salary in USD]]/salary_step,1)&gt;19,19,FLOOR(tblSalaries[[#This Row],[Salary in USD]]/salary_step,1)),tblCountries4[#All],2,0)</f>
        <v>05 | 62500 - 75000</v>
      </c>
      <c r="O486">
        <f>IF(VALUE(max_scatterplot)=0,tblSalaries[[#This Row],[Salary in USD]],IF(AND(tblSalaries[[#This Row],[Salary in USD]]&gt;=VALUE(min_scatterplot),tblSalaries[[#This Row],[Salary in USD]]&lt;=VALUE(max_scatterplot)),tblSalaries[[#This Row],[Salary in USD]],selection_false))</f>
        <v>70000</v>
      </c>
    </row>
    <row r="487" spans="2:15" ht="15" customHeight="1" x14ac:dyDescent="0.25">
      <c r="B487" t="s">
        <v>2247</v>
      </c>
      <c r="C487" s="1">
        <v>41055.044074074074</v>
      </c>
      <c r="D487" s="4">
        <v>70000</v>
      </c>
      <c r="E487">
        <v>70000</v>
      </c>
      <c r="F487" t="s">
        <v>6</v>
      </c>
      <c r="G487">
        <f>tblSalaries[[#This Row],[clean Salary (in local currency)]]*VLOOKUP(tblSalaries[[#This Row],[Currency]],mapping!D:E,2,FALSE)</f>
        <v>70000</v>
      </c>
      <c r="H487" t="s">
        <v>317</v>
      </c>
      <c r="I487" t="s">
        <v>52</v>
      </c>
      <c r="J487" t="s">
        <v>15</v>
      </c>
      <c r="K487" t="str">
        <f>VLOOKUP(tblSalaries[[#This Row],[Where do you work]],tblCountries[[Actual]:[Mapping]],2,FALSE)</f>
        <v>USA</v>
      </c>
      <c r="L487" t="s">
        <v>18</v>
      </c>
      <c r="M487" s="21" t="s">
        <v>4016</v>
      </c>
      <c r="N487" t="str">
        <f>VLOOKUP(IF(FLOOR(tblSalaries[[#This Row],[Salary in USD]]/salary_step,1)&gt;19,19,FLOOR(tblSalaries[[#This Row],[Salary in USD]]/salary_step,1)),tblCountries4[#All],2,0)</f>
        <v>05 | 62500 - 75000</v>
      </c>
      <c r="O487">
        <f>IF(VALUE(max_scatterplot)=0,tblSalaries[[#This Row],[Salary in USD]],IF(AND(tblSalaries[[#This Row],[Salary in USD]]&gt;=VALUE(min_scatterplot),tblSalaries[[#This Row],[Salary in USD]]&lt;=VALUE(max_scatterplot)),tblSalaries[[#This Row],[Salary in USD]],selection_false))</f>
        <v>70000</v>
      </c>
    </row>
    <row r="488" spans="2:15" ht="15" customHeight="1" x14ac:dyDescent="0.25">
      <c r="B488" t="s">
        <v>2285</v>
      </c>
      <c r="C488" s="1">
        <v>41055.052141203705</v>
      </c>
      <c r="D488" s="4">
        <v>70000</v>
      </c>
      <c r="E488">
        <v>70000</v>
      </c>
      <c r="F488" t="s">
        <v>6</v>
      </c>
      <c r="G488">
        <f>tblSalaries[[#This Row],[clean Salary (in local currency)]]*VLOOKUP(tblSalaries[[#This Row],[Currency]],mapping!D:E,2,FALSE)</f>
        <v>70000</v>
      </c>
      <c r="H488" t="s">
        <v>351</v>
      </c>
      <c r="I488" t="s">
        <v>279</v>
      </c>
      <c r="J488" t="s">
        <v>15</v>
      </c>
      <c r="K488" t="str">
        <f>VLOOKUP(tblSalaries[[#This Row],[Where do you work]],tblCountries[[Actual]:[Mapping]],2,FALSE)</f>
        <v>USA</v>
      </c>
      <c r="L488" t="s">
        <v>13</v>
      </c>
      <c r="M488" s="21" t="s">
        <v>4016</v>
      </c>
      <c r="N488" t="str">
        <f>VLOOKUP(IF(FLOOR(tblSalaries[[#This Row],[Salary in USD]]/salary_step,1)&gt;19,19,FLOOR(tblSalaries[[#This Row],[Salary in USD]]/salary_step,1)),tblCountries4[#All],2,0)</f>
        <v>05 | 62500 - 75000</v>
      </c>
      <c r="O488">
        <f>IF(VALUE(max_scatterplot)=0,tblSalaries[[#This Row],[Salary in USD]],IF(AND(tblSalaries[[#This Row],[Salary in USD]]&gt;=VALUE(min_scatterplot),tblSalaries[[#This Row],[Salary in USD]]&lt;=VALUE(max_scatterplot)),tblSalaries[[#This Row],[Salary in USD]],selection_false))</f>
        <v>70000</v>
      </c>
    </row>
    <row r="489" spans="2:15" ht="15" customHeight="1" x14ac:dyDescent="0.25">
      <c r="B489" t="s">
        <v>2319</v>
      </c>
      <c r="C489" s="1">
        <v>41055.060324074075</v>
      </c>
      <c r="D489" s="4">
        <v>70000</v>
      </c>
      <c r="E489">
        <v>70000</v>
      </c>
      <c r="F489" t="s">
        <v>6</v>
      </c>
      <c r="G489">
        <f>tblSalaries[[#This Row],[clean Salary (in local currency)]]*VLOOKUP(tblSalaries[[#This Row],[Currency]],mapping!D:E,2,FALSE)</f>
        <v>70000</v>
      </c>
      <c r="H489" t="s">
        <v>20</v>
      </c>
      <c r="I489" t="s">
        <v>20</v>
      </c>
      <c r="J489" t="s">
        <v>15</v>
      </c>
      <c r="K489" t="str">
        <f>VLOOKUP(tblSalaries[[#This Row],[Where do you work]],tblCountries[[Actual]:[Mapping]],2,FALSE)</f>
        <v>USA</v>
      </c>
      <c r="L489" t="s">
        <v>18</v>
      </c>
      <c r="M489" s="21" t="s">
        <v>4016</v>
      </c>
      <c r="N489" t="str">
        <f>VLOOKUP(IF(FLOOR(tblSalaries[[#This Row],[Salary in USD]]/salary_step,1)&gt;19,19,FLOOR(tblSalaries[[#This Row],[Salary in USD]]/salary_step,1)),tblCountries4[#All],2,0)</f>
        <v>05 | 62500 - 75000</v>
      </c>
      <c r="O489">
        <f>IF(VALUE(max_scatterplot)=0,tblSalaries[[#This Row],[Salary in USD]],IF(AND(tblSalaries[[#This Row],[Salary in USD]]&gt;=VALUE(min_scatterplot),tblSalaries[[#This Row],[Salary in USD]]&lt;=VALUE(max_scatterplot)),tblSalaries[[#This Row],[Salary in USD]],selection_false))</f>
        <v>70000</v>
      </c>
    </row>
    <row r="490" spans="2:15" ht="15" customHeight="1" x14ac:dyDescent="0.25">
      <c r="B490" t="s">
        <v>2396</v>
      </c>
      <c r="C490" s="1">
        <v>41055.0859375</v>
      </c>
      <c r="D490" s="4">
        <v>70000</v>
      </c>
      <c r="E490">
        <v>70000</v>
      </c>
      <c r="F490" t="s">
        <v>6</v>
      </c>
      <c r="G490">
        <f>tblSalaries[[#This Row],[clean Salary (in local currency)]]*VLOOKUP(tblSalaries[[#This Row],[Currency]],mapping!D:E,2,FALSE)</f>
        <v>70000</v>
      </c>
      <c r="H490" t="s">
        <v>480</v>
      </c>
      <c r="I490" t="s">
        <v>52</v>
      </c>
      <c r="J490" t="s">
        <v>15</v>
      </c>
      <c r="K490" t="str">
        <f>VLOOKUP(tblSalaries[[#This Row],[Where do you work]],tblCountries[[Actual]:[Mapping]],2,FALSE)</f>
        <v>USA</v>
      </c>
      <c r="L490" t="s">
        <v>9</v>
      </c>
      <c r="M490" s="21" t="s">
        <v>4016</v>
      </c>
      <c r="N490" t="str">
        <f>VLOOKUP(IF(FLOOR(tblSalaries[[#This Row],[Salary in USD]]/salary_step,1)&gt;19,19,FLOOR(tblSalaries[[#This Row],[Salary in USD]]/salary_step,1)),tblCountries4[#All],2,0)</f>
        <v>05 | 62500 - 75000</v>
      </c>
      <c r="O490">
        <f>IF(VALUE(max_scatterplot)=0,tblSalaries[[#This Row],[Salary in USD]],IF(AND(tblSalaries[[#This Row],[Salary in USD]]&gt;=VALUE(min_scatterplot),tblSalaries[[#This Row],[Salary in USD]]&lt;=VALUE(max_scatterplot)),tblSalaries[[#This Row],[Salary in USD]],selection_false))</f>
        <v>70000</v>
      </c>
    </row>
    <row r="491" spans="2:15" ht="15" customHeight="1" x14ac:dyDescent="0.25">
      <c r="B491" t="s">
        <v>2472</v>
      </c>
      <c r="C491" s="1">
        <v>41055.135462962964</v>
      </c>
      <c r="D491" s="4">
        <v>70000</v>
      </c>
      <c r="E491">
        <v>70000</v>
      </c>
      <c r="F491" t="s">
        <v>6</v>
      </c>
      <c r="G491">
        <f>tblSalaries[[#This Row],[clean Salary (in local currency)]]*VLOOKUP(tblSalaries[[#This Row],[Currency]],mapping!D:E,2,FALSE)</f>
        <v>70000</v>
      </c>
      <c r="H491" t="s">
        <v>20</v>
      </c>
      <c r="I491" t="s">
        <v>20</v>
      </c>
      <c r="J491" t="s">
        <v>15</v>
      </c>
      <c r="K491" t="str">
        <f>VLOOKUP(tblSalaries[[#This Row],[Where do you work]],tblCountries[[Actual]:[Mapping]],2,FALSE)</f>
        <v>USA</v>
      </c>
      <c r="L491" t="s">
        <v>9</v>
      </c>
      <c r="M491" s="21" t="s">
        <v>4016</v>
      </c>
      <c r="N491" t="str">
        <f>VLOOKUP(IF(FLOOR(tblSalaries[[#This Row],[Salary in USD]]/salary_step,1)&gt;19,19,FLOOR(tblSalaries[[#This Row],[Salary in USD]]/salary_step,1)),tblCountries4[#All],2,0)</f>
        <v>05 | 62500 - 75000</v>
      </c>
      <c r="O491">
        <f>IF(VALUE(max_scatterplot)=0,tblSalaries[[#This Row],[Salary in USD]],IF(AND(tblSalaries[[#This Row],[Salary in USD]]&gt;=VALUE(min_scatterplot),tblSalaries[[#This Row],[Salary in USD]]&lt;=VALUE(max_scatterplot)),tblSalaries[[#This Row],[Salary in USD]],selection_false))</f>
        <v>70000</v>
      </c>
    </row>
    <row r="492" spans="2:15" ht="15" customHeight="1" x14ac:dyDescent="0.25">
      <c r="B492" t="s">
        <v>2518</v>
      </c>
      <c r="C492" s="1">
        <v>41055.190752314818</v>
      </c>
      <c r="D492" s="4">
        <v>70000</v>
      </c>
      <c r="E492">
        <v>70000</v>
      </c>
      <c r="F492" t="s">
        <v>6</v>
      </c>
      <c r="G492">
        <f>tblSalaries[[#This Row],[clean Salary (in local currency)]]*VLOOKUP(tblSalaries[[#This Row],[Currency]],mapping!D:E,2,FALSE)</f>
        <v>70000</v>
      </c>
      <c r="H492" t="s">
        <v>621</v>
      </c>
      <c r="I492" t="s">
        <v>20</v>
      </c>
      <c r="J492" t="s">
        <v>15</v>
      </c>
      <c r="K492" t="str">
        <f>VLOOKUP(tblSalaries[[#This Row],[Where do you work]],tblCountries[[Actual]:[Mapping]],2,FALSE)</f>
        <v>USA</v>
      </c>
      <c r="L492" t="s">
        <v>13</v>
      </c>
      <c r="M492" s="21" t="s">
        <v>4016</v>
      </c>
      <c r="N492" t="str">
        <f>VLOOKUP(IF(FLOOR(tblSalaries[[#This Row],[Salary in USD]]/salary_step,1)&gt;19,19,FLOOR(tblSalaries[[#This Row],[Salary in USD]]/salary_step,1)),tblCountries4[#All],2,0)</f>
        <v>05 | 62500 - 75000</v>
      </c>
      <c r="O492">
        <f>IF(VALUE(max_scatterplot)=0,tblSalaries[[#This Row],[Salary in USD]],IF(AND(tblSalaries[[#This Row],[Salary in USD]]&gt;=VALUE(min_scatterplot),tblSalaries[[#This Row],[Salary in USD]]&lt;=VALUE(max_scatterplot)),tblSalaries[[#This Row],[Salary in USD]],selection_false))</f>
        <v>70000</v>
      </c>
    </row>
    <row r="493" spans="2:15" ht="15" customHeight="1" x14ac:dyDescent="0.25">
      <c r="B493" t="s">
        <v>2583</v>
      </c>
      <c r="C493" s="1">
        <v>41055.328622685185</v>
      </c>
      <c r="D493" s="4">
        <v>70000</v>
      </c>
      <c r="E493">
        <v>70000</v>
      </c>
      <c r="F493" t="s">
        <v>6</v>
      </c>
      <c r="G493">
        <f>tblSalaries[[#This Row],[clean Salary (in local currency)]]*VLOOKUP(tblSalaries[[#This Row],[Currency]],mapping!D:E,2,FALSE)</f>
        <v>70000</v>
      </c>
      <c r="H493" t="s">
        <v>14</v>
      </c>
      <c r="I493" t="s">
        <v>20</v>
      </c>
      <c r="J493" t="s">
        <v>15</v>
      </c>
      <c r="K493" t="str">
        <f>VLOOKUP(tblSalaries[[#This Row],[Where do you work]],tblCountries[[Actual]:[Mapping]],2,FALSE)</f>
        <v>USA</v>
      </c>
      <c r="L493" t="s">
        <v>9</v>
      </c>
      <c r="M493" s="21">
        <v>3</v>
      </c>
      <c r="N493" t="str">
        <f>VLOOKUP(IF(FLOOR(tblSalaries[[#This Row],[Salary in USD]]/salary_step,1)&gt;19,19,FLOOR(tblSalaries[[#This Row],[Salary in USD]]/salary_step,1)),tblCountries4[#All],2,0)</f>
        <v>05 | 62500 - 75000</v>
      </c>
      <c r="O493">
        <f>IF(VALUE(max_scatterplot)=0,tblSalaries[[#This Row],[Salary in USD]],IF(AND(tblSalaries[[#This Row],[Salary in USD]]&gt;=VALUE(min_scatterplot),tblSalaries[[#This Row],[Salary in USD]]&lt;=VALUE(max_scatterplot)),tblSalaries[[#This Row],[Salary in USD]],selection_false))</f>
        <v>70000</v>
      </c>
    </row>
    <row r="494" spans="2:15" ht="15" customHeight="1" x14ac:dyDescent="0.25">
      <c r="B494" t="s">
        <v>2602</v>
      </c>
      <c r="C494" s="1">
        <v>41055.400324074071</v>
      </c>
      <c r="D494" s="4">
        <v>70000</v>
      </c>
      <c r="E494">
        <v>70000</v>
      </c>
      <c r="F494" t="s">
        <v>6</v>
      </c>
      <c r="G494">
        <f>tblSalaries[[#This Row],[clean Salary (in local currency)]]*VLOOKUP(tblSalaries[[#This Row],[Currency]],mapping!D:E,2,FALSE)</f>
        <v>70000</v>
      </c>
      <c r="H494" t="s">
        <v>705</v>
      </c>
      <c r="I494" t="s">
        <v>20</v>
      </c>
      <c r="J494" t="s">
        <v>15</v>
      </c>
      <c r="K494" t="str">
        <f>VLOOKUP(tblSalaries[[#This Row],[Where do you work]],tblCountries[[Actual]:[Mapping]],2,FALSE)</f>
        <v>USA</v>
      </c>
      <c r="L494" t="s">
        <v>18</v>
      </c>
      <c r="M494" s="21">
        <v>18</v>
      </c>
      <c r="N494" t="str">
        <f>VLOOKUP(IF(FLOOR(tblSalaries[[#This Row],[Salary in USD]]/salary_step,1)&gt;19,19,FLOOR(tblSalaries[[#This Row],[Salary in USD]]/salary_step,1)),tblCountries4[#All],2,0)</f>
        <v>05 | 62500 - 75000</v>
      </c>
      <c r="O494">
        <f>IF(VALUE(max_scatterplot)=0,tblSalaries[[#This Row],[Salary in USD]],IF(AND(tblSalaries[[#This Row],[Salary in USD]]&gt;=VALUE(min_scatterplot),tblSalaries[[#This Row],[Salary in USD]]&lt;=VALUE(max_scatterplot)),tblSalaries[[#This Row],[Salary in USD]],selection_false))</f>
        <v>70000</v>
      </c>
    </row>
    <row r="495" spans="2:15" ht="15" customHeight="1" x14ac:dyDescent="0.25">
      <c r="B495" t="s">
        <v>2864</v>
      </c>
      <c r="C495" s="1">
        <v>41056.387349537035</v>
      </c>
      <c r="D495" s="4">
        <v>70000</v>
      </c>
      <c r="E495">
        <v>70000</v>
      </c>
      <c r="F495" t="s">
        <v>6</v>
      </c>
      <c r="G495">
        <f>tblSalaries[[#This Row],[clean Salary (in local currency)]]*VLOOKUP(tblSalaries[[#This Row],[Currency]],mapping!D:E,2,FALSE)</f>
        <v>70000</v>
      </c>
      <c r="H495" t="s">
        <v>14</v>
      </c>
      <c r="I495" t="s">
        <v>20</v>
      </c>
      <c r="J495" t="s">
        <v>15</v>
      </c>
      <c r="K495" t="str">
        <f>VLOOKUP(tblSalaries[[#This Row],[Where do you work]],tblCountries[[Actual]:[Mapping]],2,FALSE)</f>
        <v>USA</v>
      </c>
      <c r="L495" t="s">
        <v>13</v>
      </c>
      <c r="M495" s="21">
        <v>15</v>
      </c>
      <c r="N495" t="str">
        <f>VLOOKUP(IF(FLOOR(tblSalaries[[#This Row],[Salary in USD]]/salary_step,1)&gt;19,19,FLOOR(tblSalaries[[#This Row],[Salary in USD]]/salary_step,1)),tblCountries4[#All],2,0)</f>
        <v>05 | 62500 - 75000</v>
      </c>
      <c r="O495">
        <f>IF(VALUE(max_scatterplot)=0,tblSalaries[[#This Row],[Salary in USD]],IF(AND(tblSalaries[[#This Row],[Salary in USD]]&gt;=VALUE(min_scatterplot),tblSalaries[[#This Row],[Salary in USD]]&lt;=VALUE(max_scatterplot)),tblSalaries[[#This Row],[Salary in USD]],selection_false))</f>
        <v>70000</v>
      </c>
    </row>
    <row r="496" spans="2:15" ht="15" customHeight="1" x14ac:dyDescent="0.25">
      <c r="B496" t="s">
        <v>2932</v>
      </c>
      <c r="C496" s="1">
        <v>41057.012106481481</v>
      </c>
      <c r="D496" s="4">
        <v>70000</v>
      </c>
      <c r="E496">
        <v>70000</v>
      </c>
      <c r="F496" t="s">
        <v>6</v>
      </c>
      <c r="G496">
        <f>tblSalaries[[#This Row],[clean Salary (in local currency)]]*VLOOKUP(tblSalaries[[#This Row],[Currency]],mapping!D:E,2,FALSE)</f>
        <v>70000</v>
      </c>
      <c r="H496" t="s">
        <v>1081</v>
      </c>
      <c r="I496" t="s">
        <v>52</v>
      </c>
      <c r="J496" t="s">
        <v>15</v>
      </c>
      <c r="K496" t="str">
        <f>VLOOKUP(tblSalaries[[#This Row],[Where do you work]],tblCountries[[Actual]:[Mapping]],2,FALSE)</f>
        <v>USA</v>
      </c>
      <c r="L496" t="s">
        <v>9</v>
      </c>
      <c r="M496" s="21">
        <v>4</v>
      </c>
      <c r="N496" t="str">
        <f>VLOOKUP(IF(FLOOR(tblSalaries[[#This Row],[Salary in USD]]/salary_step,1)&gt;19,19,FLOOR(tblSalaries[[#This Row],[Salary in USD]]/salary_step,1)),tblCountries4[#All],2,0)</f>
        <v>05 | 62500 - 75000</v>
      </c>
      <c r="O496">
        <f>IF(VALUE(max_scatterplot)=0,tblSalaries[[#This Row],[Salary in USD]],IF(AND(tblSalaries[[#This Row],[Salary in USD]]&gt;=VALUE(min_scatterplot),tblSalaries[[#This Row],[Salary in USD]]&lt;=VALUE(max_scatterplot)),tblSalaries[[#This Row],[Salary in USD]],selection_false))</f>
        <v>70000</v>
      </c>
    </row>
    <row r="497" spans="2:15" ht="15" customHeight="1" x14ac:dyDescent="0.25">
      <c r="B497" t="s">
        <v>3238</v>
      </c>
      <c r="C497" s="1">
        <v>41058.324259259258</v>
      </c>
      <c r="D497" s="4">
        <v>70000</v>
      </c>
      <c r="E497">
        <v>70000</v>
      </c>
      <c r="F497" t="s">
        <v>6</v>
      </c>
      <c r="G497">
        <f>tblSalaries[[#This Row],[clean Salary (in local currency)]]*VLOOKUP(tblSalaries[[#This Row],[Currency]],mapping!D:E,2,FALSE)</f>
        <v>70000</v>
      </c>
      <c r="H497" t="s">
        <v>1408</v>
      </c>
      <c r="I497" t="s">
        <v>20</v>
      </c>
      <c r="J497" t="s">
        <v>15</v>
      </c>
      <c r="K497" t="str">
        <f>VLOOKUP(tblSalaries[[#This Row],[Where do you work]],tblCountries[[Actual]:[Mapping]],2,FALSE)</f>
        <v>USA</v>
      </c>
      <c r="L497" t="s">
        <v>25</v>
      </c>
      <c r="M497" s="21">
        <v>6</v>
      </c>
      <c r="N497" t="str">
        <f>VLOOKUP(IF(FLOOR(tblSalaries[[#This Row],[Salary in USD]]/salary_step,1)&gt;19,19,FLOOR(tblSalaries[[#This Row],[Salary in USD]]/salary_step,1)),tblCountries4[#All],2,0)</f>
        <v>05 | 62500 - 75000</v>
      </c>
      <c r="O497">
        <f>IF(VALUE(max_scatterplot)=0,tblSalaries[[#This Row],[Salary in USD]],IF(AND(tblSalaries[[#This Row],[Salary in USD]]&gt;=VALUE(min_scatterplot),tblSalaries[[#This Row],[Salary in USD]]&lt;=VALUE(max_scatterplot)),tblSalaries[[#This Row],[Salary in USD]],selection_false))</f>
        <v>70000</v>
      </c>
    </row>
    <row r="498" spans="2:15" ht="15" customHeight="1" x14ac:dyDescent="0.25">
      <c r="B498" t="s">
        <v>3253</v>
      </c>
      <c r="C498" s="1">
        <v>41058.422465277778</v>
      </c>
      <c r="D498" s="4">
        <v>70000</v>
      </c>
      <c r="E498">
        <v>70000</v>
      </c>
      <c r="F498" t="s">
        <v>6</v>
      </c>
      <c r="G498">
        <f>tblSalaries[[#This Row],[clean Salary (in local currency)]]*VLOOKUP(tblSalaries[[#This Row],[Currency]],mapping!D:E,2,FALSE)</f>
        <v>70000</v>
      </c>
      <c r="H498" t="s">
        <v>201</v>
      </c>
      <c r="I498" t="s">
        <v>52</v>
      </c>
      <c r="J498" t="s">
        <v>15</v>
      </c>
      <c r="K498" t="str">
        <f>VLOOKUP(tblSalaries[[#This Row],[Where do you work]],tblCountries[[Actual]:[Mapping]],2,FALSE)</f>
        <v>USA</v>
      </c>
      <c r="L498" t="s">
        <v>9</v>
      </c>
      <c r="M498" s="21">
        <v>8</v>
      </c>
      <c r="N498" t="str">
        <f>VLOOKUP(IF(FLOOR(tblSalaries[[#This Row],[Salary in USD]]/salary_step,1)&gt;19,19,FLOOR(tblSalaries[[#This Row],[Salary in USD]]/salary_step,1)),tblCountries4[#All],2,0)</f>
        <v>05 | 62500 - 75000</v>
      </c>
      <c r="O498">
        <f>IF(VALUE(max_scatterplot)=0,tblSalaries[[#This Row],[Salary in USD]],IF(AND(tblSalaries[[#This Row],[Salary in USD]]&gt;=VALUE(min_scatterplot),tblSalaries[[#This Row],[Salary in USD]]&lt;=VALUE(max_scatterplot)),tblSalaries[[#This Row],[Salary in USD]],selection_false))</f>
        <v>70000</v>
      </c>
    </row>
    <row r="499" spans="2:15" ht="15" customHeight="1" x14ac:dyDescent="0.25">
      <c r="B499" t="s">
        <v>3622</v>
      </c>
      <c r="C499" s="1">
        <v>41064.188807870371</v>
      </c>
      <c r="D499" s="4">
        <v>70000</v>
      </c>
      <c r="E499">
        <v>70000</v>
      </c>
      <c r="F499" t="s">
        <v>6</v>
      </c>
      <c r="G499">
        <f>tblSalaries[[#This Row],[clean Salary (in local currency)]]*VLOOKUP(tblSalaries[[#This Row],[Currency]],mapping!D:E,2,FALSE)</f>
        <v>70000</v>
      </c>
      <c r="H499" t="s">
        <v>1791</v>
      </c>
      <c r="I499" t="s">
        <v>20</v>
      </c>
      <c r="J499" t="s">
        <v>15</v>
      </c>
      <c r="K499" t="str">
        <f>VLOOKUP(tblSalaries[[#This Row],[Where do you work]],tblCountries[[Actual]:[Mapping]],2,FALSE)</f>
        <v>USA</v>
      </c>
      <c r="L499" t="s">
        <v>9</v>
      </c>
      <c r="M499" s="21">
        <v>9</v>
      </c>
      <c r="N499" t="str">
        <f>VLOOKUP(IF(FLOOR(tblSalaries[[#This Row],[Salary in USD]]/salary_step,1)&gt;19,19,FLOOR(tblSalaries[[#This Row],[Salary in USD]]/salary_step,1)),tblCountries4[#All],2,0)</f>
        <v>05 | 62500 - 75000</v>
      </c>
      <c r="O499">
        <f>IF(VALUE(max_scatterplot)=0,tblSalaries[[#This Row],[Salary in USD]],IF(AND(tblSalaries[[#This Row],[Salary in USD]]&gt;=VALUE(min_scatterplot),tblSalaries[[#This Row],[Salary in USD]]&lt;=VALUE(max_scatterplot)),tblSalaries[[#This Row],[Salary in USD]],selection_false))</f>
        <v>70000</v>
      </c>
    </row>
    <row r="500" spans="2:15" ht="15" customHeight="1" x14ac:dyDescent="0.25">
      <c r="B500" t="s">
        <v>3787</v>
      </c>
      <c r="C500" s="1">
        <v>41073.080821759257</v>
      </c>
      <c r="D500" s="4">
        <v>70000</v>
      </c>
      <c r="E500">
        <v>70000</v>
      </c>
      <c r="F500" t="s">
        <v>6</v>
      </c>
      <c r="G500">
        <f>tblSalaries[[#This Row],[clean Salary (in local currency)]]*VLOOKUP(tblSalaries[[#This Row],[Currency]],mapping!D:E,2,FALSE)</f>
        <v>70000</v>
      </c>
      <c r="H500" t="s">
        <v>42</v>
      </c>
      <c r="I500" t="s">
        <v>20</v>
      </c>
      <c r="J500" t="s">
        <v>15</v>
      </c>
      <c r="K500" t="str">
        <f>VLOOKUP(tblSalaries[[#This Row],[Where do you work]],tblCountries[[Actual]:[Mapping]],2,FALSE)</f>
        <v>USA</v>
      </c>
      <c r="L500" t="s">
        <v>18</v>
      </c>
      <c r="M500" s="21">
        <v>5</v>
      </c>
      <c r="N500" t="str">
        <f>VLOOKUP(IF(FLOOR(tblSalaries[[#This Row],[Salary in USD]]/salary_step,1)&gt;19,19,FLOOR(tblSalaries[[#This Row],[Salary in USD]]/salary_step,1)),tblCountries4[#All],2,0)</f>
        <v>05 | 62500 - 75000</v>
      </c>
      <c r="O500">
        <f>IF(VALUE(max_scatterplot)=0,tblSalaries[[#This Row],[Salary in USD]],IF(AND(tblSalaries[[#This Row],[Salary in USD]]&gt;=VALUE(min_scatterplot),tblSalaries[[#This Row],[Salary in USD]]&lt;=VALUE(max_scatterplot)),tblSalaries[[#This Row],[Salary in USD]],selection_false))</f>
        <v>70000</v>
      </c>
    </row>
    <row r="501" spans="2:15" ht="15" customHeight="1" x14ac:dyDescent="0.25">
      <c r="B501" t="s">
        <v>3891</v>
      </c>
      <c r="C501" s="1">
        <v>41081.198888888888</v>
      </c>
      <c r="D501" s="4">
        <v>70000</v>
      </c>
      <c r="E501">
        <v>70000</v>
      </c>
      <c r="F501" t="s">
        <v>6</v>
      </c>
      <c r="G501">
        <f>tblSalaries[[#This Row],[clean Salary (in local currency)]]*VLOOKUP(tblSalaries[[#This Row],[Currency]],mapping!D:E,2,FALSE)</f>
        <v>70000</v>
      </c>
      <c r="H501" t="s">
        <v>2007</v>
      </c>
      <c r="I501" t="s">
        <v>20</v>
      </c>
      <c r="J501" t="s">
        <v>15</v>
      </c>
      <c r="K501" t="str">
        <f>VLOOKUP(tblSalaries[[#This Row],[Where do you work]],tblCountries[[Actual]:[Mapping]],2,FALSE)</f>
        <v>USA</v>
      </c>
      <c r="L501" t="s">
        <v>9</v>
      </c>
      <c r="M501" s="21">
        <v>10</v>
      </c>
      <c r="N501" t="str">
        <f>VLOOKUP(IF(FLOOR(tblSalaries[[#This Row],[Salary in USD]]/salary_step,1)&gt;19,19,FLOOR(tblSalaries[[#This Row],[Salary in USD]]/salary_step,1)),tblCountries4[#All],2,0)</f>
        <v>05 | 62500 - 75000</v>
      </c>
      <c r="O501">
        <f>IF(VALUE(max_scatterplot)=0,tblSalaries[[#This Row],[Salary in USD]],IF(AND(tblSalaries[[#This Row],[Salary in USD]]&gt;=VALUE(min_scatterplot),tblSalaries[[#This Row],[Salary in USD]]&lt;=VALUE(max_scatterplot)),tblSalaries[[#This Row],[Salary in USD]],selection_false))</f>
        <v>70000</v>
      </c>
    </row>
    <row r="502" spans="2:15" ht="15" customHeight="1" x14ac:dyDescent="0.25">
      <c r="B502" t="s">
        <v>3361</v>
      </c>
      <c r="C502" s="1">
        <v>41058.905555555553</v>
      </c>
      <c r="D502" s="4">
        <v>69960</v>
      </c>
      <c r="E502">
        <v>69960</v>
      </c>
      <c r="F502" t="s">
        <v>6</v>
      </c>
      <c r="G502">
        <f>tblSalaries[[#This Row],[clean Salary (in local currency)]]*VLOOKUP(tblSalaries[[#This Row],[Currency]],mapping!D:E,2,FALSE)</f>
        <v>69960</v>
      </c>
      <c r="H502" t="s">
        <v>1545</v>
      </c>
      <c r="I502" t="s">
        <v>279</v>
      </c>
      <c r="J502" t="s">
        <v>15</v>
      </c>
      <c r="K502" t="str">
        <f>VLOOKUP(tblSalaries[[#This Row],[Where do you work]],tblCountries[[Actual]:[Mapping]],2,FALSE)</f>
        <v>USA</v>
      </c>
      <c r="L502" t="s">
        <v>18</v>
      </c>
      <c r="M502" s="21">
        <v>22</v>
      </c>
      <c r="N502" t="str">
        <f>VLOOKUP(IF(FLOOR(tblSalaries[[#This Row],[Salary in USD]]/salary_step,1)&gt;19,19,FLOOR(tblSalaries[[#This Row],[Salary in USD]]/salary_step,1)),tblCountries4[#All],2,0)</f>
        <v>05 | 62500 - 75000</v>
      </c>
      <c r="O502">
        <f>IF(VALUE(max_scatterplot)=0,tblSalaries[[#This Row],[Salary in USD]],IF(AND(tblSalaries[[#This Row],[Salary in USD]]&gt;=VALUE(min_scatterplot),tblSalaries[[#This Row],[Salary in USD]]&lt;=VALUE(max_scatterplot)),tblSalaries[[#This Row],[Salary in USD]],selection_false))</f>
        <v>69960</v>
      </c>
    </row>
    <row r="503" spans="2:15" ht="15" customHeight="1" x14ac:dyDescent="0.25">
      <c r="B503" t="s">
        <v>2771</v>
      </c>
      <c r="C503" s="1">
        <v>41055.776863425926</v>
      </c>
      <c r="D503" s="4">
        <v>55000</v>
      </c>
      <c r="E503">
        <v>55000</v>
      </c>
      <c r="F503" t="s">
        <v>22</v>
      </c>
      <c r="G503">
        <f>tblSalaries[[#This Row],[clean Salary (in local currency)]]*VLOOKUP(tblSalaries[[#This Row],[Currency]],mapping!D:E,2,FALSE)</f>
        <v>69871.969144538423</v>
      </c>
      <c r="H503" t="s">
        <v>29</v>
      </c>
      <c r="I503" t="s">
        <v>4001</v>
      </c>
      <c r="J503" t="s">
        <v>895</v>
      </c>
      <c r="K503" t="str">
        <f>VLOOKUP(tblSalaries[[#This Row],[Where do you work]],tblCountries[[Actual]:[Mapping]],2,FALSE)</f>
        <v>italy</v>
      </c>
      <c r="L503" t="s">
        <v>18</v>
      </c>
      <c r="M503" s="21">
        <v>18</v>
      </c>
      <c r="N503" t="str">
        <f>VLOOKUP(IF(FLOOR(tblSalaries[[#This Row],[Salary in USD]]/salary_step,1)&gt;19,19,FLOOR(tblSalaries[[#This Row],[Salary in USD]]/salary_step,1)),tblCountries4[#All],2,0)</f>
        <v>05 | 62500 - 75000</v>
      </c>
      <c r="O503">
        <f>IF(VALUE(max_scatterplot)=0,tblSalaries[[#This Row],[Salary in USD]],IF(AND(tblSalaries[[#This Row],[Salary in USD]]&gt;=VALUE(min_scatterplot),tblSalaries[[#This Row],[Salary in USD]]&lt;=VALUE(max_scatterplot)),tblSalaries[[#This Row],[Salary in USD]],selection_false))</f>
        <v>69871.969144538423</v>
      </c>
    </row>
    <row r="504" spans="2:15" ht="15" customHeight="1" x14ac:dyDescent="0.25">
      <c r="B504" t="s">
        <v>2563</v>
      </c>
      <c r="C504" s="1">
        <v>41055.266701388886</v>
      </c>
      <c r="D504" s="4">
        <v>55000</v>
      </c>
      <c r="E504">
        <v>55000</v>
      </c>
      <c r="F504" t="s">
        <v>22</v>
      </c>
      <c r="G504">
        <f>tblSalaries[[#This Row],[clean Salary (in local currency)]]*VLOOKUP(tblSalaries[[#This Row],[Currency]],mapping!D:E,2,FALSE)</f>
        <v>69871.969144538423</v>
      </c>
      <c r="H504" t="s">
        <v>647</v>
      </c>
      <c r="I504" t="s">
        <v>20</v>
      </c>
      <c r="J504" t="s">
        <v>628</v>
      </c>
      <c r="K504" t="str">
        <f>VLOOKUP(tblSalaries[[#This Row],[Where do you work]],tblCountries[[Actual]:[Mapping]],2,FALSE)</f>
        <v>Netherlands</v>
      </c>
      <c r="L504" t="s">
        <v>13</v>
      </c>
      <c r="M504" s="21">
        <v>6</v>
      </c>
      <c r="N504" t="str">
        <f>VLOOKUP(IF(FLOOR(tblSalaries[[#This Row],[Salary in USD]]/salary_step,1)&gt;19,19,FLOOR(tblSalaries[[#This Row],[Salary in USD]]/salary_step,1)),tblCountries4[#All],2,0)</f>
        <v>05 | 62500 - 75000</v>
      </c>
      <c r="O504">
        <f>IF(VALUE(max_scatterplot)=0,tblSalaries[[#This Row],[Salary in USD]],IF(AND(tblSalaries[[#This Row],[Salary in USD]]&gt;=VALUE(min_scatterplot),tblSalaries[[#This Row],[Salary in USD]]&lt;=VALUE(max_scatterplot)),tblSalaries[[#This Row],[Salary in USD]],selection_false))</f>
        <v>69871.969144538423</v>
      </c>
    </row>
    <row r="505" spans="2:15" ht="15" customHeight="1" x14ac:dyDescent="0.25">
      <c r="B505" t="s">
        <v>3524</v>
      </c>
      <c r="C505" s="1">
        <v>41060.878495370373</v>
      </c>
      <c r="D505" s="4" t="s">
        <v>1701</v>
      </c>
      <c r="E505">
        <v>55000</v>
      </c>
      <c r="F505" t="s">
        <v>22</v>
      </c>
      <c r="G505">
        <f>tblSalaries[[#This Row],[clean Salary (in local currency)]]*VLOOKUP(tblSalaries[[#This Row],[Currency]],mapping!D:E,2,FALSE)</f>
        <v>69871.969144538423</v>
      </c>
      <c r="H505" t="s">
        <v>1702</v>
      </c>
      <c r="I505" t="s">
        <v>52</v>
      </c>
      <c r="J505" t="s">
        <v>96</v>
      </c>
      <c r="K505" t="str">
        <f>VLOOKUP(tblSalaries[[#This Row],[Where do you work]],tblCountries[[Actual]:[Mapping]],2,FALSE)</f>
        <v>Netherlands</v>
      </c>
      <c r="L505" t="s">
        <v>25</v>
      </c>
      <c r="M505" s="21">
        <v>5</v>
      </c>
      <c r="N505" t="str">
        <f>VLOOKUP(IF(FLOOR(tblSalaries[[#This Row],[Salary in USD]]/salary_step,1)&gt;19,19,FLOOR(tblSalaries[[#This Row],[Salary in USD]]/salary_step,1)),tblCountries4[#All],2,0)</f>
        <v>05 | 62500 - 75000</v>
      </c>
      <c r="O505">
        <f>IF(VALUE(max_scatterplot)=0,tblSalaries[[#This Row],[Salary in USD]],IF(AND(tblSalaries[[#This Row],[Salary in USD]]&gt;=VALUE(min_scatterplot),tblSalaries[[#This Row],[Salary in USD]]&lt;=VALUE(max_scatterplot)),tblSalaries[[#This Row],[Salary in USD]],selection_false))</f>
        <v>69871.969144538423</v>
      </c>
    </row>
    <row r="506" spans="2:15" ht="15" customHeight="1" x14ac:dyDescent="0.25">
      <c r="B506" t="s">
        <v>3282</v>
      </c>
      <c r="C506" s="1">
        <v>41058.582800925928</v>
      </c>
      <c r="D506" s="4">
        <v>68000</v>
      </c>
      <c r="E506">
        <v>68000</v>
      </c>
      <c r="F506" t="s">
        <v>82</v>
      </c>
      <c r="G506">
        <f>tblSalaries[[#This Row],[clean Salary (in local currency)]]*VLOOKUP(tblSalaries[[#This Row],[Currency]],mapping!D:E,2,FALSE)</f>
        <v>69353.856635379227</v>
      </c>
      <c r="H506" t="s">
        <v>1459</v>
      </c>
      <c r="I506" t="s">
        <v>52</v>
      </c>
      <c r="J506" t="s">
        <v>84</v>
      </c>
      <c r="K506" t="str">
        <f>VLOOKUP(tblSalaries[[#This Row],[Where do you work]],tblCountries[[Actual]:[Mapping]],2,FALSE)</f>
        <v>Australia</v>
      </c>
      <c r="L506" t="s">
        <v>9</v>
      </c>
      <c r="M506" s="21">
        <v>10</v>
      </c>
      <c r="N506" t="str">
        <f>VLOOKUP(IF(FLOOR(tblSalaries[[#This Row],[Salary in USD]]/salary_step,1)&gt;19,19,FLOOR(tblSalaries[[#This Row],[Salary in USD]]/salary_step,1)),tblCountries4[#All],2,0)</f>
        <v>05 | 62500 - 75000</v>
      </c>
      <c r="O506">
        <f>IF(VALUE(max_scatterplot)=0,tblSalaries[[#This Row],[Salary in USD]],IF(AND(tblSalaries[[#This Row],[Salary in USD]]&gt;=VALUE(min_scatterplot),tblSalaries[[#This Row],[Salary in USD]]&lt;=VALUE(max_scatterplot)),tblSalaries[[#This Row],[Salary in USD]],selection_false))</f>
        <v>69353.856635379227</v>
      </c>
    </row>
    <row r="507" spans="2:15" ht="15" customHeight="1" x14ac:dyDescent="0.25">
      <c r="B507" t="s">
        <v>3086</v>
      </c>
      <c r="C507" s="1">
        <v>41057.684884259259</v>
      </c>
      <c r="D507" s="4">
        <v>43912.03</v>
      </c>
      <c r="E507">
        <v>43912</v>
      </c>
      <c r="F507" t="s">
        <v>69</v>
      </c>
      <c r="G507">
        <f>tblSalaries[[#This Row],[clean Salary (in local currency)]]*VLOOKUP(tblSalaries[[#This Row],[Currency]],mapping!D:E,2,FALSE)</f>
        <v>69213.140283018583</v>
      </c>
      <c r="H507" t="s">
        <v>427</v>
      </c>
      <c r="I507" t="s">
        <v>20</v>
      </c>
      <c r="J507" t="s">
        <v>71</v>
      </c>
      <c r="K507" t="str">
        <f>VLOOKUP(tblSalaries[[#This Row],[Where do you work]],tblCountries[[Actual]:[Mapping]],2,FALSE)</f>
        <v>UK</v>
      </c>
      <c r="L507" t="s">
        <v>13</v>
      </c>
      <c r="M507" s="21">
        <v>3</v>
      </c>
      <c r="N507" t="str">
        <f>VLOOKUP(IF(FLOOR(tblSalaries[[#This Row],[Salary in USD]]/salary_step,1)&gt;19,19,FLOOR(tblSalaries[[#This Row],[Salary in USD]]/salary_step,1)),tblCountries4[#All],2,0)</f>
        <v>05 | 62500 - 75000</v>
      </c>
      <c r="O507">
        <f>IF(VALUE(max_scatterplot)=0,tblSalaries[[#This Row],[Salary in USD]],IF(AND(tblSalaries[[#This Row],[Salary in USD]]&gt;=VALUE(min_scatterplot),tblSalaries[[#This Row],[Salary in USD]]&lt;=VALUE(max_scatterplot)),tblSalaries[[#This Row],[Salary in USD]],selection_false))</f>
        <v>69213.140283018583</v>
      </c>
    </row>
    <row r="508" spans="2:15" ht="15" customHeight="1" x14ac:dyDescent="0.25">
      <c r="B508" t="s">
        <v>2044</v>
      </c>
      <c r="C508" s="1">
        <v>41054.215613425928</v>
      </c>
      <c r="D508" s="4">
        <v>69000</v>
      </c>
      <c r="E508">
        <v>69000</v>
      </c>
      <c r="F508" t="s">
        <v>6</v>
      </c>
      <c r="G508">
        <f>tblSalaries[[#This Row],[clean Salary (in local currency)]]*VLOOKUP(tblSalaries[[#This Row],[Currency]],mapping!D:E,2,FALSE)</f>
        <v>69000</v>
      </c>
      <c r="H508" t="s">
        <v>78</v>
      </c>
      <c r="I508" t="s">
        <v>279</v>
      </c>
      <c r="J508" t="s">
        <v>15</v>
      </c>
      <c r="K508" t="str">
        <f>VLOOKUP(tblSalaries[[#This Row],[Where do you work]],tblCountries[[Actual]:[Mapping]],2,FALSE)</f>
        <v>USA</v>
      </c>
      <c r="L508" t="s">
        <v>9</v>
      </c>
      <c r="M508" s="21" t="s">
        <v>4016</v>
      </c>
      <c r="N508" t="str">
        <f>VLOOKUP(IF(FLOOR(tblSalaries[[#This Row],[Salary in USD]]/salary_step,1)&gt;19,19,FLOOR(tblSalaries[[#This Row],[Salary in USD]]/salary_step,1)),tblCountries4[#All],2,0)</f>
        <v>05 | 62500 - 75000</v>
      </c>
      <c r="O508">
        <f>IF(VALUE(max_scatterplot)=0,tblSalaries[[#This Row],[Salary in USD]],IF(AND(tblSalaries[[#This Row],[Salary in USD]]&gt;=VALUE(min_scatterplot),tblSalaries[[#This Row],[Salary in USD]]&lt;=VALUE(max_scatterplot)),tblSalaries[[#This Row],[Salary in USD]],selection_false))</f>
        <v>69000</v>
      </c>
    </row>
    <row r="509" spans="2:15" ht="15" customHeight="1" x14ac:dyDescent="0.25">
      <c r="B509" t="s">
        <v>2154</v>
      </c>
      <c r="C509" s="1">
        <v>41055.030810185184</v>
      </c>
      <c r="D509" s="4">
        <v>69000</v>
      </c>
      <c r="E509">
        <v>69000</v>
      </c>
      <c r="F509" t="s">
        <v>6</v>
      </c>
      <c r="G509">
        <f>tblSalaries[[#This Row],[clean Salary (in local currency)]]*VLOOKUP(tblSalaries[[#This Row],[Currency]],mapping!D:E,2,FALSE)</f>
        <v>69000</v>
      </c>
      <c r="H509" t="s">
        <v>218</v>
      </c>
      <c r="I509" t="s">
        <v>356</v>
      </c>
      <c r="J509" t="s">
        <v>15</v>
      </c>
      <c r="K509" t="str">
        <f>VLOOKUP(tblSalaries[[#This Row],[Where do you work]],tblCountries[[Actual]:[Mapping]],2,FALSE)</f>
        <v>USA</v>
      </c>
      <c r="L509" t="s">
        <v>9</v>
      </c>
      <c r="M509" s="21" t="s">
        <v>4016</v>
      </c>
      <c r="N509" t="str">
        <f>VLOOKUP(IF(FLOOR(tblSalaries[[#This Row],[Salary in USD]]/salary_step,1)&gt;19,19,FLOOR(tblSalaries[[#This Row],[Salary in USD]]/salary_step,1)),tblCountries4[#All],2,0)</f>
        <v>05 | 62500 - 75000</v>
      </c>
      <c r="O509">
        <f>IF(VALUE(max_scatterplot)=0,tblSalaries[[#This Row],[Salary in USD]],IF(AND(tblSalaries[[#This Row],[Salary in USD]]&gt;=VALUE(min_scatterplot),tblSalaries[[#This Row],[Salary in USD]]&lt;=VALUE(max_scatterplot)),tblSalaries[[#This Row],[Salary in USD]],selection_false))</f>
        <v>69000</v>
      </c>
    </row>
    <row r="510" spans="2:15" ht="15" customHeight="1" x14ac:dyDescent="0.25">
      <c r="B510" t="s">
        <v>3140</v>
      </c>
      <c r="C510" s="1">
        <v>41057.88685185185</v>
      </c>
      <c r="D510" s="4">
        <v>69000</v>
      </c>
      <c r="E510">
        <v>69000</v>
      </c>
      <c r="F510" t="s">
        <v>6</v>
      </c>
      <c r="G510">
        <f>tblSalaries[[#This Row],[clean Salary (in local currency)]]*VLOOKUP(tblSalaries[[#This Row],[Currency]],mapping!D:E,2,FALSE)</f>
        <v>69000</v>
      </c>
      <c r="H510" t="s">
        <v>1297</v>
      </c>
      <c r="I510" t="s">
        <v>20</v>
      </c>
      <c r="J510" t="s">
        <v>15</v>
      </c>
      <c r="K510" t="str">
        <f>VLOOKUP(tblSalaries[[#This Row],[Where do you work]],tblCountries[[Actual]:[Mapping]],2,FALSE)</f>
        <v>USA</v>
      </c>
      <c r="L510" t="s">
        <v>18</v>
      </c>
      <c r="M510" s="21">
        <v>20</v>
      </c>
      <c r="N510" t="str">
        <f>VLOOKUP(IF(FLOOR(tblSalaries[[#This Row],[Salary in USD]]/salary_step,1)&gt;19,19,FLOOR(tblSalaries[[#This Row],[Salary in USD]]/salary_step,1)),tblCountries4[#All],2,0)</f>
        <v>05 | 62500 - 75000</v>
      </c>
      <c r="O510">
        <f>IF(VALUE(max_scatterplot)=0,tblSalaries[[#This Row],[Salary in USD]],IF(AND(tblSalaries[[#This Row],[Salary in USD]]&gt;=VALUE(min_scatterplot),tblSalaries[[#This Row],[Salary in USD]]&lt;=VALUE(max_scatterplot)),tblSalaries[[#This Row],[Salary in USD]],selection_false))</f>
        <v>69000</v>
      </c>
    </row>
    <row r="511" spans="2:15" ht="15" customHeight="1" x14ac:dyDescent="0.25">
      <c r="B511" t="s">
        <v>3250</v>
      </c>
      <c r="C511" s="1">
        <v>41058.401550925926</v>
      </c>
      <c r="D511" s="4">
        <v>69000</v>
      </c>
      <c r="E511">
        <v>69000</v>
      </c>
      <c r="F511" t="s">
        <v>6</v>
      </c>
      <c r="G511">
        <f>tblSalaries[[#This Row],[clean Salary (in local currency)]]*VLOOKUP(tblSalaries[[#This Row],[Currency]],mapping!D:E,2,FALSE)</f>
        <v>69000</v>
      </c>
      <c r="H511" t="s">
        <v>1422</v>
      </c>
      <c r="I511" t="s">
        <v>488</v>
      </c>
      <c r="J511" t="s">
        <v>15</v>
      </c>
      <c r="K511" t="str">
        <f>VLOOKUP(tblSalaries[[#This Row],[Where do you work]],tblCountries[[Actual]:[Mapping]],2,FALSE)</f>
        <v>USA</v>
      </c>
      <c r="L511" t="s">
        <v>9</v>
      </c>
      <c r="M511" s="21">
        <v>20</v>
      </c>
      <c r="N511" t="str">
        <f>VLOOKUP(IF(FLOOR(tblSalaries[[#This Row],[Salary in USD]]/salary_step,1)&gt;19,19,FLOOR(tblSalaries[[#This Row],[Salary in USD]]/salary_step,1)),tblCountries4[#All],2,0)</f>
        <v>05 | 62500 - 75000</v>
      </c>
      <c r="O511">
        <f>IF(VALUE(max_scatterplot)=0,tblSalaries[[#This Row],[Salary in USD]],IF(AND(tblSalaries[[#This Row],[Salary in USD]]&gt;=VALUE(min_scatterplot),tblSalaries[[#This Row],[Salary in USD]]&lt;=VALUE(max_scatterplot)),tblSalaries[[#This Row],[Salary in USD]],selection_false))</f>
        <v>69000</v>
      </c>
    </row>
    <row r="512" spans="2:15" ht="15" customHeight="1" x14ac:dyDescent="0.25">
      <c r="B512" t="s">
        <v>3710</v>
      </c>
      <c r="C512" s="1">
        <v>41068.141203703701</v>
      </c>
      <c r="D512" s="4">
        <v>69000</v>
      </c>
      <c r="E512">
        <v>69000</v>
      </c>
      <c r="F512" t="s">
        <v>6</v>
      </c>
      <c r="G512">
        <f>tblSalaries[[#This Row],[clean Salary (in local currency)]]*VLOOKUP(tblSalaries[[#This Row],[Currency]],mapping!D:E,2,FALSE)</f>
        <v>69000</v>
      </c>
      <c r="H512" t="s">
        <v>1870</v>
      </c>
      <c r="I512" t="s">
        <v>20</v>
      </c>
      <c r="J512" t="s">
        <v>15</v>
      </c>
      <c r="K512" t="str">
        <f>VLOOKUP(tblSalaries[[#This Row],[Where do you work]],tblCountries[[Actual]:[Mapping]],2,FALSE)</f>
        <v>USA</v>
      </c>
      <c r="L512" t="s">
        <v>13</v>
      </c>
      <c r="M512" s="21">
        <v>15</v>
      </c>
      <c r="N512" t="str">
        <f>VLOOKUP(IF(FLOOR(tblSalaries[[#This Row],[Salary in USD]]/salary_step,1)&gt;19,19,FLOOR(tblSalaries[[#This Row],[Salary in USD]]/salary_step,1)),tblCountries4[#All],2,0)</f>
        <v>05 | 62500 - 75000</v>
      </c>
      <c r="O512">
        <f>IF(VALUE(max_scatterplot)=0,tblSalaries[[#This Row],[Salary in USD]],IF(AND(tblSalaries[[#This Row],[Salary in USD]]&gt;=VALUE(min_scatterplot),tblSalaries[[#This Row],[Salary in USD]]&lt;=VALUE(max_scatterplot)),tblSalaries[[#This Row],[Salary in USD]],selection_false))</f>
        <v>69000</v>
      </c>
    </row>
    <row r="513" spans="2:15" ht="15" customHeight="1" x14ac:dyDescent="0.25">
      <c r="B513" t="s">
        <v>2364</v>
      </c>
      <c r="C513" s="1">
        <v>41055.073888888888</v>
      </c>
      <c r="D513" s="4" t="s">
        <v>444</v>
      </c>
      <c r="E513">
        <v>480000</v>
      </c>
      <c r="F513" t="s">
        <v>445</v>
      </c>
      <c r="G513">
        <f>tblSalaries[[#This Row],[clean Salary (in local currency)]]*VLOOKUP(tblSalaries[[#This Row],[Currency]],mapping!D:E,2,FALSE)</f>
        <v>68954.520184280962</v>
      </c>
      <c r="H513" t="s">
        <v>446</v>
      </c>
      <c r="I513" t="s">
        <v>356</v>
      </c>
      <c r="J513" t="s">
        <v>447</v>
      </c>
      <c r="K513" t="str">
        <f>VLOOKUP(tblSalaries[[#This Row],[Where do you work]],tblCountries[[Actual]:[Mapping]],2,FALSE)</f>
        <v>Sweden</v>
      </c>
      <c r="L513" t="s">
        <v>25</v>
      </c>
      <c r="M513" s="21" t="s">
        <v>4016</v>
      </c>
      <c r="N513" t="str">
        <f>VLOOKUP(IF(FLOOR(tblSalaries[[#This Row],[Salary in USD]]/salary_step,1)&gt;19,19,FLOOR(tblSalaries[[#This Row],[Salary in USD]]/salary_step,1)),tblCountries4[#All],2,0)</f>
        <v>05 | 62500 - 75000</v>
      </c>
      <c r="O513">
        <f>IF(VALUE(max_scatterplot)=0,tblSalaries[[#This Row],[Salary in USD]],IF(AND(tblSalaries[[#This Row],[Salary in USD]]&gt;=VALUE(min_scatterplot),tblSalaries[[#This Row],[Salary in USD]]&lt;=VALUE(max_scatterplot)),tblSalaries[[#This Row],[Salary in USD]],selection_false))</f>
        <v>68954.520184280962</v>
      </c>
    </row>
    <row r="514" spans="2:15" ht="15" customHeight="1" x14ac:dyDescent="0.25">
      <c r="B514" t="s">
        <v>2049</v>
      </c>
      <c r="C514" s="1">
        <v>41054.229618055557</v>
      </c>
      <c r="D514" s="4">
        <v>70000</v>
      </c>
      <c r="E514">
        <v>70000</v>
      </c>
      <c r="F514" t="s">
        <v>86</v>
      </c>
      <c r="G514">
        <f>tblSalaries[[#This Row],[clean Salary (in local currency)]]*VLOOKUP(tblSalaries[[#This Row],[Currency]],mapping!D:E,2,FALSE)</f>
        <v>68835.306612122877</v>
      </c>
      <c r="H514" t="s">
        <v>87</v>
      </c>
      <c r="I514" t="s">
        <v>279</v>
      </c>
      <c r="J514" t="s">
        <v>88</v>
      </c>
      <c r="K514" t="str">
        <f>VLOOKUP(tblSalaries[[#This Row],[Where do you work]],tblCountries[[Actual]:[Mapping]],2,FALSE)</f>
        <v>Canada</v>
      </c>
      <c r="L514" t="s">
        <v>18</v>
      </c>
      <c r="M514" s="21" t="s">
        <v>4016</v>
      </c>
      <c r="N514" t="str">
        <f>VLOOKUP(IF(FLOOR(tblSalaries[[#This Row],[Salary in USD]]/salary_step,1)&gt;19,19,FLOOR(tblSalaries[[#This Row],[Salary in USD]]/salary_step,1)),tblCountries4[#All],2,0)</f>
        <v>05 | 62500 - 75000</v>
      </c>
      <c r="O514">
        <f>IF(VALUE(max_scatterplot)=0,tblSalaries[[#This Row],[Salary in USD]],IF(AND(tblSalaries[[#This Row],[Salary in USD]]&gt;=VALUE(min_scatterplot),tblSalaries[[#This Row],[Salary in USD]]&lt;=VALUE(max_scatterplot)),tblSalaries[[#This Row],[Salary in USD]],selection_false))</f>
        <v>68835.306612122877</v>
      </c>
    </row>
    <row r="515" spans="2:15" ht="15" customHeight="1" x14ac:dyDescent="0.25">
      <c r="B515" t="s">
        <v>2142</v>
      </c>
      <c r="C515" s="1">
        <v>41055.030057870368</v>
      </c>
      <c r="D515" s="4">
        <v>70000</v>
      </c>
      <c r="E515">
        <v>70000</v>
      </c>
      <c r="F515" t="s">
        <v>86</v>
      </c>
      <c r="G515">
        <f>tblSalaries[[#This Row],[clean Salary (in local currency)]]*VLOOKUP(tblSalaries[[#This Row],[Currency]],mapping!D:E,2,FALSE)</f>
        <v>68835.306612122877</v>
      </c>
      <c r="H515" t="s">
        <v>204</v>
      </c>
      <c r="I515" t="s">
        <v>52</v>
      </c>
      <c r="J515" t="s">
        <v>205</v>
      </c>
      <c r="K515" t="str">
        <f>VLOOKUP(tblSalaries[[#This Row],[Where do you work]],tblCountries[[Actual]:[Mapping]],2,FALSE)</f>
        <v>Canada</v>
      </c>
      <c r="L515" t="s">
        <v>9</v>
      </c>
      <c r="M515" s="21" t="s">
        <v>4016</v>
      </c>
      <c r="N515" t="str">
        <f>VLOOKUP(IF(FLOOR(tblSalaries[[#This Row],[Salary in USD]]/salary_step,1)&gt;19,19,FLOOR(tblSalaries[[#This Row],[Salary in USD]]/salary_step,1)),tblCountries4[#All],2,0)</f>
        <v>05 | 62500 - 75000</v>
      </c>
      <c r="O515">
        <f>IF(VALUE(max_scatterplot)=0,tblSalaries[[#This Row],[Salary in USD]],IF(AND(tblSalaries[[#This Row],[Salary in USD]]&gt;=VALUE(min_scatterplot),tblSalaries[[#This Row],[Salary in USD]]&lt;=VALUE(max_scatterplot)),tblSalaries[[#This Row],[Salary in USD]],selection_false))</f>
        <v>68835.306612122877</v>
      </c>
    </row>
    <row r="516" spans="2:15" ht="15" customHeight="1" x14ac:dyDescent="0.25">
      <c r="B516" t="s">
        <v>2466</v>
      </c>
      <c r="C516" s="1">
        <v>41055.13181712963</v>
      </c>
      <c r="D516" s="4" t="s">
        <v>563</v>
      </c>
      <c r="E516">
        <v>70000</v>
      </c>
      <c r="F516" t="s">
        <v>86</v>
      </c>
      <c r="G516">
        <f>tblSalaries[[#This Row],[clean Salary (in local currency)]]*VLOOKUP(tblSalaries[[#This Row],[Currency]],mapping!D:E,2,FALSE)</f>
        <v>68835.306612122877</v>
      </c>
      <c r="H516" t="s">
        <v>564</v>
      </c>
      <c r="I516" t="s">
        <v>52</v>
      </c>
      <c r="J516" t="s">
        <v>88</v>
      </c>
      <c r="K516" t="str">
        <f>VLOOKUP(tblSalaries[[#This Row],[Where do you work]],tblCountries[[Actual]:[Mapping]],2,FALSE)</f>
        <v>Canada</v>
      </c>
      <c r="L516" t="s">
        <v>25</v>
      </c>
      <c r="M516" s="21" t="s">
        <v>4016</v>
      </c>
      <c r="N516" t="str">
        <f>VLOOKUP(IF(FLOOR(tblSalaries[[#This Row],[Salary in USD]]/salary_step,1)&gt;19,19,FLOOR(tblSalaries[[#This Row],[Salary in USD]]/salary_step,1)),tblCountries4[#All],2,0)</f>
        <v>05 | 62500 - 75000</v>
      </c>
      <c r="O516">
        <f>IF(VALUE(max_scatterplot)=0,tblSalaries[[#This Row],[Salary in USD]],IF(AND(tblSalaries[[#This Row],[Salary in USD]]&gt;=VALUE(min_scatterplot),tblSalaries[[#This Row],[Salary in USD]]&lt;=VALUE(max_scatterplot)),tblSalaries[[#This Row],[Salary in USD]],selection_false))</f>
        <v>68835.306612122877</v>
      </c>
    </row>
    <row r="517" spans="2:15" ht="15" customHeight="1" x14ac:dyDescent="0.25">
      <c r="B517" t="s">
        <v>3695</v>
      </c>
      <c r="C517" s="1">
        <v>41067.392881944441</v>
      </c>
      <c r="D517" s="4">
        <v>70000</v>
      </c>
      <c r="E517">
        <v>70000</v>
      </c>
      <c r="F517" t="s">
        <v>86</v>
      </c>
      <c r="G517">
        <f>tblSalaries[[#This Row],[clean Salary (in local currency)]]*VLOOKUP(tblSalaries[[#This Row],[Currency]],mapping!D:E,2,FALSE)</f>
        <v>68835.306612122877</v>
      </c>
      <c r="H517" t="s">
        <v>14</v>
      </c>
      <c r="I517" t="s">
        <v>20</v>
      </c>
      <c r="J517" t="s">
        <v>88</v>
      </c>
      <c r="K517" t="str">
        <f>VLOOKUP(tblSalaries[[#This Row],[Where do you work]],tblCountries[[Actual]:[Mapping]],2,FALSE)</f>
        <v>Canada</v>
      </c>
      <c r="L517" t="s">
        <v>13</v>
      </c>
      <c r="M517" s="21">
        <v>2</v>
      </c>
      <c r="N517" t="str">
        <f>VLOOKUP(IF(FLOOR(tblSalaries[[#This Row],[Salary in USD]]/salary_step,1)&gt;19,19,FLOOR(tblSalaries[[#This Row],[Salary in USD]]/salary_step,1)),tblCountries4[#All],2,0)</f>
        <v>05 | 62500 - 75000</v>
      </c>
      <c r="O517">
        <f>IF(VALUE(max_scatterplot)=0,tblSalaries[[#This Row],[Salary in USD]],IF(AND(tblSalaries[[#This Row],[Salary in USD]]&gt;=VALUE(min_scatterplot),tblSalaries[[#This Row],[Salary in USD]]&lt;=VALUE(max_scatterplot)),tblSalaries[[#This Row],[Salary in USD]],selection_false))</f>
        <v>68835.306612122877</v>
      </c>
    </row>
    <row r="518" spans="2:15" ht="15" customHeight="1" x14ac:dyDescent="0.25">
      <c r="B518" t="s">
        <v>2067</v>
      </c>
      <c r="C518" s="1">
        <v>41054.299409722225</v>
      </c>
      <c r="D518" s="4">
        <v>68000</v>
      </c>
      <c r="E518">
        <v>68000</v>
      </c>
      <c r="F518" t="s">
        <v>6</v>
      </c>
      <c r="G518">
        <f>tblSalaries[[#This Row],[clean Salary (in local currency)]]*VLOOKUP(tblSalaries[[#This Row],[Currency]],mapping!D:E,2,FALSE)</f>
        <v>68000</v>
      </c>
      <c r="H518" t="s">
        <v>107</v>
      </c>
      <c r="I518" t="s">
        <v>20</v>
      </c>
      <c r="J518" t="s">
        <v>15</v>
      </c>
      <c r="K518" t="str">
        <f>VLOOKUP(tblSalaries[[#This Row],[Where do you work]],tblCountries[[Actual]:[Mapping]],2,FALSE)</f>
        <v>USA</v>
      </c>
      <c r="L518" t="s">
        <v>13</v>
      </c>
      <c r="M518" s="21" t="s">
        <v>4016</v>
      </c>
      <c r="N518" t="str">
        <f>VLOOKUP(IF(FLOOR(tblSalaries[[#This Row],[Salary in USD]]/salary_step,1)&gt;19,19,FLOOR(tblSalaries[[#This Row],[Salary in USD]]/salary_step,1)),tblCountries4[#All],2,0)</f>
        <v>05 | 62500 - 75000</v>
      </c>
      <c r="O518">
        <f>IF(VALUE(max_scatterplot)=0,tblSalaries[[#This Row],[Salary in USD]],IF(AND(tblSalaries[[#This Row],[Salary in USD]]&gt;=VALUE(min_scatterplot),tblSalaries[[#This Row],[Salary in USD]]&lt;=VALUE(max_scatterplot)),tblSalaries[[#This Row],[Salary in USD]],selection_false))</f>
        <v>68000</v>
      </c>
    </row>
    <row r="519" spans="2:15" ht="15" customHeight="1" x14ac:dyDescent="0.25">
      <c r="B519" t="s">
        <v>2291</v>
      </c>
      <c r="C519" s="1">
        <v>41055.054120370369</v>
      </c>
      <c r="D519" s="4">
        <v>68000</v>
      </c>
      <c r="E519">
        <v>68000</v>
      </c>
      <c r="F519" t="s">
        <v>6</v>
      </c>
      <c r="G519">
        <f>tblSalaries[[#This Row],[clean Salary (in local currency)]]*VLOOKUP(tblSalaries[[#This Row],[Currency]],mapping!D:E,2,FALSE)</f>
        <v>68000</v>
      </c>
      <c r="H519" t="s">
        <v>361</v>
      </c>
      <c r="I519" t="s">
        <v>52</v>
      </c>
      <c r="J519" t="s">
        <v>15</v>
      </c>
      <c r="K519" t="str">
        <f>VLOOKUP(tblSalaries[[#This Row],[Where do you work]],tblCountries[[Actual]:[Mapping]],2,FALSE)</f>
        <v>USA</v>
      </c>
      <c r="L519" t="s">
        <v>13</v>
      </c>
      <c r="M519" s="21" t="s">
        <v>4016</v>
      </c>
      <c r="N519" t="str">
        <f>VLOOKUP(IF(FLOOR(tblSalaries[[#This Row],[Salary in USD]]/salary_step,1)&gt;19,19,FLOOR(tblSalaries[[#This Row],[Salary in USD]]/salary_step,1)),tblCountries4[#All],2,0)</f>
        <v>05 | 62500 - 75000</v>
      </c>
      <c r="O519">
        <f>IF(VALUE(max_scatterplot)=0,tblSalaries[[#This Row],[Salary in USD]],IF(AND(tblSalaries[[#This Row],[Salary in USD]]&gt;=VALUE(min_scatterplot),tblSalaries[[#This Row],[Salary in USD]]&lt;=VALUE(max_scatterplot)),tblSalaries[[#This Row],[Salary in USD]],selection_false))</f>
        <v>68000</v>
      </c>
    </row>
    <row r="520" spans="2:15" ht="15" customHeight="1" x14ac:dyDescent="0.25">
      <c r="B520" t="s">
        <v>2360</v>
      </c>
      <c r="C520" s="1">
        <v>41055.072083333333</v>
      </c>
      <c r="D520" s="4">
        <v>68000</v>
      </c>
      <c r="E520">
        <v>68000</v>
      </c>
      <c r="F520" t="s">
        <v>6</v>
      </c>
      <c r="G520">
        <f>tblSalaries[[#This Row],[clean Salary (in local currency)]]*VLOOKUP(tblSalaries[[#This Row],[Currency]],mapping!D:E,2,FALSE)</f>
        <v>68000</v>
      </c>
      <c r="H520" t="s">
        <v>201</v>
      </c>
      <c r="I520" t="s">
        <v>52</v>
      </c>
      <c r="J520" t="s">
        <v>15</v>
      </c>
      <c r="K520" t="str">
        <f>VLOOKUP(tblSalaries[[#This Row],[Where do you work]],tblCountries[[Actual]:[Mapping]],2,FALSE)</f>
        <v>USA</v>
      </c>
      <c r="L520" t="s">
        <v>18</v>
      </c>
      <c r="M520" s="21" t="s">
        <v>4016</v>
      </c>
      <c r="N520" t="str">
        <f>VLOOKUP(IF(FLOOR(tblSalaries[[#This Row],[Salary in USD]]/salary_step,1)&gt;19,19,FLOOR(tblSalaries[[#This Row],[Salary in USD]]/salary_step,1)),tblCountries4[#All],2,0)</f>
        <v>05 | 62500 - 75000</v>
      </c>
      <c r="O520">
        <f>IF(VALUE(max_scatterplot)=0,tblSalaries[[#This Row],[Salary in USD]],IF(AND(tblSalaries[[#This Row],[Salary in USD]]&gt;=VALUE(min_scatterplot),tblSalaries[[#This Row],[Salary in USD]]&lt;=VALUE(max_scatterplot)),tblSalaries[[#This Row],[Salary in USD]],selection_false))</f>
        <v>68000</v>
      </c>
    </row>
    <row r="521" spans="2:15" ht="15" customHeight="1" x14ac:dyDescent="0.25">
      <c r="B521" t="s">
        <v>3588</v>
      </c>
      <c r="C521" s="1">
        <v>41062.280150462961</v>
      </c>
      <c r="D521" s="4">
        <v>68000</v>
      </c>
      <c r="E521">
        <v>68000</v>
      </c>
      <c r="F521" t="s">
        <v>6</v>
      </c>
      <c r="G521">
        <f>tblSalaries[[#This Row],[clean Salary (in local currency)]]*VLOOKUP(tblSalaries[[#This Row],[Currency]],mapping!D:E,2,FALSE)</f>
        <v>68000</v>
      </c>
      <c r="H521" t="s">
        <v>411</v>
      </c>
      <c r="I521" t="s">
        <v>20</v>
      </c>
      <c r="J521" t="s">
        <v>15</v>
      </c>
      <c r="K521" t="str">
        <f>VLOOKUP(tblSalaries[[#This Row],[Where do you work]],tblCountries[[Actual]:[Mapping]],2,FALSE)</f>
        <v>USA</v>
      </c>
      <c r="L521" t="s">
        <v>9</v>
      </c>
      <c r="M521" s="21">
        <v>12</v>
      </c>
      <c r="N521" t="str">
        <f>VLOOKUP(IF(FLOOR(tblSalaries[[#This Row],[Salary in USD]]/salary_step,1)&gt;19,19,FLOOR(tblSalaries[[#This Row],[Salary in USD]]/salary_step,1)),tblCountries4[#All],2,0)</f>
        <v>05 | 62500 - 75000</v>
      </c>
      <c r="O521">
        <f>IF(VALUE(max_scatterplot)=0,tblSalaries[[#This Row],[Salary in USD]],IF(AND(tblSalaries[[#This Row],[Salary in USD]]&gt;=VALUE(min_scatterplot),tblSalaries[[#This Row],[Salary in USD]]&lt;=VALUE(max_scatterplot)),tblSalaries[[#This Row],[Salary in USD]],selection_false))</f>
        <v>68000</v>
      </c>
    </row>
    <row r="522" spans="2:15" ht="15" customHeight="1" x14ac:dyDescent="0.25">
      <c r="B522" t="s">
        <v>3706</v>
      </c>
      <c r="C522" s="1">
        <v>41068.001261574071</v>
      </c>
      <c r="D522" s="4">
        <v>68000</v>
      </c>
      <c r="E522">
        <v>68000</v>
      </c>
      <c r="F522" t="s">
        <v>6</v>
      </c>
      <c r="G522">
        <f>tblSalaries[[#This Row],[clean Salary (in local currency)]]*VLOOKUP(tblSalaries[[#This Row],[Currency]],mapping!D:E,2,FALSE)</f>
        <v>68000</v>
      </c>
      <c r="H522" t="s">
        <v>1866</v>
      </c>
      <c r="I522" t="s">
        <v>20</v>
      </c>
      <c r="J522" t="s">
        <v>15</v>
      </c>
      <c r="K522" t="str">
        <f>VLOOKUP(tblSalaries[[#This Row],[Where do you work]],tblCountries[[Actual]:[Mapping]],2,FALSE)</f>
        <v>USA</v>
      </c>
      <c r="L522" t="s">
        <v>9</v>
      </c>
      <c r="M522" s="21">
        <v>2.5</v>
      </c>
      <c r="N522" t="str">
        <f>VLOOKUP(IF(FLOOR(tblSalaries[[#This Row],[Salary in USD]]/salary_step,1)&gt;19,19,FLOOR(tblSalaries[[#This Row],[Salary in USD]]/salary_step,1)),tblCountries4[#All],2,0)</f>
        <v>05 | 62500 - 75000</v>
      </c>
      <c r="O522">
        <f>IF(VALUE(max_scatterplot)=0,tblSalaries[[#This Row],[Salary in USD]],IF(AND(tblSalaries[[#This Row],[Salary in USD]]&gt;=VALUE(min_scatterplot),tblSalaries[[#This Row],[Salary in USD]]&lt;=VALUE(max_scatterplot)),tblSalaries[[#This Row],[Salary in USD]],selection_false))</f>
        <v>68000</v>
      </c>
    </row>
    <row r="523" spans="2:15" ht="15" customHeight="1" x14ac:dyDescent="0.25">
      <c r="B523" t="s">
        <v>2714</v>
      </c>
      <c r="C523" s="1">
        <v>41055.618773148148</v>
      </c>
      <c r="D523" s="4">
        <v>85000</v>
      </c>
      <c r="E523">
        <v>85000</v>
      </c>
      <c r="F523" t="s">
        <v>670</v>
      </c>
      <c r="G523">
        <f>tblSalaries[[#This Row],[clean Salary (in local currency)]]*VLOOKUP(tblSalaries[[#This Row],[Currency]],mapping!D:E,2,FALSE)</f>
        <v>67794.987956419791</v>
      </c>
      <c r="H523" t="s">
        <v>826</v>
      </c>
      <c r="I523" t="s">
        <v>52</v>
      </c>
      <c r="J523" t="s">
        <v>672</v>
      </c>
      <c r="K523" t="str">
        <f>VLOOKUP(tblSalaries[[#This Row],[Where do you work]],tblCountries[[Actual]:[Mapping]],2,FALSE)</f>
        <v>New Zealand</v>
      </c>
      <c r="L523" t="s">
        <v>9</v>
      </c>
      <c r="M523" s="21">
        <v>15</v>
      </c>
      <c r="N523" t="str">
        <f>VLOOKUP(IF(FLOOR(tblSalaries[[#This Row],[Salary in USD]]/salary_step,1)&gt;19,19,FLOOR(tblSalaries[[#This Row],[Salary in USD]]/salary_step,1)),tblCountries4[#All],2,0)</f>
        <v>05 | 62500 - 75000</v>
      </c>
      <c r="O523">
        <f>IF(VALUE(max_scatterplot)=0,tblSalaries[[#This Row],[Salary in USD]],IF(AND(tblSalaries[[#This Row],[Salary in USD]]&gt;=VALUE(min_scatterplot),tblSalaries[[#This Row],[Salary in USD]]&lt;=VALUE(max_scatterplot)),tblSalaries[[#This Row],[Salary in USD]],selection_false))</f>
        <v>67794.987956419791</v>
      </c>
    </row>
    <row r="524" spans="2:15" ht="15" customHeight="1" x14ac:dyDescent="0.25">
      <c r="B524" t="s">
        <v>2231</v>
      </c>
      <c r="C524" s="1">
        <v>41055.040532407409</v>
      </c>
      <c r="D524" s="4">
        <v>43000</v>
      </c>
      <c r="E524">
        <v>43000</v>
      </c>
      <c r="F524" t="s">
        <v>69</v>
      </c>
      <c r="G524">
        <f>tblSalaries[[#This Row],[clean Salary (in local currency)]]*VLOOKUP(tblSalaries[[#This Row],[Currency]],mapping!D:E,2,FALSE)</f>
        <v>67775.665698893223</v>
      </c>
      <c r="H524" t="s">
        <v>302</v>
      </c>
      <c r="I524" t="s">
        <v>52</v>
      </c>
      <c r="J524" t="s">
        <v>71</v>
      </c>
      <c r="K524" t="str">
        <f>VLOOKUP(tblSalaries[[#This Row],[Where do you work]],tblCountries[[Actual]:[Mapping]],2,FALSE)</f>
        <v>UK</v>
      </c>
      <c r="L524" t="s">
        <v>18</v>
      </c>
      <c r="M524" s="21" t="s">
        <v>4016</v>
      </c>
      <c r="N524" t="str">
        <f>VLOOKUP(IF(FLOOR(tblSalaries[[#This Row],[Salary in USD]]/salary_step,1)&gt;19,19,FLOOR(tblSalaries[[#This Row],[Salary in USD]]/salary_step,1)),tblCountries4[#All],2,0)</f>
        <v>05 | 62500 - 75000</v>
      </c>
      <c r="O524">
        <f>IF(VALUE(max_scatterplot)=0,tblSalaries[[#This Row],[Salary in USD]],IF(AND(tblSalaries[[#This Row],[Salary in USD]]&gt;=VALUE(min_scatterplot),tblSalaries[[#This Row],[Salary in USD]]&lt;=VALUE(max_scatterplot)),tblSalaries[[#This Row],[Salary in USD]],selection_false))</f>
        <v>67775.665698893223</v>
      </c>
    </row>
    <row r="525" spans="2:15" ht="15" customHeight="1" x14ac:dyDescent="0.25">
      <c r="B525" t="s">
        <v>2366</v>
      </c>
      <c r="C525" s="1">
        <v>41055.076331018521</v>
      </c>
      <c r="D525" s="4">
        <v>43000</v>
      </c>
      <c r="E525">
        <v>43000</v>
      </c>
      <c r="F525" t="s">
        <v>69</v>
      </c>
      <c r="G525">
        <f>tblSalaries[[#This Row],[clean Salary (in local currency)]]*VLOOKUP(tblSalaries[[#This Row],[Currency]],mapping!D:E,2,FALSE)</f>
        <v>67775.665698893223</v>
      </c>
      <c r="H525" t="s">
        <v>448</v>
      </c>
      <c r="I525" t="s">
        <v>52</v>
      </c>
      <c r="J525" t="s">
        <v>71</v>
      </c>
      <c r="K525" t="str">
        <f>VLOOKUP(tblSalaries[[#This Row],[Where do you work]],tblCountries[[Actual]:[Mapping]],2,FALSE)</f>
        <v>UK</v>
      </c>
      <c r="L525" t="s">
        <v>9</v>
      </c>
      <c r="M525" s="21" t="s">
        <v>4016</v>
      </c>
      <c r="N525" t="str">
        <f>VLOOKUP(IF(FLOOR(tblSalaries[[#This Row],[Salary in USD]]/salary_step,1)&gt;19,19,FLOOR(tblSalaries[[#This Row],[Salary in USD]]/salary_step,1)),tblCountries4[#All],2,0)</f>
        <v>05 | 62500 - 75000</v>
      </c>
      <c r="O525">
        <f>IF(VALUE(max_scatterplot)=0,tblSalaries[[#This Row],[Salary in USD]],IF(AND(tblSalaries[[#This Row],[Salary in USD]]&gt;=VALUE(min_scatterplot),tblSalaries[[#This Row],[Salary in USD]]&lt;=VALUE(max_scatterplot)),tblSalaries[[#This Row],[Salary in USD]],selection_false))</f>
        <v>67775.665698893223</v>
      </c>
    </row>
    <row r="526" spans="2:15" ht="15" customHeight="1" x14ac:dyDescent="0.25">
      <c r="B526" t="s">
        <v>3156</v>
      </c>
      <c r="C526" s="1">
        <v>41057.948483796295</v>
      </c>
      <c r="D526" s="4" t="s">
        <v>1316</v>
      </c>
      <c r="E526">
        <v>43000</v>
      </c>
      <c r="F526" t="s">
        <v>69</v>
      </c>
      <c r="G526">
        <f>tblSalaries[[#This Row],[clean Salary (in local currency)]]*VLOOKUP(tblSalaries[[#This Row],[Currency]],mapping!D:E,2,FALSE)</f>
        <v>67775.665698893223</v>
      </c>
      <c r="H526" t="s">
        <v>1317</v>
      </c>
      <c r="I526" t="s">
        <v>310</v>
      </c>
      <c r="J526" t="s">
        <v>71</v>
      </c>
      <c r="K526" t="str">
        <f>VLOOKUP(tblSalaries[[#This Row],[Where do you work]],tblCountries[[Actual]:[Mapping]],2,FALSE)</f>
        <v>UK</v>
      </c>
      <c r="L526" t="s">
        <v>13</v>
      </c>
      <c r="M526" s="21">
        <v>15</v>
      </c>
      <c r="N526" t="str">
        <f>VLOOKUP(IF(FLOOR(tblSalaries[[#This Row],[Salary in USD]]/salary_step,1)&gt;19,19,FLOOR(tblSalaries[[#This Row],[Salary in USD]]/salary_step,1)),tblCountries4[#All],2,0)</f>
        <v>05 | 62500 - 75000</v>
      </c>
      <c r="O526">
        <f>IF(VALUE(max_scatterplot)=0,tblSalaries[[#This Row],[Salary in USD]],IF(AND(tblSalaries[[#This Row],[Salary in USD]]&gt;=VALUE(min_scatterplot),tblSalaries[[#This Row],[Salary in USD]]&lt;=VALUE(max_scatterplot)),tblSalaries[[#This Row],[Salary in USD]],selection_false))</f>
        <v>67775.665698893223</v>
      </c>
    </row>
    <row r="527" spans="2:15" ht="15" customHeight="1" x14ac:dyDescent="0.25">
      <c r="B527" t="s">
        <v>3231</v>
      </c>
      <c r="C527" s="1">
        <v>41058.241365740738</v>
      </c>
      <c r="D527" s="4" t="s">
        <v>1402</v>
      </c>
      <c r="E527">
        <v>43000</v>
      </c>
      <c r="F527" t="s">
        <v>69</v>
      </c>
      <c r="G527">
        <f>tblSalaries[[#This Row],[clean Salary (in local currency)]]*VLOOKUP(tblSalaries[[#This Row],[Currency]],mapping!D:E,2,FALSE)</f>
        <v>67775.665698893223</v>
      </c>
      <c r="H527" t="s">
        <v>181</v>
      </c>
      <c r="I527" t="s">
        <v>488</v>
      </c>
      <c r="J527" t="s">
        <v>71</v>
      </c>
      <c r="K527" t="str">
        <f>VLOOKUP(tblSalaries[[#This Row],[Where do you work]],tblCountries[[Actual]:[Mapping]],2,FALSE)</f>
        <v>UK</v>
      </c>
      <c r="L527" t="s">
        <v>9</v>
      </c>
      <c r="M527" s="21">
        <v>25</v>
      </c>
      <c r="N527" t="str">
        <f>VLOOKUP(IF(FLOOR(tblSalaries[[#This Row],[Salary in USD]]/salary_step,1)&gt;19,19,FLOOR(tblSalaries[[#This Row],[Salary in USD]]/salary_step,1)),tblCountries4[#All],2,0)</f>
        <v>05 | 62500 - 75000</v>
      </c>
      <c r="O527">
        <f>IF(VALUE(max_scatterplot)=0,tblSalaries[[#This Row],[Salary in USD]],IF(AND(tblSalaries[[#This Row],[Salary in USD]]&gt;=VALUE(min_scatterplot),tblSalaries[[#This Row],[Salary in USD]]&lt;=VALUE(max_scatterplot)),tblSalaries[[#This Row],[Salary in USD]],selection_false))</f>
        <v>67775.665698893223</v>
      </c>
    </row>
    <row r="528" spans="2:15" ht="15" customHeight="1" x14ac:dyDescent="0.25">
      <c r="B528" t="s">
        <v>3660</v>
      </c>
      <c r="C528" s="1">
        <v>41065.880046296297</v>
      </c>
      <c r="D528" s="4" t="s">
        <v>1828</v>
      </c>
      <c r="E528">
        <v>400000</v>
      </c>
      <c r="F528" t="s">
        <v>1829</v>
      </c>
      <c r="G528">
        <f>tblSalaries[[#This Row],[clean Salary (in local currency)]]*VLOOKUP(tblSalaries[[#This Row],[Currency]],mapping!D:E,2,FALSE)</f>
        <v>67700.452577525488</v>
      </c>
      <c r="H528" t="s">
        <v>1830</v>
      </c>
      <c r="I528" t="s">
        <v>20</v>
      </c>
      <c r="J528" t="s">
        <v>583</v>
      </c>
      <c r="K528" t="str">
        <f>VLOOKUP(tblSalaries[[#This Row],[Where do you work]],tblCountries[[Actual]:[Mapping]],2,FALSE)</f>
        <v>Norway</v>
      </c>
      <c r="L528" t="s">
        <v>13</v>
      </c>
      <c r="M528" s="21">
        <v>5</v>
      </c>
      <c r="N528" t="str">
        <f>VLOOKUP(IF(FLOOR(tblSalaries[[#This Row],[Salary in USD]]/salary_step,1)&gt;19,19,FLOOR(tblSalaries[[#This Row],[Salary in USD]]/salary_step,1)),tblCountries4[#All],2,0)</f>
        <v>05 | 62500 - 75000</v>
      </c>
      <c r="O528">
        <f>IF(VALUE(max_scatterplot)=0,tblSalaries[[#This Row],[Salary in USD]],IF(AND(tblSalaries[[#This Row],[Salary in USD]]&gt;=VALUE(min_scatterplot),tblSalaries[[#This Row],[Salary in USD]]&lt;=VALUE(max_scatterplot)),tblSalaries[[#This Row],[Salary in USD]],selection_false))</f>
        <v>67700.452577525488</v>
      </c>
    </row>
    <row r="529" spans="2:15" ht="15" customHeight="1" x14ac:dyDescent="0.25">
      <c r="B529" t="s">
        <v>2499</v>
      </c>
      <c r="C529" s="1">
        <v>41055.166909722226</v>
      </c>
      <c r="D529" s="4">
        <v>68500</v>
      </c>
      <c r="E529">
        <v>68500</v>
      </c>
      <c r="F529" t="s">
        <v>86</v>
      </c>
      <c r="G529">
        <f>tblSalaries[[#This Row],[clean Salary (in local currency)]]*VLOOKUP(tblSalaries[[#This Row],[Currency]],mapping!D:E,2,FALSE)</f>
        <v>67360.264327577388</v>
      </c>
      <c r="H529" t="s">
        <v>14</v>
      </c>
      <c r="I529" t="s">
        <v>20</v>
      </c>
      <c r="J529" t="s">
        <v>88</v>
      </c>
      <c r="K529" t="str">
        <f>VLOOKUP(tblSalaries[[#This Row],[Where do you work]],tblCountries[[Actual]:[Mapping]],2,FALSE)</f>
        <v>Canada</v>
      </c>
      <c r="L529" t="s">
        <v>9</v>
      </c>
      <c r="M529" s="21" t="s">
        <v>4016</v>
      </c>
      <c r="N529" t="str">
        <f>VLOOKUP(IF(FLOOR(tblSalaries[[#This Row],[Salary in USD]]/salary_step,1)&gt;19,19,FLOOR(tblSalaries[[#This Row],[Salary in USD]]/salary_step,1)),tblCountries4[#All],2,0)</f>
        <v>05 | 62500 - 75000</v>
      </c>
      <c r="O529">
        <f>IF(VALUE(max_scatterplot)=0,tblSalaries[[#This Row],[Salary in USD]],IF(AND(tblSalaries[[#This Row],[Salary in USD]]&gt;=VALUE(min_scatterplot),tblSalaries[[#This Row],[Salary in USD]]&lt;=VALUE(max_scatterplot)),tblSalaries[[#This Row],[Salary in USD]],selection_false))</f>
        <v>67360.264327577388</v>
      </c>
    </row>
    <row r="530" spans="2:15" ht="15" customHeight="1" x14ac:dyDescent="0.25">
      <c r="B530" t="s">
        <v>2121</v>
      </c>
      <c r="C530" s="1">
        <v>41055.02884259259</v>
      </c>
      <c r="D530" s="4">
        <v>67000</v>
      </c>
      <c r="E530">
        <v>67000</v>
      </c>
      <c r="F530" t="s">
        <v>6</v>
      </c>
      <c r="G530">
        <f>tblSalaries[[#This Row],[clean Salary (in local currency)]]*VLOOKUP(tblSalaries[[#This Row],[Currency]],mapping!D:E,2,FALSE)</f>
        <v>67000</v>
      </c>
      <c r="H530" t="s">
        <v>180</v>
      </c>
      <c r="I530" t="s">
        <v>20</v>
      </c>
      <c r="J530" t="s">
        <v>15</v>
      </c>
      <c r="K530" t="str">
        <f>VLOOKUP(tblSalaries[[#This Row],[Where do you work]],tblCountries[[Actual]:[Mapping]],2,FALSE)</f>
        <v>USA</v>
      </c>
      <c r="L530" t="s">
        <v>9</v>
      </c>
      <c r="M530" s="21" t="s">
        <v>4016</v>
      </c>
      <c r="N530" t="str">
        <f>VLOOKUP(IF(FLOOR(tblSalaries[[#This Row],[Salary in USD]]/salary_step,1)&gt;19,19,FLOOR(tblSalaries[[#This Row],[Salary in USD]]/salary_step,1)),tblCountries4[#All],2,0)</f>
        <v>05 | 62500 - 75000</v>
      </c>
      <c r="O530">
        <f>IF(VALUE(max_scatterplot)=0,tblSalaries[[#This Row],[Salary in USD]],IF(AND(tblSalaries[[#This Row],[Salary in USD]]&gt;=VALUE(min_scatterplot),tblSalaries[[#This Row],[Salary in USD]]&lt;=VALUE(max_scatterplot)),tblSalaries[[#This Row],[Salary in USD]],selection_false))</f>
        <v>67000</v>
      </c>
    </row>
    <row r="531" spans="2:15" ht="15" customHeight="1" x14ac:dyDescent="0.25">
      <c r="B531" t="s">
        <v>2179</v>
      </c>
      <c r="C531" s="1">
        <v>41055.033888888887</v>
      </c>
      <c r="D531" s="4">
        <v>67000</v>
      </c>
      <c r="E531">
        <v>67000</v>
      </c>
      <c r="F531" t="s">
        <v>6</v>
      </c>
      <c r="G531">
        <f>tblSalaries[[#This Row],[clean Salary (in local currency)]]*VLOOKUP(tblSalaries[[#This Row],[Currency]],mapping!D:E,2,FALSE)</f>
        <v>67000</v>
      </c>
      <c r="H531" t="s">
        <v>245</v>
      </c>
      <c r="I531" t="s">
        <v>20</v>
      </c>
      <c r="J531" t="s">
        <v>15</v>
      </c>
      <c r="K531" t="str">
        <f>VLOOKUP(tblSalaries[[#This Row],[Where do you work]],tblCountries[[Actual]:[Mapping]],2,FALSE)</f>
        <v>USA</v>
      </c>
      <c r="L531" t="s">
        <v>9</v>
      </c>
      <c r="M531" s="21" t="s">
        <v>4016</v>
      </c>
      <c r="N531" t="str">
        <f>VLOOKUP(IF(FLOOR(tblSalaries[[#This Row],[Salary in USD]]/salary_step,1)&gt;19,19,FLOOR(tblSalaries[[#This Row],[Salary in USD]]/salary_step,1)),tblCountries4[#All],2,0)</f>
        <v>05 | 62500 - 75000</v>
      </c>
      <c r="O531">
        <f>IF(VALUE(max_scatterplot)=0,tblSalaries[[#This Row],[Salary in USD]],IF(AND(tblSalaries[[#This Row],[Salary in USD]]&gt;=VALUE(min_scatterplot),tblSalaries[[#This Row],[Salary in USD]]&lt;=VALUE(max_scatterplot)),tblSalaries[[#This Row],[Salary in USD]],selection_false))</f>
        <v>67000</v>
      </c>
    </row>
    <row r="532" spans="2:15" ht="15" customHeight="1" x14ac:dyDescent="0.25">
      <c r="B532" t="s">
        <v>2199</v>
      </c>
      <c r="C532" s="1">
        <v>41055.036354166667</v>
      </c>
      <c r="D532" s="4">
        <v>67000</v>
      </c>
      <c r="E532">
        <v>67000</v>
      </c>
      <c r="F532" t="s">
        <v>6</v>
      </c>
      <c r="G532">
        <f>tblSalaries[[#This Row],[clean Salary (in local currency)]]*VLOOKUP(tblSalaries[[#This Row],[Currency]],mapping!D:E,2,FALSE)</f>
        <v>67000</v>
      </c>
      <c r="H532" t="s">
        <v>14</v>
      </c>
      <c r="I532" t="s">
        <v>20</v>
      </c>
      <c r="J532" t="s">
        <v>15</v>
      </c>
      <c r="K532" t="str">
        <f>VLOOKUP(tblSalaries[[#This Row],[Where do you work]],tblCountries[[Actual]:[Mapping]],2,FALSE)</f>
        <v>USA</v>
      </c>
      <c r="L532" t="s">
        <v>9</v>
      </c>
      <c r="M532" s="21" t="s">
        <v>4016</v>
      </c>
      <c r="N532" t="str">
        <f>VLOOKUP(IF(FLOOR(tblSalaries[[#This Row],[Salary in USD]]/salary_step,1)&gt;19,19,FLOOR(tblSalaries[[#This Row],[Salary in USD]]/salary_step,1)),tblCountries4[#All],2,0)</f>
        <v>05 | 62500 - 75000</v>
      </c>
      <c r="O532">
        <f>IF(VALUE(max_scatterplot)=0,tblSalaries[[#This Row],[Salary in USD]],IF(AND(tblSalaries[[#This Row],[Salary in USD]]&gt;=VALUE(min_scatterplot),tblSalaries[[#This Row],[Salary in USD]]&lt;=VALUE(max_scatterplot)),tblSalaries[[#This Row],[Salary in USD]],selection_false))</f>
        <v>67000</v>
      </c>
    </row>
    <row r="533" spans="2:15" ht="15" customHeight="1" x14ac:dyDescent="0.25">
      <c r="B533" t="s">
        <v>2308</v>
      </c>
      <c r="C533" s="1">
        <v>41055.057592592595</v>
      </c>
      <c r="D533" s="4">
        <v>67000</v>
      </c>
      <c r="E533">
        <v>67000</v>
      </c>
      <c r="F533" t="s">
        <v>6</v>
      </c>
      <c r="G533">
        <f>tblSalaries[[#This Row],[clean Salary (in local currency)]]*VLOOKUP(tblSalaries[[#This Row],[Currency]],mapping!D:E,2,FALSE)</f>
        <v>67000</v>
      </c>
      <c r="H533" t="s">
        <v>379</v>
      </c>
      <c r="I533" t="s">
        <v>20</v>
      </c>
      <c r="J533" t="s">
        <v>15</v>
      </c>
      <c r="K533" t="str">
        <f>VLOOKUP(tblSalaries[[#This Row],[Where do you work]],tblCountries[[Actual]:[Mapping]],2,FALSE)</f>
        <v>USA</v>
      </c>
      <c r="L533" t="s">
        <v>9</v>
      </c>
      <c r="M533" s="21" t="s">
        <v>4016</v>
      </c>
      <c r="N533" t="str">
        <f>VLOOKUP(IF(FLOOR(tblSalaries[[#This Row],[Salary in USD]]/salary_step,1)&gt;19,19,FLOOR(tblSalaries[[#This Row],[Salary in USD]]/salary_step,1)),tblCountries4[#All],2,0)</f>
        <v>05 | 62500 - 75000</v>
      </c>
      <c r="O533">
        <f>IF(VALUE(max_scatterplot)=0,tblSalaries[[#This Row],[Salary in USD]],IF(AND(tblSalaries[[#This Row],[Salary in USD]]&gt;=VALUE(min_scatterplot),tblSalaries[[#This Row],[Salary in USD]]&lt;=VALUE(max_scatterplot)),tblSalaries[[#This Row],[Salary in USD]],selection_false))</f>
        <v>67000</v>
      </c>
    </row>
    <row r="534" spans="2:15" ht="15" customHeight="1" x14ac:dyDescent="0.25">
      <c r="B534" t="s">
        <v>2549</v>
      </c>
      <c r="C534" s="1">
        <v>41055.240300925929</v>
      </c>
      <c r="D534" s="4">
        <v>67000</v>
      </c>
      <c r="E534">
        <v>67000</v>
      </c>
      <c r="F534" t="s">
        <v>6</v>
      </c>
      <c r="G534">
        <f>tblSalaries[[#This Row],[clean Salary (in local currency)]]*VLOOKUP(tblSalaries[[#This Row],[Currency]],mapping!D:E,2,FALSE)</f>
        <v>67000</v>
      </c>
      <c r="H534" t="s">
        <v>394</v>
      </c>
      <c r="I534" t="s">
        <v>20</v>
      </c>
      <c r="J534" t="s">
        <v>15</v>
      </c>
      <c r="K534" t="str">
        <f>VLOOKUP(tblSalaries[[#This Row],[Where do you work]],tblCountries[[Actual]:[Mapping]],2,FALSE)</f>
        <v>USA</v>
      </c>
      <c r="L534" t="s">
        <v>9</v>
      </c>
      <c r="M534" s="21" t="s">
        <v>4016</v>
      </c>
      <c r="N534" t="str">
        <f>VLOOKUP(IF(FLOOR(tblSalaries[[#This Row],[Salary in USD]]/salary_step,1)&gt;19,19,FLOOR(tblSalaries[[#This Row],[Salary in USD]]/salary_step,1)),tblCountries4[#All],2,0)</f>
        <v>05 | 62500 - 75000</v>
      </c>
      <c r="O534">
        <f>IF(VALUE(max_scatterplot)=0,tblSalaries[[#This Row],[Salary in USD]],IF(AND(tblSalaries[[#This Row],[Salary in USD]]&gt;=VALUE(min_scatterplot),tblSalaries[[#This Row],[Salary in USD]]&lt;=VALUE(max_scatterplot)),tblSalaries[[#This Row],[Salary in USD]],selection_false))</f>
        <v>67000</v>
      </c>
    </row>
    <row r="535" spans="2:15" ht="15" customHeight="1" x14ac:dyDescent="0.25">
      <c r="B535" t="s">
        <v>3423</v>
      </c>
      <c r="C535" s="1">
        <v>41059.508773148147</v>
      </c>
      <c r="D535" s="4">
        <v>67000</v>
      </c>
      <c r="E535">
        <v>67000</v>
      </c>
      <c r="F535" t="s">
        <v>6</v>
      </c>
      <c r="G535">
        <f>tblSalaries[[#This Row],[clean Salary (in local currency)]]*VLOOKUP(tblSalaries[[#This Row],[Currency]],mapping!D:E,2,FALSE)</f>
        <v>67000</v>
      </c>
      <c r="H535" t="s">
        <v>1599</v>
      </c>
      <c r="I535" t="s">
        <v>52</v>
      </c>
      <c r="J535" t="s">
        <v>15</v>
      </c>
      <c r="K535" t="str">
        <f>VLOOKUP(tblSalaries[[#This Row],[Where do you work]],tblCountries[[Actual]:[Mapping]],2,FALSE)</f>
        <v>USA</v>
      </c>
      <c r="L535" t="s">
        <v>18</v>
      </c>
      <c r="M535" s="21">
        <v>20</v>
      </c>
      <c r="N535" t="str">
        <f>VLOOKUP(IF(FLOOR(tblSalaries[[#This Row],[Salary in USD]]/salary_step,1)&gt;19,19,FLOOR(tblSalaries[[#This Row],[Salary in USD]]/salary_step,1)),tblCountries4[#All],2,0)</f>
        <v>05 | 62500 - 75000</v>
      </c>
      <c r="O535">
        <f>IF(VALUE(max_scatterplot)=0,tblSalaries[[#This Row],[Salary in USD]],IF(AND(tblSalaries[[#This Row],[Salary in USD]]&gt;=VALUE(min_scatterplot),tblSalaries[[#This Row],[Salary in USD]]&lt;=VALUE(max_scatterplot)),tblSalaries[[#This Row],[Salary in USD]],selection_false))</f>
        <v>67000</v>
      </c>
    </row>
    <row r="536" spans="2:15" ht="15" customHeight="1" x14ac:dyDescent="0.25">
      <c r="B536" t="s">
        <v>3726</v>
      </c>
      <c r="C536" s="1">
        <v>41068.875289351854</v>
      </c>
      <c r="D536" s="4">
        <v>67000</v>
      </c>
      <c r="E536">
        <v>67000</v>
      </c>
      <c r="F536" t="s">
        <v>6</v>
      </c>
      <c r="G536">
        <f>tblSalaries[[#This Row],[clean Salary (in local currency)]]*VLOOKUP(tblSalaries[[#This Row],[Currency]],mapping!D:E,2,FALSE)</f>
        <v>67000</v>
      </c>
      <c r="H536" t="s">
        <v>52</v>
      </c>
      <c r="I536" t="s">
        <v>52</v>
      </c>
      <c r="J536" t="s">
        <v>15</v>
      </c>
      <c r="K536" t="str">
        <f>VLOOKUP(tblSalaries[[#This Row],[Where do you work]],tblCountries[[Actual]:[Mapping]],2,FALSE)</f>
        <v>USA</v>
      </c>
      <c r="L536" t="s">
        <v>9</v>
      </c>
      <c r="M536" s="21">
        <v>16</v>
      </c>
      <c r="N536" t="str">
        <f>VLOOKUP(IF(FLOOR(tblSalaries[[#This Row],[Salary in USD]]/salary_step,1)&gt;19,19,FLOOR(tblSalaries[[#This Row],[Salary in USD]]/salary_step,1)),tblCountries4[#All],2,0)</f>
        <v>05 | 62500 - 75000</v>
      </c>
      <c r="O536">
        <f>IF(VALUE(max_scatterplot)=0,tblSalaries[[#This Row],[Salary in USD]],IF(AND(tblSalaries[[#This Row],[Salary in USD]]&gt;=VALUE(min_scatterplot),tblSalaries[[#This Row],[Salary in USD]]&lt;=VALUE(max_scatterplot)),tblSalaries[[#This Row],[Salary in USD]],selection_false))</f>
        <v>67000</v>
      </c>
    </row>
    <row r="537" spans="2:15" ht="15" customHeight="1" x14ac:dyDescent="0.25">
      <c r="B537" t="s">
        <v>3730</v>
      </c>
      <c r="C537" s="1">
        <v>41068.990405092591</v>
      </c>
      <c r="D537" s="4">
        <v>67000</v>
      </c>
      <c r="E537">
        <v>67000</v>
      </c>
      <c r="F537" t="s">
        <v>6</v>
      </c>
      <c r="G537">
        <f>tblSalaries[[#This Row],[clean Salary (in local currency)]]*VLOOKUP(tblSalaries[[#This Row],[Currency]],mapping!D:E,2,FALSE)</f>
        <v>67000</v>
      </c>
      <c r="H537" t="s">
        <v>52</v>
      </c>
      <c r="I537" t="s">
        <v>52</v>
      </c>
      <c r="J537" t="s">
        <v>15</v>
      </c>
      <c r="K537" t="str">
        <f>VLOOKUP(tblSalaries[[#This Row],[Where do you work]],tblCountries[[Actual]:[Mapping]],2,FALSE)</f>
        <v>USA</v>
      </c>
      <c r="L537" t="s">
        <v>186</v>
      </c>
      <c r="M537" s="21">
        <v>6</v>
      </c>
      <c r="N537" t="str">
        <f>VLOOKUP(IF(FLOOR(tblSalaries[[#This Row],[Salary in USD]]/salary_step,1)&gt;19,19,FLOOR(tblSalaries[[#This Row],[Salary in USD]]/salary_step,1)),tblCountries4[#All],2,0)</f>
        <v>05 | 62500 - 75000</v>
      </c>
      <c r="O537">
        <f>IF(VALUE(max_scatterplot)=0,tblSalaries[[#This Row],[Salary in USD]],IF(AND(tblSalaries[[#This Row],[Salary in USD]]&gt;=VALUE(min_scatterplot),tblSalaries[[#This Row],[Salary in USD]]&lt;=VALUE(max_scatterplot)),tblSalaries[[#This Row],[Salary in USD]],selection_false))</f>
        <v>67000</v>
      </c>
    </row>
    <row r="538" spans="2:15" ht="15" customHeight="1" x14ac:dyDescent="0.25">
      <c r="B538" t="s">
        <v>3833</v>
      </c>
      <c r="C538" s="1">
        <v>41075.99318287037</v>
      </c>
      <c r="D538" s="4">
        <v>67000</v>
      </c>
      <c r="E538">
        <v>67000</v>
      </c>
      <c r="F538" t="s">
        <v>6</v>
      </c>
      <c r="G538">
        <f>tblSalaries[[#This Row],[clean Salary (in local currency)]]*VLOOKUP(tblSalaries[[#This Row],[Currency]],mapping!D:E,2,FALSE)</f>
        <v>67000</v>
      </c>
      <c r="H538" t="s">
        <v>1962</v>
      </c>
      <c r="I538" t="s">
        <v>20</v>
      </c>
      <c r="J538" t="s">
        <v>15</v>
      </c>
      <c r="K538" t="str">
        <f>VLOOKUP(tblSalaries[[#This Row],[Where do you work]],tblCountries[[Actual]:[Mapping]],2,FALSE)</f>
        <v>USA</v>
      </c>
      <c r="L538" t="s">
        <v>9</v>
      </c>
      <c r="M538" s="21">
        <v>6</v>
      </c>
      <c r="N538" t="str">
        <f>VLOOKUP(IF(FLOOR(tblSalaries[[#This Row],[Salary in USD]]/salary_step,1)&gt;19,19,FLOOR(tblSalaries[[#This Row],[Salary in USD]]/salary_step,1)),tblCountries4[#All],2,0)</f>
        <v>05 | 62500 - 75000</v>
      </c>
      <c r="O538">
        <f>IF(VALUE(max_scatterplot)=0,tblSalaries[[#This Row],[Salary in USD]],IF(AND(tblSalaries[[#This Row],[Salary in USD]]&gt;=VALUE(min_scatterplot),tblSalaries[[#This Row],[Salary in USD]]&lt;=VALUE(max_scatterplot)),tblSalaries[[#This Row],[Salary in USD]],selection_false))</f>
        <v>67000</v>
      </c>
    </row>
    <row r="539" spans="2:15" ht="15" customHeight="1" x14ac:dyDescent="0.25">
      <c r="B539" t="s">
        <v>2162</v>
      </c>
      <c r="C539" s="1">
        <v>41055.031782407408</v>
      </c>
      <c r="D539" s="4">
        <v>66500</v>
      </c>
      <c r="E539">
        <v>66500</v>
      </c>
      <c r="F539" t="s">
        <v>6</v>
      </c>
      <c r="G539">
        <f>tblSalaries[[#This Row],[clean Salary (in local currency)]]*VLOOKUP(tblSalaries[[#This Row],[Currency]],mapping!D:E,2,FALSE)</f>
        <v>66500</v>
      </c>
      <c r="H539" t="s">
        <v>226</v>
      </c>
      <c r="I539" t="s">
        <v>20</v>
      </c>
      <c r="J539" t="s">
        <v>15</v>
      </c>
      <c r="K539" t="str">
        <f>VLOOKUP(tblSalaries[[#This Row],[Where do you work]],tblCountries[[Actual]:[Mapping]],2,FALSE)</f>
        <v>USA</v>
      </c>
      <c r="L539" t="s">
        <v>13</v>
      </c>
      <c r="M539" s="21" t="s">
        <v>4016</v>
      </c>
      <c r="N539" t="str">
        <f>VLOOKUP(IF(FLOOR(tblSalaries[[#This Row],[Salary in USD]]/salary_step,1)&gt;19,19,FLOOR(tblSalaries[[#This Row],[Salary in USD]]/salary_step,1)),tblCountries4[#All],2,0)</f>
        <v>05 | 62500 - 75000</v>
      </c>
      <c r="O539">
        <f>IF(VALUE(max_scatterplot)=0,tblSalaries[[#This Row],[Salary in USD]],IF(AND(tblSalaries[[#This Row],[Salary in USD]]&gt;=VALUE(min_scatterplot),tblSalaries[[#This Row],[Salary in USD]]&lt;=VALUE(max_scatterplot)),tblSalaries[[#This Row],[Salary in USD]],selection_false))</f>
        <v>66500</v>
      </c>
    </row>
    <row r="540" spans="2:15" ht="15" customHeight="1" x14ac:dyDescent="0.25">
      <c r="B540" t="s">
        <v>2791</v>
      </c>
      <c r="C540" s="1">
        <v>41055.875462962962</v>
      </c>
      <c r="D540" s="4" t="s">
        <v>919</v>
      </c>
      <c r="E540">
        <v>65000</v>
      </c>
      <c r="F540" t="s">
        <v>82</v>
      </c>
      <c r="G540">
        <f>tblSalaries[[#This Row],[clean Salary (in local currency)]]*VLOOKUP(tblSalaries[[#This Row],[Currency]],mapping!D:E,2,FALSE)</f>
        <v>66294.12766617132</v>
      </c>
      <c r="H540" t="s">
        <v>920</v>
      </c>
      <c r="I540" t="s">
        <v>20</v>
      </c>
      <c r="J540" t="s">
        <v>84</v>
      </c>
      <c r="K540" t="str">
        <f>VLOOKUP(tblSalaries[[#This Row],[Where do you work]],tblCountries[[Actual]:[Mapping]],2,FALSE)</f>
        <v>Australia</v>
      </c>
      <c r="L540" t="s">
        <v>13</v>
      </c>
      <c r="M540" s="21">
        <v>10</v>
      </c>
      <c r="N540" t="str">
        <f>VLOOKUP(IF(FLOOR(tblSalaries[[#This Row],[Salary in USD]]/salary_step,1)&gt;19,19,FLOOR(tblSalaries[[#This Row],[Salary in USD]]/salary_step,1)),tblCountries4[#All],2,0)</f>
        <v>05 | 62500 - 75000</v>
      </c>
      <c r="O540">
        <f>IF(VALUE(max_scatterplot)=0,tblSalaries[[#This Row],[Salary in USD]],IF(AND(tblSalaries[[#This Row],[Salary in USD]]&gt;=VALUE(min_scatterplot),tblSalaries[[#This Row],[Salary in USD]]&lt;=VALUE(max_scatterplot)),tblSalaries[[#This Row],[Salary in USD]],selection_false))</f>
        <v>66294.12766617132</v>
      </c>
    </row>
    <row r="541" spans="2:15" ht="15" customHeight="1" x14ac:dyDescent="0.25">
      <c r="B541" t="s">
        <v>2953</v>
      </c>
      <c r="C541" s="1">
        <v>41057.267777777779</v>
      </c>
      <c r="D541" s="4" t="s">
        <v>1104</v>
      </c>
      <c r="E541">
        <v>65000</v>
      </c>
      <c r="F541" t="s">
        <v>82</v>
      </c>
      <c r="G541">
        <f>tblSalaries[[#This Row],[clean Salary (in local currency)]]*VLOOKUP(tblSalaries[[#This Row],[Currency]],mapping!D:E,2,FALSE)</f>
        <v>66294.12766617132</v>
      </c>
      <c r="H541" t="s">
        <v>1105</v>
      </c>
      <c r="I541" t="s">
        <v>52</v>
      </c>
      <c r="J541" t="s">
        <v>84</v>
      </c>
      <c r="K541" t="str">
        <f>VLOOKUP(tblSalaries[[#This Row],[Where do you work]],tblCountries[[Actual]:[Mapping]],2,FALSE)</f>
        <v>Australia</v>
      </c>
      <c r="L541" t="s">
        <v>18</v>
      </c>
      <c r="M541" s="21">
        <v>5</v>
      </c>
      <c r="N541" t="str">
        <f>VLOOKUP(IF(FLOOR(tblSalaries[[#This Row],[Salary in USD]]/salary_step,1)&gt;19,19,FLOOR(tblSalaries[[#This Row],[Salary in USD]]/salary_step,1)),tblCountries4[#All],2,0)</f>
        <v>05 | 62500 - 75000</v>
      </c>
      <c r="O541">
        <f>IF(VALUE(max_scatterplot)=0,tblSalaries[[#This Row],[Salary in USD]],IF(AND(tblSalaries[[#This Row],[Salary in USD]]&gt;=VALUE(min_scatterplot),tblSalaries[[#This Row],[Salary in USD]]&lt;=VALUE(max_scatterplot)),tblSalaries[[#This Row],[Salary in USD]],selection_false))</f>
        <v>66294.12766617132</v>
      </c>
    </row>
    <row r="542" spans="2:15" ht="15" customHeight="1" x14ac:dyDescent="0.25">
      <c r="B542" t="s">
        <v>2964</v>
      </c>
      <c r="C542" s="1">
        <v>41057.314918981479</v>
      </c>
      <c r="D542" s="4">
        <v>65000</v>
      </c>
      <c r="E542">
        <v>65000</v>
      </c>
      <c r="F542" t="s">
        <v>82</v>
      </c>
      <c r="G542">
        <f>tblSalaries[[#This Row],[clean Salary (in local currency)]]*VLOOKUP(tblSalaries[[#This Row],[Currency]],mapping!D:E,2,FALSE)</f>
        <v>66294.12766617132</v>
      </c>
      <c r="H542" t="s">
        <v>153</v>
      </c>
      <c r="I542" t="s">
        <v>20</v>
      </c>
      <c r="J542" t="s">
        <v>84</v>
      </c>
      <c r="K542" t="str">
        <f>VLOOKUP(tblSalaries[[#This Row],[Where do you work]],tblCountries[[Actual]:[Mapping]],2,FALSE)</f>
        <v>Australia</v>
      </c>
      <c r="L542" t="s">
        <v>9</v>
      </c>
      <c r="M542" s="21">
        <v>4</v>
      </c>
      <c r="N542" t="str">
        <f>VLOOKUP(IF(FLOOR(tblSalaries[[#This Row],[Salary in USD]]/salary_step,1)&gt;19,19,FLOOR(tblSalaries[[#This Row],[Salary in USD]]/salary_step,1)),tblCountries4[#All],2,0)</f>
        <v>05 | 62500 - 75000</v>
      </c>
      <c r="O542">
        <f>IF(VALUE(max_scatterplot)=0,tblSalaries[[#This Row],[Salary in USD]],IF(AND(tblSalaries[[#This Row],[Salary in USD]]&gt;=VALUE(min_scatterplot),tblSalaries[[#This Row],[Salary in USD]]&lt;=VALUE(max_scatterplot)),tblSalaries[[#This Row],[Salary in USD]],selection_false))</f>
        <v>66294.12766617132</v>
      </c>
    </row>
    <row r="543" spans="2:15" ht="15" customHeight="1" x14ac:dyDescent="0.25">
      <c r="B543" t="s">
        <v>3630</v>
      </c>
      <c r="C543" s="1">
        <v>41064.752326388887</v>
      </c>
      <c r="D543" s="4">
        <v>42000</v>
      </c>
      <c r="E543">
        <v>42000</v>
      </c>
      <c r="F543" t="s">
        <v>69</v>
      </c>
      <c r="G543">
        <f>tblSalaries[[#This Row],[clean Salary (in local currency)]]*VLOOKUP(tblSalaries[[#This Row],[Currency]],mapping!D:E,2,FALSE)</f>
        <v>66199.48742682593</v>
      </c>
      <c r="H543" t="s">
        <v>772</v>
      </c>
      <c r="I543" t="s">
        <v>52</v>
      </c>
      <c r="J543" t="s">
        <v>71</v>
      </c>
      <c r="K543" t="str">
        <f>VLOOKUP(tblSalaries[[#This Row],[Where do you work]],tblCountries[[Actual]:[Mapping]],2,FALSE)</f>
        <v>UK</v>
      </c>
      <c r="L543" t="s">
        <v>9</v>
      </c>
      <c r="M543" s="21">
        <v>23</v>
      </c>
      <c r="N543" t="str">
        <f>VLOOKUP(IF(FLOOR(tblSalaries[[#This Row],[Salary in USD]]/salary_step,1)&gt;19,19,FLOOR(tblSalaries[[#This Row],[Salary in USD]]/salary_step,1)),tblCountries4[#All],2,0)</f>
        <v>05 | 62500 - 75000</v>
      </c>
      <c r="O543">
        <f>IF(VALUE(max_scatterplot)=0,tblSalaries[[#This Row],[Salary in USD]],IF(AND(tblSalaries[[#This Row],[Salary in USD]]&gt;=VALUE(min_scatterplot),tblSalaries[[#This Row],[Salary in USD]]&lt;=VALUE(max_scatterplot)),tblSalaries[[#This Row],[Salary in USD]],selection_false))</f>
        <v>66199.48742682593</v>
      </c>
    </row>
    <row r="544" spans="2:15" ht="15" customHeight="1" x14ac:dyDescent="0.25">
      <c r="B544" t="s">
        <v>2114</v>
      </c>
      <c r="C544" s="1">
        <v>41055.028506944444</v>
      </c>
      <c r="D544" s="4">
        <v>66000</v>
      </c>
      <c r="E544">
        <v>66000</v>
      </c>
      <c r="F544" t="s">
        <v>6</v>
      </c>
      <c r="G544">
        <f>tblSalaries[[#This Row],[clean Salary (in local currency)]]*VLOOKUP(tblSalaries[[#This Row],[Currency]],mapping!D:E,2,FALSE)</f>
        <v>66000</v>
      </c>
      <c r="H544" t="s">
        <v>20</v>
      </c>
      <c r="I544" t="s">
        <v>20</v>
      </c>
      <c r="J544" t="s">
        <v>15</v>
      </c>
      <c r="K544" t="str">
        <f>VLOOKUP(tblSalaries[[#This Row],[Where do you work]],tblCountries[[Actual]:[Mapping]],2,FALSE)</f>
        <v>USA</v>
      </c>
      <c r="L544" t="s">
        <v>18</v>
      </c>
      <c r="M544" s="21" t="s">
        <v>4016</v>
      </c>
      <c r="N544" t="str">
        <f>VLOOKUP(IF(FLOOR(tblSalaries[[#This Row],[Salary in USD]]/salary_step,1)&gt;19,19,FLOOR(tblSalaries[[#This Row],[Salary in USD]]/salary_step,1)),tblCountries4[#All],2,0)</f>
        <v>05 | 62500 - 75000</v>
      </c>
      <c r="O544">
        <f>IF(VALUE(max_scatterplot)=0,tblSalaries[[#This Row],[Salary in USD]],IF(AND(tblSalaries[[#This Row],[Salary in USD]]&gt;=VALUE(min_scatterplot),tblSalaries[[#This Row],[Salary in USD]]&lt;=VALUE(max_scatterplot)),tblSalaries[[#This Row],[Salary in USD]],selection_false))</f>
        <v>66000</v>
      </c>
    </row>
    <row r="545" spans="2:15" ht="15" customHeight="1" x14ac:dyDescent="0.25">
      <c r="B545" t="s">
        <v>3476</v>
      </c>
      <c r="C545" s="1">
        <v>41059.939131944448</v>
      </c>
      <c r="D545" s="4">
        <v>66000</v>
      </c>
      <c r="E545">
        <v>66000</v>
      </c>
      <c r="F545" t="s">
        <v>6</v>
      </c>
      <c r="G545">
        <f>tblSalaries[[#This Row],[clean Salary (in local currency)]]*VLOOKUP(tblSalaries[[#This Row],[Currency]],mapping!D:E,2,FALSE)</f>
        <v>66000</v>
      </c>
      <c r="H545" t="s">
        <v>1654</v>
      </c>
      <c r="I545" t="s">
        <v>20</v>
      </c>
      <c r="J545" t="s">
        <v>15</v>
      </c>
      <c r="K545" t="str">
        <f>VLOOKUP(tblSalaries[[#This Row],[Where do you work]],tblCountries[[Actual]:[Mapping]],2,FALSE)</f>
        <v>USA</v>
      </c>
      <c r="L545" t="s">
        <v>9</v>
      </c>
      <c r="M545" s="21">
        <v>2</v>
      </c>
      <c r="N545" t="str">
        <f>VLOOKUP(IF(FLOOR(tblSalaries[[#This Row],[Salary in USD]]/salary_step,1)&gt;19,19,FLOOR(tblSalaries[[#This Row],[Salary in USD]]/salary_step,1)),tblCountries4[#All],2,0)</f>
        <v>05 | 62500 - 75000</v>
      </c>
      <c r="O545">
        <f>IF(VALUE(max_scatterplot)=0,tblSalaries[[#This Row],[Salary in USD]],IF(AND(tblSalaries[[#This Row],[Salary in USD]]&gt;=VALUE(min_scatterplot),tblSalaries[[#This Row],[Salary in USD]]&lt;=VALUE(max_scatterplot)),tblSalaries[[#This Row],[Salary in USD]],selection_false))</f>
        <v>66000</v>
      </c>
    </row>
    <row r="546" spans="2:15" ht="15" customHeight="1" x14ac:dyDescent="0.25">
      <c r="B546" t="s">
        <v>3604</v>
      </c>
      <c r="C546" s="1">
        <v>41063.17690972222</v>
      </c>
      <c r="D546" s="4" t="s">
        <v>1774</v>
      </c>
      <c r="E546">
        <v>3700000</v>
      </c>
      <c r="F546" t="s">
        <v>40</v>
      </c>
      <c r="G546">
        <f>tblSalaries[[#This Row],[clean Salary (in local currency)]]*VLOOKUP(tblSalaries[[#This Row],[Currency]],mapping!D:E,2,FALSE)</f>
        <v>65889.291743537498</v>
      </c>
      <c r="H546" t="s">
        <v>1775</v>
      </c>
      <c r="I546" t="s">
        <v>52</v>
      </c>
      <c r="J546" t="s">
        <v>8</v>
      </c>
      <c r="K546" t="str">
        <f>VLOOKUP(tblSalaries[[#This Row],[Where do you work]],tblCountries[[Actual]:[Mapping]],2,FALSE)</f>
        <v>India</v>
      </c>
      <c r="L546" t="s">
        <v>13</v>
      </c>
      <c r="M546" s="21">
        <v>4</v>
      </c>
      <c r="N546" t="str">
        <f>VLOOKUP(IF(FLOOR(tblSalaries[[#This Row],[Salary in USD]]/salary_step,1)&gt;19,19,FLOOR(tblSalaries[[#This Row],[Salary in USD]]/salary_step,1)),tblCountries4[#All],2,0)</f>
        <v>05 | 62500 - 75000</v>
      </c>
      <c r="O546">
        <f>IF(VALUE(max_scatterplot)=0,tblSalaries[[#This Row],[Salary in USD]],IF(AND(tblSalaries[[#This Row],[Salary in USD]]&gt;=VALUE(min_scatterplot),tblSalaries[[#This Row],[Salary in USD]]&lt;=VALUE(max_scatterplot)),tblSalaries[[#This Row],[Salary in USD]],selection_false))</f>
        <v>65889.291743537498</v>
      </c>
    </row>
    <row r="547" spans="2:15" ht="15" customHeight="1" x14ac:dyDescent="0.25">
      <c r="B547" t="s">
        <v>2019</v>
      </c>
      <c r="C547" s="1">
        <v>41054.155381944445</v>
      </c>
      <c r="D547" s="4" t="s">
        <v>34</v>
      </c>
      <c r="E547">
        <v>51650</v>
      </c>
      <c r="F547" t="s">
        <v>22</v>
      </c>
      <c r="G547">
        <f>tblSalaries[[#This Row],[clean Salary (in local currency)]]*VLOOKUP(tblSalaries[[#This Row],[Currency]],mapping!D:E,2,FALSE)</f>
        <v>65616.131023916547</v>
      </c>
      <c r="H547" t="s">
        <v>35</v>
      </c>
      <c r="I547" t="s">
        <v>67</v>
      </c>
      <c r="J547" t="s">
        <v>36</v>
      </c>
      <c r="K547" t="str">
        <f>VLOOKUP(tblSalaries[[#This Row],[Where do you work]],tblCountries[[Actual]:[Mapping]],2,FALSE)</f>
        <v>Ireland</v>
      </c>
      <c r="L547" t="s">
        <v>18</v>
      </c>
      <c r="M547" s="21" t="s">
        <v>4016</v>
      </c>
      <c r="N547" t="str">
        <f>VLOOKUP(IF(FLOOR(tblSalaries[[#This Row],[Salary in USD]]/salary_step,1)&gt;19,19,FLOOR(tblSalaries[[#This Row],[Salary in USD]]/salary_step,1)),tblCountries4[#All],2,0)</f>
        <v>05 | 62500 - 75000</v>
      </c>
      <c r="O547">
        <f>IF(VALUE(max_scatterplot)=0,tblSalaries[[#This Row],[Salary in USD]],IF(AND(tblSalaries[[#This Row],[Salary in USD]]&gt;=VALUE(min_scatterplot),tblSalaries[[#This Row],[Salary in USD]]&lt;=VALUE(max_scatterplot)),tblSalaries[[#This Row],[Salary in USD]],selection_false))</f>
        <v>65616.131023916547</v>
      </c>
    </row>
    <row r="548" spans="2:15" ht="15" customHeight="1" x14ac:dyDescent="0.25">
      <c r="B548" t="s">
        <v>2239</v>
      </c>
      <c r="C548" s="1">
        <v>41055.04310185185</v>
      </c>
      <c r="D548" s="4">
        <v>65250</v>
      </c>
      <c r="E548">
        <v>65250</v>
      </c>
      <c r="F548" t="s">
        <v>6</v>
      </c>
      <c r="G548">
        <f>tblSalaries[[#This Row],[clean Salary (in local currency)]]*VLOOKUP(tblSalaries[[#This Row],[Currency]],mapping!D:E,2,FALSE)</f>
        <v>65250</v>
      </c>
      <c r="H548" t="s">
        <v>310</v>
      </c>
      <c r="I548" t="s">
        <v>310</v>
      </c>
      <c r="J548" t="s">
        <v>15</v>
      </c>
      <c r="K548" t="str">
        <f>VLOOKUP(tblSalaries[[#This Row],[Where do you work]],tblCountries[[Actual]:[Mapping]],2,FALSE)</f>
        <v>USA</v>
      </c>
      <c r="L548" t="s">
        <v>9</v>
      </c>
      <c r="M548" s="21" t="s">
        <v>4016</v>
      </c>
      <c r="N548" t="str">
        <f>VLOOKUP(IF(FLOOR(tblSalaries[[#This Row],[Salary in USD]]/salary_step,1)&gt;19,19,FLOOR(tblSalaries[[#This Row],[Salary in USD]]/salary_step,1)),tblCountries4[#All],2,0)</f>
        <v>05 | 62500 - 75000</v>
      </c>
      <c r="O548">
        <f>IF(VALUE(max_scatterplot)=0,tblSalaries[[#This Row],[Salary in USD]],IF(AND(tblSalaries[[#This Row],[Salary in USD]]&gt;=VALUE(min_scatterplot),tblSalaries[[#This Row],[Salary in USD]]&lt;=VALUE(max_scatterplot)),tblSalaries[[#This Row],[Salary in USD]],selection_false))</f>
        <v>65250</v>
      </c>
    </row>
    <row r="549" spans="2:15" ht="15" customHeight="1" x14ac:dyDescent="0.25">
      <c r="B549" t="s">
        <v>2133</v>
      </c>
      <c r="C549" s="1">
        <v>41055.029293981483</v>
      </c>
      <c r="D549" s="4">
        <v>65000</v>
      </c>
      <c r="E549">
        <v>65000</v>
      </c>
      <c r="F549" t="s">
        <v>6</v>
      </c>
      <c r="G549">
        <f>tblSalaries[[#This Row],[clean Salary (in local currency)]]*VLOOKUP(tblSalaries[[#This Row],[Currency]],mapping!D:E,2,FALSE)</f>
        <v>65000</v>
      </c>
      <c r="H549" t="s">
        <v>194</v>
      </c>
      <c r="I549" t="s">
        <v>310</v>
      </c>
      <c r="J549" t="s">
        <v>15</v>
      </c>
      <c r="K549" t="str">
        <f>VLOOKUP(tblSalaries[[#This Row],[Where do you work]],tblCountries[[Actual]:[Mapping]],2,FALSE)</f>
        <v>USA</v>
      </c>
      <c r="L549" t="s">
        <v>13</v>
      </c>
      <c r="M549" s="21" t="s">
        <v>4016</v>
      </c>
      <c r="N549" t="str">
        <f>VLOOKUP(IF(FLOOR(tblSalaries[[#This Row],[Salary in USD]]/salary_step,1)&gt;19,19,FLOOR(tblSalaries[[#This Row],[Salary in USD]]/salary_step,1)),tblCountries4[#All],2,0)</f>
        <v>05 | 62500 - 75000</v>
      </c>
      <c r="O549">
        <f>IF(VALUE(max_scatterplot)=0,tblSalaries[[#This Row],[Salary in USD]],IF(AND(tblSalaries[[#This Row],[Salary in USD]]&gt;=VALUE(min_scatterplot),tblSalaries[[#This Row],[Salary in USD]]&lt;=VALUE(max_scatterplot)),tblSalaries[[#This Row],[Salary in USD]],selection_false))</f>
        <v>65000</v>
      </c>
    </row>
    <row r="550" spans="2:15" ht="15" customHeight="1" x14ac:dyDescent="0.25">
      <c r="B550" t="s">
        <v>2158</v>
      </c>
      <c r="C550" s="1">
        <v>41055.03125</v>
      </c>
      <c r="D550" s="4">
        <v>65000</v>
      </c>
      <c r="E550">
        <v>65000</v>
      </c>
      <c r="F550" t="s">
        <v>6</v>
      </c>
      <c r="G550">
        <f>tblSalaries[[#This Row],[clean Salary (in local currency)]]*VLOOKUP(tblSalaries[[#This Row],[Currency]],mapping!D:E,2,FALSE)</f>
        <v>65000</v>
      </c>
      <c r="H550" t="s">
        <v>222</v>
      </c>
      <c r="I550" t="s">
        <v>310</v>
      </c>
      <c r="J550" t="s">
        <v>15</v>
      </c>
      <c r="K550" t="str">
        <f>VLOOKUP(tblSalaries[[#This Row],[Where do you work]],tblCountries[[Actual]:[Mapping]],2,FALSE)</f>
        <v>USA</v>
      </c>
      <c r="L550" t="s">
        <v>13</v>
      </c>
      <c r="M550" s="21" t="s">
        <v>4016</v>
      </c>
      <c r="N550" t="str">
        <f>VLOOKUP(IF(FLOOR(tblSalaries[[#This Row],[Salary in USD]]/salary_step,1)&gt;19,19,FLOOR(tblSalaries[[#This Row],[Salary in USD]]/salary_step,1)),tblCountries4[#All],2,0)</f>
        <v>05 | 62500 - 75000</v>
      </c>
      <c r="O550">
        <f>IF(VALUE(max_scatterplot)=0,tblSalaries[[#This Row],[Salary in USD]],IF(AND(tblSalaries[[#This Row],[Salary in USD]]&gt;=VALUE(min_scatterplot),tblSalaries[[#This Row],[Salary in USD]]&lt;=VALUE(max_scatterplot)),tblSalaries[[#This Row],[Salary in USD]],selection_false))</f>
        <v>65000</v>
      </c>
    </row>
    <row r="551" spans="2:15" ht="15" customHeight="1" x14ac:dyDescent="0.25">
      <c r="B551" t="s">
        <v>2233</v>
      </c>
      <c r="C551" s="1">
        <v>41055.041006944448</v>
      </c>
      <c r="D551" s="4">
        <v>65000</v>
      </c>
      <c r="E551">
        <v>65000</v>
      </c>
      <c r="F551" t="s">
        <v>6</v>
      </c>
      <c r="G551">
        <f>tblSalaries[[#This Row],[clean Salary (in local currency)]]*VLOOKUP(tblSalaries[[#This Row],[Currency]],mapping!D:E,2,FALSE)</f>
        <v>65000</v>
      </c>
      <c r="H551" t="s">
        <v>304</v>
      </c>
      <c r="I551" t="s">
        <v>67</v>
      </c>
      <c r="J551" t="s">
        <v>15</v>
      </c>
      <c r="K551" t="str">
        <f>VLOOKUP(tblSalaries[[#This Row],[Where do you work]],tblCountries[[Actual]:[Mapping]],2,FALSE)</f>
        <v>USA</v>
      </c>
      <c r="L551" t="s">
        <v>18</v>
      </c>
      <c r="M551" s="21" t="s">
        <v>4016</v>
      </c>
      <c r="N551" t="str">
        <f>VLOOKUP(IF(FLOOR(tblSalaries[[#This Row],[Salary in USD]]/salary_step,1)&gt;19,19,FLOOR(tblSalaries[[#This Row],[Salary in USD]]/salary_step,1)),tblCountries4[#All],2,0)</f>
        <v>05 | 62500 - 75000</v>
      </c>
      <c r="O551">
        <f>IF(VALUE(max_scatterplot)=0,tblSalaries[[#This Row],[Salary in USD]],IF(AND(tblSalaries[[#This Row],[Salary in USD]]&gt;=VALUE(min_scatterplot),tblSalaries[[#This Row],[Salary in USD]]&lt;=VALUE(max_scatterplot)),tblSalaries[[#This Row],[Salary in USD]],selection_false))</f>
        <v>65000</v>
      </c>
    </row>
    <row r="552" spans="2:15" ht="15" customHeight="1" x14ac:dyDescent="0.25">
      <c r="B552" t="s">
        <v>2294</v>
      </c>
      <c r="C552" s="1">
        <v>41055.0547337963</v>
      </c>
      <c r="D552" s="4">
        <v>65000</v>
      </c>
      <c r="E552">
        <v>65000</v>
      </c>
      <c r="F552" t="s">
        <v>6</v>
      </c>
      <c r="G552">
        <f>tblSalaries[[#This Row],[clean Salary (in local currency)]]*VLOOKUP(tblSalaries[[#This Row],[Currency]],mapping!D:E,2,FALSE)</f>
        <v>65000</v>
      </c>
      <c r="H552" t="s">
        <v>364</v>
      </c>
      <c r="I552" t="s">
        <v>20</v>
      </c>
      <c r="J552" t="s">
        <v>15</v>
      </c>
      <c r="K552" t="str">
        <f>VLOOKUP(tblSalaries[[#This Row],[Where do you work]],tblCountries[[Actual]:[Mapping]],2,FALSE)</f>
        <v>USA</v>
      </c>
      <c r="L552" t="s">
        <v>9</v>
      </c>
      <c r="M552" s="21" t="s">
        <v>4016</v>
      </c>
      <c r="N552" t="str">
        <f>VLOOKUP(IF(FLOOR(tblSalaries[[#This Row],[Salary in USD]]/salary_step,1)&gt;19,19,FLOOR(tblSalaries[[#This Row],[Salary in USD]]/salary_step,1)),tblCountries4[#All],2,0)</f>
        <v>05 | 62500 - 75000</v>
      </c>
      <c r="O552">
        <f>IF(VALUE(max_scatterplot)=0,tblSalaries[[#This Row],[Salary in USD]],IF(AND(tblSalaries[[#This Row],[Salary in USD]]&gt;=VALUE(min_scatterplot),tblSalaries[[#This Row],[Salary in USD]]&lt;=VALUE(max_scatterplot)),tblSalaries[[#This Row],[Salary in USD]],selection_false))</f>
        <v>65000</v>
      </c>
    </row>
    <row r="553" spans="2:15" ht="15" customHeight="1" x14ac:dyDescent="0.25">
      <c r="B553" t="s">
        <v>2329</v>
      </c>
      <c r="C553" s="1">
        <v>41055.062951388885</v>
      </c>
      <c r="D553" s="4">
        <v>65000</v>
      </c>
      <c r="E553">
        <v>65000</v>
      </c>
      <c r="F553" t="s">
        <v>6</v>
      </c>
      <c r="G553">
        <f>tblSalaries[[#This Row],[clean Salary (in local currency)]]*VLOOKUP(tblSalaries[[#This Row],[Currency]],mapping!D:E,2,FALSE)</f>
        <v>65000</v>
      </c>
      <c r="H553" t="s">
        <v>42</v>
      </c>
      <c r="I553" t="s">
        <v>20</v>
      </c>
      <c r="J553" t="s">
        <v>15</v>
      </c>
      <c r="K553" t="str">
        <f>VLOOKUP(tblSalaries[[#This Row],[Where do you work]],tblCountries[[Actual]:[Mapping]],2,FALSE)</f>
        <v>USA</v>
      </c>
      <c r="L553" t="s">
        <v>13</v>
      </c>
      <c r="M553" s="21" t="s">
        <v>4016</v>
      </c>
      <c r="N553" t="str">
        <f>VLOOKUP(IF(FLOOR(tblSalaries[[#This Row],[Salary in USD]]/salary_step,1)&gt;19,19,FLOOR(tblSalaries[[#This Row],[Salary in USD]]/salary_step,1)),tblCountries4[#All],2,0)</f>
        <v>05 | 62500 - 75000</v>
      </c>
      <c r="O553">
        <f>IF(VALUE(max_scatterplot)=0,tblSalaries[[#This Row],[Salary in USD]],IF(AND(tblSalaries[[#This Row],[Salary in USD]]&gt;=VALUE(min_scatterplot),tblSalaries[[#This Row],[Salary in USD]]&lt;=VALUE(max_scatterplot)),tblSalaries[[#This Row],[Salary in USD]],selection_false))</f>
        <v>65000</v>
      </c>
    </row>
    <row r="554" spans="2:15" ht="15" customHeight="1" x14ac:dyDescent="0.25">
      <c r="B554" t="s">
        <v>2439</v>
      </c>
      <c r="C554" s="1">
        <v>41055.110115740739</v>
      </c>
      <c r="D554" s="4">
        <v>65000</v>
      </c>
      <c r="E554">
        <v>65000</v>
      </c>
      <c r="F554" t="s">
        <v>6</v>
      </c>
      <c r="G554">
        <f>tblSalaries[[#This Row],[clean Salary (in local currency)]]*VLOOKUP(tblSalaries[[#This Row],[Currency]],mapping!D:E,2,FALSE)</f>
        <v>65000</v>
      </c>
      <c r="H554" t="s">
        <v>531</v>
      </c>
      <c r="I554" t="s">
        <v>20</v>
      </c>
      <c r="J554" t="s">
        <v>15</v>
      </c>
      <c r="K554" t="str">
        <f>VLOOKUP(tblSalaries[[#This Row],[Where do you work]],tblCountries[[Actual]:[Mapping]],2,FALSE)</f>
        <v>USA</v>
      </c>
      <c r="L554" t="s">
        <v>9</v>
      </c>
      <c r="M554" s="21" t="s">
        <v>4016</v>
      </c>
      <c r="N554" t="str">
        <f>VLOOKUP(IF(FLOOR(tblSalaries[[#This Row],[Salary in USD]]/salary_step,1)&gt;19,19,FLOOR(tblSalaries[[#This Row],[Salary in USD]]/salary_step,1)),tblCountries4[#All],2,0)</f>
        <v>05 | 62500 - 75000</v>
      </c>
      <c r="O554">
        <f>IF(VALUE(max_scatterplot)=0,tblSalaries[[#This Row],[Salary in USD]],IF(AND(tblSalaries[[#This Row],[Salary in USD]]&gt;=VALUE(min_scatterplot),tblSalaries[[#This Row],[Salary in USD]]&lt;=VALUE(max_scatterplot)),tblSalaries[[#This Row],[Salary in USD]],selection_false))</f>
        <v>65000</v>
      </c>
    </row>
    <row r="555" spans="2:15" ht="15" customHeight="1" x14ac:dyDescent="0.25">
      <c r="B555" t="s">
        <v>2486</v>
      </c>
      <c r="C555" s="1">
        <v>41055.147372685184</v>
      </c>
      <c r="D555" s="4">
        <v>65000</v>
      </c>
      <c r="E555">
        <v>65000</v>
      </c>
      <c r="F555" t="s">
        <v>6</v>
      </c>
      <c r="G555">
        <f>tblSalaries[[#This Row],[clean Salary (in local currency)]]*VLOOKUP(tblSalaries[[#This Row],[Currency]],mapping!D:E,2,FALSE)</f>
        <v>65000</v>
      </c>
      <c r="H555" t="s">
        <v>117</v>
      </c>
      <c r="I555" t="s">
        <v>20</v>
      </c>
      <c r="J555" t="s">
        <v>15</v>
      </c>
      <c r="K555" t="str">
        <f>VLOOKUP(tblSalaries[[#This Row],[Where do you work]],tblCountries[[Actual]:[Mapping]],2,FALSE)</f>
        <v>USA</v>
      </c>
      <c r="L555" t="s">
        <v>18</v>
      </c>
      <c r="M555" s="21" t="s">
        <v>4016</v>
      </c>
      <c r="N555" t="str">
        <f>VLOOKUP(IF(FLOOR(tblSalaries[[#This Row],[Salary in USD]]/salary_step,1)&gt;19,19,FLOOR(tblSalaries[[#This Row],[Salary in USD]]/salary_step,1)),tblCountries4[#All],2,0)</f>
        <v>05 | 62500 - 75000</v>
      </c>
      <c r="O555">
        <f>IF(VALUE(max_scatterplot)=0,tblSalaries[[#This Row],[Salary in USD]],IF(AND(tblSalaries[[#This Row],[Salary in USD]]&gt;=VALUE(min_scatterplot),tblSalaries[[#This Row],[Salary in USD]]&lt;=VALUE(max_scatterplot)),tblSalaries[[#This Row],[Salary in USD]],selection_false))</f>
        <v>65000</v>
      </c>
    </row>
    <row r="556" spans="2:15" ht="15" customHeight="1" x14ac:dyDescent="0.25">
      <c r="B556" t="s">
        <v>2510</v>
      </c>
      <c r="C556" s="1">
        <v>41055.179340277777</v>
      </c>
      <c r="D556" s="4">
        <v>65000</v>
      </c>
      <c r="E556">
        <v>65000</v>
      </c>
      <c r="F556" t="s">
        <v>6</v>
      </c>
      <c r="G556">
        <f>tblSalaries[[#This Row],[clean Salary (in local currency)]]*VLOOKUP(tblSalaries[[#This Row],[Currency]],mapping!D:E,2,FALSE)</f>
        <v>65000</v>
      </c>
      <c r="H556" t="s">
        <v>613</v>
      </c>
      <c r="I556" t="s">
        <v>52</v>
      </c>
      <c r="J556" t="s">
        <v>15</v>
      </c>
      <c r="K556" t="str">
        <f>VLOOKUP(tblSalaries[[#This Row],[Where do you work]],tblCountries[[Actual]:[Mapping]],2,FALSE)</f>
        <v>USA</v>
      </c>
      <c r="L556" t="s">
        <v>13</v>
      </c>
      <c r="M556" s="21" t="s">
        <v>4016</v>
      </c>
      <c r="N556" t="str">
        <f>VLOOKUP(IF(FLOOR(tblSalaries[[#This Row],[Salary in USD]]/salary_step,1)&gt;19,19,FLOOR(tblSalaries[[#This Row],[Salary in USD]]/salary_step,1)),tblCountries4[#All],2,0)</f>
        <v>05 | 62500 - 75000</v>
      </c>
      <c r="O556">
        <f>IF(VALUE(max_scatterplot)=0,tblSalaries[[#This Row],[Salary in USD]],IF(AND(tblSalaries[[#This Row],[Salary in USD]]&gt;=VALUE(min_scatterplot),tblSalaries[[#This Row],[Salary in USD]]&lt;=VALUE(max_scatterplot)),tblSalaries[[#This Row],[Salary in USD]],selection_false))</f>
        <v>65000</v>
      </c>
    </row>
    <row r="557" spans="2:15" ht="15" customHeight="1" x14ac:dyDescent="0.25">
      <c r="B557" t="s">
        <v>2587</v>
      </c>
      <c r="C557" s="1">
        <v>41055.337256944447</v>
      </c>
      <c r="D557" s="4">
        <v>65000</v>
      </c>
      <c r="E557">
        <v>65000</v>
      </c>
      <c r="F557" t="s">
        <v>6</v>
      </c>
      <c r="G557">
        <f>tblSalaries[[#This Row],[clean Salary (in local currency)]]*VLOOKUP(tblSalaries[[#This Row],[Currency]],mapping!D:E,2,FALSE)</f>
        <v>65000</v>
      </c>
      <c r="H557" t="s">
        <v>153</v>
      </c>
      <c r="I557" t="s">
        <v>20</v>
      </c>
      <c r="J557" t="s">
        <v>15</v>
      </c>
      <c r="K557" t="str">
        <f>VLOOKUP(tblSalaries[[#This Row],[Where do you work]],tblCountries[[Actual]:[Mapping]],2,FALSE)</f>
        <v>USA</v>
      </c>
      <c r="L557" t="s">
        <v>9</v>
      </c>
      <c r="M557" s="21">
        <v>3</v>
      </c>
      <c r="N557" t="str">
        <f>VLOOKUP(IF(FLOOR(tblSalaries[[#This Row],[Salary in USD]]/salary_step,1)&gt;19,19,FLOOR(tblSalaries[[#This Row],[Salary in USD]]/salary_step,1)),tblCountries4[#All],2,0)</f>
        <v>05 | 62500 - 75000</v>
      </c>
      <c r="O557">
        <f>IF(VALUE(max_scatterplot)=0,tblSalaries[[#This Row],[Salary in USD]],IF(AND(tblSalaries[[#This Row],[Salary in USD]]&gt;=VALUE(min_scatterplot),tblSalaries[[#This Row],[Salary in USD]]&lt;=VALUE(max_scatterplot)),tblSalaries[[#This Row],[Salary in USD]],selection_false))</f>
        <v>65000</v>
      </c>
    </row>
    <row r="558" spans="2:15" ht="15" customHeight="1" x14ac:dyDescent="0.25">
      <c r="B558" t="s">
        <v>2601</v>
      </c>
      <c r="C558" s="1">
        <v>41055.39502314815</v>
      </c>
      <c r="D558" s="4">
        <v>65000</v>
      </c>
      <c r="E558">
        <v>65000</v>
      </c>
      <c r="F558" t="s">
        <v>6</v>
      </c>
      <c r="G558">
        <f>tblSalaries[[#This Row],[clean Salary (in local currency)]]*VLOOKUP(tblSalaries[[#This Row],[Currency]],mapping!D:E,2,FALSE)</f>
        <v>65000</v>
      </c>
      <c r="H558" t="s">
        <v>704</v>
      </c>
      <c r="I558" t="s">
        <v>20</v>
      </c>
      <c r="J558" t="s">
        <v>15</v>
      </c>
      <c r="K558" t="str">
        <f>VLOOKUP(tblSalaries[[#This Row],[Where do you work]],tblCountries[[Actual]:[Mapping]],2,FALSE)</f>
        <v>USA</v>
      </c>
      <c r="L558" t="s">
        <v>18</v>
      </c>
      <c r="M558" s="21">
        <v>17</v>
      </c>
      <c r="N558" t="str">
        <f>VLOOKUP(IF(FLOOR(tblSalaries[[#This Row],[Salary in USD]]/salary_step,1)&gt;19,19,FLOOR(tblSalaries[[#This Row],[Salary in USD]]/salary_step,1)),tblCountries4[#All],2,0)</f>
        <v>05 | 62500 - 75000</v>
      </c>
      <c r="O558">
        <f>IF(VALUE(max_scatterplot)=0,tblSalaries[[#This Row],[Salary in USD]],IF(AND(tblSalaries[[#This Row],[Salary in USD]]&gt;=VALUE(min_scatterplot),tblSalaries[[#This Row],[Salary in USD]]&lt;=VALUE(max_scatterplot)),tblSalaries[[#This Row],[Salary in USD]],selection_false))</f>
        <v>65000</v>
      </c>
    </row>
    <row r="559" spans="2:15" ht="15" customHeight="1" x14ac:dyDescent="0.25">
      <c r="B559" t="s">
        <v>2784</v>
      </c>
      <c r="C559" s="1">
        <v>41055.846944444442</v>
      </c>
      <c r="D559" s="4">
        <v>65000</v>
      </c>
      <c r="E559">
        <v>65000</v>
      </c>
      <c r="F559" t="s">
        <v>6</v>
      </c>
      <c r="G559">
        <f>tblSalaries[[#This Row],[clean Salary (in local currency)]]*VLOOKUP(tblSalaries[[#This Row],[Currency]],mapping!D:E,2,FALSE)</f>
        <v>65000</v>
      </c>
      <c r="H559" t="s">
        <v>910</v>
      </c>
      <c r="I559" t="s">
        <v>20</v>
      </c>
      <c r="J559" t="s">
        <v>15</v>
      </c>
      <c r="K559" t="str">
        <f>VLOOKUP(tblSalaries[[#This Row],[Where do you work]],tblCountries[[Actual]:[Mapping]],2,FALSE)</f>
        <v>USA</v>
      </c>
      <c r="L559" t="s">
        <v>18</v>
      </c>
      <c r="M559" s="21">
        <v>10</v>
      </c>
      <c r="N559" t="str">
        <f>VLOOKUP(IF(FLOOR(tblSalaries[[#This Row],[Salary in USD]]/salary_step,1)&gt;19,19,FLOOR(tblSalaries[[#This Row],[Salary in USD]]/salary_step,1)),tblCountries4[#All],2,0)</f>
        <v>05 | 62500 - 75000</v>
      </c>
      <c r="O559">
        <f>IF(VALUE(max_scatterplot)=0,tblSalaries[[#This Row],[Salary in USD]],IF(AND(tblSalaries[[#This Row],[Salary in USD]]&gt;=VALUE(min_scatterplot),tblSalaries[[#This Row],[Salary in USD]]&lt;=VALUE(max_scatterplot)),tblSalaries[[#This Row],[Salary in USD]],selection_false))</f>
        <v>65000</v>
      </c>
    </row>
    <row r="560" spans="2:15" ht="15" customHeight="1" x14ac:dyDescent="0.25">
      <c r="B560" t="s">
        <v>2856</v>
      </c>
      <c r="C560" s="1">
        <v>41056.194826388892</v>
      </c>
      <c r="D560" s="4">
        <v>65000</v>
      </c>
      <c r="E560">
        <v>65000</v>
      </c>
      <c r="F560" t="s">
        <v>6</v>
      </c>
      <c r="G560">
        <f>tblSalaries[[#This Row],[clean Salary (in local currency)]]*VLOOKUP(tblSalaries[[#This Row],[Currency]],mapping!D:E,2,FALSE)</f>
        <v>65000</v>
      </c>
      <c r="H560" t="s">
        <v>994</v>
      </c>
      <c r="I560" t="s">
        <v>20</v>
      </c>
      <c r="J560" t="s">
        <v>15</v>
      </c>
      <c r="K560" t="str">
        <f>VLOOKUP(tblSalaries[[#This Row],[Where do you work]],tblCountries[[Actual]:[Mapping]],2,FALSE)</f>
        <v>USA</v>
      </c>
      <c r="L560" t="s">
        <v>25</v>
      </c>
      <c r="M560" s="21">
        <v>8</v>
      </c>
      <c r="N560" t="str">
        <f>VLOOKUP(IF(FLOOR(tblSalaries[[#This Row],[Salary in USD]]/salary_step,1)&gt;19,19,FLOOR(tblSalaries[[#This Row],[Salary in USD]]/salary_step,1)),tblCountries4[#All],2,0)</f>
        <v>05 | 62500 - 75000</v>
      </c>
      <c r="O560">
        <f>IF(VALUE(max_scatterplot)=0,tblSalaries[[#This Row],[Salary in USD]],IF(AND(tblSalaries[[#This Row],[Salary in USD]]&gt;=VALUE(min_scatterplot),tblSalaries[[#This Row],[Salary in USD]]&lt;=VALUE(max_scatterplot)),tblSalaries[[#This Row],[Salary in USD]],selection_false))</f>
        <v>65000</v>
      </c>
    </row>
    <row r="561" spans="2:15" ht="15" customHeight="1" x14ac:dyDescent="0.25">
      <c r="B561" t="s">
        <v>3008</v>
      </c>
      <c r="C561" s="1">
        <v>41057.518541666665</v>
      </c>
      <c r="D561" s="4">
        <v>65000</v>
      </c>
      <c r="E561">
        <v>65000</v>
      </c>
      <c r="F561" t="s">
        <v>6</v>
      </c>
      <c r="G561">
        <f>tblSalaries[[#This Row],[clean Salary (in local currency)]]*VLOOKUP(tblSalaries[[#This Row],[Currency]],mapping!D:E,2,FALSE)</f>
        <v>65000</v>
      </c>
      <c r="H561" t="s">
        <v>488</v>
      </c>
      <c r="I561" t="s">
        <v>488</v>
      </c>
      <c r="J561" t="s">
        <v>15</v>
      </c>
      <c r="K561" t="str">
        <f>VLOOKUP(tblSalaries[[#This Row],[Where do you work]],tblCountries[[Actual]:[Mapping]],2,FALSE)</f>
        <v>USA</v>
      </c>
      <c r="L561" t="s">
        <v>9</v>
      </c>
      <c r="M561" s="21">
        <v>9</v>
      </c>
      <c r="N561" t="str">
        <f>VLOOKUP(IF(FLOOR(tblSalaries[[#This Row],[Salary in USD]]/salary_step,1)&gt;19,19,FLOOR(tblSalaries[[#This Row],[Salary in USD]]/salary_step,1)),tblCountries4[#All],2,0)</f>
        <v>05 | 62500 - 75000</v>
      </c>
      <c r="O561">
        <f>IF(VALUE(max_scatterplot)=0,tblSalaries[[#This Row],[Salary in USD]],IF(AND(tblSalaries[[#This Row],[Salary in USD]]&gt;=VALUE(min_scatterplot),tblSalaries[[#This Row],[Salary in USD]]&lt;=VALUE(max_scatterplot)),tblSalaries[[#This Row],[Salary in USD]],selection_false))</f>
        <v>65000</v>
      </c>
    </row>
    <row r="562" spans="2:15" ht="15" customHeight="1" x14ac:dyDescent="0.25">
      <c r="B562" t="s">
        <v>3377</v>
      </c>
      <c r="C562" s="1">
        <v>41058.951574074075</v>
      </c>
      <c r="D562" s="4">
        <v>65000</v>
      </c>
      <c r="E562">
        <v>65000</v>
      </c>
      <c r="F562" t="s">
        <v>6</v>
      </c>
      <c r="G562">
        <f>tblSalaries[[#This Row],[clean Salary (in local currency)]]*VLOOKUP(tblSalaries[[#This Row],[Currency]],mapping!D:E,2,FALSE)</f>
        <v>65000</v>
      </c>
      <c r="H562" t="s">
        <v>1560</v>
      </c>
      <c r="I562" t="s">
        <v>20</v>
      </c>
      <c r="J562" t="s">
        <v>15</v>
      </c>
      <c r="K562" t="str">
        <f>VLOOKUP(tblSalaries[[#This Row],[Where do you work]],tblCountries[[Actual]:[Mapping]],2,FALSE)</f>
        <v>USA</v>
      </c>
      <c r="L562" t="s">
        <v>18</v>
      </c>
      <c r="M562" s="21">
        <v>10</v>
      </c>
      <c r="N562" t="str">
        <f>VLOOKUP(IF(FLOOR(tblSalaries[[#This Row],[Salary in USD]]/salary_step,1)&gt;19,19,FLOOR(tblSalaries[[#This Row],[Salary in USD]]/salary_step,1)),tblCountries4[#All],2,0)</f>
        <v>05 | 62500 - 75000</v>
      </c>
      <c r="O562">
        <f>IF(VALUE(max_scatterplot)=0,tblSalaries[[#This Row],[Salary in USD]],IF(AND(tblSalaries[[#This Row],[Salary in USD]]&gt;=VALUE(min_scatterplot),tblSalaries[[#This Row],[Salary in USD]]&lt;=VALUE(max_scatterplot)),tblSalaries[[#This Row],[Salary in USD]],selection_false))</f>
        <v>65000</v>
      </c>
    </row>
    <row r="563" spans="2:15" ht="15" customHeight="1" x14ac:dyDescent="0.25">
      <c r="B563" t="s">
        <v>3382</v>
      </c>
      <c r="C563" s="1">
        <v>41058.964918981481</v>
      </c>
      <c r="D563" s="4">
        <v>65000</v>
      </c>
      <c r="E563">
        <v>65000</v>
      </c>
      <c r="F563" t="s">
        <v>6</v>
      </c>
      <c r="G563">
        <f>tblSalaries[[#This Row],[clean Salary (in local currency)]]*VLOOKUP(tblSalaries[[#This Row],[Currency]],mapping!D:E,2,FALSE)</f>
        <v>65000</v>
      </c>
      <c r="H563" t="s">
        <v>153</v>
      </c>
      <c r="I563" t="s">
        <v>20</v>
      </c>
      <c r="J563" t="s">
        <v>15</v>
      </c>
      <c r="K563" t="str">
        <f>VLOOKUP(tblSalaries[[#This Row],[Where do you work]],tblCountries[[Actual]:[Mapping]],2,FALSE)</f>
        <v>USA</v>
      </c>
      <c r="L563" t="s">
        <v>13</v>
      </c>
      <c r="M563" s="21">
        <v>14</v>
      </c>
      <c r="N563" t="str">
        <f>VLOOKUP(IF(FLOOR(tblSalaries[[#This Row],[Salary in USD]]/salary_step,1)&gt;19,19,FLOOR(tblSalaries[[#This Row],[Salary in USD]]/salary_step,1)),tblCountries4[#All],2,0)</f>
        <v>05 | 62500 - 75000</v>
      </c>
      <c r="O563">
        <f>IF(VALUE(max_scatterplot)=0,tblSalaries[[#This Row],[Salary in USD]],IF(AND(tblSalaries[[#This Row],[Salary in USD]]&gt;=VALUE(min_scatterplot),tblSalaries[[#This Row],[Salary in USD]]&lt;=VALUE(max_scatterplot)),tblSalaries[[#This Row],[Salary in USD]],selection_false))</f>
        <v>65000</v>
      </c>
    </row>
    <row r="564" spans="2:15" ht="15" customHeight="1" x14ac:dyDescent="0.25">
      <c r="B564" t="s">
        <v>3663</v>
      </c>
      <c r="C564" s="1">
        <v>41065.916435185187</v>
      </c>
      <c r="D564" s="4">
        <v>65000</v>
      </c>
      <c r="E564">
        <v>65000</v>
      </c>
      <c r="F564" t="s">
        <v>6</v>
      </c>
      <c r="G564">
        <f>tblSalaries[[#This Row],[clean Salary (in local currency)]]*VLOOKUP(tblSalaries[[#This Row],[Currency]],mapping!D:E,2,FALSE)</f>
        <v>65000</v>
      </c>
      <c r="H564" t="s">
        <v>207</v>
      </c>
      <c r="I564" t="s">
        <v>20</v>
      </c>
      <c r="J564" t="s">
        <v>15</v>
      </c>
      <c r="K564" t="str">
        <f>VLOOKUP(tblSalaries[[#This Row],[Where do you work]],tblCountries[[Actual]:[Mapping]],2,FALSE)</f>
        <v>USA</v>
      </c>
      <c r="L564" t="s">
        <v>9</v>
      </c>
      <c r="M564" s="21">
        <v>8</v>
      </c>
      <c r="N564" t="str">
        <f>VLOOKUP(IF(FLOOR(tblSalaries[[#This Row],[Salary in USD]]/salary_step,1)&gt;19,19,FLOOR(tblSalaries[[#This Row],[Salary in USD]]/salary_step,1)),tblCountries4[#All],2,0)</f>
        <v>05 | 62500 - 75000</v>
      </c>
      <c r="O564">
        <f>IF(VALUE(max_scatterplot)=0,tblSalaries[[#This Row],[Salary in USD]],IF(AND(tblSalaries[[#This Row],[Salary in USD]]&gt;=VALUE(min_scatterplot),tblSalaries[[#This Row],[Salary in USD]]&lt;=VALUE(max_scatterplot)),tblSalaries[[#This Row],[Salary in USD]],selection_false))</f>
        <v>65000</v>
      </c>
    </row>
    <row r="565" spans="2:15" ht="15" customHeight="1" x14ac:dyDescent="0.25">
      <c r="B565" t="s">
        <v>3673</v>
      </c>
      <c r="C565" s="1">
        <v>41066.095300925925</v>
      </c>
      <c r="D565" s="4">
        <v>65000</v>
      </c>
      <c r="E565">
        <v>65000</v>
      </c>
      <c r="F565" t="s">
        <v>6</v>
      </c>
      <c r="G565">
        <f>tblSalaries[[#This Row],[clean Salary (in local currency)]]*VLOOKUP(tblSalaries[[#This Row],[Currency]],mapping!D:E,2,FALSE)</f>
        <v>65000</v>
      </c>
      <c r="H565" t="s">
        <v>1840</v>
      </c>
      <c r="I565" t="s">
        <v>20</v>
      </c>
      <c r="J565" t="s">
        <v>15</v>
      </c>
      <c r="K565" t="str">
        <f>VLOOKUP(tblSalaries[[#This Row],[Where do you work]],tblCountries[[Actual]:[Mapping]],2,FALSE)</f>
        <v>USA</v>
      </c>
      <c r="L565" t="s">
        <v>13</v>
      </c>
      <c r="M565" s="21">
        <v>4</v>
      </c>
      <c r="N565" t="str">
        <f>VLOOKUP(IF(FLOOR(tblSalaries[[#This Row],[Salary in USD]]/salary_step,1)&gt;19,19,FLOOR(tblSalaries[[#This Row],[Salary in USD]]/salary_step,1)),tblCountries4[#All],2,0)</f>
        <v>05 | 62500 - 75000</v>
      </c>
      <c r="O565">
        <f>IF(VALUE(max_scatterplot)=0,tblSalaries[[#This Row],[Salary in USD]],IF(AND(tblSalaries[[#This Row],[Salary in USD]]&gt;=VALUE(min_scatterplot),tblSalaries[[#This Row],[Salary in USD]]&lt;=VALUE(max_scatterplot)),tblSalaries[[#This Row],[Salary in USD]],selection_false))</f>
        <v>65000</v>
      </c>
    </row>
    <row r="566" spans="2:15" ht="15" customHeight="1" x14ac:dyDescent="0.25">
      <c r="B566" t="s">
        <v>3732</v>
      </c>
      <c r="C566" s="1">
        <v>41069.05259259259</v>
      </c>
      <c r="D566" s="4">
        <v>65000</v>
      </c>
      <c r="E566">
        <v>65000</v>
      </c>
      <c r="F566" t="s">
        <v>6</v>
      </c>
      <c r="G566">
        <f>tblSalaries[[#This Row],[clean Salary (in local currency)]]*VLOOKUP(tblSalaries[[#This Row],[Currency]],mapping!D:E,2,FALSE)</f>
        <v>65000</v>
      </c>
      <c r="H566" t="s">
        <v>1884</v>
      </c>
      <c r="I566" t="s">
        <v>52</v>
      </c>
      <c r="J566" t="s">
        <v>15</v>
      </c>
      <c r="K566" t="str">
        <f>VLOOKUP(tblSalaries[[#This Row],[Where do you work]],tblCountries[[Actual]:[Mapping]],2,FALSE)</f>
        <v>USA</v>
      </c>
      <c r="L566" t="s">
        <v>9</v>
      </c>
      <c r="M566" s="21">
        <v>2</v>
      </c>
      <c r="N566" t="str">
        <f>VLOOKUP(IF(FLOOR(tblSalaries[[#This Row],[Salary in USD]]/salary_step,1)&gt;19,19,FLOOR(tblSalaries[[#This Row],[Salary in USD]]/salary_step,1)),tblCountries4[#All],2,0)</f>
        <v>05 | 62500 - 75000</v>
      </c>
      <c r="O566">
        <f>IF(VALUE(max_scatterplot)=0,tblSalaries[[#This Row],[Salary in USD]],IF(AND(tblSalaries[[#This Row],[Salary in USD]]&gt;=VALUE(min_scatterplot),tblSalaries[[#This Row],[Salary in USD]]&lt;=VALUE(max_scatterplot)),tblSalaries[[#This Row],[Salary in USD]],selection_false))</f>
        <v>65000</v>
      </c>
    </row>
    <row r="567" spans="2:15" ht="15" customHeight="1" x14ac:dyDescent="0.25">
      <c r="B567" t="s">
        <v>3766</v>
      </c>
      <c r="C567" s="1">
        <v>41072.113391203704</v>
      </c>
      <c r="D567" s="4" t="s">
        <v>1908</v>
      </c>
      <c r="E567">
        <v>65000</v>
      </c>
      <c r="F567" t="s">
        <v>6</v>
      </c>
      <c r="G567">
        <f>tblSalaries[[#This Row],[clean Salary (in local currency)]]*VLOOKUP(tblSalaries[[#This Row],[Currency]],mapping!D:E,2,FALSE)</f>
        <v>65000</v>
      </c>
      <c r="H567" t="s">
        <v>1909</v>
      </c>
      <c r="I567" t="s">
        <v>20</v>
      </c>
      <c r="J567" t="s">
        <v>15</v>
      </c>
      <c r="K567" t="str">
        <f>VLOOKUP(tblSalaries[[#This Row],[Where do you work]],tblCountries[[Actual]:[Mapping]],2,FALSE)</f>
        <v>USA</v>
      </c>
      <c r="L567" t="s">
        <v>9</v>
      </c>
      <c r="M567" s="21">
        <v>14</v>
      </c>
      <c r="N567" t="str">
        <f>VLOOKUP(IF(FLOOR(tblSalaries[[#This Row],[Salary in USD]]/salary_step,1)&gt;19,19,FLOOR(tblSalaries[[#This Row],[Salary in USD]]/salary_step,1)),tblCountries4[#All],2,0)</f>
        <v>05 | 62500 - 75000</v>
      </c>
      <c r="O567">
        <f>IF(VALUE(max_scatterplot)=0,tblSalaries[[#This Row],[Salary in USD]],IF(AND(tblSalaries[[#This Row],[Salary in USD]]&gt;=VALUE(min_scatterplot),tblSalaries[[#This Row],[Salary in USD]]&lt;=VALUE(max_scatterplot)),tblSalaries[[#This Row],[Salary in USD]],selection_false))</f>
        <v>65000</v>
      </c>
    </row>
    <row r="568" spans="2:15" ht="15" customHeight="1" x14ac:dyDescent="0.25">
      <c r="B568" t="s">
        <v>3767</v>
      </c>
      <c r="C568" s="1">
        <v>41072.124490740738</v>
      </c>
      <c r="D568" s="4">
        <v>65000</v>
      </c>
      <c r="E568">
        <v>65000</v>
      </c>
      <c r="F568" t="s">
        <v>6</v>
      </c>
      <c r="G568">
        <f>tblSalaries[[#This Row],[clean Salary (in local currency)]]*VLOOKUP(tblSalaries[[#This Row],[Currency]],mapping!D:E,2,FALSE)</f>
        <v>65000</v>
      </c>
      <c r="H568" t="s">
        <v>153</v>
      </c>
      <c r="I568" t="s">
        <v>20</v>
      </c>
      <c r="J568" t="s">
        <v>15</v>
      </c>
      <c r="K568" t="str">
        <f>VLOOKUP(tblSalaries[[#This Row],[Where do you work]],tblCountries[[Actual]:[Mapping]],2,FALSE)</f>
        <v>USA</v>
      </c>
      <c r="L568" t="s">
        <v>18</v>
      </c>
      <c r="M568" s="21">
        <v>10</v>
      </c>
      <c r="N568" t="str">
        <f>VLOOKUP(IF(FLOOR(tblSalaries[[#This Row],[Salary in USD]]/salary_step,1)&gt;19,19,FLOOR(tblSalaries[[#This Row],[Salary in USD]]/salary_step,1)),tblCountries4[#All],2,0)</f>
        <v>05 | 62500 - 75000</v>
      </c>
      <c r="O568">
        <f>IF(VALUE(max_scatterplot)=0,tblSalaries[[#This Row],[Salary in USD]],IF(AND(tblSalaries[[#This Row],[Salary in USD]]&gt;=VALUE(min_scatterplot),tblSalaries[[#This Row],[Salary in USD]]&lt;=VALUE(max_scatterplot)),tblSalaries[[#This Row],[Salary in USD]],selection_false))</f>
        <v>65000</v>
      </c>
    </row>
    <row r="569" spans="2:15" ht="15" customHeight="1" x14ac:dyDescent="0.25">
      <c r="B569" t="s">
        <v>3768</v>
      </c>
      <c r="C569" s="1">
        <v>41072.147534722222</v>
      </c>
      <c r="D569" s="4">
        <v>65000</v>
      </c>
      <c r="E569">
        <v>65000</v>
      </c>
      <c r="F569" t="s">
        <v>6</v>
      </c>
      <c r="G569">
        <f>tblSalaries[[#This Row],[clean Salary (in local currency)]]*VLOOKUP(tblSalaries[[#This Row],[Currency]],mapping!D:E,2,FALSE)</f>
        <v>65000</v>
      </c>
      <c r="H569" t="s">
        <v>296</v>
      </c>
      <c r="I569" t="s">
        <v>488</v>
      </c>
      <c r="J569" t="s">
        <v>15</v>
      </c>
      <c r="K569" t="str">
        <f>VLOOKUP(tblSalaries[[#This Row],[Where do you work]],tblCountries[[Actual]:[Mapping]],2,FALSE)</f>
        <v>USA</v>
      </c>
      <c r="L569" t="s">
        <v>18</v>
      </c>
      <c r="M569" s="21">
        <v>13</v>
      </c>
      <c r="N569" t="str">
        <f>VLOOKUP(IF(FLOOR(tblSalaries[[#This Row],[Salary in USD]]/salary_step,1)&gt;19,19,FLOOR(tblSalaries[[#This Row],[Salary in USD]]/salary_step,1)),tblCountries4[#All],2,0)</f>
        <v>05 | 62500 - 75000</v>
      </c>
      <c r="O569">
        <f>IF(VALUE(max_scatterplot)=0,tblSalaries[[#This Row],[Salary in USD]],IF(AND(tblSalaries[[#This Row],[Salary in USD]]&gt;=VALUE(min_scatterplot),tblSalaries[[#This Row],[Salary in USD]]&lt;=VALUE(max_scatterplot)),tblSalaries[[#This Row],[Salary in USD]],selection_false))</f>
        <v>65000</v>
      </c>
    </row>
    <row r="570" spans="2:15" ht="15" customHeight="1" x14ac:dyDescent="0.25">
      <c r="B570" t="s">
        <v>2783</v>
      </c>
      <c r="C570" s="1">
        <v>41055.844768518517</v>
      </c>
      <c r="D570" s="4" t="s">
        <v>908</v>
      </c>
      <c r="E570">
        <v>66000</v>
      </c>
      <c r="F570" t="s">
        <v>86</v>
      </c>
      <c r="G570">
        <f>tblSalaries[[#This Row],[clean Salary (in local currency)]]*VLOOKUP(tblSalaries[[#This Row],[Currency]],mapping!D:E,2,FALSE)</f>
        <v>64901.860520001574</v>
      </c>
      <c r="H570" t="s">
        <v>909</v>
      </c>
      <c r="I570" t="s">
        <v>20</v>
      </c>
      <c r="J570" t="s">
        <v>88</v>
      </c>
      <c r="K570" t="str">
        <f>VLOOKUP(tblSalaries[[#This Row],[Where do you work]],tblCountries[[Actual]:[Mapping]],2,FALSE)</f>
        <v>Canada</v>
      </c>
      <c r="L570" t="s">
        <v>18</v>
      </c>
      <c r="M570" s="21">
        <v>20</v>
      </c>
      <c r="N570" t="str">
        <f>VLOOKUP(IF(FLOOR(tblSalaries[[#This Row],[Salary in USD]]/salary_step,1)&gt;19,19,FLOOR(tblSalaries[[#This Row],[Salary in USD]]/salary_step,1)),tblCountries4[#All],2,0)</f>
        <v>05 | 62500 - 75000</v>
      </c>
      <c r="O570">
        <f>IF(VALUE(max_scatterplot)=0,tblSalaries[[#This Row],[Salary in USD]],IF(AND(tblSalaries[[#This Row],[Salary in USD]]&gt;=VALUE(min_scatterplot),tblSalaries[[#This Row],[Salary in USD]]&lt;=VALUE(max_scatterplot)),tblSalaries[[#This Row],[Salary in USD]],selection_false))</f>
        <v>64901.860520001574</v>
      </c>
    </row>
    <row r="571" spans="2:15" ht="15" customHeight="1" x14ac:dyDescent="0.25">
      <c r="B571" t="s">
        <v>3389</v>
      </c>
      <c r="C571" s="1">
        <v>41059.001481481479</v>
      </c>
      <c r="D571" s="4">
        <v>64500</v>
      </c>
      <c r="E571">
        <v>64500</v>
      </c>
      <c r="F571" t="s">
        <v>6</v>
      </c>
      <c r="G571">
        <f>tblSalaries[[#This Row],[clean Salary (in local currency)]]*VLOOKUP(tblSalaries[[#This Row],[Currency]],mapping!D:E,2,FALSE)</f>
        <v>64500</v>
      </c>
      <c r="H571" t="s">
        <v>1570</v>
      </c>
      <c r="I571" t="s">
        <v>20</v>
      </c>
      <c r="J571" t="s">
        <v>15</v>
      </c>
      <c r="K571" t="str">
        <f>VLOOKUP(tblSalaries[[#This Row],[Where do you work]],tblCountries[[Actual]:[Mapping]],2,FALSE)</f>
        <v>USA</v>
      </c>
      <c r="L571" t="s">
        <v>9</v>
      </c>
      <c r="M571" s="21">
        <v>13</v>
      </c>
      <c r="N571" t="str">
        <f>VLOOKUP(IF(FLOOR(tblSalaries[[#This Row],[Salary in USD]]/salary_step,1)&gt;19,19,FLOOR(tblSalaries[[#This Row],[Salary in USD]]/salary_step,1)),tblCountries4[#All],2,0)</f>
        <v>05 | 62500 - 75000</v>
      </c>
      <c r="O571">
        <f>IF(VALUE(max_scatterplot)=0,tblSalaries[[#This Row],[Salary in USD]],IF(AND(tblSalaries[[#This Row],[Salary in USD]]&gt;=VALUE(min_scatterplot),tblSalaries[[#This Row],[Salary in USD]]&lt;=VALUE(max_scatterplot)),tblSalaries[[#This Row],[Salary in USD]],selection_false))</f>
        <v>64500</v>
      </c>
    </row>
    <row r="572" spans="2:15" ht="15" customHeight="1" x14ac:dyDescent="0.25">
      <c r="B572" t="s">
        <v>3489</v>
      </c>
      <c r="C572" s="1">
        <v>41060.100428240738</v>
      </c>
      <c r="D572" s="4">
        <v>64300</v>
      </c>
      <c r="E572">
        <v>64300</v>
      </c>
      <c r="F572" t="s">
        <v>6</v>
      </c>
      <c r="G572">
        <f>tblSalaries[[#This Row],[clean Salary (in local currency)]]*VLOOKUP(tblSalaries[[#This Row],[Currency]],mapping!D:E,2,FALSE)</f>
        <v>64300</v>
      </c>
      <c r="H572" t="s">
        <v>1668</v>
      </c>
      <c r="I572" t="s">
        <v>310</v>
      </c>
      <c r="J572" t="s">
        <v>15</v>
      </c>
      <c r="K572" t="str">
        <f>VLOOKUP(tblSalaries[[#This Row],[Where do you work]],tblCountries[[Actual]:[Mapping]],2,FALSE)</f>
        <v>USA</v>
      </c>
      <c r="L572" t="s">
        <v>9</v>
      </c>
      <c r="M572" s="21">
        <v>15</v>
      </c>
      <c r="N572" t="str">
        <f>VLOOKUP(IF(FLOOR(tblSalaries[[#This Row],[Salary in USD]]/salary_step,1)&gt;19,19,FLOOR(tblSalaries[[#This Row],[Salary in USD]]/salary_step,1)),tblCountries4[#All],2,0)</f>
        <v>05 | 62500 - 75000</v>
      </c>
      <c r="O572">
        <f>IF(VALUE(max_scatterplot)=0,tblSalaries[[#This Row],[Salary in USD]],IF(AND(tblSalaries[[#This Row],[Salary in USD]]&gt;=VALUE(min_scatterplot),tblSalaries[[#This Row],[Salary in USD]]&lt;=VALUE(max_scatterplot)),tblSalaries[[#This Row],[Salary in USD]],selection_false))</f>
        <v>64300</v>
      </c>
    </row>
    <row r="573" spans="2:15" ht="15" customHeight="1" x14ac:dyDescent="0.25">
      <c r="B573" t="s">
        <v>3850</v>
      </c>
      <c r="C573" s="1">
        <v>41077.560162037036</v>
      </c>
      <c r="D573" s="4" t="s">
        <v>1975</v>
      </c>
      <c r="E573">
        <v>63000</v>
      </c>
      <c r="F573" t="s">
        <v>82</v>
      </c>
      <c r="G573">
        <f>tblSalaries[[#This Row],[clean Salary (in local currency)]]*VLOOKUP(tblSalaries[[#This Row],[Currency]],mapping!D:E,2,FALSE)</f>
        <v>64254.308353366054</v>
      </c>
      <c r="H573" t="s">
        <v>1976</v>
      </c>
      <c r="I573" t="s">
        <v>310</v>
      </c>
      <c r="J573" t="s">
        <v>84</v>
      </c>
      <c r="K573" t="str">
        <f>VLOOKUP(tblSalaries[[#This Row],[Where do you work]],tblCountries[[Actual]:[Mapping]],2,FALSE)</f>
        <v>Australia</v>
      </c>
      <c r="L573" t="s">
        <v>13</v>
      </c>
      <c r="M573" s="21">
        <v>3</v>
      </c>
      <c r="N573" t="str">
        <f>VLOOKUP(IF(FLOOR(tblSalaries[[#This Row],[Salary in USD]]/salary_step,1)&gt;19,19,FLOOR(tblSalaries[[#This Row],[Salary in USD]]/salary_step,1)),tblCountries4[#All],2,0)</f>
        <v>05 | 62500 - 75000</v>
      </c>
      <c r="O573">
        <f>IF(VALUE(max_scatterplot)=0,tblSalaries[[#This Row],[Salary in USD]],IF(AND(tblSalaries[[#This Row],[Salary in USD]]&gt;=VALUE(min_scatterplot),tblSalaries[[#This Row],[Salary in USD]]&lt;=VALUE(max_scatterplot)),tblSalaries[[#This Row],[Salary in USD]],selection_false))</f>
        <v>64254.308353366054</v>
      </c>
    </row>
    <row r="574" spans="2:15" ht="15" customHeight="1" x14ac:dyDescent="0.25">
      <c r="B574" t="s">
        <v>3462</v>
      </c>
      <c r="C574" s="1">
        <v>41059.847118055557</v>
      </c>
      <c r="D574" s="4">
        <v>64000</v>
      </c>
      <c r="E574">
        <v>64000</v>
      </c>
      <c r="F574" t="s">
        <v>6</v>
      </c>
      <c r="G574">
        <f>tblSalaries[[#This Row],[clean Salary (in local currency)]]*VLOOKUP(tblSalaries[[#This Row],[Currency]],mapping!D:E,2,FALSE)</f>
        <v>64000</v>
      </c>
      <c r="H574" t="s">
        <v>564</v>
      </c>
      <c r="I574" t="s">
        <v>52</v>
      </c>
      <c r="J574" t="s">
        <v>15</v>
      </c>
      <c r="K574" t="str">
        <f>VLOOKUP(tblSalaries[[#This Row],[Where do you work]],tblCountries[[Actual]:[Mapping]],2,FALSE)</f>
        <v>USA</v>
      </c>
      <c r="L574" t="s">
        <v>18</v>
      </c>
      <c r="M574" s="21">
        <v>12</v>
      </c>
      <c r="N574" t="str">
        <f>VLOOKUP(IF(FLOOR(tblSalaries[[#This Row],[Salary in USD]]/salary_step,1)&gt;19,19,FLOOR(tblSalaries[[#This Row],[Salary in USD]]/salary_step,1)),tblCountries4[#All],2,0)</f>
        <v>05 | 62500 - 75000</v>
      </c>
      <c r="O574">
        <f>IF(VALUE(max_scatterplot)=0,tblSalaries[[#This Row],[Salary in USD]],IF(AND(tblSalaries[[#This Row],[Salary in USD]]&gt;=VALUE(min_scatterplot),tblSalaries[[#This Row],[Salary in USD]]&lt;=VALUE(max_scatterplot)),tblSalaries[[#This Row],[Salary in USD]],selection_false))</f>
        <v>64000</v>
      </c>
    </row>
    <row r="575" spans="2:15" ht="15" customHeight="1" x14ac:dyDescent="0.25">
      <c r="B575" t="s">
        <v>2248</v>
      </c>
      <c r="C575" s="1">
        <v>41055.04414351852</v>
      </c>
      <c r="D575" s="4">
        <v>65000</v>
      </c>
      <c r="E575">
        <v>65000</v>
      </c>
      <c r="F575" t="s">
        <v>86</v>
      </c>
      <c r="G575">
        <f>tblSalaries[[#This Row],[clean Salary (in local currency)]]*VLOOKUP(tblSalaries[[#This Row],[Currency]],mapping!D:E,2,FALSE)</f>
        <v>63918.498996971248</v>
      </c>
      <c r="H575" t="s">
        <v>318</v>
      </c>
      <c r="I575" t="s">
        <v>52</v>
      </c>
      <c r="J575" t="s">
        <v>88</v>
      </c>
      <c r="K575" t="str">
        <f>VLOOKUP(tblSalaries[[#This Row],[Where do you work]],tblCountries[[Actual]:[Mapping]],2,FALSE)</f>
        <v>Canada</v>
      </c>
      <c r="L575" t="s">
        <v>9</v>
      </c>
      <c r="M575" s="21" t="s">
        <v>4016</v>
      </c>
      <c r="N575" t="str">
        <f>VLOOKUP(IF(FLOOR(tblSalaries[[#This Row],[Salary in USD]]/salary_step,1)&gt;19,19,FLOOR(tblSalaries[[#This Row],[Salary in USD]]/salary_step,1)),tblCountries4[#All],2,0)</f>
        <v>05 | 62500 - 75000</v>
      </c>
      <c r="O575">
        <f>IF(VALUE(max_scatterplot)=0,tblSalaries[[#This Row],[Salary in USD]],IF(AND(tblSalaries[[#This Row],[Salary in USD]]&gt;=VALUE(min_scatterplot),tblSalaries[[#This Row],[Salary in USD]]&lt;=VALUE(max_scatterplot)),tblSalaries[[#This Row],[Salary in USD]],selection_false))</f>
        <v>63918.498996971248</v>
      </c>
    </row>
    <row r="576" spans="2:15" ht="15" customHeight="1" x14ac:dyDescent="0.25">
      <c r="B576" t="s">
        <v>2335</v>
      </c>
      <c r="C576" s="1">
        <v>41055.064050925925</v>
      </c>
      <c r="D576" s="4" t="s">
        <v>409</v>
      </c>
      <c r="E576">
        <v>65000</v>
      </c>
      <c r="F576" t="s">
        <v>86</v>
      </c>
      <c r="G576">
        <f>tblSalaries[[#This Row],[clean Salary (in local currency)]]*VLOOKUP(tblSalaries[[#This Row],[Currency]],mapping!D:E,2,FALSE)</f>
        <v>63918.498996971248</v>
      </c>
      <c r="H576" t="s">
        <v>410</v>
      </c>
      <c r="I576" t="s">
        <v>52</v>
      </c>
      <c r="J576" t="s">
        <v>109</v>
      </c>
      <c r="K576" t="str">
        <f>VLOOKUP(tblSalaries[[#This Row],[Where do you work]],tblCountries[[Actual]:[Mapping]],2,FALSE)</f>
        <v>Canada</v>
      </c>
      <c r="L576" t="s">
        <v>18</v>
      </c>
      <c r="M576" s="21" t="s">
        <v>4016</v>
      </c>
      <c r="N576" t="str">
        <f>VLOOKUP(IF(FLOOR(tblSalaries[[#This Row],[Salary in USD]]/salary_step,1)&gt;19,19,FLOOR(tblSalaries[[#This Row],[Salary in USD]]/salary_step,1)),tblCountries4[#All],2,0)</f>
        <v>05 | 62500 - 75000</v>
      </c>
      <c r="O576">
        <f>IF(VALUE(max_scatterplot)=0,tblSalaries[[#This Row],[Salary in USD]],IF(AND(tblSalaries[[#This Row],[Salary in USD]]&gt;=VALUE(min_scatterplot),tblSalaries[[#This Row],[Salary in USD]]&lt;=VALUE(max_scatterplot)),tblSalaries[[#This Row],[Salary in USD]],selection_false))</f>
        <v>63918.498996971248</v>
      </c>
    </row>
    <row r="577" spans="2:15" ht="15" customHeight="1" x14ac:dyDescent="0.25">
      <c r="B577" t="s">
        <v>3147</v>
      </c>
      <c r="C577" s="1">
        <v>41057.941620370373</v>
      </c>
      <c r="D577" s="4" t="s">
        <v>1307</v>
      </c>
      <c r="E577">
        <v>65000</v>
      </c>
      <c r="F577" t="s">
        <v>86</v>
      </c>
      <c r="G577">
        <f>tblSalaries[[#This Row],[clean Salary (in local currency)]]*VLOOKUP(tblSalaries[[#This Row],[Currency]],mapping!D:E,2,FALSE)</f>
        <v>63918.498996971248</v>
      </c>
      <c r="H577" t="s">
        <v>1308</v>
      </c>
      <c r="I577" t="s">
        <v>20</v>
      </c>
      <c r="J577" t="s">
        <v>88</v>
      </c>
      <c r="K577" t="str">
        <f>VLOOKUP(tblSalaries[[#This Row],[Where do you work]],tblCountries[[Actual]:[Mapping]],2,FALSE)</f>
        <v>Canada</v>
      </c>
      <c r="L577" t="s">
        <v>9</v>
      </c>
      <c r="M577" s="21">
        <v>20</v>
      </c>
      <c r="N577" t="str">
        <f>VLOOKUP(IF(FLOOR(tblSalaries[[#This Row],[Salary in USD]]/salary_step,1)&gt;19,19,FLOOR(tblSalaries[[#This Row],[Salary in USD]]/salary_step,1)),tblCountries4[#All],2,0)</f>
        <v>05 | 62500 - 75000</v>
      </c>
      <c r="O577">
        <f>IF(VALUE(max_scatterplot)=0,tblSalaries[[#This Row],[Salary in USD]],IF(AND(tblSalaries[[#This Row],[Salary in USD]]&gt;=VALUE(min_scatterplot),tblSalaries[[#This Row],[Salary in USD]]&lt;=VALUE(max_scatterplot)),tblSalaries[[#This Row],[Salary in USD]],selection_false))</f>
        <v>63918.498996971248</v>
      </c>
    </row>
    <row r="578" spans="2:15" ht="15" customHeight="1" x14ac:dyDescent="0.25">
      <c r="B578" t="s">
        <v>3239</v>
      </c>
      <c r="C578" s="1">
        <v>41058.328425925924</v>
      </c>
      <c r="D578" s="4">
        <v>65000</v>
      </c>
      <c r="E578">
        <v>65000</v>
      </c>
      <c r="F578" t="s">
        <v>86</v>
      </c>
      <c r="G578">
        <f>tblSalaries[[#This Row],[clean Salary (in local currency)]]*VLOOKUP(tblSalaries[[#This Row],[Currency]],mapping!D:E,2,FALSE)</f>
        <v>63918.498996971248</v>
      </c>
      <c r="H578" t="s">
        <v>1409</v>
      </c>
      <c r="I578" t="s">
        <v>52</v>
      </c>
      <c r="J578" t="s">
        <v>88</v>
      </c>
      <c r="K578" t="str">
        <f>VLOOKUP(tblSalaries[[#This Row],[Where do you work]],tblCountries[[Actual]:[Mapping]],2,FALSE)</f>
        <v>Canada</v>
      </c>
      <c r="L578" t="s">
        <v>18</v>
      </c>
      <c r="M578" s="21">
        <v>15</v>
      </c>
      <c r="N578" t="str">
        <f>VLOOKUP(IF(FLOOR(tblSalaries[[#This Row],[Salary in USD]]/salary_step,1)&gt;19,19,FLOOR(tblSalaries[[#This Row],[Salary in USD]]/salary_step,1)),tblCountries4[#All],2,0)</f>
        <v>05 | 62500 - 75000</v>
      </c>
      <c r="O578">
        <f>IF(VALUE(max_scatterplot)=0,tblSalaries[[#This Row],[Salary in USD]],IF(AND(tblSalaries[[#This Row],[Salary in USD]]&gt;=VALUE(min_scatterplot),tblSalaries[[#This Row],[Salary in USD]]&lt;=VALUE(max_scatterplot)),tblSalaries[[#This Row],[Salary in USD]],selection_false))</f>
        <v>63918.498996971248</v>
      </c>
    </row>
    <row r="579" spans="2:15" ht="15" customHeight="1" x14ac:dyDescent="0.25">
      <c r="B579" t="s">
        <v>3074</v>
      </c>
      <c r="C579" s="1">
        <v>41057.666504629633</v>
      </c>
      <c r="D579" s="4">
        <v>40500</v>
      </c>
      <c r="E579">
        <v>40500</v>
      </c>
      <c r="F579" t="s">
        <v>69</v>
      </c>
      <c r="G579">
        <f>tblSalaries[[#This Row],[clean Salary (in local currency)]]*VLOOKUP(tblSalaries[[#This Row],[Currency]],mapping!D:E,2,FALSE)</f>
        <v>63835.220018725006</v>
      </c>
      <c r="H579" t="s">
        <v>1227</v>
      </c>
      <c r="I579" t="s">
        <v>52</v>
      </c>
      <c r="J579" t="s">
        <v>71</v>
      </c>
      <c r="K579" t="str">
        <f>VLOOKUP(tblSalaries[[#This Row],[Where do you work]],tblCountries[[Actual]:[Mapping]],2,FALSE)</f>
        <v>UK</v>
      </c>
      <c r="L579" t="s">
        <v>18</v>
      </c>
      <c r="M579" s="21">
        <v>25</v>
      </c>
      <c r="N579" t="str">
        <f>VLOOKUP(IF(FLOOR(tblSalaries[[#This Row],[Salary in USD]]/salary_step,1)&gt;19,19,FLOOR(tblSalaries[[#This Row],[Salary in USD]]/salary_step,1)),tblCountries4[#All],2,0)</f>
        <v>05 | 62500 - 75000</v>
      </c>
      <c r="O579">
        <f>IF(VALUE(max_scatterplot)=0,tblSalaries[[#This Row],[Salary in USD]],IF(AND(tblSalaries[[#This Row],[Salary in USD]]&gt;=VALUE(min_scatterplot),tblSalaries[[#This Row],[Salary in USD]]&lt;=VALUE(max_scatterplot)),tblSalaries[[#This Row],[Salary in USD]],selection_false))</f>
        <v>63835.220018725006</v>
      </c>
    </row>
    <row r="580" spans="2:15" ht="15" customHeight="1" x14ac:dyDescent="0.25">
      <c r="B580" t="s">
        <v>2567</v>
      </c>
      <c r="C580" s="1">
        <v>41055.283321759256</v>
      </c>
      <c r="D580" s="4" t="s">
        <v>669</v>
      </c>
      <c r="E580">
        <v>80000</v>
      </c>
      <c r="F580" t="s">
        <v>670</v>
      </c>
      <c r="G580">
        <f>tblSalaries[[#This Row],[clean Salary (in local currency)]]*VLOOKUP(tblSalaries[[#This Row],[Currency]],mapping!D:E,2,FALSE)</f>
        <v>63807.047488395103</v>
      </c>
      <c r="H580" t="s">
        <v>671</v>
      </c>
      <c r="I580" t="s">
        <v>20</v>
      </c>
      <c r="J580" t="s">
        <v>672</v>
      </c>
      <c r="K580" t="str">
        <f>VLOOKUP(tblSalaries[[#This Row],[Where do you work]],tblCountries[[Actual]:[Mapping]],2,FALSE)</f>
        <v>New Zealand</v>
      </c>
      <c r="L580" t="s">
        <v>9</v>
      </c>
      <c r="M580" s="21">
        <v>23</v>
      </c>
      <c r="N580" t="str">
        <f>VLOOKUP(IF(FLOOR(tblSalaries[[#This Row],[Salary in USD]]/salary_step,1)&gt;19,19,FLOOR(tblSalaries[[#This Row],[Salary in USD]]/salary_step,1)),tblCountries4[#All],2,0)</f>
        <v>05 | 62500 - 75000</v>
      </c>
      <c r="O580">
        <f>IF(VALUE(max_scatterplot)=0,tblSalaries[[#This Row],[Salary in USD]],IF(AND(tblSalaries[[#This Row],[Salary in USD]]&gt;=VALUE(min_scatterplot),tblSalaries[[#This Row],[Salary in USD]]&lt;=VALUE(max_scatterplot)),tblSalaries[[#This Row],[Salary in USD]],selection_false))</f>
        <v>63807.047488395103</v>
      </c>
    </row>
    <row r="581" spans="2:15" ht="15" customHeight="1" x14ac:dyDescent="0.25">
      <c r="B581" t="s">
        <v>3310</v>
      </c>
      <c r="C581" s="1">
        <v>41058.705358796295</v>
      </c>
      <c r="D581" s="4">
        <v>80000</v>
      </c>
      <c r="E581">
        <v>80000</v>
      </c>
      <c r="F581" t="s">
        <v>670</v>
      </c>
      <c r="G581">
        <f>tblSalaries[[#This Row],[clean Salary (in local currency)]]*VLOOKUP(tblSalaries[[#This Row],[Currency]],mapping!D:E,2,FALSE)</f>
        <v>63807.047488395103</v>
      </c>
      <c r="H581" t="s">
        <v>932</v>
      </c>
      <c r="I581" t="s">
        <v>310</v>
      </c>
      <c r="J581" t="s">
        <v>1492</v>
      </c>
      <c r="K581" t="str">
        <f>VLOOKUP(tblSalaries[[#This Row],[Where do you work]],tblCountries[[Actual]:[Mapping]],2,FALSE)</f>
        <v>New Zealand</v>
      </c>
      <c r="L581" t="s">
        <v>13</v>
      </c>
      <c r="M581" s="21">
        <v>15</v>
      </c>
      <c r="N581" t="str">
        <f>VLOOKUP(IF(FLOOR(tblSalaries[[#This Row],[Salary in USD]]/salary_step,1)&gt;19,19,FLOOR(tblSalaries[[#This Row],[Salary in USD]]/salary_step,1)),tblCountries4[#All],2,0)</f>
        <v>05 | 62500 - 75000</v>
      </c>
      <c r="O581">
        <f>IF(VALUE(max_scatterplot)=0,tblSalaries[[#This Row],[Salary in USD]],IF(AND(tblSalaries[[#This Row],[Salary in USD]]&gt;=VALUE(min_scatterplot),tblSalaries[[#This Row],[Salary in USD]]&lt;=VALUE(max_scatterplot)),tblSalaries[[#This Row],[Salary in USD]],selection_false))</f>
        <v>63807.047488395103</v>
      </c>
    </row>
    <row r="582" spans="2:15" ht="15" customHeight="1" x14ac:dyDescent="0.25">
      <c r="B582" t="s">
        <v>2408</v>
      </c>
      <c r="C582" s="1">
        <v>41055.090682870374</v>
      </c>
      <c r="D582" s="4">
        <v>63586.95</v>
      </c>
      <c r="E582">
        <v>63586</v>
      </c>
      <c r="F582" t="s">
        <v>6</v>
      </c>
      <c r="G582">
        <f>tblSalaries[[#This Row],[clean Salary (in local currency)]]*VLOOKUP(tblSalaries[[#This Row],[Currency]],mapping!D:E,2,FALSE)</f>
        <v>63586</v>
      </c>
      <c r="H582" t="s">
        <v>491</v>
      </c>
      <c r="I582" t="s">
        <v>52</v>
      </c>
      <c r="J582" t="s">
        <v>492</v>
      </c>
      <c r="K582" t="str">
        <f>VLOOKUP(tblSalaries[[#This Row],[Where do you work]],tblCountries[[Actual]:[Mapping]],2,FALSE)</f>
        <v>UAE</v>
      </c>
      <c r="L582" t="s">
        <v>18</v>
      </c>
      <c r="M582" s="21" t="s">
        <v>4016</v>
      </c>
      <c r="N582" t="str">
        <f>VLOOKUP(IF(FLOOR(tblSalaries[[#This Row],[Salary in USD]]/salary_step,1)&gt;19,19,FLOOR(tblSalaries[[#This Row],[Salary in USD]]/salary_step,1)),tblCountries4[#All],2,0)</f>
        <v>05 | 62500 - 75000</v>
      </c>
      <c r="O582">
        <f>IF(VALUE(max_scatterplot)=0,tblSalaries[[#This Row],[Salary in USD]],IF(AND(tblSalaries[[#This Row],[Salary in USD]]&gt;=VALUE(min_scatterplot),tblSalaries[[#This Row],[Salary in USD]]&lt;=VALUE(max_scatterplot)),tblSalaries[[#This Row],[Salary in USD]],selection_false))</f>
        <v>63586</v>
      </c>
    </row>
    <row r="583" spans="2:15" ht="15" customHeight="1" x14ac:dyDescent="0.25">
      <c r="B583" t="s">
        <v>2591</v>
      </c>
      <c r="C583" s="1">
        <v>41055.354166666664</v>
      </c>
      <c r="D583" s="4" t="s">
        <v>281</v>
      </c>
      <c r="E583">
        <v>50000</v>
      </c>
      <c r="F583" t="s">
        <v>22</v>
      </c>
      <c r="G583">
        <f>tblSalaries[[#This Row],[clean Salary (in local currency)]]*VLOOKUP(tblSalaries[[#This Row],[Currency]],mapping!D:E,2,FALSE)</f>
        <v>63519.971949580387</v>
      </c>
      <c r="H583" t="s">
        <v>20</v>
      </c>
      <c r="I583" t="s">
        <v>20</v>
      </c>
      <c r="J583" t="s">
        <v>24</v>
      </c>
      <c r="K583" t="str">
        <f>VLOOKUP(tblSalaries[[#This Row],[Where do you work]],tblCountries[[Actual]:[Mapping]],2,FALSE)</f>
        <v>Germany</v>
      </c>
      <c r="L583" t="s">
        <v>18</v>
      </c>
      <c r="M583" s="21">
        <v>4</v>
      </c>
      <c r="N583" t="str">
        <f>VLOOKUP(IF(FLOOR(tblSalaries[[#This Row],[Salary in USD]]/salary_step,1)&gt;19,19,FLOOR(tblSalaries[[#This Row],[Salary in USD]]/salary_step,1)),tblCountries4[#All],2,0)</f>
        <v>05 | 62500 - 75000</v>
      </c>
      <c r="O583">
        <f>IF(VALUE(max_scatterplot)=0,tblSalaries[[#This Row],[Salary in USD]],IF(AND(tblSalaries[[#This Row],[Salary in USD]]&gt;=VALUE(min_scatterplot),tblSalaries[[#This Row],[Salary in USD]]&lt;=VALUE(max_scatterplot)),tblSalaries[[#This Row],[Salary in USD]],selection_false))</f>
        <v>63519.971949580387</v>
      </c>
    </row>
    <row r="584" spans="2:15" ht="15" customHeight="1" x14ac:dyDescent="0.25">
      <c r="B584" t="s">
        <v>2210</v>
      </c>
      <c r="C584" s="1">
        <v>41055.037662037037</v>
      </c>
      <c r="D584" s="4" t="s">
        <v>281</v>
      </c>
      <c r="E584">
        <v>50000</v>
      </c>
      <c r="F584" t="s">
        <v>22</v>
      </c>
      <c r="G584">
        <f>tblSalaries[[#This Row],[clean Salary (in local currency)]]*VLOOKUP(tblSalaries[[#This Row],[Currency]],mapping!D:E,2,FALSE)</f>
        <v>63519.971949580387</v>
      </c>
      <c r="H584" t="s">
        <v>153</v>
      </c>
      <c r="I584" t="s">
        <v>20</v>
      </c>
      <c r="J584" t="s">
        <v>36</v>
      </c>
      <c r="K584" t="str">
        <f>VLOOKUP(tblSalaries[[#This Row],[Where do you work]],tblCountries[[Actual]:[Mapping]],2,FALSE)</f>
        <v>Ireland</v>
      </c>
      <c r="L584" t="s">
        <v>9</v>
      </c>
      <c r="M584" s="21" t="s">
        <v>4016</v>
      </c>
      <c r="N584" t="str">
        <f>VLOOKUP(IF(FLOOR(tblSalaries[[#This Row],[Salary in USD]]/salary_step,1)&gt;19,19,FLOOR(tblSalaries[[#This Row],[Salary in USD]]/salary_step,1)),tblCountries4[#All],2,0)</f>
        <v>05 | 62500 - 75000</v>
      </c>
      <c r="O584">
        <f>IF(VALUE(max_scatterplot)=0,tblSalaries[[#This Row],[Salary in USD]],IF(AND(tblSalaries[[#This Row],[Salary in USD]]&gt;=VALUE(min_scatterplot),tblSalaries[[#This Row],[Salary in USD]]&lt;=VALUE(max_scatterplot)),tblSalaries[[#This Row],[Salary in USD]],selection_false))</f>
        <v>63519.971949580387</v>
      </c>
    </row>
    <row r="585" spans="2:15" ht="15" customHeight="1" x14ac:dyDescent="0.25">
      <c r="B585" t="s">
        <v>3482</v>
      </c>
      <c r="C585" s="1">
        <v>41060.025347222225</v>
      </c>
      <c r="D585" s="4">
        <v>50000</v>
      </c>
      <c r="E585">
        <v>50000</v>
      </c>
      <c r="F585" t="s">
        <v>22</v>
      </c>
      <c r="G585">
        <f>tblSalaries[[#This Row],[clean Salary (in local currency)]]*VLOOKUP(tblSalaries[[#This Row],[Currency]],mapping!D:E,2,FALSE)</f>
        <v>63519.971949580387</v>
      </c>
      <c r="H585" t="s">
        <v>932</v>
      </c>
      <c r="I585" t="s">
        <v>310</v>
      </c>
      <c r="J585" t="s">
        <v>895</v>
      </c>
      <c r="K585" t="str">
        <f>VLOOKUP(tblSalaries[[#This Row],[Where do you work]],tblCountries[[Actual]:[Mapping]],2,FALSE)</f>
        <v>italy</v>
      </c>
      <c r="L585" t="s">
        <v>13</v>
      </c>
      <c r="M585" s="21">
        <v>15</v>
      </c>
      <c r="N585" t="str">
        <f>VLOOKUP(IF(FLOOR(tblSalaries[[#This Row],[Salary in USD]]/salary_step,1)&gt;19,19,FLOOR(tblSalaries[[#This Row],[Salary in USD]]/salary_step,1)),tblCountries4[#All],2,0)</f>
        <v>05 | 62500 - 75000</v>
      </c>
      <c r="O585">
        <f>IF(VALUE(max_scatterplot)=0,tblSalaries[[#This Row],[Salary in USD]],IF(AND(tblSalaries[[#This Row],[Salary in USD]]&gt;=VALUE(min_scatterplot),tblSalaries[[#This Row],[Salary in USD]]&lt;=VALUE(max_scatterplot)),tblSalaries[[#This Row],[Salary in USD]],selection_false))</f>
        <v>63519.971949580387</v>
      </c>
    </row>
    <row r="586" spans="2:15" ht="15" customHeight="1" x14ac:dyDescent="0.25">
      <c r="B586" t="s">
        <v>3577</v>
      </c>
      <c r="C586" s="1">
        <v>41062.061851851853</v>
      </c>
      <c r="D586" s="4" t="s">
        <v>1753</v>
      </c>
      <c r="E586">
        <v>50000</v>
      </c>
      <c r="F586" t="s">
        <v>22</v>
      </c>
      <c r="G586">
        <f>tblSalaries[[#This Row],[clean Salary (in local currency)]]*VLOOKUP(tblSalaries[[#This Row],[Currency]],mapping!D:E,2,FALSE)</f>
        <v>63519.971949580387</v>
      </c>
      <c r="H586" t="s">
        <v>488</v>
      </c>
      <c r="I586" t="s">
        <v>488</v>
      </c>
      <c r="J586" t="s">
        <v>628</v>
      </c>
      <c r="K586" t="str">
        <f>VLOOKUP(tblSalaries[[#This Row],[Where do you work]],tblCountries[[Actual]:[Mapping]],2,FALSE)</f>
        <v>Netherlands</v>
      </c>
      <c r="L586" t="s">
        <v>9</v>
      </c>
      <c r="M586" s="21">
        <v>10</v>
      </c>
      <c r="N586" t="str">
        <f>VLOOKUP(IF(FLOOR(tblSalaries[[#This Row],[Salary in USD]]/salary_step,1)&gt;19,19,FLOOR(tblSalaries[[#This Row],[Salary in USD]]/salary_step,1)),tblCountries4[#All],2,0)</f>
        <v>05 | 62500 - 75000</v>
      </c>
      <c r="O586">
        <f>IF(VALUE(max_scatterplot)=0,tblSalaries[[#This Row],[Salary in USD]],IF(AND(tblSalaries[[#This Row],[Salary in USD]]&gt;=VALUE(min_scatterplot),tblSalaries[[#This Row],[Salary in USD]]&lt;=VALUE(max_scatterplot)),tblSalaries[[#This Row],[Salary in USD]],selection_false))</f>
        <v>63519.971949580387</v>
      </c>
    </row>
    <row r="587" spans="2:15" ht="15" customHeight="1" x14ac:dyDescent="0.25">
      <c r="B587" t="s">
        <v>2556</v>
      </c>
      <c r="C587" s="1">
        <v>41055.244988425926</v>
      </c>
      <c r="D587" s="4">
        <v>50000</v>
      </c>
      <c r="E587">
        <v>50000</v>
      </c>
      <c r="F587" t="s">
        <v>22</v>
      </c>
      <c r="G587">
        <f>tblSalaries[[#This Row],[clean Salary (in local currency)]]*VLOOKUP(tblSalaries[[#This Row],[Currency]],mapping!D:E,2,FALSE)</f>
        <v>63519.971949580387</v>
      </c>
      <c r="H587" t="s">
        <v>659</v>
      </c>
      <c r="I587" t="s">
        <v>52</v>
      </c>
      <c r="J587" t="s">
        <v>136</v>
      </c>
      <c r="K587" t="str">
        <f>VLOOKUP(tblSalaries[[#This Row],[Where do you work]],tblCountries[[Actual]:[Mapping]],2,FALSE)</f>
        <v>Panama</v>
      </c>
      <c r="L587" t="s">
        <v>18</v>
      </c>
      <c r="M587" s="21" t="s">
        <v>4016</v>
      </c>
      <c r="N587" t="str">
        <f>VLOOKUP(IF(FLOOR(tblSalaries[[#This Row],[Salary in USD]]/salary_step,1)&gt;19,19,FLOOR(tblSalaries[[#This Row],[Salary in USD]]/salary_step,1)),tblCountries4[#All],2,0)</f>
        <v>05 | 62500 - 75000</v>
      </c>
      <c r="O587">
        <f>IF(VALUE(max_scatterplot)=0,tblSalaries[[#This Row],[Salary in USD]],IF(AND(tblSalaries[[#This Row],[Salary in USD]]&gt;=VALUE(min_scatterplot),tblSalaries[[#This Row],[Salary in USD]]&lt;=VALUE(max_scatterplot)),tblSalaries[[#This Row],[Salary in USD]],selection_false))</f>
        <v>63519.971949580387</v>
      </c>
    </row>
    <row r="588" spans="2:15" ht="15" customHeight="1" x14ac:dyDescent="0.25">
      <c r="B588" t="s">
        <v>3110</v>
      </c>
      <c r="C588" s="1">
        <v>41057.738159722219</v>
      </c>
      <c r="D588" s="4">
        <v>50000</v>
      </c>
      <c r="E588">
        <v>50000</v>
      </c>
      <c r="F588" t="s">
        <v>22</v>
      </c>
      <c r="G588">
        <f>tblSalaries[[#This Row],[clean Salary (in local currency)]]*VLOOKUP(tblSalaries[[#This Row],[Currency]],mapping!D:E,2,FALSE)</f>
        <v>63519.971949580387</v>
      </c>
      <c r="H588" t="s">
        <v>1262</v>
      </c>
      <c r="I588" t="s">
        <v>279</v>
      </c>
      <c r="J588" t="s">
        <v>30</v>
      </c>
      <c r="K588" t="str">
        <f>VLOOKUP(tblSalaries[[#This Row],[Where do you work]],tblCountries[[Actual]:[Mapping]],2,FALSE)</f>
        <v>Portugal</v>
      </c>
      <c r="L588" t="s">
        <v>18</v>
      </c>
      <c r="M588" s="21">
        <v>14</v>
      </c>
      <c r="N588" t="str">
        <f>VLOOKUP(IF(FLOOR(tblSalaries[[#This Row],[Salary in USD]]/salary_step,1)&gt;19,19,FLOOR(tblSalaries[[#This Row],[Salary in USD]]/salary_step,1)),tblCountries4[#All],2,0)</f>
        <v>05 | 62500 - 75000</v>
      </c>
      <c r="O588">
        <f>IF(VALUE(max_scatterplot)=0,tblSalaries[[#This Row],[Salary in USD]],IF(AND(tblSalaries[[#This Row],[Salary in USD]]&gt;=VALUE(min_scatterplot),tblSalaries[[#This Row],[Salary in USD]]&lt;=VALUE(max_scatterplot)),tblSalaries[[#This Row],[Salary in USD]],selection_false))</f>
        <v>63519.971949580387</v>
      </c>
    </row>
    <row r="589" spans="2:15" ht="15" customHeight="1" x14ac:dyDescent="0.25">
      <c r="B589" t="s">
        <v>2965</v>
      </c>
      <c r="C589" s="1">
        <v>41057.319004629629</v>
      </c>
      <c r="D589" s="4">
        <v>62000</v>
      </c>
      <c r="E589">
        <v>62000</v>
      </c>
      <c r="F589" t="s">
        <v>82</v>
      </c>
      <c r="G589">
        <f>tblSalaries[[#This Row],[clean Salary (in local currency)]]*VLOOKUP(tblSalaries[[#This Row],[Currency]],mapping!D:E,2,FALSE)</f>
        <v>63234.398696963413</v>
      </c>
      <c r="H589" t="s">
        <v>207</v>
      </c>
      <c r="I589" t="s">
        <v>20</v>
      </c>
      <c r="J589" t="s">
        <v>84</v>
      </c>
      <c r="K589" t="str">
        <f>VLOOKUP(tblSalaries[[#This Row],[Where do you work]],tblCountries[[Actual]:[Mapping]],2,FALSE)</f>
        <v>Australia</v>
      </c>
      <c r="L589" t="s">
        <v>9</v>
      </c>
      <c r="M589" s="21">
        <v>3</v>
      </c>
      <c r="N589" t="str">
        <f>VLOOKUP(IF(FLOOR(tblSalaries[[#This Row],[Salary in USD]]/salary_step,1)&gt;19,19,FLOOR(tblSalaries[[#This Row],[Salary in USD]]/salary_step,1)),tblCountries4[#All],2,0)</f>
        <v>05 | 62500 - 75000</v>
      </c>
      <c r="O589">
        <f>IF(VALUE(max_scatterplot)=0,tblSalaries[[#This Row],[Salary in USD]],IF(AND(tblSalaries[[#This Row],[Salary in USD]]&gt;=VALUE(min_scatterplot),tblSalaries[[#This Row],[Salary in USD]]&lt;=VALUE(max_scatterplot)),tblSalaries[[#This Row],[Salary in USD]],selection_false))</f>
        <v>63234.398696963413</v>
      </c>
    </row>
    <row r="590" spans="2:15" ht="15" customHeight="1" x14ac:dyDescent="0.25">
      <c r="B590" t="s">
        <v>2058</v>
      </c>
      <c r="C590" s="1">
        <v>41054.25503472222</v>
      </c>
      <c r="D590" s="4">
        <v>40000</v>
      </c>
      <c r="E590">
        <v>40000</v>
      </c>
      <c r="F590" t="s">
        <v>69</v>
      </c>
      <c r="G590">
        <f>tblSalaries[[#This Row],[clean Salary (in local currency)]]*VLOOKUP(tblSalaries[[#This Row],[Currency]],mapping!D:E,2,FALSE)</f>
        <v>63047.130882691366</v>
      </c>
      <c r="H590" t="s">
        <v>89</v>
      </c>
      <c r="I590" t="s">
        <v>310</v>
      </c>
      <c r="J590" t="s">
        <v>71</v>
      </c>
      <c r="K590" t="str">
        <f>VLOOKUP(tblSalaries[[#This Row],[Where do you work]],tblCountries[[Actual]:[Mapping]],2,FALSE)</f>
        <v>UK</v>
      </c>
      <c r="L590" t="s">
        <v>9</v>
      </c>
      <c r="M590" s="21" t="s">
        <v>4016</v>
      </c>
      <c r="N590" t="str">
        <f>VLOOKUP(IF(FLOOR(tblSalaries[[#This Row],[Salary in USD]]/salary_step,1)&gt;19,19,FLOOR(tblSalaries[[#This Row],[Salary in USD]]/salary_step,1)),tblCountries4[#All],2,0)</f>
        <v>05 | 62500 - 75000</v>
      </c>
      <c r="O590">
        <f>IF(VALUE(max_scatterplot)=0,tblSalaries[[#This Row],[Salary in USD]],IF(AND(tblSalaries[[#This Row],[Salary in USD]]&gt;=VALUE(min_scatterplot),tblSalaries[[#This Row],[Salary in USD]]&lt;=VALUE(max_scatterplot)),tblSalaries[[#This Row],[Salary in USD]],selection_false))</f>
        <v>63047.130882691366</v>
      </c>
    </row>
    <row r="591" spans="2:15" ht="15" customHeight="1" x14ac:dyDescent="0.25">
      <c r="B591" t="s">
        <v>3088</v>
      </c>
      <c r="C591" s="1">
        <v>41057.690833333334</v>
      </c>
      <c r="D591" s="4" t="s">
        <v>1238</v>
      </c>
      <c r="E591">
        <v>40000</v>
      </c>
      <c r="F591" t="s">
        <v>69</v>
      </c>
      <c r="G591">
        <f>tblSalaries[[#This Row],[clean Salary (in local currency)]]*VLOOKUP(tblSalaries[[#This Row],[Currency]],mapping!D:E,2,FALSE)</f>
        <v>63047.130882691366</v>
      </c>
      <c r="H591" t="s">
        <v>283</v>
      </c>
      <c r="I591" t="s">
        <v>52</v>
      </c>
      <c r="J591" t="s">
        <v>71</v>
      </c>
      <c r="K591" t="str">
        <f>VLOOKUP(tblSalaries[[#This Row],[Where do you work]],tblCountries[[Actual]:[Mapping]],2,FALSE)</f>
        <v>UK</v>
      </c>
      <c r="L591" t="s">
        <v>25</v>
      </c>
      <c r="M591" s="21">
        <v>20</v>
      </c>
      <c r="N591" t="str">
        <f>VLOOKUP(IF(FLOOR(tblSalaries[[#This Row],[Salary in USD]]/salary_step,1)&gt;19,19,FLOOR(tblSalaries[[#This Row],[Salary in USD]]/salary_step,1)),tblCountries4[#All],2,0)</f>
        <v>05 | 62500 - 75000</v>
      </c>
      <c r="O591">
        <f>IF(VALUE(max_scatterplot)=0,tblSalaries[[#This Row],[Salary in USD]],IF(AND(tblSalaries[[#This Row],[Salary in USD]]&gt;=VALUE(min_scatterplot),tblSalaries[[#This Row],[Salary in USD]]&lt;=VALUE(max_scatterplot)),tblSalaries[[#This Row],[Salary in USD]],selection_false))</f>
        <v>63047.130882691366</v>
      </c>
    </row>
    <row r="592" spans="2:15" ht="15" customHeight="1" x14ac:dyDescent="0.25">
      <c r="B592" t="s">
        <v>3649</v>
      </c>
      <c r="C592" s="1">
        <v>41065.285833333335</v>
      </c>
      <c r="D592" s="4" t="s">
        <v>1238</v>
      </c>
      <c r="E592">
        <v>40000</v>
      </c>
      <c r="F592" t="s">
        <v>69</v>
      </c>
      <c r="G592">
        <f>tblSalaries[[#This Row],[clean Salary (in local currency)]]*VLOOKUP(tblSalaries[[#This Row],[Currency]],mapping!D:E,2,FALSE)</f>
        <v>63047.130882691366</v>
      </c>
      <c r="H592" t="s">
        <v>1820</v>
      </c>
      <c r="I592" t="s">
        <v>67</v>
      </c>
      <c r="J592" t="s">
        <v>71</v>
      </c>
      <c r="K592" t="str">
        <f>VLOOKUP(tblSalaries[[#This Row],[Where do you work]],tblCountries[[Actual]:[Mapping]],2,FALSE)</f>
        <v>UK</v>
      </c>
      <c r="L592" t="s">
        <v>18</v>
      </c>
      <c r="M592" s="21">
        <v>25</v>
      </c>
      <c r="N592" t="str">
        <f>VLOOKUP(IF(FLOOR(tblSalaries[[#This Row],[Salary in USD]]/salary_step,1)&gt;19,19,FLOOR(tblSalaries[[#This Row],[Salary in USD]]/salary_step,1)),tblCountries4[#All],2,0)</f>
        <v>05 | 62500 - 75000</v>
      </c>
      <c r="O592">
        <f>IF(VALUE(max_scatterplot)=0,tblSalaries[[#This Row],[Salary in USD]],IF(AND(tblSalaries[[#This Row],[Salary in USD]]&gt;=VALUE(min_scatterplot),tblSalaries[[#This Row],[Salary in USD]]&lt;=VALUE(max_scatterplot)),tblSalaries[[#This Row],[Salary in USD]],selection_false))</f>
        <v>63047.130882691366</v>
      </c>
    </row>
    <row r="593" spans="2:15" ht="15" customHeight="1" x14ac:dyDescent="0.25">
      <c r="B593" t="s">
        <v>3689</v>
      </c>
      <c r="C593" s="1">
        <v>41066.889328703706</v>
      </c>
      <c r="D593" s="4">
        <v>40000</v>
      </c>
      <c r="E593">
        <v>40000</v>
      </c>
      <c r="F593" t="s">
        <v>69</v>
      </c>
      <c r="G593">
        <f>tblSalaries[[#This Row],[clean Salary (in local currency)]]*VLOOKUP(tblSalaries[[#This Row],[Currency]],mapping!D:E,2,FALSE)</f>
        <v>63047.130882691366</v>
      </c>
      <c r="H593" t="s">
        <v>204</v>
      </c>
      <c r="I593" t="s">
        <v>52</v>
      </c>
      <c r="J593" t="s">
        <v>71</v>
      </c>
      <c r="K593" t="str">
        <f>VLOOKUP(tblSalaries[[#This Row],[Where do you work]],tblCountries[[Actual]:[Mapping]],2,FALSE)</f>
        <v>UK</v>
      </c>
      <c r="L593" t="s">
        <v>9</v>
      </c>
      <c r="M593" s="21">
        <v>15</v>
      </c>
      <c r="N593" t="str">
        <f>VLOOKUP(IF(FLOOR(tblSalaries[[#This Row],[Salary in USD]]/salary_step,1)&gt;19,19,FLOOR(tblSalaries[[#This Row],[Salary in USD]]/salary_step,1)),tblCountries4[#All],2,0)</f>
        <v>05 | 62500 - 75000</v>
      </c>
      <c r="O593">
        <f>IF(VALUE(max_scatterplot)=0,tblSalaries[[#This Row],[Salary in USD]],IF(AND(tblSalaries[[#This Row],[Salary in USD]]&gt;=VALUE(min_scatterplot),tblSalaries[[#This Row],[Salary in USD]]&lt;=VALUE(max_scatterplot)),tblSalaries[[#This Row],[Salary in USD]],selection_false))</f>
        <v>63047.130882691366</v>
      </c>
    </row>
    <row r="594" spans="2:15" ht="15" customHeight="1" x14ac:dyDescent="0.25">
      <c r="B594" t="s">
        <v>3701</v>
      </c>
      <c r="C594" s="1">
        <v>41067.717847222222</v>
      </c>
      <c r="D594" s="4">
        <v>40000</v>
      </c>
      <c r="E594">
        <v>40000</v>
      </c>
      <c r="F594" t="s">
        <v>69</v>
      </c>
      <c r="G594">
        <f>tblSalaries[[#This Row],[clean Salary (in local currency)]]*VLOOKUP(tblSalaries[[#This Row],[Currency]],mapping!D:E,2,FALSE)</f>
        <v>63047.130882691366</v>
      </c>
      <c r="H594" t="s">
        <v>20</v>
      </c>
      <c r="I594" t="s">
        <v>20</v>
      </c>
      <c r="J594" t="s">
        <v>71</v>
      </c>
      <c r="K594" t="str">
        <f>VLOOKUP(tblSalaries[[#This Row],[Where do you work]],tblCountries[[Actual]:[Mapping]],2,FALSE)</f>
        <v>UK</v>
      </c>
      <c r="L594" t="s">
        <v>9</v>
      </c>
      <c r="M594" s="21">
        <v>5</v>
      </c>
      <c r="N594" t="str">
        <f>VLOOKUP(IF(FLOOR(tblSalaries[[#This Row],[Salary in USD]]/salary_step,1)&gt;19,19,FLOOR(tblSalaries[[#This Row],[Salary in USD]]/salary_step,1)),tblCountries4[#All],2,0)</f>
        <v>05 | 62500 - 75000</v>
      </c>
      <c r="O594">
        <f>IF(VALUE(max_scatterplot)=0,tblSalaries[[#This Row],[Salary in USD]],IF(AND(tblSalaries[[#This Row],[Salary in USD]]&gt;=VALUE(min_scatterplot),tblSalaries[[#This Row],[Salary in USD]]&lt;=VALUE(max_scatterplot)),tblSalaries[[#This Row],[Salary in USD]],selection_false))</f>
        <v>63047.130882691366</v>
      </c>
    </row>
    <row r="595" spans="2:15" ht="15" customHeight="1" x14ac:dyDescent="0.25">
      <c r="B595" t="s">
        <v>2345</v>
      </c>
      <c r="C595" s="1">
        <v>41055.068124999998</v>
      </c>
      <c r="D595" s="4" t="s">
        <v>423</v>
      </c>
      <c r="E595">
        <v>63000</v>
      </c>
      <c r="F595" t="s">
        <v>6</v>
      </c>
      <c r="G595">
        <f>tblSalaries[[#This Row],[clean Salary (in local currency)]]*VLOOKUP(tblSalaries[[#This Row],[Currency]],mapping!D:E,2,FALSE)</f>
        <v>63000</v>
      </c>
      <c r="H595" t="s">
        <v>108</v>
      </c>
      <c r="I595" t="s">
        <v>20</v>
      </c>
      <c r="J595" t="s">
        <v>15</v>
      </c>
      <c r="K595" t="str">
        <f>VLOOKUP(tblSalaries[[#This Row],[Where do you work]],tblCountries[[Actual]:[Mapping]],2,FALSE)</f>
        <v>USA</v>
      </c>
      <c r="L595" t="s">
        <v>13</v>
      </c>
      <c r="M595" s="21" t="s">
        <v>4016</v>
      </c>
      <c r="N595" t="str">
        <f>VLOOKUP(IF(FLOOR(tblSalaries[[#This Row],[Salary in USD]]/salary_step,1)&gt;19,19,FLOOR(tblSalaries[[#This Row],[Salary in USD]]/salary_step,1)),tblCountries4[#All],2,0)</f>
        <v>05 | 62500 - 75000</v>
      </c>
      <c r="O595">
        <f>IF(VALUE(max_scatterplot)=0,tblSalaries[[#This Row],[Salary in USD]],IF(AND(tblSalaries[[#This Row],[Salary in USD]]&gt;=VALUE(min_scatterplot),tblSalaries[[#This Row],[Salary in USD]]&lt;=VALUE(max_scatterplot)),tblSalaries[[#This Row],[Salary in USD]],selection_false))</f>
        <v>63000</v>
      </c>
    </row>
    <row r="596" spans="2:15" ht="15" customHeight="1" x14ac:dyDescent="0.25">
      <c r="B596" t="s">
        <v>3234</v>
      </c>
      <c r="C596" s="1">
        <v>41058.267083333332</v>
      </c>
      <c r="D596" s="4">
        <v>63000</v>
      </c>
      <c r="E596">
        <v>63000</v>
      </c>
      <c r="F596" t="s">
        <v>6</v>
      </c>
      <c r="G596">
        <f>tblSalaries[[#This Row],[clean Salary (in local currency)]]*VLOOKUP(tblSalaries[[#This Row],[Currency]],mapping!D:E,2,FALSE)</f>
        <v>63000</v>
      </c>
      <c r="H596" t="s">
        <v>257</v>
      </c>
      <c r="I596" t="s">
        <v>310</v>
      </c>
      <c r="J596" t="s">
        <v>15</v>
      </c>
      <c r="K596" t="str">
        <f>VLOOKUP(tblSalaries[[#This Row],[Where do you work]],tblCountries[[Actual]:[Mapping]],2,FALSE)</f>
        <v>USA</v>
      </c>
      <c r="L596" t="s">
        <v>13</v>
      </c>
      <c r="M596" s="21">
        <v>16</v>
      </c>
      <c r="N596" t="str">
        <f>VLOOKUP(IF(FLOOR(tblSalaries[[#This Row],[Salary in USD]]/salary_step,1)&gt;19,19,FLOOR(tblSalaries[[#This Row],[Salary in USD]]/salary_step,1)),tblCountries4[#All],2,0)</f>
        <v>05 | 62500 - 75000</v>
      </c>
      <c r="O596">
        <f>IF(VALUE(max_scatterplot)=0,tblSalaries[[#This Row],[Salary in USD]],IF(AND(tblSalaries[[#This Row],[Salary in USD]]&gt;=VALUE(min_scatterplot),tblSalaries[[#This Row],[Salary in USD]]&lt;=VALUE(max_scatterplot)),tblSalaries[[#This Row],[Salary in USD]],selection_false))</f>
        <v>63000</v>
      </c>
    </row>
    <row r="597" spans="2:15" ht="15" customHeight="1" x14ac:dyDescent="0.25">
      <c r="B597" t="s">
        <v>3770</v>
      </c>
      <c r="C597" s="1">
        <v>41072.275138888886</v>
      </c>
      <c r="D597" s="4">
        <v>63000</v>
      </c>
      <c r="E597">
        <v>63000</v>
      </c>
      <c r="F597" t="s">
        <v>6</v>
      </c>
      <c r="G597">
        <f>tblSalaries[[#This Row],[clean Salary (in local currency)]]*VLOOKUP(tblSalaries[[#This Row],[Currency]],mapping!D:E,2,FALSE)</f>
        <v>63000</v>
      </c>
      <c r="H597" t="s">
        <v>108</v>
      </c>
      <c r="I597" t="s">
        <v>20</v>
      </c>
      <c r="J597" t="s">
        <v>15</v>
      </c>
      <c r="K597" t="str">
        <f>VLOOKUP(tblSalaries[[#This Row],[Where do you work]],tblCountries[[Actual]:[Mapping]],2,FALSE)</f>
        <v>USA</v>
      </c>
      <c r="L597" t="s">
        <v>13</v>
      </c>
      <c r="M597" s="21">
        <v>10</v>
      </c>
      <c r="N597" t="str">
        <f>VLOOKUP(IF(FLOOR(tblSalaries[[#This Row],[Salary in USD]]/salary_step,1)&gt;19,19,FLOOR(tblSalaries[[#This Row],[Salary in USD]]/salary_step,1)),tblCountries4[#All],2,0)</f>
        <v>05 | 62500 - 75000</v>
      </c>
      <c r="O597">
        <f>IF(VALUE(max_scatterplot)=0,tblSalaries[[#This Row],[Salary in USD]],IF(AND(tblSalaries[[#This Row],[Salary in USD]]&gt;=VALUE(min_scatterplot),tblSalaries[[#This Row],[Salary in USD]]&lt;=VALUE(max_scatterplot)),tblSalaries[[#This Row],[Salary in USD]],selection_false))</f>
        <v>63000</v>
      </c>
    </row>
    <row r="598" spans="2:15" ht="15" customHeight="1" x14ac:dyDescent="0.25">
      <c r="B598" t="s">
        <v>3836</v>
      </c>
      <c r="C598" s="1">
        <v>41076.262418981481</v>
      </c>
      <c r="D598" s="4">
        <v>63000</v>
      </c>
      <c r="E598">
        <v>63000</v>
      </c>
      <c r="F598" t="s">
        <v>6</v>
      </c>
      <c r="G598">
        <f>tblSalaries[[#This Row],[clean Salary (in local currency)]]*VLOOKUP(tblSalaries[[#This Row],[Currency]],mapping!D:E,2,FALSE)</f>
        <v>63000</v>
      </c>
      <c r="H598" t="s">
        <v>1965</v>
      </c>
      <c r="I598" t="s">
        <v>20</v>
      </c>
      <c r="J598" t="s">
        <v>15</v>
      </c>
      <c r="K598" t="str">
        <f>VLOOKUP(tblSalaries[[#This Row],[Where do you work]],tblCountries[[Actual]:[Mapping]],2,FALSE)</f>
        <v>USA</v>
      </c>
      <c r="L598" t="s">
        <v>9</v>
      </c>
      <c r="M598" s="21">
        <v>6</v>
      </c>
      <c r="N598" t="str">
        <f>VLOOKUP(IF(FLOOR(tblSalaries[[#This Row],[Salary in USD]]/salary_step,1)&gt;19,19,FLOOR(tblSalaries[[#This Row],[Salary in USD]]/salary_step,1)),tblCountries4[#All],2,0)</f>
        <v>05 | 62500 - 75000</v>
      </c>
      <c r="O598">
        <f>IF(VALUE(max_scatterplot)=0,tblSalaries[[#This Row],[Salary in USD]],IF(AND(tblSalaries[[#This Row],[Salary in USD]]&gt;=VALUE(min_scatterplot),tblSalaries[[#This Row],[Salary in USD]]&lt;=VALUE(max_scatterplot)),tblSalaries[[#This Row],[Salary in USD]],selection_false))</f>
        <v>63000</v>
      </c>
    </row>
    <row r="599" spans="2:15" ht="15" customHeight="1" x14ac:dyDescent="0.25">
      <c r="B599" t="s">
        <v>3837</v>
      </c>
      <c r="C599" s="1">
        <v>41076.340960648151</v>
      </c>
      <c r="D599" s="4" t="s">
        <v>423</v>
      </c>
      <c r="E599">
        <v>63000</v>
      </c>
      <c r="F599" t="s">
        <v>6</v>
      </c>
      <c r="G599">
        <f>tblSalaries[[#This Row],[clean Salary (in local currency)]]*VLOOKUP(tblSalaries[[#This Row],[Currency]],mapping!D:E,2,FALSE)</f>
        <v>63000</v>
      </c>
      <c r="H599" t="s">
        <v>14</v>
      </c>
      <c r="I599" t="s">
        <v>20</v>
      </c>
      <c r="J599" t="s">
        <v>15</v>
      </c>
      <c r="K599" t="str">
        <f>VLOOKUP(tblSalaries[[#This Row],[Where do you work]],tblCountries[[Actual]:[Mapping]],2,FALSE)</f>
        <v>USA</v>
      </c>
      <c r="L599" t="s">
        <v>13</v>
      </c>
      <c r="M599" s="21">
        <v>1</v>
      </c>
      <c r="N599" t="str">
        <f>VLOOKUP(IF(FLOOR(tblSalaries[[#This Row],[Salary in USD]]/salary_step,1)&gt;19,19,FLOOR(tblSalaries[[#This Row],[Salary in USD]]/salary_step,1)),tblCountries4[#All],2,0)</f>
        <v>05 | 62500 - 75000</v>
      </c>
      <c r="O599">
        <f>IF(VALUE(max_scatterplot)=0,tblSalaries[[#This Row],[Salary in USD]],IF(AND(tblSalaries[[#This Row],[Salary in USD]]&gt;=VALUE(min_scatterplot),tblSalaries[[#This Row],[Salary in USD]]&lt;=VALUE(max_scatterplot)),tblSalaries[[#This Row],[Salary in USD]],selection_false))</f>
        <v>63000</v>
      </c>
    </row>
    <row r="600" spans="2:15" ht="15" customHeight="1" x14ac:dyDescent="0.25">
      <c r="B600" t="s">
        <v>2526</v>
      </c>
      <c r="C600" s="1">
        <v>41055.201631944445</v>
      </c>
      <c r="D600" s="4" t="s">
        <v>626</v>
      </c>
      <c r="E600">
        <v>49248</v>
      </c>
      <c r="F600" t="s">
        <v>22</v>
      </c>
      <c r="G600">
        <f>tblSalaries[[#This Row],[clean Salary (in local currency)]]*VLOOKUP(tblSalaries[[#This Row],[Currency]],mapping!D:E,2,FALSE)</f>
        <v>62564.631571458704</v>
      </c>
      <c r="H600" t="s">
        <v>627</v>
      </c>
      <c r="I600" t="s">
        <v>310</v>
      </c>
      <c r="J600" t="s">
        <v>628</v>
      </c>
      <c r="K600" t="str">
        <f>VLOOKUP(tblSalaries[[#This Row],[Where do you work]],tblCountries[[Actual]:[Mapping]],2,FALSE)</f>
        <v>Netherlands</v>
      </c>
      <c r="L600" t="s">
        <v>13</v>
      </c>
      <c r="M600" s="21" t="s">
        <v>4016</v>
      </c>
      <c r="N600" t="str">
        <f>VLOOKUP(IF(FLOOR(tblSalaries[[#This Row],[Salary in USD]]/salary_step,1)&gt;19,19,FLOOR(tblSalaries[[#This Row],[Salary in USD]]/salary_step,1)),tblCountries4[#All],2,0)</f>
        <v>05 | 62500 - 75000</v>
      </c>
      <c r="O600">
        <f>IF(VALUE(max_scatterplot)=0,tblSalaries[[#This Row],[Salary in USD]],IF(AND(tblSalaries[[#This Row],[Salary in USD]]&gt;=VALUE(min_scatterplot),tblSalaries[[#This Row],[Salary in USD]]&lt;=VALUE(max_scatterplot)),tblSalaries[[#This Row],[Salary in USD]],selection_false))</f>
        <v>62564.631571458704</v>
      </c>
    </row>
    <row r="601" spans="2:15" ht="15" customHeight="1" x14ac:dyDescent="0.25">
      <c r="B601" t="s">
        <v>2362</v>
      </c>
      <c r="C601" s="1">
        <v>41055.073495370372</v>
      </c>
      <c r="D601" s="4" t="s">
        <v>442</v>
      </c>
      <c r="E601">
        <v>62500</v>
      </c>
      <c r="F601" t="s">
        <v>6</v>
      </c>
      <c r="G601">
        <f>tblSalaries[[#This Row],[clean Salary (in local currency)]]*VLOOKUP(tblSalaries[[#This Row],[Currency]],mapping!D:E,2,FALSE)</f>
        <v>62500</v>
      </c>
      <c r="H601" t="s">
        <v>443</v>
      </c>
      <c r="I601" t="s">
        <v>4001</v>
      </c>
      <c r="J601" t="s">
        <v>15</v>
      </c>
      <c r="K601" t="str">
        <f>VLOOKUP(tblSalaries[[#This Row],[Where do you work]],tblCountries[[Actual]:[Mapping]],2,FALSE)</f>
        <v>USA</v>
      </c>
      <c r="L601" t="s">
        <v>13</v>
      </c>
      <c r="M601" s="21" t="s">
        <v>4016</v>
      </c>
      <c r="N601" t="str">
        <f>VLOOKUP(IF(FLOOR(tblSalaries[[#This Row],[Salary in USD]]/salary_step,1)&gt;19,19,FLOOR(tblSalaries[[#This Row],[Salary in USD]]/salary_step,1)),tblCountries4[#All],2,0)</f>
        <v>05 | 62500 - 75000</v>
      </c>
      <c r="O601">
        <f>IF(VALUE(max_scatterplot)=0,tblSalaries[[#This Row],[Salary in USD]],IF(AND(tblSalaries[[#This Row],[Salary in USD]]&gt;=VALUE(min_scatterplot),tblSalaries[[#This Row],[Salary in USD]]&lt;=VALUE(max_scatterplot)),tblSalaries[[#This Row],[Salary in USD]],selection_false))</f>
        <v>62500</v>
      </c>
    </row>
    <row r="602" spans="2:15" ht="15" customHeight="1" x14ac:dyDescent="0.25">
      <c r="B602" t="s">
        <v>2266</v>
      </c>
      <c r="C602" s="1">
        <v>41055.047442129631</v>
      </c>
      <c r="D602" s="4">
        <v>62400</v>
      </c>
      <c r="E602">
        <v>62400</v>
      </c>
      <c r="F602" t="s">
        <v>6</v>
      </c>
      <c r="G602">
        <f>tblSalaries[[#This Row],[clean Salary (in local currency)]]*VLOOKUP(tblSalaries[[#This Row],[Currency]],mapping!D:E,2,FALSE)</f>
        <v>62400</v>
      </c>
      <c r="H602" t="s">
        <v>334</v>
      </c>
      <c r="I602" t="s">
        <v>310</v>
      </c>
      <c r="J602" t="s">
        <v>15</v>
      </c>
      <c r="K602" t="str">
        <f>VLOOKUP(tblSalaries[[#This Row],[Where do you work]],tblCountries[[Actual]:[Mapping]],2,FALSE)</f>
        <v>USA</v>
      </c>
      <c r="L602" t="s">
        <v>13</v>
      </c>
      <c r="M602" s="21" t="s">
        <v>4016</v>
      </c>
      <c r="N602" t="str">
        <f>VLOOKUP(IF(FLOOR(tblSalaries[[#This Row],[Salary in USD]]/salary_step,1)&gt;19,19,FLOOR(tblSalaries[[#This Row],[Salary in USD]]/salary_step,1)),tblCountries4[#All],2,0)</f>
        <v>04 | 50000 - 62500</v>
      </c>
      <c r="O602">
        <f>IF(VALUE(max_scatterplot)=0,tblSalaries[[#This Row],[Salary in USD]],IF(AND(tblSalaries[[#This Row],[Salary in USD]]&gt;=VALUE(min_scatterplot),tblSalaries[[#This Row],[Salary in USD]]&lt;=VALUE(max_scatterplot)),tblSalaries[[#This Row],[Salary in USD]],selection_false))</f>
        <v>62400</v>
      </c>
    </row>
    <row r="603" spans="2:15" ht="15" customHeight="1" x14ac:dyDescent="0.25">
      <c r="B603" t="s">
        <v>2064</v>
      </c>
      <c r="C603" s="1">
        <v>41054.284317129626</v>
      </c>
      <c r="D603" s="4">
        <v>49000</v>
      </c>
      <c r="E603">
        <v>49000</v>
      </c>
      <c r="F603" t="s">
        <v>22</v>
      </c>
      <c r="G603">
        <f>tblSalaries[[#This Row],[clean Salary (in local currency)]]*VLOOKUP(tblSalaries[[#This Row],[Currency]],mapping!D:E,2,FALSE)</f>
        <v>62249.572510588783</v>
      </c>
      <c r="H603" t="s">
        <v>105</v>
      </c>
      <c r="I603" t="s">
        <v>52</v>
      </c>
      <c r="J603" t="s">
        <v>106</v>
      </c>
      <c r="K603" t="str">
        <f>VLOOKUP(tblSalaries[[#This Row],[Where do you work]],tblCountries[[Actual]:[Mapping]],2,FALSE)</f>
        <v>France</v>
      </c>
      <c r="L603" t="s">
        <v>18</v>
      </c>
      <c r="M603" s="21" t="s">
        <v>4016</v>
      </c>
      <c r="N603" t="str">
        <f>VLOOKUP(IF(FLOOR(tblSalaries[[#This Row],[Salary in USD]]/salary_step,1)&gt;19,19,FLOOR(tblSalaries[[#This Row],[Salary in USD]]/salary_step,1)),tblCountries4[#All],2,0)</f>
        <v>04 | 50000 - 62500</v>
      </c>
      <c r="O603">
        <f>IF(VALUE(max_scatterplot)=0,tblSalaries[[#This Row],[Salary in USD]],IF(AND(tblSalaries[[#This Row],[Salary in USD]]&gt;=VALUE(min_scatterplot),tblSalaries[[#This Row],[Salary in USD]]&lt;=VALUE(max_scatterplot)),tblSalaries[[#This Row],[Salary in USD]],selection_false))</f>
        <v>62249.572510588783</v>
      </c>
    </row>
    <row r="604" spans="2:15" ht="15" customHeight="1" x14ac:dyDescent="0.25">
      <c r="B604" t="s">
        <v>2870</v>
      </c>
      <c r="C604" s="1">
        <v>41056.522743055553</v>
      </c>
      <c r="D604" s="4" t="s">
        <v>1009</v>
      </c>
      <c r="E604">
        <v>62000</v>
      </c>
      <c r="F604" t="s">
        <v>6</v>
      </c>
      <c r="G604">
        <f>tblSalaries[[#This Row],[clean Salary (in local currency)]]*VLOOKUP(tblSalaries[[#This Row],[Currency]],mapping!D:E,2,FALSE)</f>
        <v>62000</v>
      </c>
      <c r="H604" t="s">
        <v>1010</v>
      </c>
      <c r="I604" t="s">
        <v>52</v>
      </c>
      <c r="J604" t="s">
        <v>1011</v>
      </c>
      <c r="K604" t="str">
        <f>VLOOKUP(tblSalaries[[#This Row],[Where do you work]],tblCountries[[Actual]:[Mapping]],2,FALSE)</f>
        <v>Qatar</v>
      </c>
      <c r="L604" t="s">
        <v>13</v>
      </c>
      <c r="M604" s="21">
        <v>11</v>
      </c>
      <c r="N604" t="str">
        <f>VLOOKUP(IF(FLOOR(tblSalaries[[#This Row],[Salary in USD]]/salary_step,1)&gt;19,19,FLOOR(tblSalaries[[#This Row],[Salary in USD]]/salary_step,1)),tblCountries4[#All],2,0)</f>
        <v>04 | 50000 - 62500</v>
      </c>
      <c r="O604">
        <f>IF(VALUE(max_scatterplot)=0,tblSalaries[[#This Row],[Salary in USD]],IF(AND(tblSalaries[[#This Row],[Salary in USD]]&gt;=VALUE(min_scatterplot),tblSalaries[[#This Row],[Salary in USD]]&lt;=VALUE(max_scatterplot)),tblSalaries[[#This Row],[Salary in USD]],selection_false))</f>
        <v>62000</v>
      </c>
    </row>
    <row r="605" spans="2:15" ht="15" customHeight="1" x14ac:dyDescent="0.25">
      <c r="B605" t="s">
        <v>2061</v>
      </c>
      <c r="C605" s="1">
        <v>41054.26090277778</v>
      </c>
      <c r="D605" s="4">
        <v>62000</v>
      </c>
      <c r="E605">
        <v>62000</v>
      </c>
      <c r="F605" t="s">
        <v>6</v>
      </c>
      <c r="G605">
        <f>tblSalaries[[#This Row],[clean Salary (in local currency)]]*VLOOKUP(tblSalaries[[#This Row],[Currency]],mapping!D:E,2,FALSE)</f>
        <v>62000</v>
      </c>
      <c r="H605" t="s">
        <v>20</v>
      </c>
      <c r="I605" t="s">
        <v>20</v>
      </c>
      <c r="J605" t="s">
        <v>15</v>
      </c>
      <c r="K605" t="str">
        <f>VLOOKUP(tblSalaries[[#This Row],[Where do you work]],tblCountries[[Actual]:[Mapping]],2,FALSE)</f>
        <v>USA</v>
      </c>
      <c r="L605" t="s">
        <v>9</v>
      </c>
      <c r="M605" s="21" t="s">
        <v>4016</v>
      </c>
      <c r="N605" t="str">
        <f>VLOOKUP(IF(FLOOR(tblSalaries[[#This Row],[Salary in USD]]/salary_step,1)&gt;19,19,FLOOR(tblSalaries[[#This Row],[Salary in USD]]/salary_step,1)),tblCountries4[#All],2,0)</f>
        <v>04 | 50000 - 62500</v>
      </c>
      <c r="O605">
        <f>IF(VALUE(max_scatterplot)=0,tblSalaries[[#This Row],[Salary in USD]],IF(AND(tblSalaries[[#This Row],[Salary in USD]]&gt;=VALUE(min_scatterplot),tblSalaries[[#This Row],[Salary in USD]]&lt;=VALUE(max_scatterplot)),tblSalaries[[#This Row],[Salary in USD]],selection_false))</f>
        <v>62000</v>
      </c>
    </row>
    <row r="606" spans="2:15" ht="15" customHeight="1" x14ac:dyDescent="0.25">
      <c r="B606" t="s">
        <v>2757</v>
      </c>
      <c r="C606" s="1">
        <v>41055.713993055557</v>
      </c>
      <c r="D606" s="4">
        <v>62000</v>
      </c>
      <c r="E606">
        <v>62000</v>
      </c>
      <c r="F606" t="s">
        <v>6</v>
      </c>
      <c r="G606">
        <f>tblSalaries[[#This Row],[clean Salary (in local currency)]]*VLOOKUP(tblSalaries[[#This Row],[Currency]],mapping!D:E,2,FALSE)</f>
        <v>62000</v>
      </c>
      <c r="H606" t="s">
        <v>878</v>
      </c>
      <c r="I606" t="s">
        <v>20</v>
      </c>
      <c r="J606" t="s">
        <v>15</v>
      </c>
      <c r="K606" t="str">
        <f>VLOOKUP(tblSalaries[[#This Row],[Where do you work]],tblCountries[[Actual]:[Mapping]],2,FALSE)</f>
        <v>USA</v>
      </c>
      <c r="L606" t="s">
        <v>18</v>
      </c>
      <c r="M606" s="21">
        <v>20</v>
      </c>
      <c r="N606" t="str">
        <f>VLOOKUP(IF(FLOOR(tblSalaries[[#This Row],[Salary in USD]]/salary_step,1)&gt;19,19,FLOOR(tblSalaries[[#This Row],[Salary in USD]]/salary_step,1)),tblCountries4[#All],2,0)</f>
        <v>04 | 50000 - 62500</v>
      </c>
      <c r="O606">
        <f>IF(VALUE(max_scatterplot)=0,tblSalaries[[#This Row],[Salary in USD]],IF(AND(tblSalaries[[#This Row],[Salary in USD]]&gt;=VALUE(min_scatterplot),tblSalaries[[#This Row],[Salary in USD]]&lt;=VALUE(max_scatterplot)),tblSalaries[[#This Row],[Salary in USD]],selection_false))</f>
        <v>62000</v>
      </c>
    </row>
    <row r="607" spans="2:15" ht="15" customHeight="1" x14ac:dyDescent="0.25">
      <c r="B607" t="s">
        <v>3366</v>
      </c>
      <c r="C607" s="1">
        <v>41058.912881944445</v>
      </c>
      <c r="D607" s="4">
        <v>62000</v>
      </c>
      <c r="E607">
        <v>62000</v>
      </c>
      <c r="F607" t="s">
        <v>6</v>
      </c>
      <c r="G607">
        <f>tblSalaries[[#This Row],[clean Salary (in local currency)]]*VLOOKUP(tblSalaries[[#This Row],[Currency]],mapping!D:E,2,FALSE)</f>
        <v>62000</v>
      </c>
      <c r="H607" t="s">
        <v>1551</v>
      </c>
      <c r="I607" t="s">
        <v>67</v>
      </c>
      <c r="J607" t="s">
        <v>15</v>
      </c>
      <c r="K607" t="str">
        <f>VLOOKUP(tblSalaries[[#This Row],[Where do you work]],tblCountries[[Actual]:[Mapping]],2,FALSE)</f>
        <v>USA</v>
      </c>
      <c r="L607" t="s">
        <v>13</v>
      </c>
      <c r="M607" s="21">
        <v>25</v>
      </c>
      <c r="N607" t="str">
        <f>VLOOKUP(IF(FLOOR(tblSalaries[[#This Row],[Salary in USD]]/salary_step,1)&gt;19,19,FLOOR(tblSalaries[[#This Row],[Salary in USD]]/salary_step,1)),tblCountries4[#All],2,0)</f>
        <v>04 | 50000 - 62500</v>
      </c>
      <c r="O607">
        <f>IF(VALUE(max_scatterplot)=0,tblSalaries[[#This Row],[Salary in USD]],IF(AND(tblSalaries[[#This Row],[Salary in USD]]&gt;=VALUE(min_scatterplot),tblSalaries[[#This Row],[Salary in USD]]&lt;=VALUE(max_scatterplot)),tblSalaries[[#This Row],[Salary in USD]],selection_false))</f>
        <v>62000</v>
      </c>
    </row>
    <row r="608" spans="2:15" ht="15" customHeight="1" x14ac:dyDescent="0.25">
      <c r="B608" t="s">
        <v>3497</v>
      </c>
      <c r="C608" s="1">
        <v>41060.259513888886</v>
      </c>
      <c r="D608" s="4">
        <v>62000</v>
      </c>
      <c r="E608">
        <v>62000</v>
      </c>
      <c r="F608" t="s">
        <v>6</v>
      </c>
      <c r="G608">
        <f>tblSalaries[[#This Row],[clean Salary (in local currency)]]*VLOOKUP(tblSalaries[[#This Row],[Currency]],mapping!D:E,2,FALSE)</f>
        <v>62000</v>
      </c>
      <c r="H608" t="s">
        <v>1672</v>
      </c>
      <c r="I608" t="s">
        <v>20</v>
      </c>
      <c r="J608" t="s">
        <v>15</v>
      </c>
      <c r="K608" t="str">
        <f>VLOOKUP(tblSalaries[[#This Row],[Where do you work]],tblCountries[[Actual]:[Mapping]],2,FALSE)</f>
        <v>USA</v>
      </c>
      <c r="L608" t="s">
        <v>13</v>
      </c>
      <c r="M608" s="21">
        <v>27</v>
      </c>
      <c r="N608" t="str">
        <f>VLOOKUP(IF(FLOOR(tblSalaries[[#This Row],[Salary in USD]]/salary_step,1)&gt;19,19,FLOOR(tblSalaries[[#This Row],[Salary in USD]]/salary_step,1)),tblCountries4[#All],2,0)</f>
        <v>04 | 50000 - 62500</v>
      </c>
      <c r="O608">
        <f>IF(VALUE(max_scatterplot)=0,tblSalaries[[#This Row],[Salary in USD]],IF(AND(tblSalaries[[#This Row],[Salary in USD]]&gt;=VALUE(min_scatterplot),tblSalaries[[#This Row],[Salary in USD]]&lt;=VALUE(max_scatterplot)),tblSalaries[[#This Row],[Salary in USD]],selection_false))</f>
        <v>62000</v>
      </c>
    </row>
    <row r="609" spans="2:15" ht="15" customHeight="1" x14ac:dyDescent="0.25">
      <c r="B609" t="s">
        <v>3583</v>
      </c>
      <c r="C609" s="1">
        <v>41062.141076388885</v>
      </c>
      <c r="D609" s="4">
        <v>62000</v>
      </c>
      <c r="E609">
        <v>62000</v>
      </c>
      <c r="F609" t="s">
        <v>6</v>
      </c>
      <c r="G609">
        <f>tblSalaries[[#This Row],[clean Salary (in local currency)]]*VLOOKUP(tblSalaries[[#This Row],[Currency]],mapping!D:E,2,FALSE)</f>
        <v>62000</v>
      </c>
      <c r="H609" t="s">
        <v>14</v>
      </c>
      <c r="I609" t="s">
        <v>20</v>
      </c>
      <c r="J609" t="s">
        <v>15</v>
      </c>
      <c r="K609" t="str">
        <f>VLOOKUP(tblSalaries[[#This Row],[Where do you work]],tblCountries[[Actual]:[Mapping]],2,FALSE)</f>
        <v>USA</v>
      </c>
      <c r="L609" t="s">
        <v>18</v>
      </c>
      <c r="M609" s="21">
        <v>5</v>
      </c>
      <c r="N609" t="str">
        <f>VLOOKUP(IF(FLOOR(tblSalaries[[#This Row],[Salary in USD]]/salary_step,1)&gt;19,19,FLOOR(tblSalaries[[#This Row],[Salary in USD]]/salary_step,1)),tblCountries4[#All],2,0)</f>
        <v>04 | 50000 - 62500</v>
      </c>
      <c r="O609">
        <f>IF(VALUE(max_scatterplot)=0,tblSalaries[[#This Row],[Salary in USD]],IF(AND(tblSalaries[[#This Row],[Salary in USD]]&gt;=VALUE(min_scatterplot),tblSalaries[[#This Row],[Salary in USD]]&lt;=VALUE(max_scatterplot)),tblSalaries[[#This Row],[Salary in USD]],selection_false))</f>
        <v>62000</v>
      </c>
    </row>
    <row r="610" spans="2:15" ht="15" customHeight="1" x14ac:dyDescent="0.25">
      <c r="B610" t="s">
        <v>3655</v>
      </c>
      <c r="C610" s="1">
        <v>41065.801435185182</v>
      </c>
      <c r="D610" s="4">
        <v>62000</v>
      </c>
      <c r="E610">
        <v>62000</v>
      </c>
      <c r="F610" t="s">
        <v>6</v>
      </c>
      <c r="G610">
        <f>tblSalaries[[#This Row],[clean Salary (in local currency)]]*VLOOKUP(tblSalaries[[#This Row],[Currency]],mapping!D:E,2,FALSE)</f>
        <v>62000</v>
      </c>
      <c r="H610" t="s">
        <v>19</v>
      </c>
      <c r="I610" t="s">
        <v>279</v>
      </c>
      <c r="J610" t="s">
        <v>15</v>
      </c>
      <c r="K610" t="str">
        <f>VLOOKUP(tblSalaries[[#This Row],[Where do you work]],tblCountries[[Actual]:[Mapping]],2,FALSE)</f>
        <v>USA</v>
      </c>
      <c r="L610" t="s">
        <v>18</v>
      </c>
      <c r="M610" s="21">
        <v>12</v>
      </c>
      <c r="N610" t="str">
        <f>VLOOKUP(IF(FLOOR(tblSalaries[[#This Row],[Salary in USD]]/salary_step,1)&gt;19,19,FLOOR(tblSalaries[[#This Row],[Salary in USD]]/salary_step,1)),tblCountries4[#All],2,0)</f>
        <v>04 | 50000 - 62500</v>
      </c>
      <c r="O610">
        <f>IF(VALUE(max_scatterplot)=0,tblSalaries[[#This Row],[Salary in USD]],IF(AND(tblSalaries[[#This Row],[Salary in USD]]&gt;=VALUE(min_scatterplot),tblSalaries[[#This Row],[Salary in USD]]&lt;=VALUE(max_scatterplot)),tblSalaries[[#This Row],[Salary in USD]],selection_false))</f>
        <v>62000</v>
      </c>
    </row>
    <row r="611" spans="2:15" ht="15" customHeight="1" x14ac:dyDescent="0.25">
      <c r="B611" t="s">
        <v>3872</v>
      </c>
      <c r="C611" s="1">
        <v>41079.879351851851</v>
      </c>
      <c r="D611" s="4">
        <v>62000</v>
      </c>
      <c r="E611">
        <v>62000</v>
      </c>
      <c r="F611" t="s">
        <v>6</v>
      </c>
      <c r="G611">
        <f>tblSalaries[[#This Row],[clean Salary (in local currency)]]*VLOOKUP(tblSalaries[[#This Row],[Currency]],mapping!D:E,2,FALSE)</f>
        <v>62000</v>
      </c>
      <c r="H611" t="s">
        <v>20</v>
      </c>
      <c r="I611" t="s">
        <v>20</v>
      </c>
      <c r="J611" t="s">
        <v>15</v>
      </c>
      <c r="K611" t="str">
        <f>VLOOKUP(tblSalaries[[#This Row],[Where do you work]],tblCountries[[Actual]:[Mapping]],2,FALSE)</f>
        <v>USA</v>
      </c>
      <c r="L611" t="s">
        <v>9</v>
      </c>
      <c r="M611" s="21">
        <v>4</v>
      </c>
      <c r="N611" t="str">
        <f>VLOOKUP(IF(FLOOR(tblSalaries[[#This Row],[Salary in USD]]/salary_step,1)&gt;19,19,FLOOR(tblSalaries[[#This Row],[Salary in USD]]/salary_step,1)),tblCountries4[#All],2,0)</f>
        <v>04 | 50000 - 62500</v>
      </c>
      <c r="O611">
        <f>IF(VALUE(max_scatterplot)=0,tblSalaries[[#This Row],[Salary in USD]],IF(AND(tblSalaries[[#This Row],[Salary in USD]]&gt;=VALUE(min_scatterplot),tblSalaries[[#This Row],[Salary in USD]]&lt;=VALUE(max_scatterplot)),tblSalaries[[#This Row],[Salary in USD]],selection_false))</f>
        <v>62000</v>
      </c>
    </row>
    <row r="612" spans="2:15" ht="15" customHeight="1" x14ac:dyDescent="0.25">
      <c r="B612" t="s">
        <v>3288</v>
      </c>
      <c r="C612" s="1">
        <v>41058.624432870369</v>
      </c>
      <c r="D612" s="4" t="s">
        <v>1469</v>
      </c>
      <c r="E612">
        <v>48500</v>
      </c>
      <c r="F612" t="s">
        <v>22</v>
      </c>
      <c r="G612">
        <f>tblSalaries[[#This Row],[clean Salary (in local currency)]]*VLOOKUP(tblSalaries[[#This Row],[Currency]],mapping!D:E,2,FALSE)</f>
        <v>61614.372791092981</v>
      </c>
      <c r="H612" t="s">
        <v>1470</v>
      </c>
      <c r="I612" t="s">
        <v>20</v>
      </c>
      <c r="J612" t="s">
        <v>628</v>
      </c>
      <c r="K612" t="str">
        <f>VLOOKUP(tblSalaries[[#This Row],[Where do you work]],tblCountries[[Actual]:[Mapping]],2,FALSE)</f>
        <v>Netherlands</v>
      </c>
      <c r="L612" t="s">
        <v>9</v>
      </c>
      <c r="M612" s="21">
        <v>8</v>
      </c>
      <c r="N612" t="str">
        <f>VLOOKUP(IF(FLOOR(tblSalaries[[#This Row],[Salary in USD]]/salary_step,1)&gt;19,19,FLOOR(tblSalaries[[#This Row],[Salary in USD]]/salary_step,1)),tblCountries4[#All],2,0)</f>
        <v>04 | 50000 - 62500</v>
      </c>
      <c r="O612">
        <f>IF(VALUE(max_scatterplot)=0,tblSalaries[[#This Row],[Salary in USD]],IF(AND(tblSalaries[[#This Row],[Salary in USD]]&gt;=VALUE(min_scatterplot),tblSalaries[[#This Row],[Salary in USD]]&lt;=VALUE(max_scatterplot)),tblSalaries[[#This Row],[Salary in USD]],selection_false))</f>
        <v>61614.372791092981</v>
      </c>
    </row>
    <row r="613" spans="2:15" ht="15" customHeight="1" x14ac:dyDescent="0.25">
      <c r="B613" t="s">
        <v>2532</v>
      </c>
      <c r="C613" s="1">
        <v>41055.219375000001</v>
      </c>
      <c r="D613" s="4">
        <v>60000</v>
      </c>
      <c r="E613">
        <v>60000</v>
      </c>
      <c r="F613" t="s">
        <v>82</v>
      </c>
      <c r="G613">
        <f>tblSalaries[[#This Row],[clean Salary (in local currency)]]*VLOOKUP(tblSalaries[[#This Row],[Currency]],mapping!D:E,2,FALSE)</f>
        <v>61194.579384158147</v>
      </c>
      <c r="H613" t="s">
        <v>20</v>
      </c>
      <c r="I613" t="s">
        <v>20</v>
      </c>
      <c r="J613" t="s">
        <v>84</v>
      </c>
      <c r="K613" t="str">
        <f>VLOOKUP(tblSalaries[[#This Row],[Where do you work]],tblCountries[[Actual]:[Mapping]],2,FALSE)</f>
        <v>Australia</v>
      </c>
      <c r="L613" t="s">
        <v>18</v>
      </c>
      <c r="M613" s="21" t="s">
        <v>4016</v>
      </c>
      <c r="N613" t="str">
        <f>VLOOKUP(IF(FLOOR(tblSalaries[[#This Row],[Salary in USD]]/salary_step,1)&gt;19,19,FLOOR(tblSalaries[[#This Row],[Salary in USD]]/salary_step,1)),tblCountries4[#All],2,0)</f>
        <v>04 | 50000 - 62500</v>
      </c>
      <c r="O613">
        <f>IF(VALUE(max_scatterplot)=0,tblSalaries[[#This Row],[Salary in USD]],IF(AND(tblSalaries[[#This Row],[Salary in USD]]&gt;=VALUE(min_scatterplot),tblSalaries[[#This Row],[Salary in USD]]&lt;=VALUE(max_scatterplot)),tblSalaries[[#This Row],[Salary in USD]],selection_false))</f>
        <v>61194.579384158147</v>
      </c>
    </row>
    <row r="614" spans="2:15" ht="15" customHeight="1" x14ac:dyDescent="0.25">
      <c r="B614" t="s">
        <v>3702</v>
      </c>
      <c r="C614" s="1">
        <v>41067.840752314813</v>
      </c>
      <c r="D614" s="4">
        <v>60000</v>
      </c>
      <c r="E614">
        <v>60000</v>
      </c>
      <c r="F614" t="s">
        <v>82</v>
      </c>
      <c r="G614">
        <f>tblSalaries[[#This Row],[clean Salary (in local currency)]]*VLOOKUP(tblSalaries[[#This Row],[Currency]],mapping!D:E,2,FALSE)</f>
        <v>61194.579384158147</v>
      </c>
      <c r="H614" t="s">
        <v>42</v>
      </c>
      <c r="I614" t="s">
        <v>20</v>
      </c>
      <c r="J614" t="s">
        <v>84</v>
      </c>
      <c r="K614" t="str">
        <f>VLOOKUP(tblSalaries[[#This Row],[Where do you work]],tblCountries[[Actual]:[Mapping]],2,FALSE)</f>
        <v>Australia</v>
      </c>
      <c r="L614" t="s">
        <v>18</v>
      </c>
      <c r="M614" s="21">
        <v>3</v>
      </c>
      <c r="N614" t="str">
        <f>VLOOKUP(IF(FLOOR(tblSalaries[[#This Row],[Salary in USD]]/salary_step,1)&gt;19,19,FLOOR(tblSalaries[[#This Row],[Salary in USD]]/salary_step,1)),tblCountries4[#All],2,0)</f>
        <v>04 | 50000 - 62500</v>
      </c>
      <c r="O614">
        <f>IF(VALUE(max_scatterplot)=0,tblSalaries[[#This Row],[Salary in USD]],IF(AND(tblSalaries[[#This Row],[Salary in USD]]&gt;=VALUE(min_scatterplot),tblSalaries[[#This Row],[Salary in USD]]&lt;=VALUE(max_scatterplot)),tblSalaries[[#This Row],[Salary in USD]],selection_false))</f>
        <v>61194.579384158147</v>
      </c>
    </row>
    <row r="615" spans="2:15" ht="15" customHeight="1" x14ac:dyDescent="0.25">
      <c r="B615" t="s">
        <v>2069</v>
      </c>
      <c r="C615" s="1">
        <v>41054.302222222221</v>
      </c>
      <c r="D615" s="4">
        <v>61000</v>
      </c>
      <c r="E615">
        <v>61000</v>
      </c>
      <c r="F615" t="s">
        <v>6</v>
      </c>
      <c r="G615">
        <f>tblSalaries[[#This Row],[clean Salary (in local currency)]]*VLOOKUP(tblSalaries[[#This Row],[Currency]],mapping!D:E,2,FALSE)</f>
        <v>61000</v>
      </c>
      <c r="H615" t="s">
        <v>110</v>
      </c>
      <c r="I615" t="s">
        <v>52</v>
      </c>
      <c r="J615" t="s">
        <v>111</v>
      </c>
      <c r="K615" t="str">
        <f>VLOOKUP(tblSalaries[[#This Row],[Where do you work]],tblCountries[[Actual]:[Mapping]],2,FALSE)</f>
        <v>Brazil</v>
      </c>
      <c r="L615" t="s">
        <v>13</v>
      </c>
      <c r="M615" s="21" t="s">
        <v>4016</v>
      </c>
      <c r="N615" t="str">
        <f>VLOOKUP(IF(FLOOR(tblSalaries[[#This Row],[Salary in USD]]/salary_step,1)&gt;19,19,FLOOR(tblSalaries[[#This Row],[Salary in USD]]/salary_step,1)),tblCountries4[#All],2,0)</f>
        <v>04 | 50000 - 62500</v>
      </c>
      <c r="O615">
        <f>IF(VALUE(max_scatterplot)=0,tblSalaries[[#This Row],[Salary in USD]],IF(AND(tblSalaries[[#This Row],[Salary in USD]]&gt;=VALUE(min_scatterplot),tblSalaries[[#This Row],[Salary in USD]]&lt;=VALUE(max_scatterplot)),tblSalaries[[#This Row],[Salary in USD]],selection_false))</f>
        <v>61000</v>
      </c>
    </row>
    <row r="616" spans="2:15" ht="15" customHeight="1" x14ac:dyDescent="0.25">
      <c r="B616" t="s">
        <v>2334</v>
      </c>
      <c r="C616" s="1">
        <v>41055.063981481479</v>
      </c>
      <c r="D616" s="4">
        <v>61000</v>
      </c>
      <c r="E616">
        <v>61000</v>
      </c>
      <c r="F616" t="s">
        <v>6</v>
      </c>
      <c r="G616">
        <f>tblSalaries[[#This Row],[clean Salary (in local currency)]]*VLOOKUP(tblSalaries[[#This Row],[Currency]],mapping!D:E,2,FALSE)</f>
        <v>61000</v>
      </c>
      <c r="H616" t="s">
        <v>153</v>
      </c>
      <c r="I616" t="s">
        <v>20</v>
      </c>
      <c r="J616" t="s">
        <v>15</v>
      </c>
      <c r="K616" t="str">
        <f>VLOOKUP(tblSalaries[[#This Row],[Where do you work]],tblCountries[[Actual]:[Mapping]],2,FALSE)</f>
        <v>USA</v>
      </c>
      <c r="L616" t="s">
        <v>25</v>
      </c>
      <c r="M616" s="21" t="s">
        <v>4016</v>
      </c>
      <c r="N616" t="str">
        <f>VLOOKUP(IF(FLOOR(tblSalaries[[#This Row],[Salary in USD]]/salary_step,1)&gt;19,19,FLOOR(tblSalaries[[#This Row],[Salary in USD]]/salary_step,1)),tblCountries4[#All],2,0)</f>
        <v>04 | 50000 - 62500</v>
      </c>
      <c r="O616">
        <f>IF(VALUE(max_scatterplot)=0,tblSalaries[[#This Row],[Salary in USD]],IF(AND(tblSalaries[[#This Row],[Salary in USD]]&gt;=VALUE(min_scatterplot),tblSalaries[[#This Row],[Salary in USD]]&lt;=VALUE(max_scatterplot)),tblSalaries[[#This Row],[Salary in USD]],selection_false))</f>
        <v>61000</v>
      </c>
    </row>
    <row r="617" spans="2:15" ht="15" customHeight="1" x14ac:dyDescent="0.25">
      <c r="B617" t="s">
        <v>2517</v>
      </c>
      <c r="C617" s="1">
        <v>41055.189895833333</v>
      </c>
      <c r="D617" s="4">
        <v>61000</v>
      </c>
      <c r="E617">
        <v>61000</v>
      </c>
      <c r="F617" t="s">
        <v>6</v>
      </c>
      <c r="G617">
        <f>tblSalaries[[#This Row],[clean Salary (in local currency)]]*VLOOKUP(tblSalaries[[#This Row],[Currency]],mapping!D:E,2,FALSE)</f>
        <v>61000</v>
      </c>
      <c r="H617" t="s">
        <v>89</v>
      </c>
      <c r="I617" t="s">
        <v>310</v>
      </c>
      <c r="J617" t="s">
        <v>15</v>
      </c>
      <c r="K617" t="str">
        <f>VLOOKUP(tblSalaries[[#This Row],[Where do you work]],tblCountries[[Actual]:[Mapping]],2,FALSE)</f>
        <v>USA</v>
      </c>
      <c r="L617" t="s">
        <v>9</v>
      </c>
      <c r="M617" s="21" t="s">
        <v>4016</v>
      </c>
      <c r="N617" t="str">
        <f>VLOOKUP(IF(FLOOR(tblSalaries[[#This Row],[Salary in USD]]/salary_step,1)&gt;19,19,FLOOR(tblSalaries[[#This Row],[Salary in USD]]/salary_step,1)),tblCountries4[#All],2,0)</f>
        <v>04 | 50000 - 62500</v>
      </c>
      <c r="O617">
        <f>IF(VALUE(max_scatterplot)=0,tblSalaries[[#This Row],[Salary in USD]],IF(AND(tblSalaries[[#This Row],[Salary in USD]]&gt;=VALUE(min_scatterplot),tblSalaries[[#This Row],[Salary in USD]]&lt;=VALUE(max_scatterplot)),tblSalaries[[#This Row],[Salary in USD]],selection_false))</f>
        <v>61000</v>
      </c>
    </row>
    <row r="618" spans="2:15" ht="15" customHeight="1" x14ac:dyDescent="0.25">
      <c r="B618" t="s">
        <v>2608</v>
      </c>
      <c r="C618" s="1">
        <v>41055.438680555555</v>
      </c>
      <c r="D618" s="4">
        <v>61000</v>
      </c>
      <c r="E618">
        <v>61000</v>
      </c>
      <c r="F618" t="s">
        <v>6</v>
      </c>
      <c r="G618">
        <f>tblSalaries[[#This Row],[clean Salary (in local currency)]]*VLOOKUP(tblSalaries[[#This Row],[Currency]],mapping!D:E,2,FALSE)</f>
        <v>61000</v>
      </c>
      <c r="H618" t="s">
        <v>713</v>
      </c>
      <c r="I618" t="s">
        <v>52</v>
      </c>
      <c r="J618" t="s">
        <v>15</v>
      </c>
      <c r="K618" t="str">
        <f>VLOOKUP(tblSalaries[[#This Row],[Where do you work]],tblCountries[[Actual]:[Mapping]],2,FALSE)</f>
        <v>USA</v>
      </c>
      <c r="L618" t="s">
        <v>9</v>
      </c>
      <c r="M618" s="21">
        <v>5</v>
      </c>
      <c r="N618" t="str">
        <f>VLOOKUP(IF(FLOOR(tblSalaries[[#This Row],[Salary in USD]]/salary_step,1)&gt;19,19,FLOOR(tblSalaries[[#This Row],[Salary in USD]]/salary_step,1)),tblCountries4[#All],2,0)</f>
        <v>04 | 50000 - 62500</v>
      </c>
      <c r="O618">
        <f>IF(VALUE(max_scatterplot)=0,tblSalaries[[#This Row],[Salary in USD]],IF(AND(tblSalaries[[#This Row],[Salary in USD]]&gt;=VALUE(min_scatterplot),tblSalaries[[#This Row],[Salary in USD]]&lt;=VALUE(max_scatterplot)),tblSalaries[[#This Row],[Salary in USD]],selection_false))</f>
        <v>61000</v>
      </c>
    </row>
    <row r="619" spans="2:15" ht="15" customHeight="1" x14ac:dyDescent="0.25">
      <c r="B619" t="s">
        <v>3184</v>
      </c>
      <c r="C619" s="1">
        <v>41058.000243055554</v>
      </c>
      <c r="D619" s="4">
        <v>61000</v>
      </c>
      <c r="E619">
        <v>61000</v>
      </c>
      <c r="F619" t="s">
        <v>6</v>
      </c>
      <c r="G619">
        <f>tblSalaries[[#This Row],[clean Salary (in local currency)]]*VLOOKUP(tblSalaries[[#This Row],[Currency]],mapping!D:E,2,FALSE)</f>
        <v>61000</v>
      </c>
      <c r="H619" t="s">
        <v>14</v>
      </c>
      <c r="I619" t="s">
        <v>20</v>
      </c>
      <c r="J619" t="s">
        <v>15</v>
      </c>
      <c r="K619" t="str">
        <f>VLOOKUP(tblSalaries[[#This Row],[Where do you work]],tblCountries[[Actual]:[Mapping]],2,FALSE)</f>
        <v>USA</v>
      </c>
      <c r="L619" t="s">
        <v>9</v>
      </c>
      <c r="M619" s="21">
        <v>1.5</v>
      </c>
      <c r="N619" t="str">
        <f>VLOOKUP(IF(FLOOR(tblSalaries[[#This Row],[Salary in USD]]/salary_step,1)&gt;19,19,FLOOR(tblSalaries[[#This Row],[Salary in USD]]/salary_step,1)),tblCountries4[#All],2,0)</f>
        <v>04 | 50000 - 62500</v>
      </c>
      <c r="O619">
        <f>IF(VALUE(max_scatterplot)=0,tblSalaries[[#This Row],[Salary in USD]],IF(AND(tblSalaries[[#This Row],[Salary in USD]]&gt;=VALUE(min_scatterplot),tblSalaries[[#This Row],[Salary in USD]]&lt;=VALUE(max_scatterplot)),tblSalaries[[#This Row],[Salary in USD]],selection_false))</f>
        <v>61000</v>
      </c>
    </row>
    <row r="620" spans="2:15" ht="15" customHeight="1" x14ac:dyDescent="0.25">
      <c r="B620" t="s">
        <v>3404</v>
      </c>
      <c r="C620" s="1">
        <v>41059.078159722223</v>
      </c>
      <c r="D620" s="4">
        <v>61000</v>
      </c>
      <c r="E620">
        <v>61000</v>
      </c>
      <c r="F620" t="s">
        <v>6</v>
      </c>
      <c r="G620">
        <f>tblSalaries[[#This Row],[clean Salary (in local currency)]]*VLOOKUP(tblSalaries[[#This Row],[Currency]],mapping!D:E,2,FALSE)</f>
        <v>61000</v>
      </c>
      <c r="H620" t="s">
        <v>1583</v>
      </c>
      <c r="I620" t="s">
        <v>20</v>
      </c>
      <c r="J620" t="s">
        <v>15</v>
      </c>
      <c r="K620" t="str">
        <f>VLOOKUP(tblSalaries[[#This Row],[Where do you work]],tblCountries[[Actual]:[Mapping]],2,FALSE)</f>
        <v>USA</v>
      </c>
      <c r="L620" t="s">
        <v>9</v>
      </c>
      <c r="M620" s="21">
        <v>12</v>
      </c>
      <c r="N620" t="str">
        <f>VLOOKUP(IF(FLOOR(tblSalaries[[#This Row],[Salary in USD]]/salary_step,1)&gt;19,19,FLOOR(tblSalaries[[#This Row],[Salary in USD]]/salary_step,1)),tblCountries4[#All],2,0)</f>
        <v>04 | 50000 - 62500</v>
      </c>
      <c r="O620">
        <f>IF(VALUE(max_scatterplot)=0,tblSalaries[[#This Row],[Salary in USD]],IF(AND(tblSalaries[[#This Row],[Salary in USD]]&gt;=VALUE(min_scatterplot),tblSalaries[[#This Row],[Salary in USD]]&lt;=VALUE(max_scatterplot)),tblSalaries[[#This Row],[Salary in USD]],selection_false))</f>
        <v>61000</v>
      </c>
    </row>
    <row r="621" spans="2:15" ht="15" customHeight="1" x14ac:dyDescent="0.25">
      <c r="B621" t="s">
        <v>3414</v>
      </c>
      <c r="C621" s="1">
        <v>41059.17627314815</v>
      </c>
      <c r="D621" s="4">
        <v>61000</v>
      </c>
      <c r="E621">
        <v>61000</v>
      </c>
      <c r="F621" t="s">
        <v>6</v>
      </c>
      <c r="G621">
        <f>tblSalaries[[#This Row],[clean Salary (in local currency)]]*VLOOKUP(tblSalaries[[#This Row],[Currency]],mapping!D:E,2,FALSE)</f>
        <v>61000</v>
      </c>
      <c r="H621" t="s">
        <v>1593</v>
      </c>
      <c r="I621" t="s">
        <v>52</v>
      </c>
      <c r="J621" t="s">
        <v>15</v>
      </c>
      <c r="K621" t="str">
        <f>VLOOKUP(tblSalaries[[#This Row],[Where do you work]],tblCountries[[Actual]:[Mapping]],2,FALSE)</f>
        <v>USA</v>
      </c>
      <c r="L621" t="s">
        <v>18</v>
      </c>
      <c r="M621" s="21">
        <v>25</v>
      </c>
      <c r="N621" t="str">
        <f>VLOOKUP(IF(FLOOR(tblSalaries[[#This Row],[Salary in USD]]/salary_step,1)&gt;19,19,FLOOR(tblSalaries[[#This Row],[Salary in USD]]/salary_step,1)),tblCountries4[#All],2,0)</f>
        <v>04 | 50000 - 62500</v>
      </c>
      <c r="O621">
        <f>IF(VALUE(max_scatterplot)=0,tblSalaries[[#This Row],[Salary in USD]],IF(AND(tblSalaries[[#This Row],[Salary in USD]]&gt;=VALUE(min_scatterplot),tblSalaries[[#This Row],[Salary in USD]]&lt;=VALUE(max_scatterplot)),tblSalaries[[#This Row],[Salary in USD]],selection_false))</f>
        <v>61000</v>
      </c>
    </row>
    <row r="622" spans="2:15" ht="15" customHeight="1" x14ac:dyDescent="0.25">
      <c r="B622" t="s">
        <v>3475</v>
      </c>
      <c r="C622" s="1">
        <v>41059.938599537039</v>
      </c>
      <c r="D622" s="4" t="s">
        <v>1653</v>
      </c>
      <c r="E622">
        <v>61000</v>
      </c>
      <c r="F622" t="s">
        <v>6</v>
      </c>
      <c r="G622">
        <f>tblSalaries[[#This Row],[clean Salary (in local currency)]]*VLOOKUP(tblSalaries[[#This Row],[Currency]],mapping!D:E,2,FALSE)</f>
        <v>61000</v>
      </c>
      <c r="H622" t="s">
        <v>14</v>
      </c>
      <c r="I622" t="s">
        <v>20</v>
      </c>
      <c r="J622" t="s">
        <v>15</v>
      </c>
      <c r="K622" t="str">
        <f>VLOOKUP(tblSalaries[[#This Row],[Where do you work]],tblCountries[[Actual]:[Mapping]],2,FALSE)</f>
        <v>USA</v>
      </c>
      <c r="L622" t="s">
        <v>9</v>
      </c>
      <c r="M622" s="21">
        <v>5</v>
      </c>
      <c r="N622" t="str">
        <f>VLOOKUP(IF(FLOOR(tblSalaries[[#This Row],[Salary in USD]]/salary_step,1)&gt;19,19,FLOOR(tblSalaries[[#This Row],[Salary in USD]]/salary_step,1)),tblCountries4[#All],2,0)</f>
        <v>04 | 50000 - 62500</v>
      </c>
      <c r="O622">
        <f>IF(VALUE(max_scatterplot)=0,tblSalaries[[#This Row],[Salary in USD]],IF(AND(tblSalaries[[#This Row],[Salary in USD]]&gt;=VALUE(min_scatterplot),tblSalaries[[#This Row],[Salary in USD]]&lt;=VALUE(max_scatterplot)),tblSalaries[[#This Row],[Salary in USD]],selection_false))</f>
        <v>61000</v>
      </c>
    </row>
    <row r="623" spans="2:15" ht="15" customHeight="1" x14ac:dyDescent="0.25">
      <c r="B623" t="s">
        <v>2145</v>
      </c>
      <c r="C623" s="1">
        <v>41055.03025462963</v>
      </c>
      <c r="D623" s="4" t="s">
        <v>208</v>
      </c>
      <c r="E623">
        <v>62000</v>
      </c>
      <c r="F623" t="s">
        <v>86</v>
      </c>
      <c r="G623">
        <f>tblSalaries[[#This Row],[clean Salary (in local currency)]]*VLOOKUP(tblSalaries[[#This Row],[Currency]],mapping!D:E,2,FALSE)</f>
        <v>60968.414427880263</v>
      </c>
      <c r="H623" t="s">
        <v>209</v>
      </c>
      <c r="I623" t="s">
        <v>20</v>
      </c>
      <c r="J623" t="s">
        <v>88</v>
      </c>
      <c r="K623" t="str">
        <f>VLOOKUP(tblSalaries[[#This Row],[Where do you work]],tblCountries[[Actual]:[Mapping]],2,FALSE)</f>
        <v>Canada</v>
      </c>
      <c r="L623" t="s">
        <v>18</v>
      </c>
      <c r="M623" s="21" t="s">
        <v>4016</v>
      </c>
      <c r="N623" t="str">
        <f>VLOOKUP(IF(FLOOR(tblSalaries[[#This Row],[Salary in USD]]/salary_step,1)&gt;19,19,FLOOR(tblSalaries[[#This Row],[Salary in USD]]/salary_step,1)),tblCountries4[#All],2,0)</f>
        <v>04 | 50000 - 62500</v>
      </c>
      <c r="O623">
        <f>IF(VALUE(max_scatterplot)=0,tblSalaries[[#This Row],[Salary in USD]],IF(AND(tblSalaries[[#This Row],[Salary in USD]]&gt;=VALUE(min_scatterplot),tblSalaries[[#This Row],[Salary in USD]]&lt;=VALUE(max_scatterplot)),tblSalaries[[#This Row],[Salary in USD]],selection_false))</f>
        <v>60968.414427880263</v>
      </c>
    </row>
    <row r="624" spans="2:15" ht="15" customHeight="1" x14ac:dyDescent="0.25">
      <c r="B624" t="s">
        <v>3372</v>
      </c>
      <c r="C624" s="1">
        <v>41058.929722222223</v>
      </c>
      <c r="D624" s="4">
        <v>60800</v>
      </c>
      <c r="E624">
        <v>60800</v>
      </c>
      <c r="F624" t="s">
        <v>6</v>
      </c>
      <c r="G624">
        <f>tblSalaries[[#This Row],[clean Salary (in local currency)]]*VLOOKUP(tblSalaries[[#This Row],[Currency]],mapping!D:E,2,FALSE)</f>
        <v>60800</v>
      </c>
      <c r="H624" t="s">
        <v>1556</v>
      </c>
      <c r="I624" t="s">
        <v>20</v>
      </c>
      <c r="J624" t="s">
        <v>15</v>
      </c>
      <c r="K624" t="str">
        <f>VLOOKUP(tblSalaries[[#This Row],[Where do you work]],tblCountries[[Actual]:[Mapping]],2,FALSE)</f>
        <v>USA</v>
      </c>
      <c r="L624" t="s">
        <v>13</v>
      </c>
      <c r="M624" s="21">
        <v>10</v>
      </c>
      <c r="N624" t="str">
        <f>VLOOKUP(IF(FLOOR(tblSalaries[[#This Row],[Salary in USD]]/salary_step,1)&gt;19,19,FLOOR(tblSalaries[[#This Row],[Salary in USD]]/salary_step,1)),tblCountries4[#All],2,0)</f>
        <v>04 | 50000 - 62500</v>
      </c>
      <c r="O624">
        <f>IF(VALUE(max_scatterplot)=0,tblSalaries[[#This Row],[Salary in USD]],IF(AND(tblSalaries[[#This Row],[Salary in USD]]&gt;=VALUE(min_scatterplot),tblSalaries[[#This Row],[Salary in USD]]&lt;=VALUE(max_scatterplot)),tblSalaries[[#This Row],[Salary in USD]],selection_false))</f>
        <v>60800</v>
      </c>
    </row>
    <row r="625" spans="2:15" ht="15" customHeight="1" x14ac:dyDescent="0.25">
      <c r="B625" t="s">
        <v>2083</v>
      </c>
      <c r="C625" s="1">
        <v>41054.969143518516</v>
      </c>
      <c r="D625" s="4" t="s">
        <v>129</v>
      </c>
      <c r="E625">
        <v>60000</v>
      </c>
      <c r="F625" t="s">
        <v>6</v>
      </c>
      <c r="G625">
        <f>tblSalaries[[#This Row],[clean Salary (in local currency)]]*VLOOKUP(tblSalaries[[#This Row],[Currency]],mapping!D:E,2,FALSE)</f>
        <v>60000</v>
      </c>
      <c r="H625" t="s">
        <v>130</v>
      </c>
      <c r="I625" t="s">
        <v>20</v>
      </c>
      <c r="J625" t="s">
        <v>88</v>
      </c>
      <c r="K625" t="str">
        <f>VLOOKUP(tblSalaries[[#This Row],[Where do you work]],tblCountries[[Actual]:[Mapping]],2,FALSE)</f>
        <v>Canada</v>
      </c>
      <c r="L625" t="s">
        <v>25</v>
      </c>
      <c r="M625" s="21" t="s">
        <v>4016</v>
      </c>
      <c r="N625" t="str">
        <f>VLOOKUP(IF(FLOOR(tblSalaries[[#This Row],[Salary in USD]]/salary_step,1)&gt;19,19,FLOOR(tblSalaries[[#This Row],[Salary in USD]]/salary_step,1)),tblCountries4[#All],2,0)</f>
        <v>04 | 50000 - 62500</v>
      </c>
      <c r="O625">
        <f>IF(VALUE(max_scatterplot)=0,tblSalaries[[#This Row],[Salary in USD]],IF(AND(tblSalaries[[#This Row],[Salary in USD]]&gt;=VALUE(min_scatterplot),tblSalaries[[#This Row],[Salary in USD]]&lt;=VALUE(max_scatterplot)),tblSalaries[[#This Row],[Salary in USD]],selection_false))</f>
        <v>60000</v>
      </c>
    </row>
    <row r="626" spans="2:15" ht="15" customHeight="1" x14ac:dyDescent="0.25">
      <c r="B626" t="s">
        <v>3859</v>
      </c>
      <c r="C626" s="1">
        <v>41079.076261574075</v>
      </c>
      <c r="D626" s="4" t="s">
        <v>1984</v>
      </c>
      <c r="E626">
        <v>60000</v>
      </c>
      <c r="F626" t="s">
        <v>6</v>
      </c>
      <c r="G626">
        <f>tblSalaries[[#This Row],[clean Salary (in local currency)]]*VLOOKUP(tblSalaries[[#This Row],[Currency]],mapping!D:E,2,FALSE)</f>
        <v>60000</v>
      </c>
      <c r="H626" t="s">
        <v>1985</v>
      </c>
      <c r="I626" t="s">
        <v>52</v>
      </c>
      <c r="J626" t="s">
        <v>88</v>
      </c>
      <c r="K626" t="str">
        <f>VLOOKUP(tblSalaries[[#This Row],[Where do you work]],tblCountries[[Actual]:[Mapping]],2,FALSE)</f>
        <v>Canada</v>
      </c>
      <c r="L626" t="s">
        <v>18</v>
      </c>
      <c r="M626" s="21">
        <v>10</v>
      </c>
      <c r="N626" t="str">
        <f>VLOOKUP(IF(FLOOR(tblSalaries[[#This Row],[Salary in USD]]/salary_step,1)&gt;19,19,FLOOR(tblSalaries[[#This Row],[Salary in USD]]/salary_step,1)),tblCountries4[#All],2,0)</f>
        <v>04 | 50000 - 62500</v>
      </c>
      <c r="O626">
        <f>IF(VALUE(max_scatterplot)=0,tblSalaries[[#This Row],[Salary in USD]],IF(AND(tblSalaries[[#This Row],[Salary in USD]]&gt;=VALUE(min_scatterplot),tblSalaries[[#This Row],[Salary in USD]]&lt;=VALUE(max_scatterplot)),tblSalaries[[#This Row],[Salary in USD]],selection_false))</f>
        <v>60000</v>
      </c>
    </row>
    <row r="627" spans="2:15" ht="15" customHeight="1" x14ac:dyDescent="0.25">
      <c r="B627" t="s">
        <v>3312</v>
      </c>
      <c r="C627" s="1">
        <v>41058.714606481481</v>
      </c>
      <c r="D627" s="4" t="s">
        <v>1495</v>
      </c>
      <c r="E627">
        <v>60000</v>
      </c>
      <c r="F627" t="s">
        <v>6</v>
      </c>
      <c r="G627">
        <f>tblSalaries[[#This Row],[clean Salary (in local currency)]]*VLOOKUP(tblSalaries[[#This Row],[Currency]],mapping!D:E,2,FALSE)</f>
        <v>60000</v>
      </c>
      <c r="H627" t="s">
        <v>1496</v>
      </c>
      <c r="I627" t="s">
        <v>52</v>
      </c>
      <c r="J627" t="s">
        <v>1497</v>
      </c>
      <c r="K627" t="str">
        <f>VLOOKUP(tblSalaries[[#This Row],[Where do you work]],tblCountries[[Actual]:[Mapping]],2,FALSE)</f>
        <v>CEE</v>
      </c>
      <c r="L627" t="s">
        <v>13</v>
      </c>
      <c r="M627" s="21">
        <v>20</v>
      </c>
      <c r="N627" t="str">
        <f>VLOOKUP(IF(FLOOR(tblSalaries[[#This Row],[Salary in USD]]/salary_step,1)&gt;19,19,FLOOR(tblSalaries[[#This Row],[Salary in USD]]/salary_step,1)),tblCountries4[#All],2,0)</f>
        <v>04 | 50000 - 62500</v>
      </c>
      <c r="O627">
        <f>IF(VALUE(max_scatterplot)=0,tblSalaries[[#This Row],[Salary in USD]],IF(AND(tblSalaries[[#This Row],[Salary in USD]]&gt;=VALUE(min_scatterplot),tblSalaries[[#This Row],[Salary in USD]]&lt;=VALUE(max_scatterplot)),tblSalaries[[#This Row],[Salary in USD]],selection_false))</f>
        <v>60000</v>
      </c>
    </row>
    <row r="628" spans="2:15" ht="15" customHeight="1" x14ac:dyDescent="0.25">
      <c r="B628" t="s">
        <v>3026</v>
      </c>
      <c r="C628" s="1">
        <v>41057.570115740738</v>
      </c>
      <c r="D628" s="4" t="s">
        <v>1179</v>
      </c>
      <c r="E628">
        <v>60000</v>
      </c>
      <c r="F628" t="s">
        <v>6</v>
      </c>
      <c r="G628">
        <f>tblSalaries[[#This Row],[clean Salary (in local currency)]]*VLOOKUP(tblSalaries[[#This Row],[Currency]],mapping!D:E,2,FALSE)</f>
        <v>60000</v>
      </c>
      <c r="H628" t="s">
        <v>1180</v>
      </c>
      <c r="I628" t="s">
        <v>356</v>
      </c>
      <c r="J628" t="s">
        <v>515</v>
      </c>
      <c r="K628" t="str">
        <f>VLOOKUP(tblSalaries[[#This Row],[Where do you work]],tblCountries[[Actual]:[Mapping]],2,FALSE)</f>
        <v>Finland</v>
      </c>
      <c r="L628" t="s">
        <v>13</v>
      </c>
      <c r="M628" s="21">
        <v>5</v>
      </c>
      <c r="N628" t="str">
        <f>VLOOKUP(IF(FLOOR(tblSalaries[[#This Row],[Salary in USD]]/salary_step,1)&gt;19,19,FLOOR(tblSalaries[[#This Row],[Salary in USD]]/salary_step,1)),tblCountries4[#All],2,0)</f>
        <v>04 | 50000 - 62500</v>
      </c>
      <c r="O628">
        <f>IF(VALUE(max_scatterplot)=0,tblSalaries[[#This Row],[Salary in USD]],IF(AND(tblSalaries[[#This Row],[Salary in USD]]&gt;=VALUE(min_scatterplot),tblSalaries[[#This Row],[Salary in USD]]&lt;=VALUE(max_scatterplot)),tblSalaries[[#This Row],[Salary in USD]],selection_false))</f>
        <v>60000</v>
      </c>
    </row>
    <row r="629" spans="2:15" ht="15" customHeight="1" x14ac:dyDescent="0.25">
      <c r="B629" t="s">
        <v>3102</v>
      </c>
      <c r="C629" s="1">
        <v>41057.720590277779</v>
      </c>
      <c r="D629" s="4">
        <v>60000</v>
      </c>
      <c r="E629">
        <v>60000</v>
      </c>
      <c r="F629" t="s">
        <v>6</v>
      </c>
      <c r="G629">
        <f>tblSalaries[[#This Row],[clean Salary (in local currency)]]*VLOOKUP(tblSalaries[[#This Row],[Currency]],mapping!D:E,2,FALSE)</f>
        <v>60000</v>
      </c>
      <c r="H629" t="s">
        <v>635</v>
      </c>
      <c r="I629" t="s">
        <v>52</v>
      </c>
      <c r="J629" t="s">
        <v>8</v>
      </c>
      <c r="K629" t="str">
        <f>VLOOKUP(tblSalaries[[#This Row],[Where do you work]],tblCountries[[Actual]:[Mapping]],2,FALSE)</f>
        <v>India</v>
      </c>
      <c r="L629" t="s">
        <v>13</v>
      </c>
      <c r="M629" s="21">
        <v>14</v>
      </c>
      <c r="N629" t="str">
        <f>VLOOKUP(IF(FLOOR(tblSalaries[[#This Row],[Salary in USD]]/salary_step,1)&gt;19,19,FLOOR(tblSalaries[[#This Row],[Salary in USD]]/salary_step,1)),tblCountries4[#All],2,0)</f>
        <v>04 | 50000 - 62500</v>
      </c>
      <c r="O629">
        <f>IF(VALUE(max_scatterplot)=0,tblSalaries[[#This Row],[Salary in USD]],IF(AND(tblSalaries[[#This Row],[Salary in USD]]&gt;=VALUE(min_scatterplot),tblSalaries[[#This Row],[Salary in USD]]&lt;=VALUE(max_scatterplot)),tblSalaries[[#This Row],[Salary in USD]],selection_false))</f>
        <v>60000</v>
      </c>
    </row>
    <row r="630" spans="2:15" ht="15" customHeight="1" x14ac:dyDescent="0.25">
      <c r="B630" t="s">
        <v>3599</v>
      </c>
      <c r="C630" s="1">
        <v>41062.943703703706</v>
      </c>
      <c r="D630" s="4">
        <v>60000</v>
      </c>
      <c r="E630">
        <v>60000</v>
      </c>
      <c r="F630" t="s">
        <v>6</v>
      </c>
      <c r="G630">
        <f>tblSalaries[[#This Row],[clean Salary (in local currency)]]*VLOOKUP(tblSalaries[[#This Row],[Currency]],mapping!D:E,2,FALSE)</f>
        <v>60000</v>
      </c>
      <c r="H630" t="s">
        <v>1768</v>
      </c>
      <c r="I630" t="s">
        <v>52</v>
      </c>
      <c r="J630" t="s">
        <v>726</v>
      </c>
      <c r="K630" t="str">
        <f>VLOOKUP(tblSalaries[[#This Row],[Where do you work]],tblCountries[[Actual]:[Mapping]],2,FALSE)</f>
        <v>Indonesia</v>
      </c>
      <c r="L630" t="s">
        <v>18</v>
      </c>
      <c r="M630" s="21">
        <v>16</v>
      </c>
      <c r="N630" t="str">
        <f>VLOOKUP(IF(FLOOR(tblSalaries[[#This Row],[Salary in USD]]/salary_step,1)&gt;19,19,FLOOR(tblSalaries[[#This Row],[Salary in USD]]/salary_step,1)),tblCountries4[#All],2,0)</f>
        <v>04 | 50000 - 62500</v>
      </c>
      <c r="O630">
        <f>IF(VALUE(max_scatterplot)=0,tblSalaries[[#This Row],[Salary in USD]],IF(AND(tblSalaries[[#This Row],[Salary in USD]]&gt;=VALUE(min_scatterplot),tblSalaries[[#This Row],[Salary in USD]]&lt;=VALUE(max_scatterplot)),tblSalaries[[#This Row],[Salary in USD]],selection_false))</f>
        <v>60000</v>
      </c>
    </row>
    <row r="631" spans="2:15" ht="15" customHeight="1" x14ac:dyDescent="0.25">
      <c r="B631" t="s">
        <v>2727</v>
      </c>
      <c r="C631" s="1">
        <v>41055.64203703704</v>
      </c>
      <c r="D631" s="4">
        <v>5000</v>
      </c>
      <c r="E631">
        <v>60000</v>
      </c>
      <c r="F631" t="s">
        <v>6</v>
      </c>
      <c r="G631">
        <f>tblSalaries[[#This Row],[clean Salary (in local currency)]]*VLOOKUP(tblSalaries[[#This Row],[Currency]],mapping!D:E,2,FALSE)</f>
        <v>60000</v>
      </c>
      <c r="H631" t="s">
        <v>52</v>
      </c>
      <c r="I631" t="s">
        <v>52</v>
      </c>
      <c r="J631" t="s">
        <v>65</v>
      </c>
      <c r="K631" t="str">
        <f>VLOOKUP(tblSalaries[[#This Row],[Where do you work]],tblCountries[[Actual]:[Mapping]],2,FALSE)</f>
        <v>Russia</v>
      </c>
      <c r="L631" t="s">
        <v>9</v>
      </c>
      <c r="M631" s="21">
        <v>10</v>
      </c>
      <c r="N631" t="str">
        <f>VLOOKUP(IF(FLOOR(tblSalaries[[#This Row],[Salary in USD]]/salary_step,1)&gt;19,19,FLOOR(tblSalaries[[#This Row],[Salary in USD]]/salary_step,1)),tblCountries4[#All],2,0)</f>
        <v>04 | 50000 - 62500</v>
      </c>
      <c r="O631">
        <f>IF(VALUE(max_scatterplot)=0,tblSalaries[[#This Row],[Salary in USD]],IF(AND(tblSalaries[[#This Row],[Salary in USD]]&gt;=VALUE(min_scatterplot),tblSalaries[[#This Row],[Salary in USD]]&lt;=VALUE(max_scatterplot)),tblSalaries[[#This Row],[Salary in USD]],selection_false))</f>
        <v>60000</v>
      </c>
    </row>
    <row r="632" spans="2:15" ht="15" customHeight="1" x14ac:dyDescent="0.25">
      <c r="B632" t="s">
        <v>2899</v>
      </c>
      <c r="C632" s="1">
        <v>41056.67392361111</v>
      </c>
      <c r="D632" s="4">
        <v>60000</v>
      </c>
      <c r="E632">
        <v>60000</v>
      </c>
      <c r="F632" t="s">
        <v>6</v>
      </c>
      <c r="G632">
        <f>tblSalaries[[#This Row],[clean Salary (in local currency)]]*VLOOKUP(tblSalaries[[#This Row],[Currency]],mapping!D:E,2,FALSE)</f>
        <v>60000</v>
      </c>
      <c r="H632" t="s">
        <v>1047</v>
      </c>
      <c r="I632" t="s">
        <v>310</v>
      </c>
      <c r="J632" t="s">
        <v>171</v>
      </c>
      <c r="K632" t="str">
        <f>VLOOKUP(tblSalaries[[#This Row],[Where do you work]],tblCountries[[Actual]:[Mapping]],2,FALSE)</f>
        <v>Singapore</v>
      </c>
      <c r="L632" t="s">
        <v>13</v>
      </c>
      <c r="M632" s="21">
        <v>10</v>
      </c>
      <c r="N632" t="str">
        <f>VLOOKUP(IF(FLOOR(tblSalaries[[#This Row],[Salary in USD]]/salary_step,1)&gt;19,19,FLOOR(tblSalaries[[#This Row],[Salary in USD]]/salary_step,1)),tblCountries4[#All],2,0)</f>
        <v>04 | 50000 - 62500</v>
      </c>
      <c r="O632">
        <f>IF(VALUE(max_scatterplot)=0,tblSalaries[[#This Row],[Salary in USD]],IF(AND(tblSalaries[[#This Row],[Salary in USD]]&gt;=VALUE(min_scatterplot),tblSalaries[[#This Row],[Salary in USD]]&lt;=VALUE(max_scatterplot)),tblSalaries[[#This Row],[Salary in USD]],selection_false))</f>
        <v>60000</v>
      </c>
    </row>
    <row r="633" spans="2:15" ht="15" customHeight="1" x14ac:dyDescent="0.25">
      <c r="B633" t="s">
        <v>2923</v>
      </c>
      <c r="C633" s="1">
        <v>41056.957395833335</v>
      </c>
      <c r="D633" s="4">
        <v>60000</v>
      </c>
      <c r="E633">
        <v>60000</v>
      </c>
      <c r="F633" t="s">
        <v>6</v>
      </c>
      <c r="G633">
        <f>tblSalaries[[#This Row],[clean Salary (in local currency)]]*VLOOKUP(tblSalaries[[#This Row],[Currency]],mapping!D:E,2,FALSE)</f>
        <v>60000</v>
      </c>
      <c r="H633" t="s">
        <v>356</v>
      </c>
      <c r="I633" t="s">
        <v>356</v>
      </c>
      <c r="J633" t="s">
        <v>171</v>
      </c>
      <c r="K633" t="str">
        <f>VLOOKUP(tblSalaries[[#This Row],[Where do you work]],tblCountries[[Actual]:[Mapping]],2,FALSE)</f>
        <v>Singapore</v>
      </c>
      <c r="L633" t="s">
        <v>9</v>
      </c>
      <c r="M633" s="21">
        <v>5</v>
      </c>
      <c r="N633" t="str">
        <f>VLOOKUP(IF(FLOOR(tblSalaries[[#This Row],[Salary in USD]]/salary_step,1)&gt;19,19,FLOOR(tblSalaries[[#This Row],[Salary in USD]]/salary_step,1)),tblCountries4[#All],2,0)</f>
        <v>04 | 50000 - 62500</v>
      </c>
      <c r="O633">
        <f>IF(VALUE(max_scatterplot)=0,tblSalaries[[#This Row],[Salary in USD]],IF(AND(tblSalaries[[#This Row],[Salary in USD]]&gt;=VALUE(min_scatterplot),tblSalaries[[#This Row],[Salary in USD]]&lt;=VALUE(max_scatterplot)),tblSalaries[[#This Row],[Salary in USD]],selection_false))</f>
        <v>60000</v>
      </c>
    </row>
    <row r="634" spans="2:15" ht="15" customHeight="1" x14ac:dyDescent="0.25">
      <c r="B634" t="s">
        <v>3456</v>
      </c>
      <c r="C634" s="1">
        <v>41059.786076388889</v>
      </c>
      <c r="D634" s="4">
        <v>60000</v>
      </c>
      <c r="E634">
        <v>60000</v>
      </c>
      <c r="F634" t="s">
        <v>6</v>
      </c>
      <c r="G634">
        <f>tblSalaries[[#This Row],[clean Salary (in local currency)]]*VLOOKUP(tblSalaries[[#This Row],[Currency]],mapping!D:E,2,FALSE)</f>
        <v>60000</v>
      </c>
      <c r="H634" t="s">
        <v>1637</v>
      </c>
      <c r="I634" t="s">
        <v>20</v>
      </c>
      <c r="J634" t="s">
        <v>1638</v>
      </c>
      <c r="K634" t="str">
        <f>VLOOKUP(tblSalaries[[#This Row],[Where do you work]],tblCountries[[Actual]:[Mapping]],2,FALSE)</f>
        <v>Turkey</v>
      </c>
      <c r="L634" t="s">
        <v>18</v>
      </c>
      <c r="M634" s="21">
        <v>10</v>
      </c>
      <c r="N634" t="str">
        <f>VLOOKUP(IF(FLOOR(tblSalaries[[#This Row],[Salary in USD]]/salary_step,1)&gt;19,19,FLOOR(tblSalaries[[#This Row],[Salary in USD]]/salary_step,1)),tblCountries4[#All],2,0)</f>
        <v>04 | 50000 - 62500</v>
      </c>
      <c r="O634">
        <f>IF(VALUE(max_scatterplot)=0,tblSalaries[[#This Row],[Salary in USD]],IF(AND(tblSalaries[[#This Row],[Salary in USD]]&gt;=VALUE(min_scatterplot),tblSalaries[[#This Row],[Salary in USD]]&lt;=VALUE(max_scatterplot)),tblSalaries[[#This Row],[Salary in USD]],selection_false))</f>
        <v>60000</v>
      </c>
    </row>
    <row r="635" spans="2:15" ht="15" customHeight="1" x14ac:dyDescent="0.25">
      <c r="B635" t="s">
        <v>2804</v>
      </c>
      <c r="C635" s="1">
        <v>41055.918668981481</v>
      </c>
      <c r="D635" s="4">
        <v>5000</v>
      </c>
      <c r="E635">
        <v>60000</v>
      </c>
      <c r="F635" t="s">
        <v>6</v>
      </c>
      <c r="G635">
        <f>tblSalaries[[#This Row],[clean Salary (in local currency)]]*VLOOKUP(tblSalaries[[#This Row],[Currency]],mapping!D:E,2,FALSE)</f>
        <v>60000</v>
      </c>
      <c r="H635" t="s">
        <v>815</v>
      </c>
      <c r="I635" t="s">
        <v>52</v>
      </c>
      <c r="J635" t="s">
        <v>179</v>
      </c>
      <c r="K635" t="str">
        <f>VLOOKUP(tblSalaries[[#This Row],[Where do you work]],tblCountries[[Actual]:[Mapping]],2,FALSE)</f>
        <v>UAE</v>
      </c>
      <c r="L635" t="s">
        <v>18</v>
      </c>
      <c r="M635" s="21">
        <v>15</v>
      </c>
      <c r="N635" t="str">
        <f>VLOOKUP(IF(FLOOR(tblSalaries[[#This Row],[Salary in USD]]/salary_step,1)&gt;19,19,FLOOR(tblSalaries[[#This Row],[Salary in USD]]/salary_step,1)),tblCountries4[#All],2,0)</f>
        <v>04 | 50000 - 62500</v>
      </c>
      <c r="O635">
        <f>IF(VALUE(max_scatterplot)=0,tblSalaries[[#This Row],[Salary in USD]],IF(AND(tblSalaries[[#This Row],[Salary in USD]]&gt;=VALUE(min_scatterplot),tblSalaries[[#This Row],[Salary in USD]]&lt;=VALUE(max_scatterplot)),tblSalaries[[#This Row],[Salary in USD]],selection_false))</f>
        <v>60000</v>
      </c>
    </row>
    <row r="636" spans="2:15" ht="15" customHeight="1" x14ac:dyDescent="0.25">
      <c r="B636" t="s">
        <v>3807</v>
      </c>
      <c r="C636" s="1">
        <v>41074.589560185188</v>
      </c>
      <c r="D636" s="4">
        <v>5000</v>
      </c>
      <c r="E636">
        <v>60000</v>
      </c>
      <c r="F636" t="s">
        <v>6</v>
      </c>
      <c r="G636">
        <f>tblSalaries[[#This Row],[clean Salary (in local currency)]]*VLOOKUP(tblSalaries[[#This Row],[Currency]],mapping!D:E,2,FALSE)</f>
        <v>60000</v>
      </c>
      <c r="H636" t="s">
        <v>20</v>
      </c>
      <c r="I636" t="s">
        <v>20</v>
      </c>
      <c r="J636" t="s">
        <v>179</v>
      </c>
      <c r="K636" t="str">
        <f>VLOOKUP(tblSalaries[[#This Row],[Where do you work]],tblCountries[[Actual]:[Mapping]],2,FALSE)</f>
        <v>UAE</v>
      </c>
      <c r="L636" t="s">
        <v>9</v>
      </c>
      <c r="M636" s="21">
        <v>5</v>
      </c>
      <c r="N636" t="str">
        <f>VLOOKUP(IF(FLOOR(tblSalaries[[#This Row],[Salary in USD]]/salary_step,1)&gt;19,19,FLOOR(tblSalaries[[#This Row],[Salary in USD]]/salary_step,1)),tblCountries4[#All],2,0)</f>
        <v>04 | 50000 - 62500</v>
      </c>
      <c r="O636">
        <f>IF(VALUE(max_scatterplot)=0,tblSalaries[[#This Row],[Salary in USD]],IF(AND(tblSalaries[[#This Row],[Salary in USD]]&gt;=VALUE(min_scatterplot),tblSalaries[[#This Row],[Salary in USD]]&lt;=VALUE(max_scatterplot)),tblSalaries[[#This Row],[Salary in USD]],selection_false))</f>
        <v>60000</v>
      </c>
    </row>
    <row r="637" spans="2:15" ht="15" customHeight="1" x14ac:dyDescent="0.25">
      <c r="B637" t="s">
        <v>2034</v>
      </c>
      <c r="C637" s="1">
        <v>41054.197928240741</v>
      </c>
      <c r="D637" s="4">
        <v>60000</v>
      </c>
      <c r="E637">
        <v>60000</v>
      </c>
      <c r="F637" t="s">
        <v>6</v>
      </c>
      <c r="G637">
        <f>tblSalaries[[#This Row],[clean Salary (in local currency)]]*VLOOKUP(tblSalaries[[#This Row],[Currency]],mapping!D:E,2,FALSE)</f>
        <v>60000</v>
      </c>
      <c r="H637" t="s">
        <v>57</v>
      </c>
      <c r="I637" t="s">
        <v>20</v>
      </c>
      <c r="J637" t="s">
        <v>15</v>
      </c>
      <c r="K637" t="str">
        <f>VLOOKUP(tblSalaries[[#This Row],[Where do you work]],tblCountries[[Actual]:[Mapping]],2,FALSE)</f>
        <v>USA</v>
      </c>
      <c r="L637" t="s">
        <v>13</v>
      </c>
      <c r="M637" s="21" t="s">
        <v>4016</v>
      </c>
      <c r="N637" t="str">
        <f>VLOOKUP(IF(FLOOR(tblSalaries[[#This Row],[Salary in USD]]/salary_step,1)&gt;19,19,FLOOR(tblSalaries[[#This Row],[Salary in USD]]/salary_step,1)),tblCountries4[#All],2,0)</f>
        <v>04 | 50000 - 62500</v>
      </c>
      <c r="O637">
        <f>IF(VALUE(max_scatterplot)=0,tblSalaries[[#This Row],[Salary in USD]],IF(AND(tblSalaries[[#This Row],[Salary in USD]]&gt;=VALUE(min_scatterplot),tblSalaries[[#This Row],[Salary in USD]]&lt;=VALUE(max_scatterplot)),tblSalaries[[#This Row],[Salary in USD]],selection_false))</f>
        <v>60000</v>
      </c>
    </row>
    <row r="638" spans="2:15" ht="15" customHeight="1" x14ac:dyDescent="0.25">
      <c r="B638" t="s">
        <v>2169</v>
      </c>
      <c r="C638" s="1">
        <v>41055.033125000002</v>
      </c>
      <c r="D638" s="4">
        <v>60000</v>
      </c>
      <c r="E638">
        <v>60000</v>
      </c>
      <c r="F638" t="s">
        <v>6</v>
      </c>
      <c r="G638">
        <f>tblSalaries[[#This Row],[clean Salary (in local currency)]]*VLOOKUP(tblSalaries[[#This Row],[Currency]],mapping!D:E,2,FALSE)</f>
        <v>60000</v>
      </c>
      <c r="H638" t="s">
        <v>234</v>
      </c>
      <c r="I638" t="s">
        <v>20</v>
      </c>
      <c r="J638" t="s">
        <v>15</v>
      </c>
      <c r="K638" t="str">
        <f>VLOOKUP(tblSalaries[[#This Row],[Where do you work]],tblCountries[[Actual]:[Mapping]],2,FALSE)</f>
        <v>USA</v>
      </c>
      <c r="L638" t="s">
        <v>9</v>
      </c>
      <c r="M638" s="21" t="s">
        <v>4016</v>
      </c>
      <c r="N638" t="str">
        <f>VLOOKUP(IF(FLOOR(tblSalaries[[#This Row],[Salary in USD]]/salary_step,1)&gt;19,19,FLOOR(tblSalaries[[#This Row],[Salary in USD]]/salary_step,1)),tblCountries4[#All],2,0)</f>
        <v>04 | 50000 - 62500</v>
      </c>
      <c r="O638">
        <f>IF(VALUE(max_scatterplot)=0,tblSalaries[[#This Row],[Salary in USD]],IF(AND(tblSalaries[[#This Row],[Salary in USD]]&gt;=VALUE(min_scatterplot),tblSalaries[[#This Row],[Salary in USD]]&lt;=VALUE(max_scatterplot)),tblSalaries[[#This Row],[Salary in USD]],selection_false))</f>
        <v>60000</v>
      </c>
    </row>
    <row r="639" spans="2:15" ht="15" customHeight="1" x14ac:dyDescent="0.25">
      <c r="B639" t="s">
        <v>2191</v>
      </c>
      <c r="C639" s="1">
        <v>41055.035162037035</v>
      </c>
      <c r="D639" s="4">
        <v>60000</v>
      </c>
      <c r="E639">
        <v>60000</v>
      </c>
      <c r="F639" t="s">
        <v>6</v>
      </c>
      <c r="G639">
        <f>tblSalaries[[#This Row],[clean Salary (in local currency)]]*VLOOKUP(tblSalaries[[#This Row],[Currency]],mapping!D:E,2,FALSE)</f>
        <v>60000</v>
      </c>
      <c r="H639" t="s">
        <v>257</v>
      </c>
      <c r="I639" t="s">
        <v>310</v>
      </c>
      <c r="J639" t="s">
        <v>15</v>
      </c>
      <c r="K639" t="str">
        <f>VLOOKUP(tblSalaries[[#This Row],[Where do you work]],tblCountries[[Actual]:[Mapping]],2,FALSE)</f>
        <v>USA</v>
      </c>
      <c r="L639" t="s">
        <v>9</v>
      </c>
      <c r="M639" s="21" t="s">
        <v>4016</v>
      </c>
      <c r="N639" t="str">
        <f>VLOOKUP(IF(FLOOR(tblSalaries[[#This Row],[Salary in USD]]/salary_step,1)&gt;19,19,FLOOR(tblSalaries[[#This Row],[Salary in USD]]/salary_step,1)),tblCountries4[#All],2,0)</f>
        <v>04 | 50000 - 62500</v>
      </c>
      <c r="O639">
        <f>IF(VALUE(max_scatterplot)=0,tblSalaries[[#This Row],[Salary in USD]],IF(AND(tblSalaries[[#This Row],[Salary in USD]]&gt;=VALUE(min_scatterplot),tblSalaries[[#This Row],[Salary in USD]]&lt;=VALUE(max_scatterplot)),tblSalaries[[#This Row],[Salary in USD]],selection_false))</f>
        <v>60000</v>
      </c>
    </row>
    <row r="640" spans="2:15" ht="15" customHeight="1" x14ac:dyDescent="0.25">
      <c r="B640" t="s">
        <v>2197</v>
      </c>
      <c r="C640" s="1">
        <v>41055.036053240743</v>
      </c>
      <c r="D640" s="4">
        <v>60000</v>
      </c>
      <c r="E640">
        <v>60000</v>
      </c>
      <c r="F640" t="s">
        <v>6</v>
      </c>
      <c r="G640">
        <f>tblSalaries[[#This Row],[clean Salary (in local currency)]]*VLOOKUP(tblSalaries[[#This Row],[Currency]],mapping!D:E,2,FALSE)</f>
        <v>60000</v>
      </c>
      <c r="H640" t="s">
        <v>264</v>
      </c>
      <c r="I640" t="s">
        <v>20</v>
      </c>
      <c r="J640" t="s">
        <v>15</v>
      </c>
      <c r="K640" t="str">
        <f>VLOOKUP(tblSalaries[[#This Row],[Where do you work]],tblCountries[[Actual]:[Mapping]],2,FALSE)</f>
        <v>USA</v>
      </c>
      <c r="L640" t="s">
        <v>9</v>
      </c>
      <c r="M640" s="21" t="s">
        <v>4016</v>
      </c>
      <c r="N640" t="str">
        <f>VLOOKUP(IF(FLOOR(tblSalaries[[#This Row],[Salary in USD]]/salary_step,1)&gt;19,19,FLOOR(tblSalaries[[#This Row],[Salary in USD]]/salary_step,1)),tblCountries4[#All],2,0)</f>
        <v>04 | 50000 - 62500</v>
      </c>
      <c r="O640">
        <f>IF(VALUE(max_scatterplot)=0,tblSalaries[[#This Row],[Salary in USD]],IF(AND(tblSalaries[[#This Row],[Salary in USD]]&gt;=VALUE(min_scatterplot),tblSalaries[[#This Row],[Salary in USD]]&lt;=VALUE(max_scatterplot)),tblSalaries[[#This Row],[Salary in USD]],selection_false))</f>
        <v>60000</v>
      </c>
    </row>
    <row r="641" spans="2:15" ht="15" customHeight="1" x14ac:dyDescent="0.25">
      <c r="B641" t="s">
        <v>2238</v>
      </c>
      <c r="C641" s="1">
        <v>41055.042731481481</v>
      </c>
      <c r="D641" s="4">
        <v>60000</v>
      </c>
      <c r="E641">
        <v>60000</v>
      </c>
      <c r="F641" t="s">
        <v>6</v>
      </c>
      <c r="G641">
        <f>tblSalaries[[#This Row],[clean Salary (in local currency)]]*VLOOKUP(tblSalaries[[#This Row],[Currency]],mapping!D:E,2,FALSE)</f>
        <v>60000</v>
      </c>
      <c r="H641" t="s">
        <v>309</v>
      </c>
      <c r="I641" t="s">
        <v>20</v>
      </c>
      <c r="J641" t="s">
        <v>15</v>
      </c>
      <c r="K641" t="str">
        <f>VLOOKUP(tblSalaries[[#This Row],[Where do you work]],tblCountries[[Actual]:[Mapping]],2,FALSE)</f>
        <v>USA</v>
      </c>
      <c r="L641" t="s">
        <v>9</v>
      </c>
      <c r="M641" s="21" t="s">
        <v>4016</v>
      </c>
      <c r="N641" t="str">
        <f>VLOOKUP(IF(FLOOR(tblSalaries[[#This Row],[Salary in USD]]/salary_step,1)&gt;19,19,FLOOR(tblSalaries[[#This Row],[Salary in USD]]/salary_step,1)),tblCountries4[#All],2,0)</f>
        <v>04 | 50000 - 62500</v>
      </c>
      <c r="O641">
        <f>IF(VALUE(max_scatterplot)=0,tblSalaries[[#This Row],[Salary in USD]],IF(AND(tblSalaries[[#This Row],[Salary in USD]]&gt;=VALUE(min_scatterplot),tblSalaries[[#This Row],[Salary in USD]]&lt;=VALUE(max_scatterplot)),tblSalaries[[#This Row],[Salary in USD]],selection_false))</f>
        <v>60000</v>
      </c>
    </row>
    <row r="642" spans="2:15" ht="15" customHeight="1" x14ac:dyDescent="0.25">
      <c r="B642" t="s">
        <v>2300</v>
      </c>
      <c r="C642" s="1">
        <v>41055.055567129632</v>
      </c>
      <c r="D642" s="4">
        <v>60000</v>
      </c>
      <c r="E642">
        <v>60000</v>
      </c>
      <c r="F642" t="s">
        <v>6</v>
      </c>
      <c r="G642">
        <f>tblSalaries[[#This Row],[clean Salary (in local currency)]]*VLOOKUP(tblSalaries[[#This Row],[Currency]],mapping!D:E,2,FALSE)</f>
        <v>60000</v>
      </c>
      <c r="H642" t="s">
        <v>371</v>
      </c>
      <c r="I642" t="s">
        <v>52</v>
      </c>
      <c r="J642" t="s">
        <v>15</v>
      </c>
      <c r="K642" t="str">
        <f>VLOOKUP(tblSalaries[[#This Row],[Where do you work]],tblCountries[[Actual]:[Mapping]],2,FALSE)</f>
        <v>USA</v>
      </c>
      <c r="L642" t="s">
        <v>13</v>
      </c>
      <c r="M642" s="21" t="s">
        <v>4016</v>
      </c>
      <c r="N642" t="str">
        <f>VLOOKUP(IF(FLOOR(tblSalaries[[#This Row],[Salary in USD]]/salary_step,1)&gt;19,19,FLOOR(tblSalaries[[#This Row],[Salary in USD]]/salary_step,1)),tblCountries4[#All],2,0)</f>
        <v>04 | 50000 - 62500</v>
      </c>
      <c r="O642">
        <f>IF(VALUE(max_scatterplot)=0,tblSalaries[[#This Row],[Salary in USD]],IF(AND(tblSalaries[[#This Row],[Salary in USD]]&gt;=VALUE(min_scatterplot),tblSalaries[[#This Row],[Salary in USD]]&lt;=VALUE(max_scatterplot)),tblSalaries[[#This Row],[Salary in USD]],selection_false))</f>
        <v>60000</v>
      </c>
    </row>
    <row r="643" spans="2:15" ht="15" customHeight="1" x14ac:dyDescent="0.25">
      <c r="B643" t="s">
        <v>2322</v>
      </c>
      <c r="C643" s="1">
        <v>41055.060752314814</v>
      </c>
      <c r="D643" s="4">
        <v>60000</v>
      </c>
      <c r="E643">
        <v>60000</v>
      </c>
      <c r="F643" t="s">
        <v>6</v>
      </c>
      <c r="G643">
        <f>tblSalaries[[#This Row],[clean Salary (in local currency)]]*VLOOKUP(tblSalaries[[#This Row],[Currency]],mapping!D:E,2,FALSE)</f>
        <v>60000</v>
      </c>
      <c r="H643" t="s">
        <v>394</v>
      </c>
      <c r="I643" t="s">
        <v>20</v>
      </c>
      <c r="J643" t="s">
        <v>15</v>
      </c>
      <c r="K643" t="str">
        <f>VLOOKUP(tblSalaries[[#This Row],[Where do you work]],tblCountries[[Actual]:[Mapping]],2,FALSE)</f>
        <v>USA</v>
      </c>
      <c r="L643" t="s">
        <v>9</v>
      </c>
      <c r="M643" s="21" t="s">
        <v>4016</v>
      </c>
      <c r="N643" t="str">
        <f>VLOOKUP(IF(FLOOR(tblSalaries[[#This Row],[Salary in USD]]/salary_step,1)&gt;19,19,FLOOR(tblSalaries[[#This Row],[Salary in USD]]/salary_step,1)),tblCountries4[#All],2,0)</f>
        <v>04 | 50000 - 62500</v>
      </c>
      <c r="O643">
        <f>IF(VALUE(max_scatterplot)=0,tblSalaries[[#This Row],[Salary in USD]],IF(AND(tblSalaries[[#This Row],[Salary in USD]]&gt;=VALUE(min_scatterplot),tblSalaries[[#This Row],[Salary in USD]]&lt;=VALUE(max_scatterplot)),tblSalaries[[#This Row],[Salary in USD]],selection_false))</f>
        <v>60000</v>
      </c>
    </row>
    <row r="644" spans="2:15" ht="15" customHeight="1" x14ac:dyDescent="0.25">
      <c r="B644" t="s">
        <v>2410</v>
      </c>
      <c r="C644" s="1">
        <v>41055.09233796296</v>
      </c>
      <c r="D644" s="4">
        <v>60000</v>
      </c>
      <c r="E644">
        <v>60000</v>
      </c>
      <c r="F644" t="s">
        <v>6</v>
      </c>
      <c r="G644">
        <f>tblSalaries[[#This Row],[clean Salary (in local currency)]]*VLOOKUP(tblSalaries[[#This Row],[Currency]],mapping!D:E,2,FALSE)</f>
        <v>60000</v>
      </c>
      <c r="H644" t="s">
        <v>494</v>
      </c>
      <c r="I644" t="s">
        <v>20</v>
      </c>
      <c r="J644" t="s">
        <v>15</v>
      </c>
      <c r="K644" t="str">
        <f>VLOOKUP(tblSalaries[[#This Row],[Where do you work]],tblCountries[[Actual]:[Mapping]],2,FALSE)</f>
        <v>USA</v>
      </c>
      <c r="L644" t="s">
        <v>9</v>
      </c>
      <c r="M644" s="21" t="s">
        <v>4016</v>
      </c>
      <c r="N644" t="str">
        <f>VLOOKUP(IF(FLOOR(tblSalaries[[#This Row],[Salary in USD]]/salary_step,1)&gt;19,19,FLOOR(tblSalaries[[#This Row],[Salary in USD]]/salary_step,1)),tblCountries4[#All],2,0)</f>
        <v>04 | 50000 - 62500</v>
      </c>
      <c r="O644">
        <f>IF(VALUE(max_scatterplot)=0,tblSalaries[[#This Row],[Salary in USD]],IF(AND(tblSalaries[[#This Row],[Salary in USD]]&gt;=VALUE(min_scatterplot),tblSalaries[[#This Row],[Salary in USD]]&lt;=VALUE(max_scatterplot)),tblSalaries[[#This Row],[Salary in USD]],selection_false))</f>
        <v>60000</v>
      </c>
    </row>
    <row r="645" spans="2:15" ht="15" customHeight="1" x14ac:dyDescent="0.25">
      <c r="B645" t="s">
        <v>2431</v>
      </c>
      <c r="C645" s="1">
        <v>41055.106249999997</v>
      </c>
      <c r="D645" s="4">
        <v>60000</v>
      </c>
      <c r="E645">
        <v>60000</v>
      </c>
      <c r="F645" t="s">
        <v>6</v>
      </c>
      <c r="G645">
        <f>tblSalaries[[#This Row],[clean Salary (in local currency)]]*VLOOKUP(tblSalaries[[#This Row],[Currency]],mapping!D:E,2,FALSE)</f>
        <v>60000</v>
      </c>
      <c r="H645" t="s">
        <v>523</v>
      </c>
      <c r="I645" t="s">
        <v>52</v>
      </c>
      <c r="J645" t="s">
        <v>15</v>
      </c>
      <c r="K645" t="str">
        <f>VLOOKUP(tblSalaries[[#This Row],[Where do you work]],tblCountries[[Actual]:[Mapping]],2,FALSE)</f>
        <v>USA</v>
      </c>
      <c r="L645" t="s">
        <v>9</v>
      </c>
      <c r="M645" s="21" t="s">
        <v>4016</v>
      </c>
      <c r="N645" t="str">
        <f>VLOOKUP(IF(FLOOR(tblSalaries[[#This Row],[Salary in USD]]/salary_step,1)&gt;19,19,FLOOR(tblSalaries[[#This Row],[Salary in USD]]/salary_step,1)),tblCountries4[#All],2,0)</f>
        <v>04 | 50000 - 62500</v>
      </c>
      <c r="O645">
        <f>IF(VALUE(max_scatterplot)=0,tblSalaries[[#This Row],[Salary in USD]],IF(AND(tblSalaries[[#This Row],[Salary in USD]]&gt;=VALUE(min_scatterplot),tblSalaries[[#This Row],[Salary in USD]]&lt;=VALUE(max_scatterplot)),tblSalaries[[#This Row],[Salary in USD]],selection_false))</f>
        <v>60000</v>
      </c>
    </row>
    <row r="646" spans="2:15" ht="15" customHeight="1" x14ac:dyDescent="0.25">
      <c r="B646" t="s">
        <v>2456</v>
      </c>
      <c r="C646" s="1">
        <v>41055.126180555555</v>
      </c>
      <c r="D646" s="4">
        <v>60000</v>
      </c>
      <c r="E646">
        <v>60000</v>
      </c>
      <c r="F646" t="s">
        <v>6</v>
      </c>
      <c r="G646">
        <f>tblSalaries[[#This Row],[clean Salary (in local currency)]]*VLOOKUP(tblSalaries[[#This Row],[Currency]],mapping!D:E,2,FALSE)</f>
        <v>60000</v>
      </c>
      <c r="H646" t="s">
        <v>552</v>
      </c>
      <c r="I646" t="s">
        <v>20</v>
      </c>
      <c r="J646" t="s">
        <v>15</v>
      </c>
      <c r="K646" t="str">
        <f>VLOOKUP(tblSalaries[[#This Row],[Where do you work]],tblCountries[[Actual]:[Mapping]],2,FALSE)</f>
        <v>USA</v>
      </c>
      <c r="L646" t="s">
        <v>13</v>
      </c>
      <c r="M646" s="21" t="s">
        <v>4016</v>
      </c>
      <c r="N646" t="str">
        <f>VLOOKUP(IF(FLOOR(tblSalaries[[#This Row],[Salary in USD]]/salary_step,1)&gt;19,19,FLOOR(tblSalaries[[#This Row],[Salary in USD]]/salary_step,1)),tblCountries4[#All],2,0)</f>
        <v>04 | 50000 - 62500</v>
      </c>
      <c r="O646">
        <f>IF(VALUE(max_scatterplot)=0,tblSalaries[[#This Row],[Salary in USD]],IF(AND(tblSalaries[[#This Row],[Salary in USD]]&gt;=VALUE(min_scatterplot),tblSalaries[[#This Row],[Salary in USD]]&lt;=VALUE(max_scatterplot)),tblSalaries[[#This Row],[Salary in USD]],selection_false))</f>
        <v>60000</v>
      </c>
    </row>
    <row r="647" spans="2:15" ht="15" customHeight="1" x14ac:dyDescent="0.25">
      <c r="B647" t="s">
        <v>2465</v>
      </c>
      <c r="C647" s="1">
        <v>41055.131747685184</v>
      </c>
      <c r="D647" s="4">
        <v>60000</v>
      </c>
      <c r="E647">
        <v>60000</v>
      </c>
      <c r="F647" t="s">
        <v>6</v>
      </c>
      <c r="G647">
        <f>tblSalaries[[#This Row],[clean Salary (in local currency)]]*VLOOKUP(tblSalaries[[#This Row],[Currency]],mapping!D:E,2,FALSE)</f>
        <v>60000</v>
      </c>
      <c r="H647" t="s">
        <v>562</v>
      </c>
      <c r="I647" t="s">
        <v>52</v>
      </c>
      <c r="J647" t="s">
        <v>15</v>
      </c>
      <c r="K647" t="str">
        <f>VLOOKUP(tblSalaries[[#This Row],[Where do you work]],tblCountries[[Actual]:[Mapping]],2,FALSE)</f>
        <v>USA</v>
      </c>
      <c r="L647" t="s">
        <v>13</v>
      </c>
      <c r="M647" s="21" t="s">
        <v>4016</v>
      </c>
      <c r="N647" t="str">
        <f>VLOOKUP(IF(FLOOR(tblSalaries[[#This Row],[Salary in USD]]/salary_step,1)&gt;19,19,FLOOR(tblSalaries[[#This Row],[Salary in USD]]/salary_step,1)),tblCountries4[#All],2,0)</f>
        <v>04 | 50000 - 62500</v>
      </c>
      <c r="O647">
        <f>IF(VALUE(max_scatterplot)=0,tblSalaries[[#This Row],[Salary in USD]],IF(AND(tblSalaries[[#This Row],[Salary in USD]]&gt;=VALUE(min_scatterplot),tblSalaries[[#This Row],[Salary in USD]]&lt;=VALUE(max_scatterplot)),tblSalaries[[#This Row],[Salary in USD]],selection_false))</f>
        <v>60000</v>
      </c>
    </row>
    <row r="648" spans="2:15" ht="15" customHeight="1" x14ac:dyDescent="0.25">
      <c r="B648" t="s">
        <v>2554</v>
      </c>
      <c r="C648" s="1">
        <v>41055.243321759262</v>
      </c>
      <c r="D648" s="4">
        <v>60000</v>
      </c>
      <c r="E648">
        <v>60000</v>
      </c>
      <c r="F648" t="s">
        <v>6</v>
      </c>
      <c r="G648">
        <f>tblSalaries[[#This Row],[clean Salary (in local currency)]]*VLOOKUP(tblSalaries[[#This Row],[Currency]],mapping!D:E,2,FALSE)</f>
        <v>60000</v>
      </c>
      <c r="H648" t="s">
        <v>658</v>
      </c>
      <c r="I648" t="s">
        <v>67</v>
      </c>
      <c r="J648" t="s">
        <v>15</v>
      </c>
      <c r="K648" t="str">
        <f>VLOOKUP(tblSalaries[[#This Row],[Where do you work]],tblCountries[[Actual]:[Mapping]],2,FALSE)</f>
        <v>USA</v>
      </c>
      <c r="L648" t="s">
        <v>25</v>
      </c>
      <c r="M648" s="21" t="s">
        <v>4016</v>
      </c>
      <c r="N648" t="str">
        <f>VLOOKUP(IF(FLOOR(tblSalaries[[#This Row],[Salary in USD]]/salary_step,1)&gt;19,19,FLOOR(tblSalaries[[#This Row],[Salary in USD]]/salary_step,1)),tblCountries4[#All],2,0)</f>
        <v>04 | 50000 - 62500</v>
      </c>
      <c r="O648">
        <f>IF(VALUE(max_scatterplot)=0,tblSalaries[[#This Row],[Salary in USD]],IF(AND(tblSalaries[[#This Row],[Salary in USD]]&gt;=VALUE(min_scatterplot),tblSalaries[[#This Row],[Salary in USD]]&lt;=VALUE(max_scatterplot)),tblSalaries[[#This Row],[Salary in USD]],selection_false))</f>
        <v>60000</v>
      </c>
    </row>
    <row r="649" spans="2:15" ht="15" customHeight="1" x14ac:dyDescent="0.25">
      <c r="B649" t="s">
        <v>2626</v>
      </c>
      <c r="C649" s="1">
        <v>41055.476921296293</v>
      </c>
      <c r="D649" s="4">
        <v>60000</v>
      </c>
      <c r="E649">
        <v>60000</v>
      </c>
      <c r="F649" t="s">
        <v>6</v>
      </c>
      <c r="G649">
        <f>tblSalaries[[#This Row],[clean Salary (in local currency)]]*VLOOKUP(tblSalaries[[#This Row],[Currency]],mapping!D:E,2,FALSE)</f>
        <v>60000</v>
      </c>
      <c r="H649" t="s">
        <v>42</v>
      </c>
      <c r="I649" t="s">
        <v>20</v>
      </c>
      <c r="J649" t="s">
        <v>15</v>
      </c>
      <c r="K649" t="str">
        <f>VLOOKUP(tblSalaries[[#This Row],[Where do you work]],tblCountries[[Actual]:[Mapping]],2,FALSE)</f>
        <v>USA</v>
      </c>
      <c r="L649" t="s">
        <v>9</v>
      </c>
      <c r="M649" s="21">
        <v>12</v>
      </c>
      <c r="N649" t="str">
        <f>VLOOKUP(IF(FLOOR(tblSalaries[[#This Row],[Salary in USD]]/salary_step,1)&gt;19,19,FLOOR(tblSalaries[[#This Row],[Salary in USD]]/salary_step,1)),tblCountries4[#All],2,0)</f>
        <v>04 | 50000 - 62500</v>
      </c>
      <c r="O649">
        <f>IF(VALUE(max_scatterplot)=0,tblSalaries[[#This Row],[Salary in USD]],IF(AND(tblSalaries[[#This Row],[Salary in USD]]&gt;=VALUE(min_scatterplot),tblSalaries[[#This Row],[Salary in USD]]&lt;=VALUE(max_scatterplot)),tblSalaries[[#This Row],[Salary in USD]],selection_false))</f>
        <v>60000</v>
      </c>
    </row>
    <row r="650" spans="2:15" ht="15" customHeight="1" x14ac:dyDescent="0.25">
      <c r="B650" t="s">
        <v>2865</v>
      </c>
      <c r="C650" s="1">
        <v>41056.409375000003</v>
      </c>
      <c r="D650" s="4">
        <v>5000</v>
      </c>
      <c r="E650">
        <v>60000</v>
      </c>
      <c r="F650" t="s">
        <v>6</v>
      </c>
      <c r="G650">
        <f>tblSalaries[[#This Row],[clean Salary (in local currency)]]*VLOOKUP(tblSalaries[[#This Row],[Currency]],mapping!D:E,2,FALSE)</f>
        <v>60000</v>
      </c>
      <c r="H650" t="s">
        <v>1004</v>
      </c>
      <c r="I650" t="s">
        <v>20</v>
      </c>
      <c r="J650" t="s">
        <v>15</v>
      </c>
      <c r="K650" t="str">
        <f>VLOOKUP(tblSalaries[[#This Row],[Where do you work]],tblCountries[[Actual]:[Mapping]],2,FALSE)</f>
        <v>USA</v>
      </c>
      <c r="L650" t="s">
        <v>18</v>
      </c>
      <c r="M650" s="21">
        <v>8</v>
      </c>
      <c r="N650" t="str">
        <f>VLOOKUP(IF(FLOOR(tblSalaries[[#This Row],[Salary in USD]]/salary_step,1)&gt;19,19,FLOOR(tblSalaries[[#This Row],[Salary in USD]]/salary_step,1)),tblCountries4[#All],2,0)</f>
        <v>04 | 50000 - 62500</v>
      </c>
      <c r="O650">
        <f>IF(VALUE(max_scatterplot)=0,tblSalaries[[#This Row],[Salary in USD]],IF(AND(tblSalaries[[#This Row],[Salary in USD]]&gt;=VALUE(min_scatterplot),tblSalaries[[#This Row],[Salary in USD]]&lt;=VALUE(max_scatterplot)),tblSalaries[[#This Row],[Salary in USD]],selection_false))</f>
        <v>60000</v>
      </c>
    </row>
    <row r="651" spans="2:15" ht="15" customHeight="1" x14ac:dyDescent="0.25">
      <c r="B651" t="s">
        <v>2955</v>
      </c>
      <c r="C651" s="1">
        <v>41057.286041666666</v>
      </c>
      <c r="D651" s="4">
        <v>60000</v>
      </c>
      <c r="E651">
        <v>60000</v>
      </c>
      <c r="F651" t="s">
        <v>6</v>
      </c>
      <c r="G651">
        <f>tblSalaries[[#This Row],[clean Salary (in local currency)]]*VLOOKUP(tblSalaries[[#This Row],[Currency]],mapping!D:E,2,FALSE)</f>
        <v>60000</v>
      </c>
      <c r="H651" t="s">
        <v>1106</v>
      </c>
      <c r="I651" t="s">
        <v>52</v>
      </c>
      <c r="J651" t="s">
        <v>15</v>
      </c>
      <c r="K651" t="str">
        <f>VLOOKUP(tblSalaries[[#This Row],[Where do you work]],tblCountries[[Actual]:[Mapping]],2,FALSE)</f>
        <v>USA</v>
      </c>
      <c r="L651" t="s">
        <v>18</v>
      </c>
      <c r="M651" s="21">
        <v>3</v>
      </c>
      <c r="N651" t="str">
        <f>VLOOKUP(IF(FLOOR(tblSalaries[[#This Row],[Salary in USD]]/salary_step,1)&gt;19,19,FLOOR(tblSalaries[[#This Row],[Salary in USD]]/salary_step,1)),tblCountries4[#All],2,0)</f>
        <v>04 | 50000 - 62500</v>
      </c>
      <c r="O651">
        <f>IF(VALUE(max_scatterplot)=0,tblSalaries[[#This Row],[Salary in USD]],IF(AND(tblSalaries[[#This Row],[Salary in USD]]&gt;=VALUE(min_scatterplot),tblSalaries[[#This Row],[Salary in USD]]&lt;=VALUE(max_scatterplot)),tblSalaries[[#This Row],[Salary in USD]],selection_false))</f>
        <v>60000</v>
      </c>
    </row>
    <row r="652" spans="2:15" ht="15" customHeight="1" x14ac:dyDescent="0.25">
      <c r="B652" t="s">
        <v>3125</v>
      </c>
      <c r="C652" s="1">
        <v>41057.805451388886</v>
      </c>
      <c r="D652" s="4">
        <v>5000</v>
      </c>
      <c r="E652">
        <v>60000</v>
      </c>
      <c r="F652" t="s">
        <v>6</v>
      </c>
      <c r="G652">
        <f>tblSalaries[[#This Row],[clean Salary (in local currency)]]*VLOOKUP(tblSalaries[[#This Row],[Currency]],mapping!D:E,2,FALSE)</f>
        <v>60000</v>
      </c>
      <c r="H652" t="s">
        <v>1278</v>
      </c>
      <c r="I652" t="s">
        <v>20</v>
      </c>
      <c r="J652" t="s">
        <v>15</v>
      </c>
      <c r="K652" t="str">
        <f>VLOOKUP(tblSalaries[[#This Row],[Where do you work]],tblCountries[[Actual]:[Mapping]],2,FALSE)</f>
        <v>USA</v>
      </c>
      <c r="L652" t="s">
        <v>18</v>
      </c>
      <c r="M652" s="21">
        <v>4</v>
      </c>
      <c r="N652" t="str">
        <f>VLOOKUP(IF(FLOOR(tblSalaries[[#This Row],[Salary in USD]]/salary_step,1)&gt;19,19,FLOOR(tblSalaries[[#This Row],[Salary in USD]]/salary_step,1)),tblCountries4[#All],2,0)</f>
        <v>04 | 50000 - 62500</v>
      </c>
      <c r="O652">
        <f>IF(VALUE(max_scatterplot)=0,tblSalaries[[#This Row],[Salary in USD]],IF(AND(tblSalaries[[#This Row],[Salary in USD]]&gt;=VALUE(min_scatterplot),tblSalaries[[#This Row],[Salary in USD]]&lt;=VALUE(max_scatterplot)),tblSalaries[[#This Row],[Salary in USD]],selection_false))</f>
        <v>60000</v>
      </c>
    </row>
    <row r="653" spans="2:15" ht="15" customHeight="1" x14ac:dyDescent="0.25">
      <c r="B653" t="s">
        <v>3171</v>
      </c>
      <c r="C653" s="1">
        <v>41057.967638888891</v>
      </c>
      <c r="D653" s="4">
        <v>60000</v>
      </c>
      <c r="E653">
        <v>60000</v>
      </c>
      <c r="F653" t="s">
        <v>6</v>
      </c>
      <c r="G653">
        <f>tblSalaries[[#This Row],[clean Salary (in local currency)]]*VLOOKUP(tblSalaries[[#This Row],[Currency]],mapping!D:E,2,FALSE)</f>
        <v>60000</v>
      </c>
      <c r="H653" t="s">
        <v>1335</v>
      </c>
      <c r="I653" t="s">
        <v>52</v>
      </c>
      <c r="J653" t="s">
        <v>15</v>
      </c>
      <c r="K653" t="str">
        <f>VLOOKUP(tblSalaries[[#This Row],[Where do you work]],tblCountries[[Actual]:[Mapping]],2,FALSE)</f>
        <v>USA</v>
      </c>
      <c r="L653" t="s">
        <v>18</v>
      </c>
      <c r="M653" s="21">
        <v>10</v>
      </c>
      <c r="N653" t="str">
        <f>VLOOKUP(IF(FLOOR(tblSalaries[[#This Row],[Salary in USD]]/salary_step,1)&gt;19,19,FLOOR(tblSalaries[[#This Row],[Salary in USD]]/salary_step,1)),tblCountries4[#All],2,0)</f>
        <v>04 | 50000 - 62500</v>
      </c>
      <c r="O653">
        <f>IF(VALUE(max_scatterplot)=0,tblSalaries[[#This Row],[Salary in USD]],IF(AND(tblSalaries[[#This Row],[Salary in USD]]&gt;=VALUE(min_scatterplot),tblSalaries[[#This Row],[Salary in USD]]&lt;=VALUE(max_scatterplot)),tblSalaries[[#This Row],[Salary in USD]],selection_false))</f>
        <v>60000</v>
      </c>
    </row>
    <row r="654" spans="2:15" ht="15" customHeight="1" x14ac:dyDescent="0.25">
      <c r="B654" t="s">
        <v>3191</v>
      </c>
      <c r="C654" s="1">
        <v>41058.017812500002</v>
      </c>
      <c r="D654" s="4">
        <v>60000</v>
      </c>
      <c r="E654">
        <v>60000</v>
      </c>
      <c r="F654" t="s">
        <v>6</v>
      </c>
      <c r="G654">
        <f>tblSalaries[[#This Row],[clean Salary (in local currency)]]*VLOOKUP(tblSalaries[[#This Row],[Currency]],mapping!D:E,2,FALSE)</f>
        <v>60000</v>
      </c>
      <c r="H654" t="s">
        <v>1360</v>
      </c>
      <c r="I654" t="s">
        <v>279</v>
      </c>
      <c r="J654" t="s">
        <v>15</v>
      </c>
      <c r="K654" t="str">
        <f>VLOOKUP(tblSalaries[[#This Row],[Where do you work]],tblCountries[[Actual]:[Mapping]],2,FALSE)</f>
        <v>USA</v>
      </c>
      <c r="L654" t="s">
        <v>25</v>
      </c>
      <c r="M654" s="21">
        <v>6</v>
      </c>
      <c r="N654" t="str">
        <f>VLOOKUP(IF(FLOOR(tblSalaries[[#This Row],[Salary in USD]]/salary_step,1)&gt;19,19,FLOOR(tblSalaries[[#This Row],[Salary in USD]]/salary_step,1)),tblCountries4[#All],2,0)</f>
        <v>04 | 50000 - 62500</v>
      </c>
      <c r="O654">
        <f>IF(VALUE(max_scatterplot)=0,tblSalaries[[#This Row],[Salary in USD]],IF(AND(tblSalaries[[#This Row],[Salary in USD]]&gt;=VALUE(min_scatterplot),tblSalaries[[#This Row],[Salary in USD]]&lt;=VALUE(max_scatterplot)),tblSalaries[[#This Row],[Salary in USD]],selection_false))</f>
        <v>60000</v>
      </c>
    </row>
    <row r="655" spans="2:15" ht="15" customHeight="1" x14ac:dyDescent="0.25">
      <c r="B655" t="s">
        <v>3195</v>
      </c>
      <c r="C655" s="1">
        <v>41058.020509259259</v>
      </c>
      <c r="D655" s="4">
        <v>60000</v>
      </c>
      <c r="E655">
        <v>60000</v>
      </c>
      <c r="F655" t="s">
        <v>6</v>
      </c>
      <c r="G655">
        <f>tblSalaries[[#This Row],[clean Salary (in local currency)]]*VLOOKUP(tblSalaries[[#This Row],[Currency]],mapping!D:E,2,FALSE)</f>
        <v>60000</v>
      </c>
      <c r="H655" t="s">
        <v>1364</v>
      </c>
      <c r="I655" t="s">
        <v>52</v>
      </c>
      <c r="J655" t="s">
        <v>15</v>
      </c>
      <c r="K655" t="str">
        <f>VLOOKUP(tblSalaries[[#This Row],[Where do you work]],tblCountries[[Actual]:[Mapping]],2,FALSE)</f>
        <v>USA</v>
      </c>
      <c r="L655" t="s">
        <v>9</v>
      </c>
      <c r="M655" s="21">
        <v>12</v>
      </c>
      <c r="N655" t="str">
        <f>VLOOKUP(IF(FLOOR(tblSalaries[[#This Row],[Salary in USD]]/salary_step,1)&gt;19,19,FLOOR(tblSalaries[[#This Row],[Salary in USD]]/salary_step,1)),tblCountries4[#All],2,0)</f>
        <v>04 | 50000 - 62500</v>
      </c>
      <c r="O655">
        <f>IF(VALUE(max_scatterplot)=0,tblSalaries[[#This Row],[Salary in USD]],IF(AND(tblSalaries[[#This Row],[Salary in USD]]&gt;=VALUE(min_scatterplot),tblSalaries[[#This Row],[Salary in USD]]&lt;=VALUE(max_scatterplot)),tblSalaries[[#This Row],[Salary in USD]],selection_false))</f>
        <v>60000</v>
      </c>
    </row>
    <row r="656" spans="2:15" ht="15" customHeight="1" x14ac:dyDescent="0.25">
      <c r="B656" t="s">
        <v>3340</v>
      </c>
      <c r="C656" s="1">
        <v>41058.808009259257</v>
      </c>
      <c r="D656" s="4">
        <v>60000</v>
      </c>
      <c r="E656">
        <v>60000</v>
      </c>
      <c r="F656" t="s">
        <v>6</v>
      </c>
      <c r="G656">
        <f>tblSalaries[[#This Row],[clean Salary (in local currency)]]*VLOOKUP(tblSalaries[[#This Row],[Currency]],mapping!D:E,2,FALSE)</f>
        <v>60000</v>
      </c>
      <c r="H656" t="s">
        <v>1527</v>
      </c>
      <c r="I656" t="s">
        <v>20</v>
      </c>
      <c r="J656" t="s">
        <v>15</v>
      </c>
      <c r="K656" t="str">
        <f>VLOOKUP(tblSalaries[[#This Row],[Where do you work]],tblCountries[[Actual]:[Mapping]],2,FALSE)</f>
        <v>USA</v>
      </c>
      <c r="L656" t="s">
        <v>13</v>
      </c>
      <c r="M656" s="21">
        <v>12</v>
      </c>
      <c r="N656" t="str">
        <f>VLOOKUP(IF(FLOOR(tblSalaries[[#This Row],[Salary in USD]]/salary_step,1)&gt;19,19,FLOOR(tblSalaries[[#This Row],[Salary in USD]]/salary_step,1)),tblCountries4[#All],2,0)</f>
        <v>04 | 50000 - 62500</v>
      </c>
      <c r="O656">
        <f>IF(VALUE(max_scatterplot)=0,tblSalaries[[#This Row],[Salary in USD]],IF(AND(tblSalaries[[#This Row],[Salary in USD]]&gt;=VALUE(min_scatterplot),tblSalaries[[#This Row],[Salary in USD]]&lt;=VALUE(max_scatterplot)),tblSalaries[[#This Row],[Salary in USD]],selection_false))</f>
        <v>60000</v>
      </c>
    </row>
    <row r="657" spans="2:15" ht="15" customHeight="1" x14ac:dyDescent="0.25">
      <c r="B657" t="s">
        <v>3350</v>
      </c>
      <c r="C657" s="1">
        <v>41058.861250000002</v>
      </c>
      <c r="D657" s="4" t="s">
        <v>1538</v>
      </c>
      <c r="E657">
        <v>60000</v>
      </c>
      <c r="F657" t="s">
        <v>6</v>
      </c>
      <c r="G657">
        <f>tblSalaries[[#This Row],[clean Salary (in local currency)]]*VLOOKUP(tblSalaries[[#This Row],[Currency]],mapping!D:E,2,FALSE)</f>
        <v>60000</v>
      </c>
      <c r="H657" t="s">
        <v>204</v>
      </c>
      <c r="I657" t="s">
        <v>52</v>
      </c>
      <c r="J657" t="s">
        <v>15</v>
      </c>
      <c r="K657" t="str">
        <f>VLOOKUP(tblSalaries[[#This Row],[Where do you work]],tblCountries[[Actual]:[Mapping]],2,FALSE)</f>
        <v>USA</v>
      </c>
      <c r="L657" t="s">
        <v>18</v>
      </c>
      <c r="M657" s="21">
        <v>20</v>
      </c>
      <c r="N657" t="str">
        <f>VLOOKUP(IF(FLOOR(tblSalaries[[#This Row],[Salary in USD]]/salary_step,1)&gt;19,19,FLOOR(tblSalaries[[#This Row],[Salary in USD]]/salary_step,1)),tblCountries4[#All],2,0)</f>
        <v>04 | 50000 - 62500</v>
      </c>
      <c r="O657">
        <f>IF(VALUE(max_scatterplot)=0,tblSalaries[[#This Row],[Salary in USD]],IF(AND(tblSalaries[[#This Row],[Salary in USD]]&gt;=VALUE(min_scatterplot),tblSalaries[[#This Row],[Salary in USD]]&lt;=VALUE(max_scatterplot)),tblSalaries[[#This Row],[Salary in USD]],selection_false))</f>
        <v>60000</v>
      </c>
    </row>
    <row r="658" spans="2:15" ht="15" customHeight="1" x14ac:dyDescent="0.25">
      <c r="B658" t="s">
        <v>3385</v>
      </c>
      <c r="C658" s="1">
        <v>41058.97320601852</v>
      </c>
      <c r="D658" s="4">
        <v>60000</v>
      </c>
      <c r="E658">
        <v>60000</v>
      </c>
      <c r="F658" t="s">
        <v>6</v>
      </c>
      <c r="G658">
        <f>tblSalaries[[#This Row],[clean Salary (in local currency)]]*VLOOKUP(tblSalaries[[#This Row],[Currency]],mapping!D:E,2,FALSE)</f>
        <v>60000</v>
      </c>
      <c r="H658" t="s">
        <v>42</v>
      </c>
      <c r="I658" t="s">
        <v>20</v>
      </c>
      <c r="J658" t="s">
        <v>15</v>
      </c>
      <c r="K658" t="str">
        <f>VLOOKUP(tblSalaries[[#This Row],[Where do you work]],tblCountries[[Actual]:[Mapping]],2,FALSE)</f>
        <v>USA</v>
      </c>
      <c r="L658" t="s">
        <v>9</v>
      </c>
      <c r="M658" s="21">
        <v>15</v>
      </c>
      <c r="N658" t="str">
        <f>VLOOKUP(IF(FLOOR(tblSalaries[[#This Row],[Salary in USD]]/salary_step,1)&gt;19,19,FLOOR(tblSalaries[[#This Row],[Salary in USD]]/salary_step,1)),tblCountries4[#All],2,0)</f>
        <v>04 | 50000 - 62500</v>
      </c>
      <c r="O658">
        <f>IF(VALUE(max_scatterplot)=0,tblSalaries[[#This Row],[Salary in USD]],IF(AND(tblSalaries[[#This Row],[Salary in USD]]&gt;=VALUE(min_scatterplot),tblSalaries[[#This Row],[Salary in USD]]&lt;=VALUE(max_scatterplot)),tblSalaries[[#This Row],[Salary in USD]],selection_false))</f>
        <v>60000</v>
      </c>
    </row>
    <row r="659" spans="2:15" ht="15" customHeight="1" x14ac:dyDescent="0.25">
      <c r="B659" t="s">
        <v>3433</v>
      </c>
      <c r="C659" s="1">
        <v>41059.570613425924</v>
      </c>
      <c r="D659" s="4">
        <v>60000</v>
      </c>
      <c r="E659">
        <v>60000</v>
      </c>
      <c r="F659" t="s">
        <v>6</v>
      </c>
      <c r="G659">
        <f>tblSalaries[[#This Row],[clean Salary (in local currency)]]*VLOOKUP(tblSalaries[[#This Row],[Currency]],mapping!D:E,2,FALSE)</f>
        <v>60000</v>
      </c>
      <c r="H659" t="s">
        <v>1605</v>
      </c>
      <c r="I659" t="s">
        <v>52</v>
      </c>
      <c r="J659" t="s">
        <v>15</v>
      </c>
      <c r="K659" t="str">
        <f>VLOOKUP(tblSalaries[[#This Row],[Where do you work]],tblCountries[[Actual]:[Mapping]],2,FALSE)</f>
        <v>USA</v>
      </c>
      <c r="L659" t="s">
        <v>18</v>
      </c>
      <c r="M659" s="21">
        <v>4</v>
      </c>
      <c r="N659" t="str">
        <f>VLOOKUP(IF(FLOOR(tblSalaries[[#This Row],[Salary in USD]]/salary_step,1)&gt;19,19,FLOOR(tblSalaries[[#This Row],[Salary in USD]]/salary_step,1)),tblCountries4[#All],2,0)</f>
        <v>04 | 50000 - 62500</v>
      </c>
      <c r="O659">
        <f>IF(VALUE(max_scatterplot)=0,tblSalaries[[#This Row],[Salary in USD]],IF(AND(tblSalaries[[#This Row],[Salary in USD]]&gt;=VALUE(min_scatterplot),tblSalaries[[#This Row],[Salary in USD]]&lt;=VALUE(max_scatterplot)),tblSalaries[[#This Row],[Salary in USD]],selection_false))</f>
        <v>60000</v>
      </c>
    </row>
    <row r="660" spans="2:15" ht="15" customHeight="1" x14ac:dyDescent="0.25">
      <c r="B660" t="s">
        <v>3585</v>
      </c>
      <c r="C660" s="1">
        <v>41062.201180555552</v>
      </c>
      <c r="D660" s="4">
        <v>60000</v>
      </c>
      <c r="E660">
        <v>60000</v>
      </c>
      <c r="F660" t="s">
        <v>6</v>
      </c>
      <c r="G660">
        <f>tblSalaries[[#This Row],[clean Salary (in local currency)]]*VLOOKUP(tblSalaries[[#This Row],[Currency]],mapping!D:E,2,FALSE)</f>
        <v>60000</v>
      </c>
      <c r="H660" t="s">
        <v>153</v>
      </c>
      <c r="I660" t="s">
        <v>20</v>
      </c>
      <c r="J660" t="s">
        <v>15</v>
      </c>
      <c r="K660" t="str">
        <f>VLOOKUP(tblSalaries[[#This Row],[Where do you work]],tblCountries[[Actual]:[Mapping]],2,FALSE)</f>
        <v>USA</v>
      </c>
      <c r="L660" t="s">
        <v>18</v>
      </c>
      <c r="M660" s="21">
        <v>1</v>
      </c>
      <c r="N660" t="str">
        <f>VLOOKUP(IF(FLOOR(tblSalaries[[#This Row],[Salary in USD]]/salary_step,1)&gt;19,19,FLOOR(tblSalaries[[#This Row],[Salary in USD]]/salary_step,1)),tblCountries4[#All],2,0)</f>
        <v>04 | 50000 - 62500</v>
      </c>
      <c r="O660">
        <f>IF(VALUE(max_scatterplot)=0,tblSalaries[[#This Row],[Salary in USD]],IF(AND(tblSalaries[[#This Row],[Salary in USD]]&gt;=VALUE(min_scatterplot),tblSalaries[[#This Row],[Salary in USD]]&lt;=VALUE(max_scatterplot)),tblSalaries[[#This Row],[Salary in USD]],selection_false))</f>
        <v>60000</v>
      </c>
    </row>
    <row r="661" spans="2:15" ht="15" customHeight="1" x14ac:dyDescent="0.25">
      <c r="B661" t="s">
        <v>3672</v>
      </c>
      <c r="C661" s="1">
        <v>41066.091643518521</v>
      </c>
      <c r="D661" s="4" t="s">
        <v>1839</v>
      </c>
      <c r="E661">
        <v>60000</v>
      </c>
      <c r="F661" t="s">
        <v>6</v>
      </c>
      <c r="G661">
        <f>tblSalaries[[#This Row],[clean Salary (in local currency)]]*VLOOKUP(tblSalaries[[#This Row],[Currency]],mapping!D:E,2,FALSE)</f>
        <v>60000</v>
      </c>
      <c r="H661" t="s">
        <v>20</v>
      </c>
      <c r="I661" t="s">
        <v>20</v>
      </c>
      <c r="J661" t="s">
        <v>15</v>
      </c>
      <c r="K661" t="str">
        <f>VLOOKUP(tblSalaries[[#This Row],[Where do you work]],tblCountries[[Actual]:[Mapping]],2,FALSE)</f>
        <v>USA</v>
      </c>
      <c r="L661" t="s">
        <v>13</v>
      </c>
      <c r="M661" s="21">
        <v>1</v>
      </c>
      <c r="N661" t="str">
        <f>VLOOKUP(IF(FLOOR(tblSalaries[[#This Row],[Salary in USD]]/salary_step,1)&gt;19,19,FLOOR(tblSalaries[[#This Row],[Salary in USD]]/salary_step,1)),tblCountries4[#All],2,0)</f>
        <v>04 | 50000 - 62500</v>
      </c>
      <c r="O661">
        <f>IF(VALUE(max_scatterplot)=0,tblSalaries[[#This Row],[Salary in USD]],IF(AND(tblSalaries[[#This Row],[Salary in USD]]&gt;=VALUE(min_scatterplot),tblSalaries[[#This Row],[Salary in USD]]&lt;=VALUE(max_scatterplot)),tblSalaries[[#This Row],[Salary in USD]],selection_false))</f>
        <v>60000</v>
      </c>
    </row>
    <row r="662" spans="2:15" ht="15" customHeight="1" x14ac:dyDescent="0.25">
      <c r="B662" t="s">
        <v>3718</v>
      </c>
      <c r="C662" s="1">
        <v>41068.613252314812</v>
      </c>
      <c r="D662" s="4">
        <v>60000</v>
      </c>
      <c r="E662">
        <v>60000</v>
      </c>
      <c r="F662" t="s">
        <v>6</v>
      </c>
      <c r="G662">
        <f>tblSalaries[[#This Row],[clean Salary (in local currency)]]*VLOOKUP(tblSalaries[[#This Row],[Currency]],mapping!D:E,2,FALSE)</f>
        <v>60000</v>
      </c>
      <c r="H662" t="s">
        <v>1875</v>
      </c>
      <c r="I662" t="s">
        <v>52</v>
      </c>
      <c r="J662" t="s">
        <v>15</v>
      </c>
      <c r="K662" t="str">
        <f>VLOOKUP(tblSalaries[[#This Row],[Where do you work]],tblCountries[[Actual]:[Mapping]],2,FALSE)</f>
        <v>USA</v>
      </c>
      <c r="L662" t="s">
        <v>13</v>
      </c>
      <c r="M662" s="21">
        <v>2</v>
      </c>
      <c r="N662" t="str">
        <f>VLOOKUP(IF(FLOOR(tblSalaries[[#This Row],[Salary in USD]]/salary_step,1)&gt;19,19,FLOOR(tblSalaries[[#This Row],[Salary in USD]]/salary_step,1)),tblCountries4[#All],2,0)</f>
        <v>04 | 50000 - 62500</v>
      </c>
      <c r="O662">
        <f>IF(VALUE(max_scatterplot)=0,tblSalaries[[#This Row],[Salary in USD]],IF(AND(tblSalaries[[#This Row],[Salary in USD]]&gt;=VALUE(min_scatterplot),tblSalaries[[#This Row],[Salary in USD]]&lt;=VALUE(max_scatterplot)),tblSalaries[[#This Row],[Salary in USD]],selection_false))</f>
        <v>60000</v>
      </c>
    </row>
    <row r="663" spans="2:15" ht="15" customHeight="1" x14ac:dyDescent="0.25">
      <c r="B663" t="s">
        <v>3719</v>
      </c>
      <c r="C663" s="1">
        <v>41068.613657407404</v>
      </c>
      <c r="D663" s="4">
        <v>60000</v>
      </c>
      <c r="E663">
        <v>60000</v>
      </c>
      <c r="F663" t="s">
        <v>6</v>
      </c>
      <c r="G663">
        <f>tblSalaries[[#This Row],[clean Salary (in local currency)]]*VLOOKUP(tblSalaries[[#This Row],[Currency]],mapping!D:E,2,FALSE)</f>
        <v>60000</v>
      </c>
      <c r="H663" t="s">
        <v>1875</v>
      </c>
      <c r="I663" t="s">
        <v>52</v>
      </c>
      <c r="J663" t="s">
        <v>15</v>
      </c>
      <c r="K663" t="str">
        <f>VLOOKUP(tblSalaries[[#This Row],[Where do you work]],tblCountries[[Actual]:[Mapping]],2,FALSE)</f>
        <v>USA</v>
      </c>
      <c r="L663" t="s">
        <v>13</v>
      </c>
      <c r="M663" s="21">
        <v>2</v>
      </c>
      <c r="N663" t="str">
        <f>VLOOKUP(IF(FLOOR(tblSalaries[[#This Row],[Salary in USD]]/salary_step,1)&gt;19,19,FLOOR(tblSalaries[[#This Row],[Salary in USD]]/salary_step,1)),tblCountries4[#All],2,0)</f>
        <v>04 | 50000 - 62500</v>
      </c>
      <c r="O663">
        <f>IF(VALUE(max_scatterplot)=0,tblSalaries[[#This Row],[Salary in USD]],IF(AND(tblSalaries[[#This Row],[Salary in USD]]&gt;=VALUE(min_scatterplot),tblSalaries[[#This Row],[Salary in USD]]&lt;=VALUE(max_scatterplot)),tblSalaries[[#This Row],[Salary in USD]],selection_false))</f>
        <v>60000</v>
      </c>
    </row>
    <row r="664" spans="2:15" ht="15" customHeight="1" x14ac:dyDescent="0.25">
      <c r="B664" t="s">
        <v>3802</v>
      </c>
      <c r="C664" s="1">
        <v>41074.080011574071</v>
      </c>
      <c r="D664" s="4">
        <v>60000</v>
      </c>
      <c r="E664">
        <v>60000</v>
      </c>
      <c r="F664" t="s">
        <v>6</v>
      </c>
      <c r="G664">
        <f>tblSalaries[[#This Row],[clean Salary (in local currency)]]*VLOOKUP(tblSalaries[[#This Row],[Currency]],mapping!D:E,2,FALSE)</f>
        <v>60000</v>
      </c>
      <c r="H664" t="s">
        <v>207</v>
      </c>
      <c r="I664" t="s">
        <v>20</v>
      </c>
      <c r="J664" t="s">
        <v>15</v>
      </c>
      <c r="K664" t="str">
        <f>VLOOKUP(tblSalaries[[#This Row],[Where do you work]],tblCountries[[Actual]:[Mapping]],2,FALSE)</f>
        <v>USA</v>
      </c>
      <c r="L664" t="s">
        <v>9</v>
      </c>
      <c r="M664" s="21">
        <v>15</v>
      </c>
      <c r="N664" t="str">
        <f>VLOOKUP(IF(FLOOR(tblSalaries[[#This Row],[Salary in USD]]/salary_step,1)&gt;19,19,FLOOR(tblSalaries[[#This Row],[Salary in USD]]/salary_step,1)),tblCountries4[#All],2,0)</f>
        <v>04 | 50000 - 62500</v>
      </c>
      <c r="O664">
        <f>IF(VALUE(max_scatterplot)=0,tblSalaries[[#This Row],[Salary in USD]],IF(AND(tblSalaries[[#This Row],[Salary in USD]]&gt;=VALUE(min_scatterplot),tblSalaries[[#This Row],[Salary in USD]]&lt;=VALUE(max_scatterplot)),tblSalaries[[#This Row],[Salary in USD]],selection_false))</f>
        <v>60000</v>
      </c>
    </row>
    <row r="665" spans="2:15" ht="15" customHeight="1" x14ac:dyDescent="0.25">
      <c r="B665" t="s">
        <v>3812</v>
      </c>
      <c r="C665" s="1">
        <v>41075.043611111112</v>
      </c>
      <c r="D665" s="4">
        <v>60000</v>
      </c>
      <c r="E665">
        <v>60000</v>
      </c>
      <c r="F665" t="s">
        <v>6</v>
      </c>
      <c r="G665">
        <f>tblSalaries[[#This Row],[clean Salary (in local currency)]]*VLOOKUP(tblSalaries[[#This Row],[Currency]],mapping!D:E,2,FALSE)</f>
        <v>60000</v>
      </c>
      <c r="H665" t="s">
        <v>207</v>
      </c>
      <c r="I665" t="s">
        <v>20</v>
      </c>
      <c r="J665" t="s">
        <v>15</v>
      </c>
      <c r="K665" t="str">
        <f>VLOOKUP(tblSalaries[[#This Row],[Where do you work]],tblCountries[[Actual]:[Mapping]],2,FALSE)</f>
        <v>USA</v>
      </c>
      <c r="L665" t="s">
        <v>18</v>
      </c>
      <c r="M665" s="21">
        <v>3</v>
      </c>
      <c r="N665" t="str">
        <f>VLOOKUP(IF(FLOOR(tblSalaries[[#This Row],[Salary in USD]]/salary_step,1)&gt;19,19,FLOOR(tblSalaries[[#This Row],[Salary in USD]]/salary_step,1)),tblCountries4[#All],2,0)</f>
        <v>04 | 50000 - 62500</v>
      </c>
      <c r="O665">
        <f>IF(VALUE(max_scatterplot)=0,tblSalaries[[#This Row],[Salary in USD]],IF(AND(tblSalaries[[#This Row],[Salary in USD]]&gt;=VALUE(min_scatterplot),tblSalaries[[#This Row],[Salary in USD]]&lt;=VALUE(max_scatterplot)),tblSalaries[[#This Row],[Salary in USD]],selection_false))</f>
        <v>60000</v>
      </c>
    </row>
    <row r="666" spans="2:15" ht="15" customHeight="1" x14ac:dyDescent="0.25">
      <c r="B666" t="s">
        <v>3832</v>
      </c>
      <c r="C666" s="1">
        <v>41075.972916666666</v>
      </c>
      <c r="D666" s="4">
        <v>60000</v>
      </c>
      <c r="E666">
        <v>60000</v>
      </c>
      <c r="F666" t="s">
        <v>6</v>
      </c>
      <c r="G666">
        <f>tblSalaries[[#This Row],[clean Salary (in local currency)]]*VLOOKUP(tblSalaries[[#This Row],[Currency]],mapping!D:E,2,FALSE)</f>
        <v>60000</v>
      </c>
      <c r="H666" t="s">
        <v>1961</v>
      </c>
      <c r="I666" t="s">
        <v>20</v>
      </c>
      <c r="J666" t="s">
        <v>15</v>
      </c>
      <c r="K666" t="str">
        <f>VLOOKUP(tblSalaries[[#This Row],[Where do you work]],tblCountries[[Actual]:[Mapping]],2,FALSE)</f>
        <v>USA</v>
      </c>
      <c r="L666" t="s">
        <v>13</v>
      </c>
      <c r="M666" s="21">
        <v>10</v>
      </c>
      <c r="N666" t="str">
        <f>VLOOKUP(IF(FLOOR(tblSalaries[[#This Row],[Salary in USD]]/salary_step,1)&gt;19,19,FLOOR(tblSalaries[[#This Row],[Salary in USD]]/salary_step,1)),tblCountries4[#All],2,0)</f>
        <v>04 | 50000 - 62500</v>
      </c>
      <c r="O666">
        <f>IF(VALUE(max_scatterplot)=0,tblSalaries[[#This Row],[Salary in USD]],IF(AND(tblSalaries[[#This Row],[Salary in USD]]&gt;=VALUE(min_scatterplot),tblSalaries[[#This Row],[Salary in USD]]&lt;=VALUE(max_scatterplot)),tblSalaries[[#This Row],[Salary in USD]],selection_false))</f>
        <v>60000</v>
      </c>
    </row>
    <row r="667" spans="2:15" ht="15" customHeight="1" x14ac:dyDescent="0.25">
      <c r="B667" t="s">
        <v>2459</v>
      </c>
      <c r="C667" s="1">
        <v>41055.127418981479</v>
      </c>
      <c r="D667" s="4" t="s">
        <v>556</v>
      </c>
      <c r="E667">
        <v>38000</v>
      </c>
      <c r="F667" t="s">
        <v>69</v>
      </c>
      <c r="G667">
        <f>tblSalaries[[#This Row],[clean Salary (in local currency)]]*VLOOKUP(tblSalaries[[#This Row],[Currency]],mapping!D:E,2,FALSE)</f>
        <v>59894.774338556796</v>
      </c>
      <c r="H667" t="s">
        <v>557</v>
      </c>
      <c r="I667" t="s">
        <v>310</v>
      </c>
      <c r="J667" t="s">
        <v>71</v>
      </c>
      <c r="K667" t="str">
        <f>VLOOKUP(tblSalaries[[#This Row],[Where do you work]],tblCountries[[Actual]:[Mapping]],2,FALSE)</f>
        <v>UK</v>
      </c>
      <c r="L667" t="s">
        <v>9</v>
      </c>
      <c r="M667" s="21" t="s">
        <v>4016</v>
      </c>
      <c r="N667" t="str">
        <f>VLOOKUP(IF(FLOOR(tblSalaries[[#This Row],[Salary in USD]]/salary_step,1)&gt;19,19,FLOOR(tblSalaries[[#This Row],[Salary in USD]]/salary_step,1)),tblCountries4[#All],2,0)</f>
        <v>04 | 50000 - 62500</v>
      </c>
      <c r="O667">
        <f>IF(VALUE(max_scatterplot)=0,tblSalaries[[#This Row],[Salary in USD]],IF(AND(tblSalaries[[#This Row],[Salary in USD]]&gt;=VALUE(min_scatterplot),tblSalaries[[#This Row],[Salary in USD]]&lt;=VALUE(max_scatterplot)),tblSalaries[[#This Row],[Salary in USD]],selection_false))</f>
        <v>59894.774338556796</v>
      </c>
    </row>
    <row r="668" spans="2:15" ht="15" customHeight="1" x14ac:dyDescent="0.25">
      <c r="B668" t="s">
        <v>2947</v>
      </c>
      <c r="C668" s="1">
        <v>41057.214722222219</v>
      </c>
      <c r="D668" s="4" t="s">
        <v>1098</v>
      </c>
      <c r="E668">
        <v>75000</v>
      </c>
      <c r="F668" t="s">
        <v>670</v>
      </c>
      <c r="G668">
        <f>tblSalaries[[#This Row],[clean Salary (in local currency)]]*VLOOKUP(tblSalaries[[#This Row],[Currency]],mapping!D:E,2,FALSE)</f>
        <v>59819.107020370408</v>
      </c>
      <c r="H668" t="s">
        <v>392</v>
      </c>
      <c r="I668" t="s">
        <v>20</v>
      </c>
      <c r="J668" t="s">
        <v>1099</v>
      </c>
      <c r="K668" t="str">
        <f>VLOOKUP(tblSalaries[[#This Row],[Where do you work]],tblCountries[[Actual]:[Mapping]],2,FALSE)</f>
        <v>New Zealand</v>
      </c>
      <c r="L668" t="s">
        <v>9</v>
      </c>
      <c r="M668" s="21">
        <v>10</v>
      </c>
      <c r="N668" t="str">
        <f>VLOOKUP(IF(FLOOR(tblSalaries[[#This Row],[Salary in USD]]/salary_step,1)&gt;19,19,FLOOR(tblSalaries[[#This Row],[Salary in USD]]/salary_step,1)),tblCountries4[#All],2,0)</f>
        <v>04 | 50000 - 62500</v>
      </c>
      <c r="O668">
        <f>IF(VALUE(max_scatterplot)=0,tblSalaries[[#This Row],[Salary in USD]],IF(AND(tblSalaries[[#This Row],[Salary in USD]]&gt;=VALUE(min_scatterplot),tblSalaries[[#This Row],[Salary in USD]]&lt;=VALUE(max_scatterplot)),tblSalaries[[#This Row],[Salary in USD]],selection_false))</f>
        <v>59819.107020370408</v>
      </c>
    </row>
    <row r="669" spans="2:15" ht="15" customHeight="1" x14ac:dyDescent="0.25">
      <c r="B669" t="s">
        <v>3607</v>
      </c>
      <c r="C669" s="1">
        <v>41063.404629629629</v>
      </c>
      <c r="D669" s="4">
        <v>75000</v>
      </c>
      <c r="E669">
        <v>75000</v>
      </c>
      <c r="F669" t="s">
        <v>670</v>
      </c>
      <c r="G669">
        <f>tblSalaries[[#This Row],[clean Salary (in local currency)]]*VLOOKUP(tblSalaries[[#This Row],[Currency]],mapping!D:E,2,FALSE)</f>
        <v>59819.107020370408</v>
      </c>
      <c r="H669" t="s">
        <v>1778</v>
      </c>
      <c r="I669" t="s">
        <v>20</v>
      </c>
      <c r="J669" t="s">
        <v>1779</v>
      </c>
      <c r="K669" t="str">
        <f>VLOOKUP(tblSalaries[[#This Row],[Where do you work]],tblCountries[[Actual]:[Mapping]],2,FALSE)</f>
        <v>New Zealand</v>
      </c>
      <c r="L669" t="s">
        <v>18</v>
      </c>
      <c r="M669" s="21">
        <v>10</v>
      </c>
      <c r="N669" t="str">
        <f>VLOOKUP(IF(FLOOR(tblSalaries[[#This Row],[Salary in USD]]/salary_step,1)&gt;19,19,FLOOR(tblSalaries[[#This Row],[Salary in USD]]/salary_step,1)),tblCountries4[#All],2,0)</f>
        <v>04 | 50000 - 62500</v>
      </c>
      <c r="O669">
        <f>IF(VALUE(max_scatterplot)=0,tblSalaries[[#This Row],[Salary in USD]],IF(AND(tblSalaries[[#This Row],[Salary in USD]]&gt;=VALUE(min_scatterplot),tblSalaries[[#This Row],[Salary in USD]]&lt;=VALUE(max_scatterplot)),tblSalaries[[#This Row],[Salary in USD]],selection_false))</f>
        <v>59819.107020370408</v>
      </c>
    </row>
    <row r="670" spans="2:15" ht="15" customHeight="1" x14ac:dyDescent="0.25">
      <c r="B670" t="s">
        <v>3847</v>
      </c>
      <c r="C670" s="1">
        <v>41077.485335648147</v>
      </c>
      <c r="D670" s="4">
        <v>75000</v>
      </c>
      <c r="E670">
        <v>75000</v>
      </c>
      <c r="F670" t="s">
        <v>670</v>
      </c>
      <c r="G670">
        <f>tblSalaries[[#This Row],[clean Salary (in local currency)]]*VLOOKUP(tblSalaries[[#This Row],[Currency]],mapping!D:E,2,FALSE)</f>
        <v>59819.107020370408</v>
      </c>
      <c r="H670" t="s">
        <v>557</v>
      </c>
      <c r="I670" t="s">
        <v>310</v>
      </c>
      <c r="J670" t="s">
        <v>672</v>
      </c>
      <c r="K670" t="str">
        <f>VLOOKUP(tblSalaries[[#This Row],[Where do you work]],tblCountries[[Actual]:[Mapping]],2,FALSE)</f>
        <v>New Zealand</v>
      </c>
      <c r="L670" t="s">
        <v>9</v>
      </c>
      <c r="M670" s="21">
        <v>4</v>
      </c>
      <c r="N670" t="str">
        <f>VLOOKUP(IF(FLOOR(tblSalaries[[#This Row],[Salary in USD]]/salary_step,1)&gt;19,19,FLOOR(tblSalaries[[#This Row],[Salary in USD]]/salary_step,1)),tblCountries4[#All],2,0)</f>
        <v>04 | 50000 - 62500</v>
      </c>
      <c r="O670">
        <f>IF(VALUE(max_scatterplot)=0,tblSalaries[[#This Row],[Salary in USD]],IF(AND(tblSalaries[[#This Row],[Salary in USD]]&gt;=VALUE(min_scatterplot),tblSalaries[[#This Row],[Salary in USD]]&lt;=VALUE(max_scatterplot)),tblSalaries[[#This Row],[Salary in USD]],selection_false))</f>
        <v>59819.107020370408</v>
      </c>
    </row>
    <row r="671" spans="2:15" ht="15" customHeight="1" x14ac:dyDescent="0.25">
      <c r="B671" t="s">
        <v>3137</v>
      </c>
      <c r="C671" s="1">
        <v>41057.86917824074</v>
      </c>
      <c r="D671" s="4" t="s">
        <v>1292</v>
      </c>
      <c r="E671">
        <v>37500</v>
      </c>
      <c r="F671" t="s">
        <v>69</v>
      </c>
      <c r="G671">
        <f>tblSalaries[[#This Row],[clean Salary (in local currency)]]*VLOOKUP(tblSalaries[[#This Row],[Currency]],mapping!D:E,2,FALSE)</f>
        <v>59106.685202523156</v>
      </c>
      <c r="H671" t="s">
        <v>1293</v>
      </c>
      <c r="I671" t="s">
        <v>310</v>
      </c>
      <c r="J671" t="s">
        <v>71</v>
      </c>
      <c r="K671" t="str">
        <f>VLOOKUP(tblSalaries[[#This Row],[Where do you work]],tblCountries[[Actual]:[Mapping]],2,FALSE)</f>
        <v>UK</v>
      </c>
      <c r="L671" t="s">
        <v>18</v>
      </c>
      <c r="M671" s="21">
        <v>5</v>
      </c>
      <c r="N671" t="str">
        <f>VLOOKUP(IF(FLOOR(tblSalaries[[#This Row],[Salary in USD]]/salary_step,1)&gt;19,19,FLOOR(tblSalaries[[#This Row],[Salary in USD]]/salary_step,1)),tblCountries4[#All],2,0)</f>
        <v>04 | 50000 - 62500</v>
      </c>
      <c r="O671">
        <f>IF(VALUE(max_scatterplot)=0,tblSalaries[[#This Row],[Salary in USD]],IF(AND(tblSalaries[[#This Row],[Salary in USD]]&gt;=VALUE(min_scatterplot),tblSalaries[[#This Row],[Salary in USD]]&lt;=VALUE(max_scatterplot)),tblSalaries[[#This Row],[Salary in USD]],selection_false))</f>
        <v>59106.685202523156</v>
      </c>
    </row>
    <row r="672" spans="2:15" ht="15" customHeight="1" x14ac:dyDescent="0.25">
      <c r="B672" t="s">
        <v>2126</v>
      </c>
      <c r="C672" s="1">
        <v>41055.028946759259</v>
      </c>
      <c r="D672" s="4">
        <v>60000</v>
      </c>
      <c r="E672">
        <v>60000</v>
      </c>
      <c r="F672" t="s">
        <v>86</v>
      </c>
      <c r="G672">
        <f>tblSalaries[[#This Row],[clean Salary (in local currency)]]*VLOOKUP(tblSalaries[[#This Row],[Currency]],mapping!D:E,2,FALSE)</f>
        <v>59001.691381819612</v>
      </c>
      <c r="H672" t="s">
        <v>187</v>
      </c>
      <c r="I672" t="s">
        <v>20</v>
      </c>
      <c r="J672" t="s">
        <v>88</v>
      </c>
      <c r="K672" t="str">
        <f>VLOOKUP(tblSalaries[[#This Row],[Where do you work]],tblCountries[[Actual]:[Mapping]],2,FALSE)</f>
        <v>Canada</v>
      </c>
      <c r="L672" t="s">
        <v>186</v>
      </c>
      <c r="M672" s="21" t="s">
        <v>4016</v>
      </c>
      <c r="N672" t="str">
        <f>VLOOKUP(IF(FLOOR(tblSalaries[[#This Row],[Salary in USD]]/salary_step,1)&gt;19,19,FLOOR(tblSalaries[[#This Row],[Salary in USD]]/salary_step,1)),tblCountries4[#All],2,0)</f>
        <v>04 | 50000 - 62500</v>
      </c>
      <c r="O672">
        <f>IF(VALUE(max_scatterplot)=0,tblSalaries[[#This Row],[Salary in USD]],IF(AND(tblSalaries[[#This Row],[Salary in USD]]&gt;=VALUE(min_scatterplot),tblSalaries[[#This Row],[Salary in USD]]&lt;=VALUE(max_scatterplot)),tblSalaries[[#This Row],[Salary in USD]],selection_false))</f>
        <v>59001.691381819612</v>
      </c>
    </row>
    <row r="673" spans="2:15" ht="15" customHeight="1" x14ac:dyDescent="0.25">
      <c r="B673" t="s">
        <v>2195</v>
      </c>
      <c r="C673" s="1">
        <v>41055.035416666666</v>
      </c>
      <c r="D673" s="4" t="s">
        <v>261</v>
      </c>
      <c r="E673">
        <v>60000</v>
      </c>
      <c r="F673" t="s">
        <v>86</v>
      </c>
      <c r="G673">
        <f>tblSalaries[[#This Row],[clean Salary (in local currency)]]*VLOOKUP(tblSalaries[[#This Row],[Currency]],mapping!D:E,2,FALSE)</f>
        <v>59001.691381819612</v>
      </c>
      <c r="H673" t="s">
        <v>262</v>
      </c>
      <c r="I673" t="s">
        <v>20</v>
      </c>
      <c r="J673" t="s">
        <v>88</v>
      </c>
      <c r="K673" t="str">
        <f>VLOOKUP(tblSalaries[[#This Row],[Where do you work]],tblCountries[[Actual]:[Mapping]],2,FALSE)</f>
        <v>Canada</v>
      </c>
      <c r="L673" t="s">
        <v>18</v>
      </c>
      <c r="M673" s="21" t="s">
        <v>4016</v>
      </c>
      <c r="N673" t="str">
        <f>VLOOKUP(IF(FLOOR(tblSalaries[[#This Row],[Salary in USD]]/salary_step,1)&gt;19,19,FLOOR(tblSalaries[[#This Row],[Salary in USD]]/salary_step,1)),tblCountries4[#All],2,0)</f>
        <v>04 | 50000 - 62500</v>
      </c>
      <c r="O673">
        <f>IF(VALUE(max_scatterplot)=0,tblSalaries[[#This Row],[Salary in USD]],IF(AND(tblSalaries[[#This Row],[Salary in USD]]&gt;=VALUE(min_scatterplot),tblSalaries[[#This Row],[Salary in USD]]&lt;=VALUE(max_scatterplot)),tblSalaries[[#This Row],[Salary in USD]],selection_false))</f>
        <v>59001.691381819612</v>
      </c>
    </row>
    <row r="674" spans="2:15" ht="15" customHeight="1" x14ac:dyDescent="0.25">
      <c r="B674" t="s">
        <v>2317</v>
      </c>
      <c r="C674" s="1">
        <v>41055.060023148151</v>
      </c>
      <c r="D674" s="4">
        <v>60000</v>
      </c>
      <c r="E674">
        <v>60000</v>
      </c>
      <c r="F674" t="s">
        <v>86</v>
      </c>
      <c r="G674">
        <f>tblSalaries[[#This Row],[clean Salary (in local currency)]]*VLOOKUP(tblSalaries[[#This Row],[Currency]],mapping!D:E,2,FALSE)</f>
        <v>59001.691381819612</v>
      </c>
      <c r="H674" t="s">
        <v>389</v>
      </c>
      <c r="I674" t="s">
        <v>20</v>
      </c>
      <c r="J674" t="s">
        <v>88</v>
      </c>
      <c r="K674" t="str">
        <f>VLOOKUP(tblSalaries[[#This Row],[Where do you work]],tblCountries[[Actual]:[Mapping]],2,FALSE)</f>
        <v>Canada</v>
      </c>
      <c r="L674" t="s">
        <v>13</v>
      </c>
      <c r="M674" s="21" t="s">
        <v>4016</v>
      </c>
      <c r="N674" t="str">
        <f>VLOOKUP(IF(FLOOR(tblSalaries[[#This Row],[Salary in USD]]/salary_step,1)&gt;19,19,FLOOR(tblSalaries[[#This Row],[Salary in USD]]/salary_step,1)),tblCountries4[#All],2,0)</f>
        <v>04 | 50000 - 62500</v>
      </c>
      <c r="O674">
        <f>IF(VALUE(max_scatterplot)=0,tblSalaries[[#This Row],[Salary in USD]],IF(AND(tblSalaries[[#This Row],[Salary in USD]]&gt;=VALUE(min_scatterplot),tblSalaries[[#This Row],[Salary in USD]]&lt;=VALUE(max_scatterplot)),tblSalaries[[#This Row],[Salary in USD]],selection_false))</f>
        <v>59001.691381819612</v>
      </c>
    </row>
    <row r="675" spans="2:15" ht="15" customHeight="1" x14ac:dyDescent="0.25">
      <c r="B675" t="s">
        <v>3149</v>
      </c>
      <c r="C675" s="1">
        <v>41057.942210648151</v>
      </c>
      <c r="D675" s="4">
        <v>59000</v>
      </c>
      <c r="E675">
        <v>59000</v>
      </c>
      <c r="F675" t="s">
        <v>6</v>
      </c>
      <c r="G675">
        <f>tblSalaries[[#This Row],[clean Salary (in local currency)]]*VLOOKUP(tblSalaries[[#This Row],[Currency]],mapping!D:E,2,FALSE)</f>
        <v>59000</v>
      </c>
      <c r="H675" t="s">
        <v>394</v>
      </c>
      <c r="I675" t="s">
        <v>20</v>
      </c>
      <c r="J675" t="s">
        <v>15</v>
      </c>
      <c r="K675" t="str">
        <f>VLOOKUP(tblSalaries[[#This Row],[Where do you work]],tblCountries[[Actual]:[Mapping]],2,FALSE)</f>
        <v>USA</v>
      </c>
      <c r="L675" t="s">
        <v>9</v>
      </c>
      <c r="M675" s="21">
        <v>14</v>
      </c>
      <c r="N675" t="str">
        <f>VLOOKUP(IF(FLOOR(tblSalaries[[#This Row],[Salary in USD]]/salary_step,1)&gt;19,19,FLOOR(tblSalaries[[#This Row],[Salary in USD]]/salary_step,1)),tblCountries4[#All],2,0)</f>
        <v>04 | 50000 - 62500</v>
      </c>
      <c r="O675">
        <f>IF(VALUE(max_scatterplot)=0,tblSalaries[[#This Row],[Salary in USD]],IF(AND(tblSalaries[[#This Row],[Salary in USD]]&gt;=VALUE(min_scatterplot),tblSalaries[[#This Row],[Salary in USD]]&lt;=VALUE(max_scatterplot)),tblSalaries[[#This Row],[Salary in USD]],selection_false))</f>
        <v>59000</v>
      </c>
    </row>
    <row r="676" spans="2:15" ht="15" customHeight="1" x14ac:dyDescent="0.25">
      <c r="B676" t="s">
        <v>3531</v>
      </c>
      <c r="C676" s="1">
        <v>41060.95579861111</v>
      </c>
      <c r="D676" s="4" t="s">
        <v>1708</v>
      </c>
      <c r="E676">
        <v>59000</v>
      </c>
      <c r="F676" t="s">
        <v>6</v>
      </c>
      <c r="G676">
        <f>tblSalaries[[#This Row],[clean Salary (in local currency)]]*VLOOKUP(tblSalaries[[#This Row],[Currency]],mapping!D:E,2,FALSE)</f>
        <v>59000</v>
      </c>
      <c r="H676" t="s">
        <v>1709</v>
      </c>
      <c r="I676" t="s">
        <v>52</v>
      </c>
      <c r="J676" t="s">
        <v>15</v>
      </c>
      <c r="K676" t="str">
        <f>VLOOKUP(tblSalaries[[#This Row],[Where do you work]],tblCountries[[Actual]:[Mapping]],2,FALSE)</f>
        <v>USA</v>
      </c>
      <c r="L676" t="s">
        <v>9</v>
      </c>
      <c r="M676" s="21">
        <v>15</v>
      </c>
      <c r="N676" t="str">
        <f>VLOOKUP(IF(FLOOR(tblSalaries[[#This Row],[Salary in USD]]/salary_step,1)&gt;19,19,FLOOR(tblSalaries[[#This Row],[Salary in USD]]/salary_step,1)),tblCountries4[#All],2,0)</f>
        <v>04 | 50000 - 62500</v>
      </c>
      <c r="O676">
        <f>IF(VALUE(max_scatterplot)=0,tblSalaries[[#This Row],[Salary in USD]],IF(AND(tblSalaries[[#This Row],[Salary in USD]]&gt;=VALUE(min_scatterplot),tblSalaries[[#This Row],[Salary in USD]]&lt;=VALUE(max_scatterplot)),tblSalaries[[#This Row],[Salary in USD]],selection_false))</f>
        <v>59000</v>
      </c>
    </row>
    <row r="677" spans="2:15" ht="15" customHeight="1" x14ac:dyDescent="0.25">
      <c r="B677" t="s">
        <v>3641</v>
      </c>
      <c r="C677" s="1">
        <v>41065.015439814815</v>
      </c>
      <c r="D677" s="4">
        <v>59000</v>
      </c>
      <c r="E677">
        <v>59000</v>
      </c>
      <c r="F677" t="s">
        <v>6</v>
      </c>
      <c r="G677">
        <f>tblSalaries[[#This Row],[clean Salary (in local currency)]]*VLOOKUP(tblSalaries[[#This Row],[Currency]],mapping!D:E,2,FALSE)</f>
        <v>59000</v>
      </c>
      <c r="H677" t="s">
        <v>1813</v>
      </c>
      <c r="I677" t="s">
        <v>52</v>
      </c>
      <c r="J677" t="s">
        <v>15</v>
      </c>
      <c r="K677" t="str">
        <f>VLOOKUP(tblSalaries[[#This Row],[Where do you work]],tblCountries[[Actual]:[Mapping]],2,FALSE)</f>
        <v>USA</v>
      </c>
      <c r="L677" t="s">
        <v>25</v>
      </c>
      <c r="M677" s="21">
        <v>3</v>
      </c>
      <c r="N677" t="str">
        <f>VLOOKUP(IF(FLOOR(tblSalaries[[#This Row],[Salary in USD]]/salary_step,1)&gt;19,19,FLOOR(tblSalaries[[#This Row],[Salary in USD]]/salary_step,1)),tblCountries4[#All],2,0)</f>
        <v>04 | 50000 - 62500</v>
      </c>
      <c r="O677">
        <f>IF(VALUE(max_scatterplot)=0,tblSalaries[[#This Row],[Salary in USD]],IF(AND(tblSalaries[[#This Row],[Salary in USD]]&gt;=VALUE(min_scatterplot),tblSalaries[[#This Row],[Salary in USD]]&lt;=VALUE(max_scatterplot)),tblSalaries[[#This Row],[Salary in USD]],selection_false))</f>
        <v>59000</v>
      </c>
    </row>
    <row r="678" spans="2:15" ht="15" customHeight="1" x14ac:dyDescent="0.25">
      <c r="B678" t="s">
        <v>3169</v>
      </c>
      <c r="C678" s="1">
        <v>41057.961840277778</v>
      </c>
      <c r="D678" s="4" t="s">
        <v>1332</v>
      </c>
      <c r="E678">
        <v>216000</v>
      </c>
      <c r="F678" t="s">
        <v>358</v>
      </c>
      <c r="G678">
        <f>tblSalaries[[#This Row],[clean Salary (in local currency)]]*VLOOKUP(tblSalaries[[#This Row],[Currency]],mapping!D:E,2,FALSE)</f>
        <v>58799.349940520107</v>
      </c>
      <c r="H678" t="s">
        <v>466</v>
      </c>
      <c r="I678" t="s">
        <v>20</v>
      </c>
      <c r="J678" t="s">
        <v>359</v>
      </c>
      <c r="K678" t="str">
        <f>VLOOKUP(tblSalaries[[#This Row],[Where do you work]],tblCountries[[Actual]:[Mapping]],2,FALSE)</f>
        <v>Dubai</v>
      </c>
      <c r="L678" t="s">
        <v>9</v>
      </c>
      <c r="M678" s="21">
        <v>2</v>
      </c>
      <c r="N678" t="str">
        <f>VLOOKUP(IF(FLOOR(tblSalaries[[#This Row],[Salary in USD]]/salary_step,1)&gt;19,19,FLOOR(tblSalaries[[#This Row],[Salary in USD]]/salary_step,1)),tblCountries4[#All],2,0)</f>
        <v>04 | 50000 - 62500</v>
      </c>
      <c r="O678">
        <f>IF(VALUE(max_scatterplot)=0,tblSalaries[[#This Row],[Salary in USD]],IF(AND(tblSalaries[[#This Row],[Salary in USD]]&gt;=VALUE(min_scatterplot),tblSalaries[[#This Row],[Salary in USD]]&lt;=VALUE(max_scatterplot)),tblSalaries[[#This Row],[Salary in USD]],selection_false))</f>
        <v>58799.349940520107</v>
      </c>
    </row>
    <row r="679" spans="2:15" ht="15" customHeight="1" x14ac:dyDescent="0.25">
      <c r="B679" t="s">
        <v>2081</v>
      </c>
      <c r="C679" s="1">
        <v>41054.960416666669</v>
      </c>
      <c r="D679" s="4">
        <v>59450</v>
      </c>
      <c r="E679">
        <v>59450</v>
      </c>
      <c r="F679" t="s">
        <v>86</v>
      </c>
      <c r="G679">
        <f>tblSalaries[[#This Row],[clean Salary (in local currency)]]*VLOOKUP(tblSalaries[[#This Row],[Currency]],mapping!D:E,2,FALSE)</f>
        <v>58460.842544152933</v>
      </c>
      <c r="H679" t="s">
        <v>127</v>
      </c>
      <c r="I679" t="s">
        <v>67</v>
      </c>
      <c r="J679" t="s">
        <v>88</v>
      </c>
      <c r="K679" t="str">
        <f>VLOOKUP(tblSalaries[[#This Row],[Where do you work]],tblCountries[[Actual]:[Mapping]],2,FALSE)</f>
        <v>Canada</v>
      </c>
      <c r="L679" t="s">
        <v>13</v>
      </c>
      <c r="M679" s="21" t="s">
        <v>4016</v>
      </c>
      <c r="N679" t="str">
        <f>VLOOKUP(IF(FLOOR(tblSalaries[[#This Row],[Salary in USD]]/salary_step,1)&gt;19,19,FLOOR(tblSalaries[[#This Row],[Salary in USD]]/salary_step,1)),tblCountries4[#All],2,0)</f>
        <v>04 | 50000 - 62500</v>
      </c>
      <c r="O679">
        <f>IF(VALUE(max_scatterplot)=0,tblSalaries[[#This Row],[Salary in USD]],IF(AND(tblSalaries[[#This Row],[Salary in USD]]&gt;=VALUE(min_scatterplot),tblSalaries[[#This Row],[Salary in USD]]&lt;=VALUE(max_scatterplot)),tblSalaries[[#This Row],[Salary in USD]],selection_false))</f>
        <v>58460.842544152933</v>
      </c>
    </row>
    <row r="680" spans="2:15" ht="15" customHeight="1" x14ac:dyDescent="0.25">
      <c r="B680" t="s">
        <v>3450</v>
      </c>
      <c r="C680" s="1">
        <v>41059.713738425926</v>
      </c>
      <c r="D680" s="4" t="s">
        <v>1627</v>
      </c>
      <c r="E680">
        <v>37000</v>
      </c>
      <c r="F680" t="s">
        <v>69</v>
      </c>
      <c r="G680">
        <f>tblSalaries[[#This Row],[clean Salary (in local currency)]]*VLOOKUP(tblSalaries[[#This Row],[Currency]],mapping!D:E,2,FALSE)</f>
        <v>58318.59606648951</v>
      </c>
      <c r="H680" t="s">
        <v>1628</v>
      </c>
      <c r="I680" t="s">
        <v>52</v>
      </c>
      <c r="J680" t="s">
        <v>71</v>
      </c>
      <c r="K680" t="str">
        <f>VLOOKUP(tblSalaries[[#This Row],[Where do you work]],tblCountries[[Actual]:[Mapping]],2,FALSE)</f>
        <v>UK</v>
      </c>
      <c r="L680" t="s">
        <v>13</v>
      </c>
      <c r="M680" s="21">
        <v>20</v>
      </c>
      <c r="N680" t="str">
        <f>VLOOKUP(IF(FLOOR(tblSalaries[[#This Row],[Salary in USD]]/salary_step,1)&gt;19,19,FLOOR(tblSalaries[[#This Row],[Salary in USD]]/salary_step,1)),tblCountries4[#All],2,0)</f>
        <v>04 | 50000 - 62500</v>
      </c>
      <c r="O680">
        <f>IF(VALUE(max_scatterplot)=0,tblSalaries[[#This Row],[Salary in USD]],IF(AND(tblSalaries[[#This Row],[Salary in USD]]&gt;=VALUE(min_scatterplot),tblSalaries[[#This Row],[Salary in USD]]&lt;=VALUE(max_scatterplot)),tblSalaries[[#This Row],[Salary in USD]],selection_false))</f>
        <v>58318.59606648951</v>
      </c>
    </row>
    <row r="681" spans="2:15" ht="15" customHeight="1" x14ac:dyDescent="0.25">
      <c r="B681" t="s">
        <v>3596</v>
      </c>
      <c r="C681" s="1">
        <v>41062.870127314818</v>
      </c>
      <c r="D681" s="4" t="s">
        <v>1765</v>
      </c>
      <c r="E681">
        <v>37000</v>
      </c>
      <c r="F681" t="s">
        <v>69</v>
      </c>
      <c r="G681">
        <f>tblSalaries[[#This Row],[clean Salary (in local currency)]]*VLOOKUP(tblSalaries[[#This Row],[Currency]],mapping!D:E,2,FALSE)</f>
        <v>58318.59606648951</v>
      </c>
      <c r="H681" t="s">
        <v>1766</v>
      </c>
      <c r="I681" t="s">
        <v>20</v>
      </c>
      <c r="J681" t="s">
        <v>71</v>
      </c>
      <c r="K681" t="str">
        <f>VLOOKUP(tblSalaries[[#This Row],[Where do you work]],tblCountries[[Actual]:[Mapping]],2,FALSE)</f>
        <v>UK</v>
      </c>
      <c r="L681" t="s">
        <v>9</v>
      </c>
      <c r="M681" s="21">
        <v>9</v>
      </c>
      <c r="N681" t="str">
        <f>VLOOKUP(IF(FLOOR(tblSalaries[[#This Row],[Salary in USD]]/salary_step,1)&gt;19,19,FLOOR(tblSalaries[[#This Row],[Salary in USD]]/salary_step,1)),tblCountries4[#All],2,0)</f>
        <v>04 | 50000 - 62500</v>
      </c>
      <c r="O681">
        <f>IF(VALUE(max_scatterplot)=0,tblSalaries[[#This Row],[Salary in USD]],IF(AND(tblSalaries[[#This Row],[Salary in USD]]&gt;=VALUE(min_scatterplot),tblSalaries[[#This Row],[Salary in USD]]&lt;=VALUE(max_scatterplot)),tblSalaries[[#This Row],[Salary in USD]],selection_false))</f>
        <v>58318.59606648951</v>
      </c>
    </row>
    <row r="682" spans="2:15" ht="15" customHeight="1" x14ac:dyDescent="0.25">
      <c r="B682" t="s">
        <v>2167</v>
      </c>
      <c r="C682" s="1">
        <v>41055.032233796293</v>
      </c>
      <c r="D682" s="4">
        <v>58</v>
      </c>
      <c r="E682">
        <v>58000</v>
      </c>
      <c r="F682" t="s">
        <v>6</v>
      </c>
      <c r="G682">
        <f>tblSalaries[[#This Row],[clean Salary (in local currency)]]*VLOOKUP(tblSalaries[[#This Row],[Currency]],mapping!D:E,2,FALSE)</f>
        <v>58000</v>
      </c>
      <c r="H682" t="s">
        <v>232</v>
      </c>
      <c r="I682" t="s">
        <v>52</v>
      </c>
      <c r="J682" t="s">
        <v>88</v>
      </c>
      <c r="K682" t="str">
        <f>VLOOKUP(tblSalaries[[#This Row],[Where do you work]],tblCountries[[Actual]:[Mapping]],2,FALSE)</f>
        <v>Canada</v>
      </c>
      <c r="L682" t="s">
        <v>25</v>
      </c>
      <c r="M682" s="21" t="s">
        <v>4016</v>
      </c>
      <c r="N682" t="str">
        <f>VLOOKUP(IF(FLOOR(tblSalaries[[#This Row],[Salary in USD]]/salary_step,1)&gt;19,19,FLOOR(tblSalaries[[#This Row],[Salary in USD]]/salary_step,1)),tblCountries4[#All],2,0)</f>
        <v>04 | 50000 - 62500</v>
      </c>
      <c r="O682">
        <f>IF(VALUE(max_scatterplot)=0,tblSalaries[[#This Row],[Salary in USD]],IF(AND(tblSalaries[[#This Row],[Salary in USD]]&gt;=VALUE(min_scatterplot),tblSalaries[[#This Row],[Salary in USD]]&lt;=VALUE(max_scatterplot)),tblSalaries[[#This Row],[Salary in USD]],selection_false))</f>
        <v>58000</v>
      </c>
    </row>
    <row r="683" spans="2:15" ht="15" customHeight="1" x14ac:dyDescent="0.25">
      <c r="B683" t="s">
        <v>2011</v>
      </c>
      <c r="C683" s="1">
        <v>41054.136412037034</v>
      </c>
      <c r="D683" s="4">
        <v>58000</v>
      </c>
      <c r="E683">
        <v>58000</v>
      </c>
      <c r="F683" t="s">
        <v>6</v>
      </c>
      <c r="G683">
        <f>tblSalaries[[#This Row],[clean Salary (in local currency)]]*VLOOKUP(tblSalaries[[#This Row],[Currency]],mapping!D:E,2,FALSE)</f>
        <v>58000</v>
      </c>
      <c r="H683" t="s">
        <v>14</v>
      </c>
      <c r="I683" t="s">
        <v>20</v>
      </c>
      <c r="J683" t="s">
        <v>15</v>
      </c>
      <c r="K683" t="str">
        <f>VLOOKUP(tblSalaries[[#This Row],[Where do you work]],tblCountries[[Actual]:[Mapping]],2,FALSE)</f>
        <v>USA</v>
      </c>
      <c r="L683" t="s">
        <v>13</v>
      </c>
      <c r="M683" s="21" t="s">
        <v>4016</v>
      </c>
      <c r="N683" t="str">
        <f>VLOOKUP(IF(FLOOR(tblSalaries[[#This Row],[Salary in USD]]/salary_step,1)&gt;19,19,FLOOR(tblSalaries[[#This Row],[Salary in USD]]/salary_step,1)),tblCountries4[#All],2,0)</f>
        <v>04 | 50000 - 62500</v>
      </c>
      <c r="O683">
        <f>IF(VALUE(max_scatterplot)=0,tblSalaries[[#This Row],[Salary in USD]],IF(AND(tblSalaries[[#This Row],[Salary in USD]]&gt;=VALUE(min_scatterplot),tblSalaries[[#This Row],[Salary in USD]]&lt;=VALUE(max_scatterplot)),tblSalaries[[#This Row],[Salary in USD]],selection_false))</f>
        <v>58000</v>
      </c>
    </row>
    <row r="684" spans="2:15" ht="15" customHeight="1" x14ac:dyDescent="0.25">
      <c r="B684" t="s">
        <v>2050</v>
      </c>
      <c r="C684" s="1">
        <v>41054.23296296296</v>
      </c>
      <c r="D684" s="4">
        <v>58000</v>
      </c>
      <c r="E684">
        <v>58000</v>
      </c>
      <c r="F684" t="s">
        <v>6</v>
      </c>
      <c r="G684">
        <f>tblSalaries[[#This Row],[clean Salary (in local currency)]]*VLOOKUP(tblSalaries[[#This Row],[Currency]],mapping!D:E,2,FALSE)</f>
        <v>58000</v>
      </c>
      <c r="H684" t="s">
        <v>89</v>
      </c>
      <c r="I684" t="s">
        <v>310</v>
      </c>
      <c r="J684" t="s">
        <v>15</v>
      </c>
      <c r="K684" t="str">
        <f>VLOOKUP(tblSalaries[[#This Row],[Where do you work]],tblCountries[[Actual]:[Mapping]],2,FALSE)</f>
        <v>USA</v>
      </c>
      <c r="L684" t="s">
        <v>9</v>
      </c>
      <c r="M684" s="21" t="s">
        <v>4016</v>
      </c>
      <c r="N684" t="str">
        <f>VLOOKUP(IF(FLOOR(tblSalaries[[#This Row],[Salary in USD]]/salary_step,1)&gt;19,19,FLOOR(tblSalaries[[#This Row],[Salary in USD]]/salary_step,1)),tblCountries4[#All],2,0)</f>
        <v>04 | 50000 - 62500</v>
      </c>
      <c r="O684">
        <f>IF(VALUE(max_scatterplot)=0,tblSalaries[[#This Row],[Salary in USD]],IF(AND(tblSalaries[[#This Row],[Salary in USD]]&gt;=VALUE(min_scatterplot),tblSalaries[[#This Row],[Salary in USD]]&lt;=VALUE(max_scatterplot)),tblSalaries[[#This Row],[Salary in USD]],selection_false))</f>
        <v>58000</v>
      </c>
    </row>
    <row r="685" spans="2:15" ht="15" customHeight="1" x14ac:dyDescent="0.25">
      <c r="B685" t="s">
        <v>2118</v>
      </c>
      <c r="C685" s="1">
        <v>41055.028784722221</v>
      </c>
      <c r="D685" s="4" t="s">
        <v>175</v>
      </c>
      <c r="E685">
        <v>58000</v>
      </c>
      <c r="F685" t="s">
        <v>6</v>
      </c>
      <c r="G685">
        <f>tblSalaries[[#This Row],[clean Salary (in local currency)]]*VLOOKUP(tblSalaries[[#This Row],[Currency]],mapping!D:E,2,FALSE)</f>
        <v>58000</v>
      </c>
      <c r="H685" t="s">
        <v>176</v>
      </c>
      <c r="I685" t="s">
        <v>52</v>
      </c>
      <c r="J685" t="s">
        <v>15</v>
      </c>
      <c r="K685" t="str">
        <f>VLOOKUP(tblSalaries[[#This Row],[Where do you work]],tblCountries[[Actual]:[Mapping]],2,FALSE)</f>
        <v>USA</v>
      </c>
      <c r="L685" t="s">
        <v>9</v>
      </c>
      <c r="M685" s="21" t="s">
        <v>4016</v>
      </c>
      <c r="N685" t="str">
        <f>VLOOKUP(IF(FLOOR(tblSalaries[[#This Row],[Salary in USD]]/salary_step,1)&gt;19,19,FLOOR(tblSalaries[[#This Row],[Salary in USD]]/salary_step,1)),tblCountries4[#All],2,0)</f>
        <v>04 | 50000 - 62500</v>
      </c>
      <c r="O685">
        <f>IF(VALUE(max_scatterplot)=0,tblSalaries[[#This Row],[Salary in USD]],IF(AND(tblSalaries[[#This Row],[Salary in USD]]&gt;=VALUE(min_scatterplot),tblSalaries[[#This Row],[Salary in USD]]&lt;=VALUE(max_scatterplot)),tblSalaries[[#This Row],[Salary in USD]],selection_false))</f>
        <v>58000</v>
      </c>
    </row>
    <row r="686" spans="2:15" ht="15" customHeight="1" x14ac:dyDescent="0.25">
      <c r="B686" t="s">
        <v>3411</v>
      </c>
      <c r="C686" s="1">
        <v>41059.108101851853</v>
      </c>
      <c r="D686" s="4" t="s">
        <v>1589</v>
      </c>
      <c r="E686">
        <v>3250000</v>
      </c>
      <c r="F686" t="s">
        <v>40</v>
      </c>
      <c r="G686">
        <f>tblSalaries[[#This Row],[clean Salary (in local currency)]]*VLOOKUP(tblSalaries[[#This Row],[Currency]],mapping!D:E,2,FALSE)</f>
        <v>57875.729234188344</v>
      </c>
      <c r="H686" t="s">
        <v>1590</v>
      </c>
      <c r="I686" t="s">
        <v>20</v>
      </c>
      <c r="J686" t="s">
        <v>8</v>
      </c>
      <c r="K686" t="str">
        <f>VLOOKUP(tblSalaries[[#This Row],[Where do you work]],tblCountries[[Actual]:[Mapping]],2,FALSE)</f>
        <v>India</v>
      </c>
      <c r="L686" t="s">
        <v>9</v>
      </c>
      <c r="M686" s="21">
        <v>5.5</v>
      </c>
      <c r="N686" t="str">
        <f>VLOOKUP(IF(FLOOR(tblSalaries[[#This Row],[Salary in USD]]/salary_step,1)&gt;19,19,FLOOR(tblSalaries[[#This Row],[Salary in USD]]/salary_step,1)),tblCountries4[#All],2,0)</f>
        <v>04 | 50000 - 62500</v>
      </c>
      <c r="O686">
        <f>IF(VALUE(max_scatterplot)=0,tblSalaries[[#This Row],[Salary in USD]],IF(AND(tblSalaries[[#This Row],[Salary in USD]]&gt;=VALUE(min_scatterplot),tblSalaries[[#This Row],[Salary in USD]]&lt;=VALUE(max_scatterplot)),tblSalaries[[#This Row],[Salary in USD]],selection_false))</f>
        <v>57875.729234188344</v>
      </c>
    </row>
    <row r="687" spans="2:15" ht="15" customHeight="1" x14ac:dyDescent="0.25">
      <c r="B687" t="s">
        <v>2959</v>
      </c>
      <c r="C687" s="1">
        <v>41057.306388888886</v>
      </c>
      <c r="D687" s="4">
        <v>56600</v>
      </c>
      <c r="E687">
        <v>56600</v>
      </c>
      <c r="F687" t="s">
        <v>82</v>
      </c>
      <c r="G687">
        <f>tblSalaries[[#This Row],[clean Salary (in local currency)]]*VLOOKUP(tblSalaries[[#This Row],[Currency]],mapping!D:E,2,FALSE)</f>
        <v>57726.886552389187</v>
      </c>
      <c r="H687" t="s">
        <v>1109</v>
      </c>
      <c r="I687" t="s">
        <v>52</v>
      </c>
      <c r="J687" t="s">
        <v>84</v>
      </c>
      <c r="K687" t="str">
        <f>VLOOKUP(tblSalaries[[#This Row],[Where do you work]],tblCountries[[Actual]:[Mapping]],2,FALSE)</f>
        <v>Australia</v>
      </c>
      <c r="L687" t="s">
        <v>18</v>
      </c>
      <c r="M687" s="21">
        <v>2</v>
      </c>
      <c r="N687" t="str">
        <f>VLOOKUP(IF(FLOOR(tblSalaries[[#This Row],[Salary in USD]]/salary_step,1)&gt;19,19,FLOOR(tblSalaries[[#This Row],[Salary in USD]]/salary_step,1)),tblCountries4[#All],2,0)</f>
        <v>04 | 50000 - 62500</v>
      </c>
      <c r="O687">
        <f>IF(VALUE(max_scatterplot)=0,tblSalaries[[#This Row],[Salary in USD]],IF(AND(tblSalaries[[#This Row],[Salary in USD]]&gt;=VALUE(min_scatterplot),tblSalaries[[#This Row],[Salary in USD]]&lt;=VALUE(max_scatterplot)),tblSalaries[[#This Row],[Salary in USD]],selection_false))</f>
        <v>57726.886552389187</v>
      </c>
    </row>
    <row r="688" spans="2:15" ht="15" customHeight="1" x14ac:dyDescent="0.25">
      <c r="B688" t="s">
        <v>3401</v>
      </c>
      <c r="C688" s="1">
        <v>41059.059328703705</v>
      </c>
      <c r="D688" s="4">
        <v>57678.400000000001</v>
      </c>
      <c r="E688">
        <v>57678</v>
      </c>
      <c r="F688" t="s">
        <v>6</v>
      </c>
      <c r="G688">
        <f>tblSalaries[[#This Row],[clean Salary (in local currency)]]*VLOOKUP(tblSalaries[[#This Row],[Currency]],mapping!D:E,2,FALSE)</f>
        <v>57678</v>
      </c>
      <c r="H688" t="s">
        <v>14</v>
      </c>
      <c r="I688" t="s">
        <v>20</v>
      </c>
      <c r="J688" t="s">
        <v>15</v>
      </c>
      <c r="K688" t="str">
        <f>VLOOKUP(tblSalaries[[#This Row],[Where do you work]],tblCountries[[Actual]:[Mapping]],2,FALSE)</f>
        <v>USA</v>
      </c>
      <c r="L688" t="s">
        <v>9</v>
      </c>
      <c r="M688" s="21">
        <v>2</v>
      </c>
      <c r="N688" t="str">
        <f>VLOOKUP(IF(FLOOR(tblSalaries[[#This Row],[Salary in USD]]/salary_step,1)&gt;19,19,FLOOR(tblSalaries[[#This Row],[Salary in USD]]/salary_step,1)),tblCountries4[#All],2,0)</f>
        <v>04 | 50000 - 62500</v>
      </c>
      <c r="O688">
        <f>IF(VALUE(max_scatterplot)=0,tblSalaries[[#This Row],[Salary in USD]],IF(AND(tblSalaries[[#This Row],[Salary in USD]]&gt;=VALUE(min_scatterplot),tblSalaries[[#This Row],[Salary in USD]]&lt;=VALUE(max_scatterplot)),tblSalaries[[#This Row],[Salary in USD]],selection_false))</f>
        <v>57678</v>
      </c>
    </row>
    <row r="689" spans="2:15" ht="15" customHeight="1" x14ac:dyDescent="0.25">
      <c r="B689" t="s">
        <v>3390</v>
      </c>
      <c r="C689" s="1">
        <v>41059.009108796294</v>
      </c>
      <c r="D689" s="4" t="s">
        <v>1571</v>
      </c>
      <c r="E689">
        <v>216000</v>
      </c>
      <c r="F689" t="s">
        <v>3958</v>
      </c>
      <c r="G689">
        <f>tblSalaries[[#This Row],[clean Salary (in local currency)]]*VLOOKUP(tblSalaries[[#This Row],[Currency]],mapping!D:E,2,FALSE)</f>
        <v>57600</v>
      </c>
      <c r="H689" t="s">
        <v>1572</v>
      </c>
      <c r="I689" t="s">
        <v>279</v>
      </c>
      <c r="J689" t="s">
        <v>133</v>
      </c>
      <c r="K689" t="str">
        <f>VLOOKUP(tblSalaries[[#This Row],[Where do you work]],tblCountries[[Actual]:[Mapping]],2,FALSE)</f>
        <v>Saudi Arabia</v>
      </c>
      <c r="L689" t="s">
        <v>9</v>
      </c>
      <c r="M689" s="21">
        <v>20</v>
      </c>
      <c r="N689" t="str">
        <f>VLOOKUP(IF(FLOOR(tblSalaries[[#This Row],[Salary in USD]]/salary_step,1)&gt;19,19,FLOOR(tblSalaries[[#This Row],[Salary in USD]]/salary_step,1)),tblCountries4[#All],2,0)</f>
        <v>04 | 50000 - 62500</v>
      </c>
      <c r="O689">
        <f>IF(VALUE(max_scatterplot)=0,tblSalaries[[#This Row],[Salary in USD]],IF(AND(tblSalaries[[#This Row],[Salary in USD]]&gt;=VALUE(min_scatterplot),tblSalaries[[#This Row],[Salary in USD]]&lt;=VALUE(max_scatterplot)),tblSalaries[[#This Row],[Salary in USD]],selection_false))</f>
        <v>57600</v>
      </c>
    </row>
    <row r="690" spans="2:15" ht="15" customHeight="1" x14ac:dyDescent="0.25">
      <c r="B690" t="s">
        <v>2527</v>
      </c>
      <c r="C690" s="1">
        <v>41055.201932870368</v>
      </c>
      <c r="D690" s="4">
        <v>36500</v>
      </c>
      <c r="E690">
        <v>36500</v>
      </c>
      <c r="F690" t="s">
        <v>69</v>
      </c>
      <c r="G690">
        <f>tblSalaries[[#This Row],[clean Salary (in local currency)]]*VLOOKUP(tblSalaries[[#This Row],[Currency]],mapping!D:E,2,FALSE)</f>
        <v>57530.506930455871</v>
      </c>
      <c r="H690" t="s">
        <v>629</v>
      </c>
      <c r="I690" t="s">
        <v>52</v>
      </c>
      <c r="J690" t="s">
        <v>71</v>
      </c>
      <c r="K690" t="str">
        <f>VLOOKUP(tblSalaries[[#This Row],[Where do you work]],tblCountries[[Actual]:[Mapping]],2,FALSE)</f>
        <v>UK</v>
      </c>
      <c r="L690" t="s">
        <v>18</v>
      </c>
      <c r="M690" s="21" t="s">
        <v>4016</v>
      </c>
      <c r="N690" t="str">
        <f>VLOOKUP(IF(FLOOR(tblSalaries[[#This Row],[Salary in USD]]/salary_step,1)&gt;19,19,FLOOR(tblSalaries[[#This Row],[Salary in USD]]/salary_step,1)),tblCountries4[#All],2,0)</f>
        <v>04 | 50000 - 62500</v>
      </c>
      <c r="O690">
        <f>IF(VALUE(max_scatterplot)=0,tblSalaries[[#This Row],[Salary in USD]],IF(AND(tblSalaries[[#This Row],[Salary in USD]]&gt;=VALUE(min_scatterplot),tblSalaries[[#This Row],[Salary in USD]]&lt;=VALUE(max_scatterplot)),tblSalaries[[#This Row],[Salary in USD]],selection_false))</f>
        <v>57530.506930455871</v>
      </c>
    </row>
    <row r="691" spans="2:15" ht="15" customHeight="1" x14ac:dyDescent="0.25">
      <c r="B691" t="s">
        <v>3344</v>
      </c>
      <c r="C691" s="1">
        <v>41058.824513888889</v>
      </c>
      <c r="D691" s="4">
        <v>57500</v>
      </c>
      <c r="E691">
        <v>57500</v>
      </c>
      <c r="F691" t="s">
        <v>6</v>
      </c>
      <c r="G691">
        <f>tblSalaries[[#This Row],[clean Salary (in local currency)]]*VLOOKUP(tblSalaries[[#This Row],[Currency]],mapping!D:E,2,FALSE)</f>
        <v>57500</v>
      </c>
      <c r="H691" t="s">
        <v>1533</v>
      </c>
      <c r="I691" t="s">
        <v>52</v>
      </c>
      <c r="J691" t="s">
        <v>15</v>
      </c>
      <c r="K691" t="str">
        <f>VLOOKUP(tblSalaries[[#This Row],[Where do you work]],tblCountries[[Actual]:[Mapping]],2,FALSE)</f>
        <v>USA</v>
      </c>
      <c r="L691" t="s">
        <v>9</v>
      </c>
      <c r="M691" s="21">
        <v>30</v>
      </c>
      <c r="N691" t="str">
        <f>VLOOKUP(IF(FLOOR(tblSalaries[[#This Row],[Salary in USD]]/salary_step,1)&gt;19,19,FLOOR(tblSalaries[[#This Row],[Salary in USD]]/salary_step,1)),tblCountries4[#All],2,0)</f>
        <v>04 | 50000 - 62500</v>
      </c>
      <c r="O691">
        <f>IF(VALUE(max_scatterplot)=0,tblSalaries[[#This Row],[Salary in USD]],IF(AND(tblSalaries[[#This Row],[Salary in USD]]&gt;=VALUE(min_scatterplot),tblSalaries[[#This Row],[Salary in USD]]&lt;=VALUE(max_scatterplot)),tblSalaries[[#This Row],[Salary in USD]],selection_false))</f>
        <v>57500</v>
      </c>
    </row>
    <row r="692" spans="2:15" ht="15" customHeight="1" x14ac:dyDescent="0.25">
      <c r="B692" t="s">
        <v>2113</v>
      </c>
      <c r="C692" s="1">
        <v>41055.028495370374</v>
      </c>
      <c r="D692" s="4">
        <v>57400</v>
      </c>
      <c r="E692">
        <v>57400</v>
      </c>
      <c r="F692" t="s">
        <v>6</v>
      </c>
      <c r="G692">
        <f>tblSalaries[[#This Row],[clean Salary (in local currency)]]*VLOOKUP(tblSalaries[[#This Row],[Currency]],mapping!D:E,2,FALSE)</f>
        <v>57400</v>
      </c>
      <c r="H692" t="s">
        <v>167</v>
      </c>
      <c r="I692" t="s">
        <v>20</v>
      </c>
      <c r="J692" t="s">
        <v>15</v>
      </c>
      <c r="K692" t="str">
        <f>VLOOKUP(tblSalaries[[#This Row],[Where do you work]],tblCountries[[Actual]:[Mapping]],2,FALSE)</f>
        <v>USA</v>
      </c>
      <c r="L692" t="s">
        <v>9</v>
      </c>
      <c r="M692" s="21" t="s">
        <v>4016</v>
      </c>
      <c r="N692" t="str">
        <f>VLOOKUP(IF(FLOOR(tblSalaries[[#This Row],[Salary in USD]]/salary_step,1)&gt;19,19,FLOOR(tblSalaries[[#This Row],[Salary in USD]]/salary_step,1)),tblCountries4[#All],2,0)</f>
        <v>04 | 50000 - 62500</v>
      </c>
      <c r="O692">
        <f>IF(VALUE(max_scatterplot)=0,tblSalaries[[#This Row],[Salary in USD]],IF(AND(tblSalaries[[#This Row],[Salary in USD]]&gt;=VALUE(min_scatterplot),tblSalaries[[#This Row],[Salary in USD]]&lt;=VALUE(max_scatterplot)),tblSalaries[[#This Row],[Salary in USD]],selection_false))</f>
        <v>57400</v>
      </c>
    </row>
    <row r="693" spans="2:15" ht="15" customHeight="1" x14ac:dyDescent="0.25">
      <c r="B693" t="s">
        <v>3342</v>
      </c>
      <c r="C693" s="1">
        <v>41058.814664351848</v>
      </c>
      <c r="D693" s="4">
        <v>45000</v>
      </c>
      <c r="E693">
        <v>45000</v>
      </c>
      <c r="F693" t="s">
        <v>22</v>
      </c>
      <c r="G693">
        <f>tblSalaries[[#This Row],[clean Salary (in local currency)]]*VLOOKUP(tblSalaries[[#This Row],[Currency]],mapping!D:E,2,FALSE)</f>
        <v>57167.974754622352</v>
      </c>
      <c r="H693" t="s">
        <v>1529</v>
      </c>
      <c r="I693" t="s">
        <v>488</v>
      </c>
      <c r="J693" t="s">
        <v>24</v>
      </c>
      <c r="K693" t="str">
        <f>VLOOKUP(tblSalaries[[#This Row],[Where do you work]],tblCountries[[Actual]:[Mapping]],2,FALSE)</f>
        <v>Germany</v>
      </c>
      <c r="L693" t="s">
        <v>9</v>
      </c>
      <c r="M693" s="21">
        <v>12</v>
      </c>
      <c r="N693" t="str">
        <f>VLOOKUP(IF(FLOOR(tblSalaries[[#This Row],[Salary in USD]]/salary_step,1)&gt;19,19,FLOOR(tblSalaries[[#This Row],[Salary in USD]]/salary_step,1)),tblCountries4[#All],2,0)</f>
        <v>04 | 50000 - 62500</v>
      </c>
      <c r="O693">
        <f>IF(VALUE(max_scatterplot)=0,tblSalaries[[#This Row],[Salary in USD]],IF(AND(tblSalaries[[#This Row],[Salary in USD]]&gt;=VALUE(min_scatterplot),tblSalaries[[#This Row],[Salary in USD]]&lt;=VALUE(max_scatterplot)),tblSalaries[[#This Row],[Salary in USD]],selection_false))</f>
        <v>57167.974754622352</v>
      </c>
    </row>
    <row r="694" spans="2:15" ht="15" customHeight="1" x14ac:dyDescent="0.25">
      <c r="B694" t="s">
        <v>2055</v>
      </c>
      <c r="C694" s="1">
        <v>41054.253263888888</v>
      </c>
      <c r="D694" s="4" t="s">
        <v>94</v>
      </c>
      <c r="E694">
        <v>45000</v>
      </c>
      <c r="F694" t="s">
        <v>22</v>
      </c>
      <c r="G694">
        <f>tblSalaries[[#This Row],[clean Salary (in local currency)]]*VLOOKUP(tblSalaries[[#This Row],[Currency]],mapping!D:E,2,FALSE)</f>
        <v>57167.974754622352</v>
      </c>
      <c r="H694" t="s">
        <v>95</v>
      </c>
      <c r="I694" t="s">
        <v>52</v>
      </c>
      <c r="J694" t="s">
        <v>96</v>
      </c>
      <c r="K694" t="str">
        <f>VLOOKUP(tblSalaries[[#This Row],[Where do you work]],tblCountries[[Actual]:[Mapping]],2,FALSE)</f>
        <v>Netherlands</v>
      </c>
      <c r="L694" t="s">
        <v>9</v>
      </c>
      <c r="M694" s="21" t="s">
        <v>4016</v>
      </c>
      <c r="N694" t="str">
        <f>VLOOKUP(IF(FLOOR(tblSalaries[[#This Row],[Salary in USD]]/salary_step,1)&gt;19,19,FLOOR(tblSalaries[[#This Row],[Salary in USD]]/salary_step,1)),tblCountries4[#All],2,0)</f>
        <v>04 | 50000 - 62500</v>
      </c>
      <c r="O694">
        <f>IF(VALUE(max_scatterplot)=0,tblSalaries[[#This Row],[Salary in USD]],IF(AND(tblSalaries[[#This Row],[Salary in USD]]&gt;=VALUE(min_scatterplot),tblSalaries[[#This Row],[Salary in USD]]&lt;=VALUE(max_scatterplot)),tblSalaries[[#This Row],[Salary in USD]],selection_false))</f>
        <v>57167.974754622352</v>
      </c>
    </row>
    <row r="695" spans="2:15" ht="15" customHeight="1" x14ac:dyDescent="0.25">
      <c r="B695" t="s">
        <v>2942</v>
      </c>
      <c r="C695" s="1">
        <v>41057.148773148147</v>
      </c>
      <c r="D695" s="4">
        <v>45000</v>
      </c>
      <c r="E695">
        <v>45000</v>
      </c>
      <c r="F695" t="s">
        <v>22</v>
      </c>
      <c r="G695">
        <f>tblSalaries[[#This Row],[clean Salary (in local currency)]]*VLOOKUP(tblSalaries[[#This Row],[Currency]],mapping!D:E,2,FALSE)</f>
        <v>57167.974754622352</v>
      </c>
      <c r="H695" t="s">
        <v>1091</v>
      </c>
      <c r="I695" t="s">
        <v>20</v>
      </c>
      <c r="J695" t="s">
        <v>1092</v>
      </c>
      <c r="K695" t="str">
        <f>VLOOKUP(tblSalaries[[#This Row],[Where do you work]],tblCountries[[Actual]:[Mapping]],2,FALSE)</f>
        <v>Netherlands</v>
      </c>
      <c r="L695" t="s">
        <v>18</v>
      </c>
      <c r="M695" s="21">
        <v>10</v>
      </c>
      <c r="N695" t="str">
        <f>VLOOKUP(IF(FLOOR(tblSalaries[[#This Row],[Salary in USD]]/salary_step,1)&gt;19,19,FLOOR(tblSalaries[[#This Row],[Salary in USD]]/salary_step,1)),tblCountries4[#All],2,0)</f>
        <v>04 | 50000 - 62500</v>
      </c>
      <c r="O695">
        <f>IF(VALUE(max_scatterplot)=0,tblSalaries[[#This Row],[Salary in USD]],IF(AND(tblSalaries[[#This Row],[Salary in USD]]&gt;=VALUE(min_scatterplot),tblSalaries[[#This Row],[Salary in USD]]&lt;=VALUE(max_scatterplot)),tblSalaries[[#This Row],[Salary in USD]],selection_false))</f>
        <v>57167.974754622352</v>
      </c>
    </row>
    <row r="696" spans="2:15" ht="15" customHeight="1" x14ac:dyDescent="0.25">
      <c r="B696" t="s">
        <v>3785</v>
      </c>
      <c r="C696" s="1">
        <v>41073.025972222225</v>
      </c>
      <c r="D696" s="4" t="s">
        <v>1268</v>
      </c>
      <c r="E696">
        <v>45000</v>
      </c>
      <c r="F696" t="s">
        <v>22</v>
      </c>
      <c r="G696">
        <f>tblSalaries[[#This Row],[clean Salary (in local currency)]]*VLOOKUP(tblSalaries[[#This Row],[Currency]],mapping!D:E,2,FALSE)</f>
        <v>57167.974754622352</v>
      </c>
      <c r="H696" t="s">
        <v>1922</v>
      </c>
      <c r="I696" t="s">
        <v>20</v>
      </c>
      <c r="J696" t="s">
        <v>628</v>
      </c>
      <c r="K696" t="str">
        <f>VLOOKUP(tblSalaries[[#This Row],[Where do you work]],tblCountries[[Actual]:[Mapping]],2,FALSE)</f>
        <v>Netherlands</v>
      </c>
      <c r="L696" t="s">
        <v>18</v>
      </c>
      <c r="M696" s="21">
        <v>14</v>
      </c>
      <c r="N696" t="str">
        <f>VLOOKUP(IF(FLOOR(tblSalaries[[#This Row],[Salary in USD]]/salary_step,1)&gt;19,19,FLOOR(tblSalaries[[#This Row],[Salary in USD]]/salary_step,1)),tblCountries4[#All],2,0)</f>
        <v>04 | 50000 - 62500</v>
      </c>
      <c r="O696">
        <f>IF(VALUE(max_scatterplot)=0,tblSalaries[[#This Row],[Salary in USD]],IF(AND(tblSalaries[[#This Row],[Salary in USD]]&gt;=VALUE(min_scatterplot),tblSalaries[[#This Row],[Salary in USD]]&lt;=VALUE(max_scatterplot)),tblSalaries[[#This Row],[Salary in USD]],selection_false))</f>
        <v>57167.974754622352</v>
      </c>
    </row>
    <row r="697" spans="2:15" ht="15" customHeight="1" x14ac:dyDescent="0.25">
      <c r="B697" t="s">
        <v>3115</v>
      </c>
      <c r="C697" s="1">
        <v>41057.758055555554</v>
      </c>
      <c r="D697" s="4" t="s">
        <v>1268</v>
      </c>
      <c r="E697">
        <v>45000</v>
      </c>
      <c r="F697" t="s">
        <v>22</v>
      </c>
      <c r="G697">
        <f>tblSalaries[[#This Row],[clean Salary (in local currency)]]*VLOOKUP(tblSalaries[[#This Row],[Currency]],mapping!D:E,2,FALSE)</f>
        <v>57167.974754622352</v>
      </c>
      <c r="H697" t="s">
        <v>1269</v>
      </c>
      <c r="I697" t="s">
        <v>52</v>
      </c>
      <c r="J697" t="s">
        <v>608</v>
      </c>
      <c r="K697" t="str">
        <f>VLOOKUP(tblSalaries[[#This Row],[Where do you work]],tblCountries[[Actual]:[Mapping]],2,FALSE)</f>
        <v>Spain</v>
      </c>
      <c r="L697" t="s">
        <v>9</v>
      </c>
      <c r="M697" s="21">
        <v>14</v>
      </c>
      <c r="N697" t="str">
        <f>VLOOKUP(IF(FLOOR(tblSalaries[[#This Row],[Salary in USD]]/salary_step,1)&gt;19,19,FLOOR(tblSalaries[[#This Row],[Salary in USD]]/salary_step,1)),tblCountries4[#All],2,0)</f>
        <v>04 | 50000 - 62500</v>
      </c>
      <c r="O697">
        <f>IF(VALUE(max_scatterplot)=0,tblSalaries[[#This Row],[Salary in USD]],IF(AND(tblSalaries[[#This Row],[Salary in USD]]&gt;=VALUE(min_scatterplot),tblSalaries[[#This Row],[Salary in USD]]&lt;=VALUE(max_scatterplot)),tblSalaries[[#This Row],[Salary in USD]],selection_false))</f>
        <v>57167.974754622352</v>
      </c>
    </row>
    <row r="698" spans="2:15" ht="15" customHeight="1" x14ac:dyDescent="0.25">
      <c r="B698" t="s">
        <v>2516</v>
      </c>
      <c r="C698" s="1">
        <v>41055.189618055556</v>
      </c>
      <c r="D698" s="4" t="s">
        <v>618</v>
      </c>
      <c r="E698">
        <v>57000</v>
      </c>
      <c r="F698" t="s">
        <v>6</v>
      </c>
      <c r="G698">
        <f>tblSalaries[[#This Row],[clean Salary (in local currency)]]*VLOOKUP(tblSalaries[[#This Row],[Currency]],mapping!D:E,2,FALSE)</f>
        <v>57000</v>
      </c>
      <c r="H698" t="s">
        <v>619</v>
      </c>
      <c r="I698" t="s">
        <v>52</v>
      </c>
      <c r="J698" t="s">
        <v>620</v>
      </c>
      <c r="K698" t="str">
        <f>VLOOKUP(tblSalaries[[#This Row],[Where do you work]],tblCountries[[Actual]:[Mapping]],2,FALSE)</f>
        <v>Israel</v>
      </c>
      <c r="L698" t="s">
        <v>9</v>
      </c>
      <c r="M698" s="21" t="s">
        <v>4016</v>
      </c>
      <c r="N698" t="str">
        <f>VLOOKUP(IF(FLOOR(tblSalaries[[#This Row],[Salary in USD]]/salary_step,1)&gt;19,19,FLOOR(tblSalaries[[#This Row],[Salary in USD]]/salary_step,1)),tblCountries4[#All],2,0)</f>
        <v>04 | 50000 - 62500</v>
      </c>
      <c r="O698">
        <f>IF(VALUE(max_scatterplot)=0,tblSalaries[[#This Row],[Salary in USD]],IF(AND(tblSalaries[[#This Row],[Salary in USD]]&gt;=VALUE(min_scatterplot),tblSalaries[[#This Row],[Salary in USD]]&lt;=VALUE(max_scatterplot)),tblSalaries[[#This Row],[Salary in USD]],selection_false))</f>
        <v>57000</v>
      </c>
    </row>
    <row r="699" spans="2:15" ht="15" customHeight="1" x14ac:dyDescent="0.25">
      <c r="B699" t="s">
        <v>2057</v>
      </c>
      <c r="C699" s="1">
        <v>41054.253668981481</v>
      </c>
      <c r="D699" s="4">
        <v>57000</v>
      </c>
      <c r="E699">
        <v>57000</v>
      </c>
      <c r="F699" t="s">
        <v>6</v>
      </c>
      <c r="G699">
        <f>tblSalaries[[#This Row],[clean Salary (in local currency)]]*VLOOKUP(tblSalaries[[#This Row],[Currency]],mapping!D:E,2,FALSE)</f>
        <v>57000</v>
      </c>
      <c r="H699" t="s">
        <v>99</v>
      </c>
      <c r="I699" t="s">
        <v>310</v>
      </c>
      <c r="J699" t="s">
        <v>15</v>
      </c>
      <c r="K699" t="str">
        <f>VLOOKUP(tblSalaries[[#This Row],[Where do you work]],tblCountries[[Actual]:[Mapping]],2,FALSE)</f>
        <v>USA</v>
      </c>
      <c r="L699" t="s">
        <v>18</v>
      </c>
      <c r="M699" s="21" t="s">
        <v>4016</v>
      </c>
      <c r="N699" t="str">
        <f>VLOOKUP(IF(FLOOR(tblSalaries[[#This Row],[Salary in USD]]/salary_step,1)&gt;19,19,FLOOR(tblSalaries[[#This Row],[Salary in USD]]/salary_step,1)),tblCountries4[#All],2,0)</f>
        <v>04 | 50000 - 62500</v>
      </c>
      <c r="O699">
        <f>IF(VALUE(max_scatterplot)=0,tblSalaries[[#This Row],[Salary in USD]],IF(AND(tblSalaries[[#This Row],[Salary in USD]]&gt;=VALUE(min_scatterplot),tblSalaries[[#This Row],[Salary in USD]]&lt;=VALUE(max_scatterplot)),tblSalaries[[#This Row],[Salary in USD]],selection_false))</f>
        <v>57000</v>
      </c>
    </row>
    <row r="700" spans="2:15" ht="15" customHeight="1" x14ac:dyDescent="0.25">
      <c r="B700" t="s">
        <v>2077</v>
      </c>
      <c r="C700" s="1">
        <v>41054.950694444444</v>
      </c>
      <c r="D700" s="4">
        <v>57000</v>
      </c>
      <c r="E700">
        <v>57000</v>
      </c>
      <c r="F700" t="s">
        <v>6</v>
      </c>
      <c r="G700">
        <f>tblSalaries[[#This Row],[clean Salary (in local currency)]]*VLOOKUP(tblSalaries[[#This Row],[Currency]],mapping!D:E,2,FALSE)</f>
        <v>57000</v>
      </c>
      <c r="H700" t="s">
        <v>121</v>
      </c>
      <c r="I700" t="s">
        <v>20</v>
      </c>
      <c r="J700" t="s">
        <v>15</v>
      </c>
      <c r="K700" t="str">
        <f>VLOOKUP(tblSalaries[[#This Row],[Where do you work]],tblCountries[[Actual]:[Mapping]],2,FALSE)</f>
        <v>USA</v>
      </c>
      <c r="L700" t="s">
        <v>9</v>
      </c>
      <c r="M700" s="21" t="s">
        <v>4016</v>
      </c>
      <c r="N700" t="str">
        <f>VLOOKUP(IF(FLOOR(tblSalaries[[#This Row],[Salary in USD]]/salary_step,1)&gt;19,19,FLOOR(tblSalaries[[#This Row],[Salary in USD]]/salary_step,1)),tblCountries4[#All],2,0)</f>
        <v>04 | 50000 - 62500</v>
      </c>
      <c r="O700">
        <f>IF(VALUE(max_scatterplot)=0,tblSalaries[[#This Row],[Salary in USD]],IF(AND(tblSalaries[[#This Row],[Salary in USD]]&gt;=VALUE(min_scatterplot),tblSalaries[[#This Row],[Salary in USD]]&lt;=VALUE(max_scatterplot)),tblSalaries[[#This Row],[Salary in USD]],selection_false))</f>
        <v>57000</v>
      </c>
    </row>
    <row r="701" spans="2:15" ht="15" customHeight="1" x14ac:dyDescent="0.25">
      <c r="B701" t="s">
        <v>2105</v>
      </c>
      <c r="C701" s="1">
        <v>41055.028240740743</v>
      </c>
      <c r="D701" s="4">
        <v>57000</v>
      </c>
      <c r="E701">
        <v>57000</v>
      </c>
      <c r="F701" t="s">
        <v>6</v>
      </c>
      <c r="G701">
        <f>tblSalaries[[#This Row],[clean Salary (in local currency)]]*VLOOKUP(tblSalaries[[#This Row],[Currency]],mapping!D:E,2,FALSE)</f>
        <v>57000</v>
      </c>
      <c r="H701" t="s">
        <v>158</v>
      </c>
      <c r="I701" t="s">
        <v>52</v>
      </c>
      <c r="J701" t="s">
        <v>15</v>
      </c>
      <c r="K701" t="str">
        <f>VLOOKUP(tblSalaries[[#This Row],[Where do you work]],tblCountries[[Actual]:[Mapping]],2,FALSE)</f>
        <v>USA</v>
      </c>
      <c r="L701" t="s">
        <v>9</v>
      </c>
      <c r="M701" s="21" t="s">
        <v>4016</v>
      </c>
      <c r="N701" t="str">
        <f>VLOOKUP(IF(FLOOR(tblSalaries[[#This Row],[Salary in USD]]/salary_step,1)&gt;19,19,FLOOR(tblSalaries[[#This Row],[Salary in USD]]/salary_step,1)),tblCountries4[#All],2,0)</f>
        <v>04 | 50000 - 62500</v>
      </c>
      <c r="O701">
        <f>IF(VALUE(max_scatterplot)=0,tblSalaries[[#This Row],[Salary in USD]],IF(AND(tblSalaries[[#This Row],[Salary in USD]]&gt;=VALUE(min_scatterplot),tblSalaries[[#This Row],[Salary in USD]]&lt;=VALUE(max_scatterplot)),tblSalaries[[#This Row],[Salary in USD]],selection_false))</f>
        <v>57000</v>
      </c>
    </row>
    <row r="702" spans="2:15" ht="15" customHeight="1" x14ac:dyDescent="0.25">
      <c r="B702" t="s">
        <v>2149</v>
      </c>
      <c r="C702" s="1">
        <v>41055.030578703707</v>
      </c>
      <c r="D702" s="4">
        <v>57000</v>
      </c>
      <c r="E702">
        <v>57000</v>
      </c>
      <c r="F702" t="s">
        <v>6</v>
      </c>
      <c r="G702">
        <f>tblSalaries[[#This Row],[clean Salary (in local currency)]]*VLOOKUP(tblSalaries[[#This Row],[Currency]],mapping!D:E,2,FALSE)</f>
        <v>57000</v>
      </c>
      <c r="H702" t="s">
        <v>213</v>
      </c>
      <c r="I702" t="s">
        <v>279</v>
      </c>
      <c r="J702" t="s">
        <v>15</v>
      </c>
      <c r="K702" t="str">
        <f>VLOOKUP(tblSalaries[[#This Row],[Where do you work]],tblCountries[[Actual]:[Mapping]],2,FALSE)</f>
        <v>USA</v>
      </c>
      <c r="L702" t="s">
        <v>9</v>
      </c>
      <c r="M702" s="21" t="s">
        <v>4016</v>
      </c>
      <c r="N702" t="str">
        <f>VLOOKUP(IF(FLOOR(tblSalaries[[#This Row],[Salary in USD]]/salary_step,1)&gt;19,19,FLOOR(tblSalaries[[#This Row],[Salary in USD]]/salary_step,1)),tblCountries4[#All],2,0)</f>
        <v>04 | 50000 - 62500</v>
      </c>
      <c r="O702">
        <f>IF(VALUE(max_scatterplot)=0,tblSalaries[[#This Row],[Salary in USD]],IF(AND(tblSalaries[[#This Row],[Salary in USD]]&gt;=VALUE(min_scatterplot),tblSalaries[[#This Row],[Salary in USD]]&lt;=VALUE(max_scatterplot)),tblSalaries[[#This Row],[Salary in USD]],selection_false))</f>
        <v>57000</v>
      </c>
    </row>
    <row r="703" spans="2:15" ht="15" customHeight="1" x14ac:dyDescent="0.25">
      <c r="B703" t="s">
        <v>2939</v>
      </c>
      <c r="C703" s="1">
        <v>41057.062835648147</v>
      </c>
      <c r="D703" s="4">
        <v>57000</v>
      </c>
      <c r="E703">
        <v>57000</v>
      </c>
      <c r="F703" t="s">
        <v>6</v>
      </c>
      <c r="G703">
        <f>tblSalaries[[#This Row],[clean Salary (in local currency)]]*VLOOKUP(tblSalaries[[#This Row],[Currency]],mapping!D:E,2,FALSE)</f>
        <v>57000</v>
      </c>
      <c r="H703" t="s">
        <v>1088</v>
      </c>
      <c r="I703" t="s">
        <v>279</v>
      </c>
      <c r="J703" t="s">
        <v>15</v>
      </c>
      <c r="K703" t="str">
        <f>VLOOKUP(tblSalaries[[#This Row],[Where do you work]],tblCountries[[Actual]:[Mapping]],2,FALSE)</f>
        <v>USA</v>
      </c>
      <c r="L703" t="s">
        <v>18</v>
      </c>
      <c r="M703" s="21">
        <v>4</v>
      </c>
      <c r="N703" t="str">
        <f>VLOOKUP(IF(FLOOR(tblSalaries[[#This Row],[Salary in USD]]/salary_step,1)&gt;19,19,FLOOR(tblSalaries[[#This Row],[Salary in USD]]/salary_step,1)),tblCountries4[#All],2,0)</f>
        <v>04 | 50000 - 62500</v>
      </c>
      <c r="O703">
        <f>IF(VALUE(max_scatterplot)=0,tblSalaries[[#This Row],[Salary in USD]],IF(AND(tblSalaries[[#This Row],[Salary in USD]]&gt;=VALUE(min_scatterplot),tblSalaries[[#This Row],[Salary in USD]]&lt;=VALUE(max_scatterplot)),tblSalaries[[#This Row],[Salary in USD]],selection_false))</f>
        <v>57000</v>
      </c>
    </row>
    <row r="704" spans="2:15" ht="15" customHeight="1" x14ac:dyDescent="0.25">
      <c r="B704" t="s">
        <v>3803</v>
      </c>
      <c r="C704" s="1">
        <v>41074.114386574074</v>
      </c>
      <c r="D704" s="4">
        <v>57000</v>
      </c>
      <c r="E704">
        <v>57000</v>
      </c>
      <c r="F704" t="s">
        <v>6</v>
      </c>
      <c r="G704">
        <f>tblSalaries[[#This Row],[clean Salary (in local currency)]]*VLOOKUP(tblSalaries[[#This Row],[Currency]],mapping!D:E,2,FALSE)</f>
        <v>57000</v>
      </c>
      <c r="H704" t="s">
        <v>1369</v>
      </c>
      <c r="I704" t="s">
        <v>310</v>
      </c>
      <c r="J704" t="s">
        <v>15</v>
      </c>
      <c r="K704" t="str">
        <f>VLOOKUP(tblSalaries[[#This Row],[Where do you work]],tblCountries[[Actual]:[Mapping]],2,FALSE)</f>
        <v>USA</v>
      </c>
      <c r="L704" t="s">
        <v>9</v>
      </c>
      <c r="M704" s="21">
        <v>9</v>
      </c>
      <c r="N704" t="str">
        <f>VLOOKUP(IF(FLOOR(tblSalaries[[#This Row],[Salary in USD]]/salary_step,1)&gt;19,19,FLOOR(tblSalaries[[#This Row],[Salary in USD]]/salary_step,1)),tblCountries4[#All],2,0)</f>
        <v>04 | 50000 - 62500</v>
      </c>
      <c r="O704">
        <f>IF(VALUE(max_scatterplot)=0,tblSalaries[[#This Row],[Salary in USD]],IF(AND(tblSalaries[[#This Row],[Salary in USD]]&gt;=VALUE(min_scatterplot),tblSalaries[[#This Row],[Salary in USD]]&lt;=VALUE(max_scatterplot)),tblSalaries[[#This Row],[Salary in USD]],selection_false))</f>
        <v>57000</v>
      </c>
    </row>
    <row r="705" spans="2:15" ht="15" customHeight="1" x14ac:dyDescent="0.25">
      <c r="B705" t="s">
        <v>3690</v>
      </c>
      <c r="C705" s="1">
        <v>41066.926701388889</v>
      </c>
      <c r="D705" s="4" t="s">
        <v>1851</v>
      </c>
      <c r="E705">
        <v>36000</v>
      </c>
      <c r="F705" t="s">
        <v>69</v>
      </c>
      <c r="G705">
        <f>tblSalaries[[#This Row],[clean Salary (in local currency)]]*VLOOKUP(tblSalaries[[#This Row],[Currency]],mapping!D:E,2,FALSE)</f>
        <v>56742.417794422225</v>
      </c>
      <c r="H705" t="s">
        <v>1852</v>
      </c>
      <c r="I705" t="s">
        <v>52</v>
      </c>
      <c r="J705" t="s">
        <v>71</v>
      </c>
      <c r="K705" t="str">
        <f>VLOOKUP(tblSalaries[[#This Row],[Where do you work]],tblCountries[[Actual]:[Mapping]],2,FALSE)</f>
        <v>UK</v>
      </c>
      <c r="L705" t="s">
        <v>25</v>
      </c>
      <c r="M705" s="21">
        <v>25</v>
      </c>
      <c r="N705" t="str">
        <f>VLOOKUP(IF(FLOOR(tblSalaries[[#This Row],[Salary in USD]]/salary_step,1)&gt;19,19,FLOOR(tblSalaries[[#This Row],[Salary in USD]]/salary_step,1)),tblCountries4[#All],2,0)</f>
        <v>04 | 50000 - 62500</v>
      </c>
      <c r="O705">
        <f>IF(VALUE(max_scatterplot)=0,tblSalaries[[#This Row],[Salary in USD]],IF(AND(tblSalaries[[#This Row],[Salary in USD]]&gt;=VALUE(min_scatterplot),tblSalaries[[#This Row],[Salary in USD]]&lt;=VALUE(max_scatterplot)),tblSalaries[[#This Row],[Salary in USD]],selection_false))</f>
        <v>56742.417794422225</v>
      </c>
    </row>
    <row r="706" spans="2:15" ht="15" customHeight="1" x14ac:dyDescent="0.25">
      <c r="B706" t="s">
        <v>3798</v>
      </c>
      <c r="C706" s="1">
        <v>41073.815254629626</v>
      </c>
      <c r="D706" s="4" t="s">
        <v>1937</v>
      </c>
      <c r="E706">
        <v>36000</v>
      </c>
      <c r="F706" t="s">
        <v>69</v>
      </c>
      <c r="G706">
        <f>tblSalaries[[#This Row],[clean Salary (in local currency)]]*VLOOKUP(tblSalaries[[#This Row],[Currency]],mapping!D:E,2,FALSE)</f>
        <v>56742.417794422225</v>
      </c>
      <c r="H706" t="s">
        <v>1938</v>
      </c>
      <c r="I706" t="s">
        <v>52</v>
      </c>
      <c r="J706" t="s">
        <v>71</v>
      </c>
      <c r="K706" t="str">
        <f>VLOOKUP(tblSalaries[[#This Row],[Where do you work]],tblCountries[[Actual]:[Mapping]],2,FALSE)</f>
        <v>UK</v>
      </c>
      <c r="L706" t="s">
        <v>13</v>
      </c>
      <c r="M706" s="21">
        <v>7</v>
      </c>
      <c r="N706" t="str">
        <f>VLOOKUP(IF(FLOOR(tblSalaries[[#This Row],[Salary in USD]]/salary_step,1)&gt;19,19,FLOOR(tblSalaries[[#This Row],[Salary in USD]]/salary_step,1)),tblCountries4[#All],2,0)</f>
        <v>04 | 50000 - 62500</v>
      </c>
      <c r="O706">
        <f>IF(VALUE(max_scatterplot)=0,tblSalaries[[#This Row],[Salary in USD]],IF(AND(tblSalaries[[#This Row],[Salary in USD]]&gt;=VALUE(min_scatterplot),tblSalaries[[#This Row],[Salary in USD]]&lt;=VALUE(max_scatterplot)),tblSalaries[[#This Row],[Salary in USD]],selection_false))</f>
        <v>56742.417794422225</v>
      </c>
    </row>
    <row r="707" spans="2:15" ht="15" customHeight="1" x14ac:dyDescent="0.25">
      <c r="B707" t="s">
        <v>3652</v>
      </c>
      <c r="C707" s="1">
        <v>41065.529606481483</v>
      </c>
      <c r="D707" s="4" t="s">
        <v>1823</v>
      </c>
      <c r="E707">
        <v>71000</v>
      </c>
      <c r="F707" t="s">
        <v>670</v>
      </c>
      <c r="G707">
        <f>tblSalaries[[#This Row],[clean Salary (in local currency)]]*VLOOKUP(tblSalaries[[#This Row],[Currency]],mapping!D:E,2,FALSE)</f>
        <v>56628.754645950656</v>
      </c>
      <c r="H707" t="s">
        <v>207</v>
      </c>
      <c r="I707" t="s">
        <v>20</v>
      </c>
      <c r="J707" t="s">
        <v>1097</v>
      </c>
      <c r="K707" t="str">
        <f>VLOOKUP(tblSalaries[[#This Row],[Where do you work]],tblCountries[[Actual]:[Mapping]],2,FALSE)</f>
        <v>New Zealand</v>
      </c>
      <c r="L707" t="s">
        <v>13</v>
      </c>
      <c r="M707" s="21">
        <v>6</v>
      </c>
      <c r="N707" t="str">
        <f>VLOOKUP(IF(FLOOR(tblSalaries[[#This Row],[Salary in USD]]/salary_step,1)&gt;19,19,FLOOR(tblSalaries[[#This Row],[Salary in USD]]/salary_step,1)),tblCountries4[#All],2,0)</f>
        <v>04 | 50000 - 62500</v>
      </c>
      <c r="O707">
        <f>IF(VALUE(max_scatterplot)=0,tblSalaries[[#This Row],[Salary in USD]],IF(AND(tblSalaries[[#This Row],[Salary in USD]]&gt;=VALUE(min_scatterplot),tblSalaries[[#This Row],[Salary in USD]]&lt;=VALUE(max_scatterplot)),tblSalaries[[#This Row],[Salary in USD]],selection_false))</f>
        <v>56628.754645950656</v>
      </c>
    </row>
    <row r="708" spans="2:15" ht="15" customHeight="1" x14ac:dyDescent="0.25">
      <c r="B708" t="s">
        <v>3760</v>
      </c>
      <c r="C708" s="1">
        <v>41071.911273148151</v>
      </c>
      <c r="D708" s="4">
        <v>56600</v>
      </c>
      <c r="E708">
        <v>56600</v>
      </c>
      <c r="F708" t="s">
        <v>6</v>
      </c>
      <c r="G708">
        <f>tblSalaries[[#This Row],[clean Salary (in local currency)]]*VLOOKUP(tblSalaries[[#This Row],[Currency]],mapping!D:E,2,FALSE)</f>
        <v>56600</v>
      </c>
      <c r="H708" t="s">
        <v>1906</v>
      </c>
      <c r="I708" t="s">
        <v>52</v>
      </c>
      <c r="J708" t="s">
        <v>15</v>
      </c>
      <c r="K708" t="str">
        <f>VLOOKUP(tblSalaries[[#This Row],[Where do you work]],tblCountries[[Actual]:[Mapping]],2,FALSE)</f>
        <v>USA</v>
      </c>
      <c r="L708" t="s">
        <v>9</v>
      </c>
      <c r="M708" s="21">
        <v>12</v>
      </c>
      <c r="N708" t="str">
        <f>VLOOKUP(IF(FLOOR(tblSalaries[[#This Row],[Salary in USD]]/salary_step,1)&gt;19,19,FLOOR(tblSalaries[[#This Row],[Salary in USD]]/salary_step,1)),tblCountries4[#All],2,0)</f>
        <v>04 | 50000 - 62500</v>
      </c>
      <c r="O708">
        <f>IF(VALUE(max_scatterplot)=0,tblSalaries[[#This Row],[Salary in USD]],IF(AND(tblSalaries[[#This Row],[Salary in USD]]&gt;=VALUE(min_scatterplot),tblSalaries[[#This Row],[Salary in USD]]&lt;=VALUE(max_scatterplot)),tblSalaries[[#This Row],[Salary in USD]],selection_false))</f>
        <v>56600</v>
      </c>
    </row>
    <row r="709" spans="2:15" ht="15" customHeight="1" x14ac:dyDescent="0.25">
      <c r="B709" t="s">
        <v>2667</v>
      </c>
      <c r="C709" s="1">
        <v>41055.538298611114</v>
      </c>
      <c r="D709" s="4">
        <v>4700</v>
      </c>
      <c r="E709">
        <v>56400</v>
      </c>
      <c r="F709" t="s">
        <v>6</v>
      </c>
      <c r="G709">
        <f>tblSalaries[[#This Row],[clean Salary (in local currency)]]*VLOOKUP(tblSalaries[[#This Row],[Currency]],mapping!D:E,2,FALSE)</f>
        <v>56400</v>
      </c>
      <c r="H709" t="s">
        <v>642</v>
      </c>
      <c r="I709" t="s">
        <v>52</v>
      </c>
      <c r="J709" t="s">
        <v>179</v>
      </c>
      <c r="K709" t="str">
        <f>VLOOKUP(tblSalaries[[#This Row],[Where do you work]],tblCountries[[Actual]:[Mapping]],2,FALSE)</f>
        <v>UAE</v>
      </c>
      <c r="L709" t="s">
        <v>18</v>
      </c>
      <c r="M709" s="21">
        <v>6</v>
      </c>
      <c r="N709" t="str">
        <f>VLOOKUP(IF(FLOOR(tblSalaries[[#This Row],[Salary in USD]]/salary_step,1)&gt;19,19,FLOOR(tblSalaries[[#This Row],[Salary in USD]]/salary_step,1)),tblCountries4[#All],2,0)</f>
        <v>04 | 50000 - 62500</v>
      </c>
      <c r="O709">
        <f>IF(VALUE(max_scatterplot)=0,tblSalaries[[#This Row],[Salary in USD]],IF(AND(tblSalaries[[#This Row],[Salary in USD]]&gt;=VALUE(min_scatterplot),tblSalaries[[#This Row],[Salary in USD]]&lt;=VALUE(max_scatterplot)),tblSalaries[[#This Row],[Salary in USD]],selection_false))</f>
        <v>56400</v>
      </c>
    </row>
    <row r="710" spans="2:15" ht="15" customHeight="1" x14ac:dyDescent="0.25">
      <c r="B710" t="s">
        <v>2123</v>
      </c>
      <c r="C710" s="1">
        <v>41055.028877314813</v>
      </c>
      <c r="D710" s="4">
        <v>56160</v>
      </c>
      <c r="E710">
        <v>56160</v>
      </c>
      <c r="F710" t="s">
        <v>6</v>
      </c>
      <c r="G710">
        <f>tblSalaries[[#This Row],[clean Salary (in local currency)]]*VLOOKUP(tblSalaries[[#This Row],[Currency]],mapping!D:E,2,FALSE)</f>
        <v>56160</v>
      </c>
      <c r="H710" t="s">
        <v>182</v>
      </c>
      <c r="I710" t="s">
        <v>20</v>
      </c>
      <c r="J710" t="s">
        <v>15</v>
      </c>
      <c r="K710" t="str">
        <f>VLOOKUP(tblSalaries[[#This Row],[Where do you work]],tblCountries[[Actual]:[Mapping]],2,FALSE)</f>
        <v>USA</v>
      </c>
      <c r="L710" t="s">
        <v>9</v>
      </c>
      <c r="M710" s="21" t="s">
        <v>4016</v>
      </c>
      <c r="N710" t="str">
        <f>VLOOKUP(IF(FLOOR(tblSalaries[[#This Row],[Salary in USD]]/salary_step,1)&gt;19,19,FLOOR(tblSalaries[[#This Row],[Salary in USD]]/salary_step,1)),tblCountries4[#All],2,0)</f>
        <v>04 | 50000 - 62500</v>
      </c>
      <c r="O710">
        <f>IF(VALUE(max_scatterplot)=0,tblSalaries[[#This Row],[Salary in USD]],IF(AND(tblSalaries[[#This Row],[Salary in USD]]&gt;=VALUE(min_scatterplot),tblSalaries[[#This Row],[Salary in USD]]&lt;=VALUE(max_scatterplot)),tblSalaries[[#This Row],[Salary in USD]],selection_false))</f>
        <v>56160</v>
      </c>
    </row>
    <row r="711" spans="2:15" ht="15" customHeight="1" x14ac:dyDescent="0.25">
      <c r="B711" t="s">
        <v>3415</v>
      </c>
      <c r="C711" s="1">
        <v>41059.33699074074</v>
      </c>
      <c r="D711" s="4" t="s">
        <v>1594</v>
      </c>
      <c r="E711">
        <v>55000</v>
      </c>
      <c r="F711" t="s">
        <v>82</v>
      </c>
      <c r="G711">
        <f>tblSalaries[[#This Row],[clean Salary (in local currency)]]*VLOOKUP(tblSalaries[[#This Row],[Currency]],mapping!D:E,2,FALSE)</f>
        <v>56095.031102144967</v>
      </c>
      <c r="H711" t="s">
        <v>1595</v>
      </c>
      <c r="I711" t="s">
        <v>20</v>
      </c>
      <c r="J711" t="s">
        <v>84</v>
      </c>
      <c r="K711" t="str">
        <f>VLOOKUP(tblSalaries[[#This Row],[Where do you work]],tblCountries[[Actual]:[Mapping]],2,FALSE)</f>
        <v>Australia</v>
      </c>
      <c r="L711" t="s">
        <v>18</v>
      </c>
      <c r="M711" s="21">
        <v>11</v>
      </c>
      <c r="N711" t="str">
        <f>VLOOKUP(IF(FLOOR(tblSalaries[[#This Row],[Salary in USD]]/salary_step,1)&gt;19,19,FLOOR(tblSalaries[[#This Row],[Salary in USD]]/salary_step,1)),tblCountries4[#All],2,0)</f>
        <v>04 | 50000 - 62500</v>
      </c>
      <c r="O711">
        <f>IF(VALUE(max_scatterplot)=0,tblSalaries[[#This Row],[Salary in USD]],IF(AND(tblSalaries[[#This Row],[Salary in USD]]&gt;=VALUE(min_scatterplot),tblSalaries[[#This Row],[Salary in USD]]&lt;=VALUE(max_scatterplot)),tblSalaries[[#This Row],[Salary in USD]],selection_false))</f>
        <v>56095.031102144967</v>
      </c>
    </row>
    <row r="712" spans="2:15" ht="15" customHeight="1" x14ac:dyDescent="0.25">
      <c r="B712" t="s">
        <v>2356</v>
      </c>
      <c r="C712" s="1">
        <v>41055.070914351854</v>
      </c>
      <c r="D712" s="4">
        <v>56000</v>
      </c>
      <c r="E712">
        <v>56000</v>
      </c>
      <c r="F712" t="s">
        <v>6</v>
      </c>
      <c r="G712">
        <f>tblSalaries[[#This Row],[clean Salary (in local currency)]]*VLOOKUP(tblSalaries[[#This Row],[Currency]],mapping!D:E,2,FALSE)</f>
        <v>56000</v>
      </c>
      <c r="H712" t="s">
        <v>437</v>
      </c>
      <c r="I712" t="s">
        <v>52</v>
      </c>
      <c r="J712" t="s">
        <v>15</v>
      </c>
      <c r="K712" t="str">
        <f>VLOOKUP(tblSalaries[[#This Row],[Where do you work]],tblCountries[[Actual]:[Mapping]],2,FALSE)</f>
        <v>USA</v>
      </c>
      <c r="L712" t="s">
        <v>18</v>
      </c>
      <c r="M712" s="21" t="s">
        <v>4016</v>
      </c>
      <c r="N712" t="str">
        <f>VLOOKUP(IF(FLOOR(tblSalaries[[#This Row],[Salary in USD]]/salary_step,1)&gt;19,19,FLOOR(tblSalaries[[#This Row],[Salary in USD]]/salary_step,1)),tblCountries4[#All],2,0)</f>
        <v>04 | 50000 - 62500</v>
      </c>
      <c r="O712">
        <f>IF(VALUE(max_scatterplot)=0,tblSalaries[[#This Row],[Salary in USD]],IF(AND(tblSalaries[[#This Row],[Salary in USD]]&gt;=VALUE(min_scatterplot),tblSalaries[[#This Row],[Salary in USD]]&lt;=VALUE(max_scatterplot)),tblSalaries[[#This Row],[Salary in USD]],selection_false))</f>
        <v>56000</v>
      </c>
    </row>
    <row r="713" spans="2:15" ht="15" customHeight="1" x14ac:dyDescent="0.25">
      <c r="B713" t="s">
        <v>2413</v>
      </c>
      <c r="C713" s="1">
        <v>41055.093391203707</v>
      </c>
      <c r="D713" s="4">
        <v>56000</v>
      </c>
      <c r="E713">
        <v>56000</v>
      </c>
      <c r="F713" t="s">
        <v>6</v>
      </c>
      <c r="G713">
        <f>tblSalaries[[#This Row],[clean Salary (in local currency)]]*VLOOKUP(tblSalaries[[#This Row],[Currency]],mapping!D:E,2,FALSE)</f>
        <v>56000</v>
      </c>
      <c r="H713" t="s">
        <v>500</v>
      </c>
      <c r="I713" t="s">
        <v>20</v>
      </c>
      <c r="J713" t="s">
        <v>15</v>
      </c>
      <c r="K713" t="str">
        <f>VLOOKUP(tblSalaries[[#This Row],[Where do you work]],tblCountries[[Actual]:[Mapping]],2,FALSE)</f>
        <v>USA</v>
      </c>
      <c r="L713" t="s">
        <v>9</v>
      </c>
      <c r="M713" s="21" t="s">
        <v>4016</v>
      </c>
      <c r="N713" t="str">
        <f>VLOOKUP(IF(FLOOR(tblSalaries[[#This Row],[Salary in USD]]/salary_step,1)&gt;19,19,FLOOR(tblSalaries[[#This Row],[Salary in USD]]/salary_step,1)),tblCountries4[#All],2,0)</f>
        <v>04 | 50000 - 62500</v>
      </c>
      <c r="O713">
        <f>IF(VALUE(max_scatterplot)=0,tblSalaries[[#This Row],[Salary in USD]],IF(AND(tblSalaries[[#This Row],[Salary in USD]]&gt;=VALUE(min_scatterplot),tblSalaries[[#This Row],[Salary in USD]]&lt;=VALUE(max_scatterplot)),tblSalaries[[#This Row],[Salary in USD]],selection_false))</f>
        <v>56000</v>
      </c>
    </row>
    <row r="714" spans="2:15" ht="15" customHeight="1" x14ac:dyDescent="0.25">
      <c r="B714" t="s">
        <v>2417</v>
      </c>
      <c r="C714" s="1">
        <v>41055.095347222225</v>
      </c>
      <c r="D714" s="4">
        <v>56000</v>
      </c>
      <c r="E714">
        <v>56000</v>
      </c>
      <c r="F714" t="s">
        <v>6</v>
      </c>
      <c r="G714">
        <f>tblSalaries[[#This Row],[clean Salary (in local currency)]]*VLOOKUP(tblSalaries[[#This Row],[Currency]],mapping!D:E,2,FALSE)</f>
        <v>56000</v>
      </c>
      <c r="H714" t="s">
        <v>504</v>
      </c>
      <c r="I714" t="s">
        <v>52</v>
      </c>
      <c r="J714" t="s">
        <v>15</v>
      </c>
      <c r="K714" t="str">
        <f>VLOOKUP(tblSalaries[[#This Row],[Where do you work]],tblCountries[[Actual]:[Mapping]],2,FALSE)</f>
        <v>USA</v>
      </c>
      <c r="L714" t="s">
        <v>13</v>
      </c>
      <c r="M714" s="21" t="s">
        <v>4016</v>
      </c>
      <c r="N714" t="str">
        <f>VLOOKUP(IF(FLOOR(tblSalaries[[#This Row],[Salary in USD]]/salary_step,1)&gt;19,19,FLOOR(tblSalaries[[#This Row],[Salary in USD]]/salary_step,1)),tblCountries4[#All],2,0)</f>
        <v>04 | 50000 - 62500</v>
      </c>
      <c r="O714">
        <f>IF(VALUE(max_scatterplot)=0,tblSalaries[[#This Row],[Salary in USD]],IF(AND(tblSalaries[[#This Row],[Salary in USD]]&gt;=VALUE(min_scatterplot),tblSalaries[[#This Row],[Salary in USD]]&lt;=VALUE(max_scatterplot)),tblSalaries[[#This Row],[Salary in USD]],selection_false))</f>
        <v>56000</v>
      </c>
    </row>
    <row r="715" spans="2:15" ht="15" customHeight="1" x14ac:dyDescent="0.25">
      <c r="B715" t="s">
        <v>3174</v>
      </c>
      <c r="C715" s="1">
        <v>41057.970497685186</v>
      </c>
      <c r="D715" s="4">
        <v>56000</v>
      </c>
      <c r="E715">
        <v>56000</v>
      </c>
      <c r="F715" t="s">
        <v>6</v>
      </c>
      <c r="G715">
        <f>tblSalaries[[#This Row],[clean Salary (in local currency)]]*VLOOKUP(tblSalaries[[#This Row],[Currency]],mapping!D:E,2,FALSE)</f>
        <v>56000</v>
      </c>
      <c r="H715" t="s">
        <v>20</v>
      </c>
      <c r="I715" t="s">
        <v>20</v>
      </c>
      <c r="J715" t="s">
        <v>15</v>
      </c>
      <c r="K715" t="str">
        <f>VLOOKUP(tblSalaries[[#This Row],[Where do you work]],tblCountries[[Actual]:[Mapping]],2,FALSE)</f>
        <v>USA</v>
      </c>
      <c r="L715" t="s">
        <v>25</v>
      </c>
      <c r="M715" s="21">
        <v>2</v>
      </c>
      <c r="N715" t="str">
        <f>VLOOKUP(IF(FLOOR(tblSalaries[[#This Row],[Salary in USD]]/salary_step,1)&gt;19,19,FLOOR(tblSalaries[[#This Row],[Salary in USD]]/salary_step,1)),tblCountries4[#All],2,0)</f>
        <v>04 | 50000 - 62500</v>
      </c>
      <c r="O715">
        <f>IF(VALUE(max_scatterplot)=0,tblSalaries[[#This Row],[Salary in USD]],IF(AND(tblSalaries[[#This Row],[Salary in USD]]&gt;=VALUE(min_scatterplot),tblSalaries[[#This Row],[Salary in USD]]&lt;=VALUE(max_scatterplot)),tblSalaries[[#This Row],[Salary in USD]],selection_false))</f>
        <v>56000</v>
      </c>
    </row>
    <row r="716" spans="2:15" ht="15" customHeight="1" x14ac:dyDescent="0.25">
      <c r="B716" t="s">
        <v>3224</v>
      </c>
      <c r="C716" s="1">
        <v>41058.184050925927</v>
      </c>
      <c r="D716" s="4">
        <v>56000</v>
      </c>
      <c r="E716">
        <v>56000</v>
      </c>
      <c r="F716" t="s">
        <v>6</v>
      </c>
      <c r="G716">
        <f>tblSalaries[[#This Row],[clean Salary (in local currency)]]*VLOOKUP(tblSalaries[[#This Row],[Currency]],mapping!D:E,2,FALSE)</f>
        <v>56000</v>
      </c>
      <c r="H716" t="s">
        <v>310</v>
      </c>
      <c r="I716" t="s">
        <v>310</v>
      </c>
      <c r="J716" t="s">
        <v>15</v>
      </c>
      <c r="K716" t="str">
        <f>VLOOKUP(tblSalaries[[#This Row],[Where do you work]],tblCountries[[Actual]:[Mapping]],2,FALSE)</f>
        <v>USA</v>
      </c>
      <c r="L716" t="s">
        <v>9</v>
      </c>
      <c r="M716" s="21">
        <v>1</v>
      </c>
      <c r="N716" t="str">
        <f>VLOOKUP(IF(FLOOR(tblSalaries[[#This Row],[Salary in USD]]/salary_step,1)&gt;19,19,FLOOR(tblSalaries[[#This Row],[Salary in USD]]/salary_step,1)),tblCountries4[#All],2,0)</f>
        <v>04 | 50000 - 62500</v>
      </c>
      <c r="O716">
        <f>IF(VALUE(max_scatterplot)=0,tblSalaries[[#This Row],[Salary in USD]],IF(AND(tblSalaries[[#This Row],[Salary in USD]]&gt;=VALUE(min_scatterplot),tblSalaries[[#This Row],[Salary in USD]]&lt;=VALUE(max_scatterplot)),tblSalaries[[#This Row],[Salary in USD]],selection_false))</f>
        <v>56000</v>
      </c>
    </row>
    <row r="717" spans="2:15" ht="15" customHeight="1" x14ac:dyDescent="0.25">
      <c r="B717" t="s">
        <v>3667</v>
      </c>
      <c r="C717" s="1">
        <v>41065.965092592596</v>
      </c>
      <c r="D717" s="4" t="s">
        <v>1833</v>
      </c>
      <c r="E717">
        <v>35500</v>
      </c>
      <c r="F717" t="s">
        <v>69</v>
      </c>
      <c r="G717">
        <f>tblSalaries[[#This Row],[clean Salary (in local currency)]]*VLOOKUP(tblSalaries[[#This Row],[Currency]],mapping!D:E,2,FALSE)</f>
        <v>55954.328658388586</v>
      </c>
      <c r="H717" t="s">
        <v>1287</v>
      </c>
      <c r="I717" t="s">
        <v>310</v>
      </c>
      <c r="J717" t="s">
        <v>71</v>
      </c>
      <c r="K717" t="str">
        <f>VLOOKUP(tblSalaries[[#This Row],[Where do you work]],tblCountries[[Actual]:[Mapping]],2,FALSE)</f>
        <v>UK</v>
      </c>
      <c r="L717" t="s">
        <v>9</v>
      </c>
      <c r="M717" s="21">
        <v>8</v>
      </c>
      <c r="N717" t="str">
        <f>VLOOKUP(IF(FLOOR(tblSalaries[[#This Row],[Salary in USD]]/salary_step,1)&gt;19,19,FLOOR(tblSalaries[[#This Row],[Salary in USD]]/salary_step,1)),tblCountries4[#All],2,0)</f>
        <v>04 | 50000 - 62500</v>
      </c>
      <c r="O717">
        <f>IF(VALUE(max_scatterplot)=0,tblSalaries[[#This Row],[Salary in USD]],IF(AND(tblSalaries[[#This Row],[Salary in USD]]&gt;=VALUE(min_scatterplot),tblSalaries[[#This Row],[Salary in USD]]&lt;=VALUE(max_scatterplot)),tblSalaries[[#This Row],[Salary in USD]],selection_false))</f>
        <v>55954.328658388586</v>
      </c>
    </row>
    <row r="718" spans="2:15" ht="15" customHeight="1" x14ac:dyDescent="0.25">
      <c r="B718" t="s">
        <v>2504</v>
      </c>
      <c r="C718" s="1">
        <v>41055.174224537041</v>
      </c>
      <c r="D718" s="4">
        <v>55500</v>
      </c>
      <c r="E718">
        <v>55500</v>
      </c>
      <c r="F718" t="s">
        <v>6</v>
      </c>
      <c r="G718">
        <f>tblSalaries[[#This Row],[clean Salary (in local currency)]]*VLOOKUP(tblSalaries[[#This Row],[Currency]],mapping!D:E,2,FALSE)</f>
        <v>55500</v>
      </c>
      <c r="H718" t="s">
        <v>605</v>
      </c>
      <c r="I718" t="s">
        <v>488</v>
      </c>
      <c r="J718" t="s">
        <v>179</v>
      </c>
      <c r="K718" t="str">
        <f>VLOOKUP(tblSalaries[[#This Row],[Where do you work]],tblCountries[[Actual]:[Mapping]],2,FALSE)</f>
        <v>UAE</v>
      </c>
      <c r="L718" t="s">
        <v>9</v>
      </c>
      <c r="M718" s="21" t="s">
        <v>4016</v>
      </c>
      <c r="N718" t="str">
        <f>VLOOKUP(IF(FLOOR(tblSalaries[[#This Row],[Salary in USD]]/salary_step,1)&gt;19,19,FLOOR(tblSalaries[[#This Row],[Salary in USD]]/salary_step,1)),tblCountries4[#All],2,0)</f>
        <v>04 | 50000 - 62500</v>
      </c>
      <c r="O718">
        <f>IF(VALUE(max_scatterplot)=0,tblSalaries[[#This Row],[Salary in USD]],IF(AND(tblSalaries[[#This Row],[Salary in USD]]&gt;=VALUE(min_scatterplot),tblSalaries[[#This Row],[Salary in USD]]&lt;=VALUE(max_scatterplot)),tblSalaries[[#This Row],[Salary in USD]],selection_false))</f>
        <v>55500</v>
      </c>
    </row>
    <row r="719" spans="2:15" ht="15" customHeight="1" x14ac:dyDescent="0.25">
      <c r="B719" t="s">
        <v>3036</v>
      </c>
      <c r="C719" s="1">
        <v>41057.592245370368</v>
      </c>
      <c r="D719" s="4">
        <v>43500</v>
      </c>
      <c r="E719">
        <v>43500</v>
      </c>
      <c r="F719" t="s">
        <v>22</v>
      </c>
      <c r="G719">
        <f>tblSalaries[[#This Row],[clean Salary (in local currency)]]*VLOOKUP(tblSalaries[[#This Row],[Currency]],mapping!D:E,2,FALSE)</f>
        <v>55262.375596134938</v>
      </c>
      <c r="H719" t="s">
        <v>1189</v>
      </c>
      <c r="I719" t="s">
        <v>52</v>
      </c>
      <c r="J719" t="s">
        <v>1190</v>
      </c>
      <c r="K719" t="str">
        <f>VLOOKUP(tblSalaries[[#This Row],[Where do you work]],tblCountries[[Actual]:[Mapping]],2,FALSE)</f>
        <v>Spain</v>
      </c>
      <c r="L719" t="s">
        <v>18</v>
      </c>
      <c r="M719" s="21">
        <v>10</v>
      </c>
      <c r="N719" t="str">
        <f>VLOOKUP(IF(FLOOR(tblSalaries[[#This Row],[Salary in USD]]/salary_step,1)&gt;19,19,FLOOR(tblSalaries[[#This Row],[Salary in USD]]/salary_step,1)),tblCountries4[#All],2,0)</f>
        <v>04 | 50000 - 62500</v>
      </c>
      <c r="O719">
        <f>IF(VALUE(max_scatterplot)=0,tblSalaries[[#This Row],[Salary in USD]],IF(AND(tblSalaries[[#This Row],[Salary in USD]]&gt;=VALUE(min_scatterplot),tblSalaries[[#This Row],[Salary in USD]]&lt;=VALUE(max_scatterplot)),tblSalaries[[#This Row],[Salary in USD]],selection_false))</f>
        <v>55262.375596134938</v>
      </c>
    </row>
    <row r="720" spans="2:15" ht="15" customHeight="1" x14ac:dyDescent="0.25">
      <c r="B720" t="s">
        <v>2040</v>
      </c>
      <c r="C720" s="1">
        <v>41054.207465277781</v>
      </c>
      <c r="D720" s="4" t="s">
        <v>68</v>
      </c>
      <c r="E720">
        <v>35000</v>
      </c>
      <c r="F720" t="s">
        <v>69</v>
      </c>
      <c r="G720">
        <f>tblSalaries[[#This Row],[clean Salary (in local currency)]]*VLOOKUP(tblSalaries[[#This Row],[Currency]],mapping!D:E,2,FALSE)</f>
        <v>55166.239522354947</v>
      </c>
      <c r="H720" t="s">
        <v>70</v>
      </c>
      <c r="I720" t="s">
        <v>20</v>
      </c>
      <c r="J720" t="s">
        <v>71</v>
      </c>
      <c r="K720" t="str">
        <f>VLOOKUP(tblSalaries[[#This Row],[Where do you work]],tblCountries[[Actual]:[Mapping]],2,FALSE)</f>
        <v>UK</v>
      </c>
      <c r="L720" t="s">
        <v>13</v>
      </c>
      <c r="M720" s="21" t="s">
        <v>4016</v>
      </c>
      <c r="N720" t="str">
        <f>VLOOKUP(IF(FLOOR(tblSalaries[[#This Row],[Salary in USD]]/salary_step,1)&gt;19,19,FLOOR(tblSalaries[[#This Row],[Salary in USD]]/salary_step,1)),tblCountries4[#All],2,0)</f>
        <v>04 | 50000 - 62500</v>
      </c>
      <c r="O720">
        <f>IF(VALUE(max_scatterplot)=0,tblSalaries[[#This Row],[Salary in USD]],IF(AND(tblSalaries[[#This Row],[Salary in USD]]&gt;=VALUE(min_scatterplot),tblSalaries[[#This Row],[Salary in USD]]&lt;=VALUE(max_scatterplot)),tblSalaries[[#This Row],[Salary in USD]],selection_false))</f>
        <v>55166.239522354947</v>
      </c>
    </row>
    <row r="721" spans="2:15" ht="15" customHeight="1" x14ac:dyDescent="0.25">
      <c r="B721" t="s">
        <v>2409</v>
      </c>
      <c r="C721" s="1">
        <v>41055.091435185182</v>
      </c>
      <c r="D721" s="4" t="s">
        <v>68</v>
      </c>
      <c r="E721">
        <v>35000</v>
      </c>
      <c r="F721" t="s">
        <v>69</v>
      </c>
      <c r="G721">
        <f>tblSalaries[[#This Row],[clean Salary (in local currency)]]*VLOOKUP(tblSalaries[[#This Row],[Currency]],mapping!D:E,2,FALSE)</f>
        <v>55166.239522354947</v>
      </c>
      <c r="H721" t="s">
        <v>493</v>
      </c>
      <c r="I721" t="s">
        <v>310</v>
      </c>
      <c r="J721" t="s">
        <v>71</v>
      </c>
      <c r="K721" t="str">
        <f>VLOOKUP(tblSalaries[[#This Row],[Where do you work]],tblCountries[[Actual]:[Mapping]],2,FALSE)</f>
        <v>UK</v>
      </c>
      <c r="L721" t="s">
        <v>9</v>
      </c>
      <c r="M721" s="21" t="s">
        <v>4016</v>
      </c>
      <c r="N721" t="str">
        <f>VLOOKUP(IF(FLOOR(tblSalaries[[#This Row],[Salary in USD]]/salary_step,1)&gt;19,19,FLOOR(tblSalaries[[#This Row],[Salary in USD]]/salary_step,1)),tblCountries4[#All],2,0)</f>
        <v>04 | 50000 - 62500</v>
      </c>
      <c r="O721">
        <f>IF(VALUE(max_scatterplot)=0,tblSalaries[[#This Row],[Salary in USD]],IF(AND(tblSalaries[[#This Row],[Salary in USD]]&gt;=VALUE(min_scatterplot),tblSalaries[[#This Row],[Salary in USD]]&lt;=VALUE(max_scatterplot)),tblSalaries[[#This Row],[Salary in USD]],selection_false))</f>
        <v>55166.239522354947</v>
      </c>
    </row>
    <row r="722" spans="2:15" ht="15" customHeight="1" x14ac:dyDescent="0.25">
      <c r="B722" t="s">
        <v>3092</v>
      </c>
      <c r="C722" s="1">
        <v>41057.698287037034</v>
      </c>
      <c r="D722" s="4" t="s">
        <v>68</v>
      </c>
      <c r="E722">
        <v>35000</v>
      </c>
      <c r="F722" t="s">
        <v>69</v>
      </c>
      <c r="G722">
        <f>tblSalaries[[#This Row],[clean Salary (in local currency)]]*VLOOKUP(tblSalaries[[#This Row],[Currency]],mapping!D:E,2,FALSE)</f>
        <v>55166.239522354947</v>
      </c>
      <c r="H722" t="s">
        <v>1241</v>
      </c>
      <c r="I722" t="s">
        <v>20</v>
      </c>
      <c r="J722" t="s">
        <v>71</v>
      </c>
      <c r="K722" t="str">
        <f>VLOOKUP(tblSalaries[[#This Row],[Where do you work]],tblCountries[[Actual]:[Mapping]],2,FALSE)</f>
        <v>UK</v>
      </c>
      <c r="L722" t="s">
        <v>18</v>
      </c>
      <c r="M722" s="21">
        <v>6</v>
      </c>
      <c r="N722" t="str">
        <f>VLOOKUP(IF(FLOOR(tblSalaries[[#This Row],[Salary in USD]]/salary_step,1)&gt;19,19,FLOOR(tblSalaries[[#This Row],[Salary in USD]]/salary_step,1)),tblCountries4[#All],2,0)</f>
        <v>04 | 50000 - 62500</v>
      </c>
      <c r="O722">
        <f>IF(VALUE(max_scatterplot)=0,tblSalaries[[#This Row],[Salary in USD]],IF(AND(tblSalaries[[#This Row],[Salary in USD]]&gt;=VALUE(min_scatterplot),tblSalaries[[#This Row],[Salary in USD]]&lt;=VALUE(max_scatterplot)),tblSalaries[[#This Row],[Salary in USD]],selection_false))</f>
        <v>55166.239522354947</v>
      </c>
    </row>
    <row r="723" spans="2:15" ht="15" customHeight="1" x14ac:dyDescent="0.25">
      <c r="B723" t="s">
        <v>3134</v>
      </c>
      <c r="C723" s="1">
        <v>41057.857986111114</v>
      </c>
      <c r="D723" s="4" t="s">
        <v>68</v>
      </c>
      <c r="E723">
        <v>35000</v>
      </c>
      <c r="F723" t="s">
        <v>69</v>
      </c>
      <c r="G723">
        <f>tblSalaries[[#This Row],[clean Salary (in local currency)]]*VLOOKUP(tblSalaries[[#This Row],[Currency]],mapping!D:E,2,FALSE)</f>
        <v>55166.239522354947</v>
      </c>
      <c r="H723" t="s">
        <v>1289</v>
      </c>
      <c r="I723" t="s">
        <v>20</v>
      </c>
      <c r="J723" t="s">
        <v>71</v>
      </c>
      <c r="K723" t="str">
        <f>VLOOKUP(tblSalaries[[#This Row],[Where do you work]],tblCountries[[Actual]:[Mapping]],2,FALSE)</f>
        <v>UK</v>
      </c>
      <c r="L723" t="s">
        <v>9</v>
      </c>
      <c r="M723" s="21">
        <v>10</v>
      </c>
      <c r="N723" t="str">
        <f>VLOOKUP(IF(FLOOR(tblSalaries[[#This Row],[Salary in USD]]/salary_step,1)&gt;19,19,FLOOR(tblSalaries[[#This Row],[Salary in USD]]/salary_step,1)),tblCountries4[#All],2,0)</f>
        <v>04 | 50000 - 62500</v>
      </c>
      <c r="O723">
        <f>IF(VALUE(max_scatterplot)=0,tblSalaries[[#This Row],[Salary in USD]],IF(AND(tblSalaries[[#This Row],[Salary in USD]]&gt;=VALUE(min_scatterplot),tblSalaries[[#This Row],[Salary in USD]]&lt;=VALUE(max_scatterplot)),tblSalaries[[#This Row],[Salary in USD]],selection_false))</f>
        <v>55166.239522354947</v>
      </c>
    </row>
    <row r="724" spans="2:15" ht="15" customHeight="1" x14ac:dyDescent="0.25">
      <c r="B724" t="s">
        <v>3523</v>
      </c>
      <c r="C724" s="1">
        <v>41060.843287037038</v>
      </c>
      <c r="D724" s="4" t="s">
        <v>68</v>
      </c>
      <c r="E724">
        <v>35000</v>
      </c>
      <c r="F724" t="s">
        <v>69</v>
      </c>
      <c r="G724">
        <f>tblSalaries[[#This Row],[clean Salary (in local currency)]]*VLOOKUP(tblSalaries[[#This Row],[Currency]],mapping!D:E,2,FALSE)</f>
        <v>55166.239522354947</v>
      </c>
      <c r="H724" t="s">
        <v>200</v>
      </c>
      <c r="I724" t="s">
        <v>20</v>
      </c>
      <c r="J724" t="s">
        <v>71</v>
      </c>
      <c r="K724" t="str">
        <f>VLOOKUP(tblSalaries[[#This Row],[Where do you work]],tblCountries[[Actual]:[Mapping]],2,FALSE)</f>
        <v>UK</v>
      </c>
      <c r="L724" t="s">
        <v>9</v>
      </c>
      <c r="M724" s="21">
        <v>3</v>
      </c>
      <c r="N724" t="str">
        <f>VLOOKUP(IF(FLOOR(tblSalaries[[#This Row],[Salary in USD]]/salary_step,1)&gt;19,19,FLOOR(tblSalaries[[#This Row],[Salary in USD]]/salary_step,1)),tblCountries4[#All],2,0)</f>
        <v>04 | 50000 - 62500</v>
      </c>
      <c r="O724">
        <f>IF(VALUE(max_scatterplot)=0,tblSalaries[[#This Row],[Salary in USD]],IF(AND(tblSalaries[[#This Row],[Salary in USD]]&gt;=VALUE(min_scatterplot),tblSalaries[[#This Row],[Salary in USD]]&lt;=VALUE(max_scatterplot)),tblSalaries[[#This Row],[Salary in USD]],selection_false))</f>
        <v>55166.239522354947</v>
      </c>
    </row>
    <row r="725" spans="2:15" ht="15" customHeight="1" x14ac:dyDescent="0.25">
      <c r="B725" t="s">
        <v>3547</v>
      </c>
      <c r="C725" s="1">
        <v>41061.230914351851</v>
      </c>
      <c r="D725" s="4" t="s">
        <v>1725</v>
      </c>
      <c r="E725">
        <v>35000</v>
      </c>
      <c r="F725" t="s">
        <v>69</v>
      </c>
      <c r="G725">
        <f>tblSalaries[[#This Row],[clean Salary (in local currency)]]*VLOOKUP(tblSalaries[[#This Row],[Currency]],mapping!D:E,2,FALSE)</f>
        <v>55166.239522354947</v>
      </c>
      <c r="H725" t="s">
        <v>1726</v>
      </c>
      <c r="I725" t="s">
        <v>4001</v>
      </c>
      <c r="J725" t="s">
        <v>71</v>
      </c>
      <c r="K725" t="str">
        <f>VLOOKUP(tblSalaries[[#This Row],[Where do you work]],tblCountries[[Actual]:[Mapping]],2,FALSE)</f>
        <v>UK</v>
      </c>
      <c r="L725" t="s">
        <v>18</v>
      </c>
      <c r="M725" s="21">
        <v>30</v>
      </c>
      <c r="N725" t="str">
        <f>VLOOKUP(IF(FLOOR(tblSalaries[[#This Row],[Salary in USD]]/salary_step,1)&gt;19,19,FLOOR(tblSalaries[[#This Row],[Salary in USD]]/salary_step,1)),tblCountries4[#All],2,0)</f>
        <v>04 | 50000 - 62500</v>
      </c>
      <c r="O725">
        <f>IF(VALUE(max_scatterplot)=0,tblSalaries[[#This Row],[Salary in USD]],IF(AND(tblSalaries[[#This Row],[Salary in USD]]&gt;=VALUE(min_scatterplot),tblSalaries[[#This Row],[Salary in USD]]&lt;=VALUE(max_scatterplot)),tblSalaries[[#This Row],[Salary in USD]],selection_false))</f>
        <v>55166.239522354947</v>
      </c>
    </row>
    <row r="726" spans="2:15" ht="15" customHeight="1" x14ac:dyDescent="0.25">
      <c r="B726" t="s">
        <v>3857</v>
      </c>
      <c r="C726" s="1">
        <v>41078.768599537034</v>
      </c>
      <c r="D726" s="4" t="s">
        <v>68</v>
      </c>
      <c r="E726">
        <v>35000</v>
      </c>
      <c r="F726" t="s">
        <v>69</v>
      </c>
      <c r="G726">
        <f>tblSalaries[[#This Row],[clean Salary (in local currency)]]*VLOOKUP(tblSalaries[[#This Row],[Currency]],mapping!D:E,2,FALSE)</f>
        <v>55166.239522354947</v>
      </c>
      <c r="H726" t="s">
        <v>1983</v>
      </c>
      <c r="I726" t="s">
        <v>20</v>
      </c>
      <c r="J726" t="s">
        <v>71</v>
      </c>
      <c r="K726" t="str">
        <f>VLOOKUP(tblSalaries[[#This Row],[Where do you work]],tblCountries[[Actual]:[Mapping]],2,FALSE)</f>
        <v>UK</v>
      </c>
      <c r="L726" t="s">
        <v>13</v>
      </c>
      <c r="M726" s="21">
        <v>34</v>
      </c>
      <c r="N726" t="str">
        <f>VLOOKUP(IF(FLOOR(tblSalaries[[#This Row],[Salary in USD]]/salary_step,1)&gt;19,19,FLOOR(tblSalaries[[#This Row],[Salary in USD]]/salary_step,1)),tblCountries4[#All],2,0)</f>
        <v>04 | 50000 - 62500</v>
      </c>
      <c r="O726">
        <f>IF(VALUE(max_scatterplot)=0,tblSalaries[[#This Row],[Salary in USD]],IF(AND(tblSalaries[[#This Row],[Salary in USD]]&gt;=VALUE(min_scatterplot),tblSalaries[[#This Row],[Salary in USD]]&lt;=VALUE(max_scatterplot)),tblSalaries[[#This Row],[Salary in USD]],selection_false))</f>
        <v>55166.239522354947</v>
      </c>
    </row>
    <row r="727" spans="2:15" ht="15" customHeight="1" x14ac:dyDescent="0.25">
      <c r="B727" t="s">
        <v>2068</v>
      </c>
      <c r="C727" s="1">
        <v>41054.301053240742</v>
      </c>
      <c r="D727" s="4">
        <v>56000</v>
      </c>
      <c r="E727">
        <v>56000</v>
      </c>
      <c r="F727" t="s">
        <v>86</v>
      </c>
      <c r="G727">
        <f>tblSalaries[[#This Row],[clean Salary (in local currency)]]*VLOOKUP(tblSalaries[[#This Row],[Currency]],mapping!D:E,2,FALSE)</f>
        <v>55068.245289698301</v>
      </c>
      <c r="H727" t="s">
        <v>108</v>
      </c>
      <c r="I727" t="s">
        <v>20</v>
      </c>
      <c r="J727" t="s">
        <v>109</v>
      </c>
      <c r="K727" t="str">
        <f>VLOOKUP(tblSalaries[[#This Row],[Where do you work]],tblCountries[[Actual]:[Mapping]],2,FALSE)</f>
        <v>Canada</v>
      </c>
      <c r="L727" t="s">
        <v>13</v>
      </c>
      <c r="M727" s="21" t="s">
        <v>4016</v>
      </c>
      <c r="N727" t="str">
        <f>VLOOKUP(IF(FLOOR(tblSalaries[[#This Row],[Salary in USD]]/salary_step,1)&gt;19,19,FLOOR(tblSalaries[[#This Row],[Salary in USD]]/salary_step,1)),tblCountries4[#All],2,0)</f>
        <v>04 | 50000 - 62500</v>
      </c>
      <c r="O727">
        <f>IF(VALUE(max_scatterplot)=0,tblSalaries[[#This Row],[Salary in USD]],IF(AND(tblSalaries[[#This Row],[Salary in USD]]&gt;=VALUE(min_scatterplot),tblSalaries[[#This Row],[Salary in USD]]&lt;=VALUE(max_scatterplot)),tblSalaries[[#This Row],[Salary in USD]],selection_false))</f>
        <v>55068.245289698301</v>
      </c>
    </row>
    <row r="728" spans="2:15" ht="15" customHeight="1" x14ac:dyDescent="0.25">
      <c r="B728" t="s">
        <v>2350</v>
      </c>
      <c r="C728" s="1">
        <v>41055.069652777776</v>
      </c>
      <c r="D728" s="4">
        <v>56000</v>
      </c>
      <c r="E728">
        <v>56000</v>
      </c>
      <c r="F728" t="s">
        <v>86</v>
      </c>
      <c r="G728">
        <f>tblSalaries[[#This Row],[clean Salary (in local currency)]]*VLOOKUP(tblSalaries[[#This Row],[Currency]],mapping!D:E,2,FALSE)</f>
        <v>55068.245289698301</v>
      </c>
      <c r="H728" t="s">
        <v>431</v>
      </c>
      <c r="I728" t="s">
        <v>20</v>
      </c>
      <c r="J728" t="s">
        <v>88</v>
      </c>
      <c r="K728" t="str">
        <f>VLOOKUP(tblSalaries[[#This Row],[Where do you work]],tblCountries[[Actual]:[Mapping]],2,FALSE)</f>
        <v>Canada</v>
      </c>
      <c r="L728" t="s">
        <v>9</v>
      </c>
      <c r="M728" s="21" t="s">
        <v>4016</v>
      </c>
      <c r="N728" t="str">
        <f>VLOOKUP(IF(FLOOR(tblSalaries[[#This Row],[Salary in USD]]/salary_step,1)&gt;19,19,FLOOR(tblSalaries[[#This Row],[Salary in USD]]/salary_step,1)),tblCountries4[#All],2,0)</f>
        <v>04 | 50000 - 62500</v>
      </c>
      <c r="O728">
        <f>IF(VALUE(max_scatterplot)=0,tblSalaries[[#This Row],[Salary in USD]],IF(AND(tblSalaries[[#This Row],[Salary in USD]]&gt;=VALUE(min_scatterplot),tblSalaries[[#This Row],[Salary in USD]]&lt;=VALUE(max_scatterplot)),tblSalaries[[#This Row],[Salary in USD]],selection_false))</f>
        <v>55068.245289698301</v>
      </c>
    </row>
    <row r="729" spans="2:15" ht="15" customHeight="1" x14ac:dyDescent="0.25">
      <c r="B729" t="s">
        <v>3634</v>
      </c>
      <c r="C729" s="1">
        <v>41064.905034722222</v>
      </c>
      <c r="D729" s="4">
        <v>56000</v>
      </c>
      <c r="E729">
        <v>56000</v>
      </c>
      <c r="F729" t="s">
        <v>86</v>
      </c>
      <c r="G729">
        <f>tblSalaries[[#This Row],[clean Salary (in local currency)]]*VLOOKUP(tblSalaries[[#This Row],[Currency]],mapping!D:E,2,FALSE)</f>
        <v>55068.245289698301</v>
      </c>
      <c r="H729" t="s">
        <v>83</v>
      </c>
      <c r="I729" t="s">
        <v>356</v>
      </c>
      <c r="J729" t="s">
        <v>88</v>
      </c>
      <c r="K729" t="str">
        <f>VLOOKUP(tblSalaries[[#This Row],[Where do you work]],tblCountries[[Actual]:[Mapping]],2,FALSE)</f>
        <v>Canada</v>
      </c>
      <c r="L729" t="s">
        <v>13</v>
      </c>
      <c r="M729" s="21">
        <v>1</v>
      </c>
      <c r="N729" t="str">
        <f>VLOOKUP(IF(FLOOR(tblSalaries[[#This Row],[Salary in USD]]/salary_step,1)&gt;19,19,FLOOR(tblSalaries[[#This Row],[Salary in USD]]/salary_step,1)),tblCountries4[#All],2,0)</f>
        <v>04 | 50000 - 62500</v>
      </c>
      <c r="O729">
        <f>IF(VALUE(max_scatterplot)=0,tblSalaries[[#This Row],[Salary in USD]],IF(AND(tblSalaries[[#This Row],[Salary in USD]]&gt;=VALUE(min_scatterplot),tblSalaries[[#This Row],[Salary in USD]]&lt;=VALUE(max_scatterplot)),tblSalaries[[#This Row],[Salary in USD]],selection_false))</f>
        <v>55068.245289698301</v>
      </c>
    </row>
    <row r="730" spans="2:15" ht="15" customHeight="1" x14ac:dyDescent="0.25">
      <c r="B730" t="s">
        <v>3034</v>
      </c>
      <c r="C730" s="1">
        <v>41057.591365740744</v>
      </c>
      <c r="D730" s="4" t="s">
        <v>1187</v>
      </c>
      <c r="E730">
        <v>55000</v>
      </c>
      <c r="F730" t="s">
        <v>6</v>
      </c>
      <c r="G730">
        <f>tblSalaries[[#This Row],[clean Salary (in local currency)]]*VLOOKUP(tblSalaries[[#This Row],[Currency]],mapping!D:E,2,FALSE)</f>
        <v>55000</v>
      </c>
      <c r="H730" t="s">
        <v>467</v>
      </c>
      <c r="I730" t="s">
        <v>3999</v>
      </c>
      <c r="J730" t="s">
        <v>416</v>
      </c>
      <c r="K730" t="str">
        <f>VLOOKUP(tblSalaries[[#This Row],[Where do you work]],tblCountries[[Actual]:[Mapping]],2,FALSE)</f>
        <v>Israel</v>
      </c>
      <c r="L730" t="s">
        <v>9</v>
      </c>
      <c r="M730" s="21">
        <v>6</v>
      </c>
      <c r="N730" t="str">
        <f>VLOOKUP(IF(FLOOR(tblSalaries[[#This Row],[Salary in USD]]/salary_step,1)&gt;19,19,FLOOR(tblSalaries[[#This Row],[Salary in USD]]/salary_step,1)),tblCountries4[#All],2,0)</f>
        <v>04 | 50000 - 62500</v>
      </c>
      <c r="O730">
        <f>IF(VALUE(max_scatterplot)=0,tblSalaries[[#This Row],[Salary in USD]],IF(AND(tblSalaries[[#This Row],[Salary in USD]]&gt;=VALUE(min_scatterplot),tblSalaries[[#This Row],[Salary in USD]]&lt;=VALUE(max_scatterplot)),tblSalaries[[#This Row],[Salary in USD]],selection_false))</f>
        <v>55000</v>
      </c>
    </row>
    <row r="731" spans="2:15" ht="15" customHeight="1" x14ac:dyDescent="0.25">
      <c r="B731" t="s">
        <v>2168</v>
      </c>
      <c r="C731" s="1">
        <v>41055.032280092593</v>
      </c>
      <c r="D731" s="4">
        <v>55000</v>
      </c>
      <c r="E731">
        <v>55000</v>
      </c>
      <c r="F731" t="s">
        <v>6</v>
      </c>
      <c r="G731">
        <f>tblSalaries[[#This Row],[clean Salary (in local currency)]]*VLOOKUP(tblSalaries[[#This Row],[Currency]],mapping!D:E,2,FALSE)</f>
        <v>55000</v>
      </c>
      <c r="H731" t="s">
        <v>233</v>
      </c>
      <c r="I731" t="s">
        <v>52</v>
      </c>
      <c r="J731" t="s">
        <v>15</v>
      </c>
      <c r="K731" t="str">
        <f>VLOOKUP(tblSalaries[[#This Row],[Where do you work]],tblCountries[[Actual]:[Mapping]],2,FALSE)</f>
        <v>USA</v>
      </c>
      <c r="L731" t="s">
        <v>18</v>
      </c>
      <c r="M731" s="21" t="s">
        <v>4016</v>
      </c>
      <c r="N731" t="str">
        <f>VLOOKUP(IF(FLOOR(tblSalaries[[#This Row],[Salary in USD]]/salary_step,1)&gt;19,19,FLOOR(tblSalaries[[#This Row],[Salary in USD]]/salary_step,1)),tblCountries4[#All],2,0)</f>
        <v>04 | 50000 - 62500</v>
      </c>
      <c r="O731">
        <f>IF(VALUE(max_scatterplot)=0,tblSalaries[[#This Row],[Salary in USD]],IF(AND(tblSalaries[[#This Row],[Salary in USD]]&gt;=VALUE(min_scatterplot),tblSalaries[[#This Row],[Salary in USD]]&lt;=VALUE(max_scatterplot)),tblSalaries[[#This Row],[Salary in USD]],selection_false))</f>
        <v>55000</v>
      </c>
    </row>
    <row r="732" spans="2:15" ht="15" customHeight="1" x14ac:dyDescent="0.25">
      <c r="B732" t="s">
        <v>2276</v>
      </c>
      <c r="C732" s="1">
        <v>41055.048888888887</v>
      </c>
      <c r="D732" s="4">
        <v>55000</v>
      </c>
      <c r="E732">
        <v>55000</v>
      </c>
      <c r="F732" t="s">
        <v>6</v>
      </c>
      <c r="G732">
        <f>tblSalaries[[#This Row],[clean Salary (in local currency)]]*VLOOKUP(tblSalaries[[#This Row],[Currency]],mapping!D:E,2,FALSE)</f>
        <v>55000</v>
      </c>
      <c r="H732" t="s">
        <v>214</v>
      </c>
      <c r="I732" t="s">
        <v>20</v>
      </c>
      <c r="J732" t="s">
        <v>15</v>
      </c>
      <c r="K732" t="str">
        <f>VLOOKUP(tblSalaries[[#This Row],[Where do you work]],tblCountries[[Actual]:[Mapping]],2,FALSE)</f>
        <v>USA</v>
      </c>
      <c r="L732" t="s">
        <v>13</v>
      </c>
      <c r="M732" s="21" t="s">
        <v>4016</v>
      </c>
      <c r="N732" t="str">
        <f>VLOOKUP(IF(FLOOR(tblSalaries[[#This Row],[Salary in USD]]/salary_step,1)&gt;19,19,FLOOR(tblSalaries[[#This Row],[Salary in USD]]/salary_step,1)),tblCountries4[#All],2,0)</f>
        <v>04 | 50000 - 62500</v>
      </c>
      <c r="O732">
        <f>IF(VALUE(max_scatterplot)=0,tblSalaries[[#This Row],[Salary in USD]],IF(AND(tblSalaries[[#This Row],[Salary in USD]]&gt;=VALUE(min_scatterplot),tblSalaries[[#This Row],[Salary in USD]]&lt;=VALUE(max_scatterplot)),tblSalaries[[#This Row],[Salary in USD]],selection_false))</f>
        <v>55000</v>
      </c>
    </row>
    <row r="733" spans="2:15" ht="15" customHeight="1" x14ac:dyDescent="0.25">
      <c r="B733" t="s">
        <v>2321</v>
      </c>
      <c r="C733" s="1">
        <v>41055.060717592591</v>
      </c>
      <c r="D733" s="4">
        <v>55</v>
      </c>
      <c r="E733">
        <v>55000</v>
      </c>
      <c r="F733" t="s">
        <v>6</v>
      </c>
      <c r="G733">
        <f>tblSalaries[[#This Row],[clean Salary (in local currency)]]*VLOOKUP(tblSalaries[[#This Row],[Currency]],mapping!D:E,2,FALSE)</f>
        <v>55000</v>
      </c>
      <c r="H733" t="s">
        <v>207</v>
      </c>
      <c r="I733" t="s">
        <v>20</v>
      </c>
      <c r="J733" t="s">
        <v>15</v>
      </c>
      <c r="K733" t="str">
        <f>VLOOKUP(tblSalaries[[#This Row],[Where do you work]],tblCountries[[Actual]:[Mapping]],2,FALSE)</f>
        <v>USA</v>
      </c>
      <c r="L733" t="s">
        <v>9</v>
      </c>
      <c r="M733" s="21" t="s">
        <v>4016</v>
      </c>
      <c r="N733" t="str">
        <f>VLOOKUP(IF(FLOOR(tblSalaries[[#This Row],[Salary in USD]]/salary_step,1)&gt;19,19,FLOOR(tblSalaries[[#This Row],[Salary in USD]]/salary_step,1)),tblCountries4[#All],2,0)</f>
        <v>04 | 50000 - 62500</v>
      </c>
      <c r="O733">
        <f>IF(VALUE(max_scatterplot)=0,tblSalaries[[#This Row],[Salary in USD]],IF(AND(tblSalaries[[#This Row],[Salary in USD]]&gt;=VALUE(min_scatterplot),tblSalaries[[#This Row],[Salary in USD]]&lt;=VALUE(max_scatterplot)),tblSalaries[[#This Row],[Salary in USD]],selection_false))</f>
        <v>55000</v>
      </c>
    </row>
    <row r="734" spans="2:15" ht="15" customHeight="1" x14ac:dyDescent="0.25">
      <c r="B734" t="s">
        <v>2390</v>
      </c>
      <c r="C734" s="1">
        <v>41055.083865740744</v>
      </c>
      <c r="D734" s="4">
        <v>55000</v>
      </c>
      <c r="E734">
        <v>55000</v>
      </c>
      <c r="F734" t="s">
        <v>6</v>
      </c>
      <c r="G734">
        <f>tblSalaries[[#This Row],[clean Salary (in local currency)]]*VLOOKUP(tblSalaries[[#This Row],[Currency]],mapping!D:E,2,FALSE)</f>
        <v>55000</v>
      </c>
      <c r="H734" t="s">
        <v>310</v>
      </c>
      <c r="I734" t="s">
        <v>310</v>
      </c>
      <c r="J734" t="s">
        <v>15</v>
      </c>
      <c r="K734" t="str">
        <f>VLOOKUP(tblSalaries[[#This Row],[Where do you work]],tblCountries[[Actual]:[Mapping]],2,FALSE)</f>
        <v>USA</v>
      </c>
      <c r="L734" t="s">
        <v>9</v>
      </c>
      <c r="M734" s="21" t="s">
        <v>4016</v>
      </c>
      <c r="N734" t="str">
        <f>VLOOKUP(IF(FLOOR(tblSalaries[[#This Row],[Salary in USD]]/salary_step,1)&gt;19,19,FLOOR(tblSalaries[[#This Row],[Salary in USD]]/salary_step,1)),tblCountries4[#All],2,0)</f>
        <v>04 | 50000 - 62500</v>
      </c>
      <c r="O734">
        <f>IF(VALUE(max_scatterplot)=0,tblSalaries[[#This Row],[Salary in USD]],IF(AND(tblSalaries[[#This Row],[Salary in USD]]&gt;=VALUE(min_scatterplot),tblSalaries[[#This Row],[Salary in USD]]&lt;=VALUE(max_scatterplot)),tblSalaries[[#This Row],[Salary in USD]],selection_false))</f>
        <v>55000</v>
      </c>
    </row>
    <row r="735" spans="2:15" ht="15" customHeight="1" x14ac:dyDescent="0.25">
      <c r="B735" t="s">
        <v>2488</v>
      </c>
      <c r="C735" s="1">
        <v>41055.148287037038</v>
      </c>
      <c r="D735" s="4">
        <v>55000</v>
      </c>
      <c r="E735">
        <v>55000</v>
      </c>
      <c r="F735" t="s">
        <v>6</v>
      </c>
      <c r="G735">
        <f>tblSalaries[[#This Row],[clean Salary (in local currency)]]*VLOOKUP(tblSalaries[[#This Row],[Currency]],mapping!D:E,2,FALSE)</f>
        <v>55000</v>
      </c>
      <c r="H735" t="s">
        <v>20</v>
      </c>
      <c r="I735" t="s">
        <v>20</v>
      </c>
      <c r="J735" t="s">
        <v>15</v>
      </c>
      <c r="K735" t="str">
        <f>VLOOKUP(tblSalaries[[#This Row],[Where do you work]],tblCountries[[Actual]:[Mapping]],2,FALSE)</f>
        <v>USA</v>
      </c>
      <c r="L735" t="s">
        <v>18</v>
      </c>
      <c r="M735" s="21" t="s">
        <v>4016</v>
      </c>
      <c r="N735" t="str">
        <f>VLOOKUP(IF(FLOOR(tblSalaries[[#This Row],[Salary in USD]]/salary_step,1)&gt;19,19,FLOOR(tblSalaries[[#This Row],[Salary in USD]]/salary_step,1)),tblCountries4[#All],2,0)</f>
        <v>04 | 50000 - 62500</v>
      </c>
      <c r="O735">
        <f>IF(VALUE(max_scatterplot)=0,tblSalaries[[#This Row],[Salary in USD]],IF(AND(tblSalaries[[#This Row],[Salary in USD]]&gt;=VALUE(min_scatterplot),tblSalaries[[#This Row],[Salary in USD]]&lt;=VALUE(max_scatterplot)),tblSalaries[[#This Row],[Salary in USD]],selection_false))</f>
        <v>55000</v>
      </c>
    </row>
    <row r="736" spans="2:15" ht="15" customHeight="1" x14ac:dyDescent="0.25">
      <c r="B736" t="s">
        <v>2544</v>
      </c>
      <c r="C736" s="1">
        <v>41055.229930555557</v>
      </c>
      <c r="D736" s="4">
        <v>55000</v>
      </c>
      <c r="E736">
        <v>55000</v>
      </c>
      <c r="F736" t="s">
        <v>6</v>
      </c>
      <c r="G736">
        <f>tblSalaries[[#This Row],[clean Salary (in local currency)]]*VLOOKUP(tblSalaries[[#This Row],[Currency]],mapping!D:E,2,FALSE)</f>
        <v>55000</v>
      </c>
      <c r="H736" t="s">
        <v>387</v>
      </c>
      <c r="I736" t="s">
        <v>20</v>
      </c>
      <c r="J736" t="s">
        <v>15</v>
      </c>
      <c r="K736" t="str">
        <f>VLOOKUP(tblSalaries[[#This Row],[Where do you work]],tblCountries[[Actual]:[Mapping]],2,FALSE)</f>
        <v>USA</v>
      </c>
      <c r="L736" t="s">
        <v>18</v>
      </c>
      <c r="M736" s="21" t="s">
        <v>4016</v>
      </c>
      <c r="N736" t="str">
        <f>VLOOKUP(IF(FLOOR(tblSalaries[[#This Row],[Salary in USD]]/salary_step,1)&gt;19,19,FLOOR(tblSalaries[[#This Row],[Salary in USD]]/salary_step,1)),tblCountries4[#All],2,0)</f>
        <v>04 | 50000 - 62500</v>
      </c>
      <c r="O736">
        <f>IF(VALUE(max_scatterplot)=0,tblSalaries[[#This Row],[Salary in USD]],IF(AND(tblSalaries[[#This Row],[Salary in USD]]&gt;=VALUE(min_scatterplot),tblSalaries[[#This Row],[Salary in USD]]&lt;=VALUE(max_scatterplot)),tblSalaries[[#This Row],[Salary in USD]],selection_false))</f>
        <v>55000</v>
      </c>
    </row>
    <row r="737" spans="2:15" ht="15" customHeight="1" x14ac:dyDescent="0.25">
      <c r="B737" t="s">
        <v>2847</v>
      </c>
      <c r="C737" s="1">
        <v>41056.142418981479</v>
      </c>
      <c r="D737" s="4">
        <v>55000</v>
      </c>
      <c r="E737">
        <v>55000</v>
      </c>
      <c r="F737" t="s">
        <v>6</v>
      </c>
      <c r="G737">
        <f>tblSalaries[[#This Row],[clean Salary (in local currency)]]*VLOOKUP(tblSalaries[[#This Row],[Currency]],mapping!D:E,2,FALSE)</f>
        <v>55000</v>
      </c>
      <c r="H737" t="s">
        <v>20</v>
      </c>
      <c r="I737" t="s">
        <v>20</v>
      </c>
      <c r="J737" t="s">
        <v>15</v>
      </c>
      <c r="K737" t="str">
        <f>VLOOKUP(tblSalaries[[#This Row],[Where do you work]],tblCountries[[Actual]:[Mapping]],2,FALSE)</f>
        <v>USA</v>
      </c>
      <c r="L737" t="s">
        <v>9</v>
      </c>
      <c r="M737" s="21">
        <v>10</v>
      </c>
      <c r="N737" t="str">
        <f>VLOOKUP(IF(FLOOR(tblSalaries[[#This Row],[Salary in USD]]/salary_step,1)&gt;19,19,FLOOR(tblSalaries[[#This Row],[Salary in USD]]/salary_step,1)),tblCountries4[#All],2,0)</f>
        <v>04 | 50000 - 62500</v>
      </c>
      <c r="O737">
        <f>IF(VALUE(max_scatterplot)=0,tblSalaries[[#This Row],[Salary in USD]],IF(AND(tblSalaries[[#This Row],[Salary in USD]]&gt;=VALUE(min_scatterplot),tblSalaries[[#This Row],[Salary in USD]]&lt;=VALUE(max_scatterplot)),tblSalaries[[#This Row],[Salary in USD]],selection_false))</f>
        <v>55000</v>
      </c>
    </row>
    <row r="738" spans="2:15" ht="15" customHeight="1" x14ac:dyDescent="0.25">
      <c r="B738" t="s">
        <v>3230</v>
      </c>
      <c r="C738" s="1">
        <v>41058.223368055558</v>
      </c>
      <c r="D738" s="4">
        <v>55000</v>
      </c>
      <c r="E738">
        <v>55000</v>
      </c>
      <c r="F738" t="s">
        <v>6</v>
      </c>
      <c r="G738">
        <f>tblSalaries[[#This Row],[clean Salary (in local currency)]]*VLOOKUP(tblSalaries[[#This Row],[Currency]],mapping!D:E,2,FALSE)</f>
        <v>55000</v>
      </c>
      <c r="H738" t="s">
        <v>1241</v>
      </c>
      <c r="I738" t="s">
        <v>20</v>
      </c>
      <c r="J738" t="s">
        <v>15</v>
      </c>
      <c r="K738" t="str">
        <f>VLOOKUP(tblSalaries[[#This Row],[Where do you work]],tblCountries[[Actual]:[Mapping]],2,FALSE)</f>
        <v>USA</v>
      </c>
      <c r="L738" t="s">
        <v>25</v>
      </c>
      <c r="M738" s="21">
        <v>7</v>
      </c>
      <c r="N738" t="str">
        <f>VLOOKUP(IF(FLOOR(tblSalaries[[#This Row],[Salary in USD]]/salary_step,1)&gt;19,19,FLOOR(tblSalaries[[#This Row],[Salary in USD]]/salary_step,1)),tblCountries4[#All],2,0)</f>
        <v>04 | 50000 - 62500</v>
      </c>
      <c r="O738">
        <f>IF(VALUE(max_scatterplot)=0,tblSalaries[[#This Row],[Salary in USD]],IF(AND(tblSalaries[[#This Row],[Salary in USD]]&gt;=VALUE(min_scatterplot),tblSalaries[[#This Row],[Salary in USD]]&lt;=VALUE(max_scatterplot)),tblSalaries[[#This Row],[Salary in USD]],selection_false))</f>
        <v>55000</v>
      </c>
    </row>
    <row r="739" spans="2:15" ht="15" customHeight="1" x14ac:dyDescent="0.25">
      <c r="B739" t="s">
        <v>3383</v>
      </c>
      <c r="C739" s="1">
        <v>41058.967731481483</v>
      </c>
      <c r="D739" s="4">
        <v>55000</v>
      </c>
      <c r="E739">
        <v>55000</v>
      </c>
      <c r="F739" t="s">
        <v>6</v>
      </c>
      <c r="G739">
        <f>tblSalaries[[#This Row],[clean Salary (in local currency)]]*VLOOKUP(tblSalaries[[#This Row],[Currency]],mapping!D:E,2,FALSE)</f>
        <v>55000</v>
      </c>
      <c r="H739" t="s">
        <v>1565</v>
      </c>
      <c r="I739" t="s">
        <v>20</v>
      </c>
      <c r="J739" t="s">
        <v>15</v>
      </c>
      <c r="K739" t="str">
        <f>VLOOKUP(tblSalaries[[#This Row],[Where do you work]],tblCountries[[Actual]:[Mapping]],2,FALSE)</f>
        <v>USA</v>
      </c>
      <c r="L739" t="s">
        <v>13</v>
      </c>
      <c r="M739" s="21">
        <v>1</v>
      </c>
      <c r="N739" t="str">
        <f>VLOOKUP(IF(FLOOR(tblSalaries[[#This Row],[Salary in USD]]/salary_step,1)&gt;19,19,FLOOR(tblSalaries[[#This Row],[Salary in USD]]/salary_step,1)),tblCountries4[#All],2,0)</f>
        <v>04 | 50000 - 62500</v>
      </c>
      <c r="O739">
        <f>IF(VALUE(max_scatterplot)=0,tblSalaries[[#This Row],[Salary in USD]],IF(AND(tblSalaries[[#This Row],[Salary in USD]]&gt;=VALUE(min_scatterplot),tblSalaries[[#This Row],[Salary in USD]]&lt;=VALUE(max_scatterplot)),tblSalaries[[#This Row],[Salary in USD]],selection_false))</f>
        <v>55000</v>
      </c>
    </row>
    <row r="740" spans="2:15" ht="15" customHeight="1" x14ac:dyDescent="0.25">
      <c r="B740" t="s">
        <v>3478</v>
      </c>
      <c r="C740" s="1">
        <v>41059.959583333337</v>
      </c>
      <c r="D740" s="4">
        <v>55000</v>
      </c>
      <c r="E740">
        <v>55000</v>
      </c>
      <c r="F740" t="s">
        <v>6</v>
      </c>
      <c r="G740">
        <f>tblSalaries[[#This Row],[clean Salary (in local currency)]]*VLOOKUP(tblSalaries[[#This Row],[Currency]],mapping!D:E,2,FALSE)</f>
        <v>55000</v>
      </c>
      <c r="H740" t="s">
        <v>1656</v>
      </c>
      <c r="I740" t="s">
        <v>52</v>
      </c>
      <c r="J740" t="s">
        <v>15</v>
      </c>
      <c r="K740" t="str">
        <f>VLOOKUP(tblSalaries[[#This Row],[Where do you work]],tblCountries[[Actual]:[Mapping]],2,FALSE)</f>
        <v>USA</v>
      </c>
      <c r="L740" t="s">
        <v>18</v>
      </c>
      <c r="M740" s="21">
        <v>14</v>
      </c>
      <c r="N740" t="str">
        <f>VLOOKUP(IF(FLOOR(tblSalaries[[#This Row],[Salary in USD]]/salary_step,1)&gt;19,19,FLOOR(tblSalaries[[#This Row],[Salary in USD]]/salary_step,1)),tblCountries4[#All],2,0)</f>
        <v>04 | 50000 - 62500</v>
      </c>
      <c r="O740">
        <f>IF(VALUE(max_scatterplot)=0,tblSalaries[[#This Row],[Salary in USD]],IF(AND(tblSalaries[[#This Row],[Salary in USD]]&gt;=VALUE(min_scatterplot),tblSalaries[[#This Row],[Salary in USD]]&lt;=VALUE(max_scatterplot)),tblSalaries[[#This Row],[Salary in USD]],selection_false))</f>
        <v>55000</v>
      </c>
    </row>
    <row r="741" spans="2:15" ht="15" customHeight="1" x14ac:dyDescent="0.25">
      <c r="B741" t="s">
        <v>3579</v>
      </c>
      <c r="C741" s="1">
        <v>41062.100451388891</v>
      </c>
      <c r="D741" s="4">
        <v>55000</v>
      </c>
      <c r="E741">
        <v>55000</v>
      </c>
      <c r="F741" t="s">
        <v>6</v>
      </c>
      <c r="G741">
        <f>tblSalaries[[#This Row],[clean Salary (in local currency)]]*VLOOKUP(tblSalaries[[#This Row],[Currency]],mapping!D:E,2,FALSE)</f>
        <v>55000</v>
      </c>
      <c r="H741" t="s">
        <v>207</v>
      </c>
      <c r="I741" t="s">
        <v>20</v>
      </c>
      <c r="J741" t="s">
        <v>15</v>
      </c>
      <c r="K741" t="str">
        <f>VLOOKUP(tblSalaries[[#This Row],[Where do you work]],tblCountries[[Actual]:[Mapping]],2,FALSE)</f>
        <v>USA</v>
      </c>
      <c r="L741" t="s">
        <v>9</v>
      </c>
      <c r="M741" s="21">
        <v>2</v>
      </c>
      <c r="N741" t="str">
        <f>VLOOKUP(IF(FLOOR(tblSalaries[[#This Row],[Salary in USD]]/salary_step,1)&gt;19,19,FLOOR(tblSalaries[[#This Row],[Salary in USD]]/salary_step,1)),tblCountries4[#All],2,0)</f>
        <v>04 | 50000 - 62500</v>
      </c>
      <c r="O741">
        <f>IF(VALUE(max_scatterplot)=0,tblSalaries[[#This Row],[Salary in USD]],IF(AND(tblSalaries[[#This Row],[Salary in USD]]&gt;=VALUE(min_scatterplot),tblSalaries[[#This Row],[Salary in USD]]&lt;=VALUE(max_scatterplot)),tblSalaries[[#This Row],[Salary in USD]],selection_false))</f>
        <v>55000</v>
      </c>
    </row>
    <row r="742" spans="2:15" ht="15" customHeight="1" x14ac:dyDescent="0.25">
      <c r="B742" t="s">
        <v>3598</v>
      </c>
      <c r="C742" s="1">
        <v>41062.939953703702</v>
      </c>
      <c r="D742" s="4">
        <v>55000</v>
      </c>
      <c r="E742">
        <v>55000</v>
      </c>
      <c r="F742" t="s">
        <v>6</v>
      </c>
      <c r="G742">
        <f>tblSalaries[[#This Row],[clean Salary (in local currency)]]*VLOOKUP(tblSalaries[[#This Row],[Currency]],mapping!D:E,2,FALSE)</f>
        <v>55000</v>
      </c>
      <c r="H742" t="s">
        <v>411</v>
      </c>
      <c r="I742" t="s">
        <v>20</v>
      </c>
      <c r="J742" t="s">
        <v>15</v>
      </c>
      <c r="K742" t="str">
        <f>VLOOKUP(tblSalaries[[#This Row],[Where do you work]],tblCountries[[Actual]:[Mapping]],2,FALSE)</f>
        <v>USA</v>
      </c>
      <c r="L742" t="s">
        <v>9</v>
      </c>
      <c r="M742" s="21">
        <v>1</v>
      </c>
      <c r="N742" t="str">
        <f>VLOOKUP(IF(FLOOR(tblSalaries[[#This Row],[Salary in USD]]/salary_step,1)&gt;19,19,FLOOR(tblSalaries[[#This Row],[Salary in USD]]/salary_step,1)),tblCountries4[#All],2,0)</f>
        <v>04 | 50000 - 62500</v>
      </c>
      <c r="O742">
        <f>IF(VALUE(max_scatterplot)=0,tblSalaries[[#This Row],[Salary in USD]],IF(AND(tblSalaries[[#This Row],[Salary in USD]]&gt;=VALUE(min_scatterplot),tblSalaries[[#This Row],[Salary in USD]]&lt;=VALUE(max_scatterplot)),tblSalaries[[#This Row],[Salary in USD]],selection_false))</f>
        <v>55000</v>
      </c>
    </row>
    <row r="743" spans="2:15" ht="15" customHeight="1" x14ac:dyDescent="0.25">
      <c r="B743" t="s">
        <v>3642</v>
      </c>
      <c r="C743" s="1">
        <v>41065.085972222223</v>
      </c>
      <c r="D743" s="4">
        <v>55000</v>
      </c>
      <c r="E743">
        <v>55000</v>
      </c>
      <c r="F743" t="s">
        <v>6</v>
      </c>
      <c r="G743">
        <f>tblSalaries[[#This Row],[clean Salary (in local currency)]]*VLOOKUP(tblSalaries[[#This Row],[Currency]],mapping!D:E,2,FALSE)</f>
        <v>55000</v>
      </c>
      <c r="H743" t="s">
        <v>1814</v>
      </c>
      <c r="I743" t="s">
        <v>20</v>
      </c>
      <c r="J743" t="s">
        <v>15</v>
      </c>
      <c r="K743" t="str">
        <f>VLOOKUP(tblSalaries[[#This Row],[Where do you work]],tblCountries[[Actual]:[Mapping]],2,FALSE)</f>
        <v>USA</v>
      </c>
      <c r="L743" t="s">
        <v>9</v>
      </c>
      <c r="M743" s="21">
        <v>15</v>
      </c>
      <c r="N743" t="str">
        <f>VLOOKUP(IF(FLOOR(tblSalaries[[#This Row],[Salary in USD]]/salary_step,1)&gt;19,19,FLOOR(tblSalaries[[#This Row],[Salary in USD]]/salary_step,1)),tblCountries4[#All],2,0)</f>
        <v>04 | 50000 - 62500</v>
      </c>
      <c r="O743">
        <f>IF(VALUE(max_scatterplot)=0,tblSalaries[[#This Row],[Salary in USD]],IF(AND(tblSalaries[[#This Row],[Salary in USD]]&gt;=VALUE(min_scatterplot),tblSalaries[[#This Row],[Salary in USD]]&lt;=VALUE(max_scatterplot)),tblSalaries[[#This Row],[Salary in USD]],selection_false))</f>
        <v>55000</v>
      </c>
    </row>
    <row r="744" spans="2:15" ht="15" customHeight="1" x14ac:dyDescent="0.25">
      <c r="B744" t="s">
        <v>2070</v>
      </c>
      <c r="C744" s="1">
        <v>41054.304780092592</v>
      </c>
      <c r="D744" s="4">
        <v>43000</v>
      </c>
      <c r="E744">
        <v>43000</v>
      </c>
      <c r="F744" t="s">
        <v>22</v>
      </c>
      <c r="G744">
        <f>tblSalaries[[#This Row],[clean Salary (in local currency)]]*VLOOKUP(tblSalaries[[#This Row],[Currency]],mapping!D:E,2,FALSE)</f>
        <v>54627.175876639136</v>
      </c>
      <c r="H744" t="s">
        <v>112</v>
      </c>
      <c r="I744" t="s">
        <v>356</v>
      </c>
      <c r="J744" t="s">
        <v>113</v>
      </c>
      <c r="K744" t="str">
        <f>VLOOKUP(tblSalaries[[#This Row],[Where do you work]],tblCountries[[Actual]:[Mapping]],2,FALSE)</f>
        <v>France</v>
      </c>
      <c r="L744" t="s">
        <v>9</v>
      </c>
      <c r="M744" s="21" t="s">
        <v>4016</v>
      </c>
      <c r="N744" t="str">
        <f>VLOOKUP(IF(FLOOR(tblSalaries[[#This Row],[Salary in USD]]/salary_step,1)&gt;19,19,FLOOR(tblSalaries[[#This Row],[Salary in USD]]/salary_step,1)),tblCountries4[#All],2,0)</f>
        <v>04 | 50000 - 62500</v>
      </c>
      <c r="O744">
        <f>IF(VALUE(max_scatterplot)=0,tblSalaries[[#This Row],[Salary in USD]],IF(AND(tblSalaries[[#This Row],[Salary in USD]]&gt;=VALUE(min_scatterplot),tblSalaries[[#This Row],[Salary in USD]]&lt;=VALUE(max_scatterplot)),tblSalaries[[#This Row],[Salary in USD]],selection_false))</f>
        <v>54627.175876639136</v>
      </c>
    </row>
    <row r="745" spans="2:15" ht="15" customHeight="1" x14ac:dyDescent="0.25">
      <c r="B745" t="s">
        <v>3297</v>
      </c>
      <c r="C745" s="1">
        <v>41058.65185185185</v>
      </c>
      <c r="D745" s="4" t="s">
        <v>1481</v>
      </c>
      <c r="E745">
        <v>43000</v>
      </c>
      <c r="F745" t="s">
        <v>22</v>
      </c>
      <c r="G745">
        <f>tblSalaries[[#This Row],[clean Salary (in local currency)]]*VLOOKUP(tblSalaries[[#This Row],[Currency]],mapping!D:E,2,FALSE)</f>
        <v>54627.175876639136</v>
      </c>
      <c r="H745" t="s">
        <v>1482</v>
      </c>
      <c r="I745" t="s">
        <v>52</v>
      </c>
      <c r="J745" t="s">
        <v>106</v>
      </c>
      <c r="K745" t="str">
        <f>VLOOKUP(tblSalaries[[#This Row],[Where do you work]],tblCountries[[Actual]:[Mapping]],2,FALSE)</f>
        <v>France</v>
      </c>
      <c r="L745" t="s">
        <v>13</v>
      </c>
      <c r="M745" s="21">
        <v>7</v>
      </c>
      <c r="N745" t="str">
        <f>VLOOKUP(IF(FLOOR(tblSalaries[[#This Row],[Salary in USD]]/salary_step,1)&gt;19,19,FLOOR(tblSalaries[[#This Row],[Salary in USD]]/salary_step,1)),tblCountries4[#All],2,0)</f>
        <v>04 | 50000 - 62500</v>
      </c>
      <c r="O745">
        <f>IF(VALUE(max_scatterplot)=0,tblSalaries[[#This Row],[Salary in USD]],IF(AND(tblSalaries[[#This Row],[Salary in USD]]&gt;=VALUE(min_scatterplot),tblSalaries[[#This Row],[Salary in USD]]&lt;=VALUE(max_scatterplot)),tblSalaries[[#This Row],[Salary in USD]],selection_false))</f>
        <v>54627.175876639136</v>
      </c>
    </row>
    <row r="746" spans="2:15" ht="15" customHeight="1" x14ac:dyDescent="0.25">
      <c r="B746" t="s">
        <v>2636</v>
      </c>
      <c r="C746" s="1">
        <v>41055.49050925926</v>
      </c>
      <c r="D746" s="4">
        <v>55000</v>
      </c>
      <c r="E746">
        <v>55000</v>
      </c>
      <c r="F746" t="s">
        <v>86</v>
      </c>
      <c r="G746">
        <f>tblSalaries[[#This Row],[clean Salary (in local currency)]]*VLOOKUP(tblSalaries[[#This Row],[Currency]],mapping!D:E,2,FALSE)</f>
        <v>54084.883766667976</v>
      </c>
      <c r="H746" t="s">
        <v>724</v>
      </c>
      <c r="I746" t="s">
        <v>52</v>
      </c>
      <c r="J746" t="s">
        <v>88</v>
      </c>
      <c r="K746" t="str">
        <f>VLOOKUP(tblSalaries[[#This Row],[Where do you work]],tblCountries[[Actual]:[Mapping]],2,FALSE)</f>
        <v>Canada</v>
      </c>
      <c r="L746" t="s">
        <v>9</v>
      </c>
      <c r="M746" s="21">
        <v>5</v>
      </c>
      <c r="N746" t="str">
        <f>VLOOKUP(IF(FLOOR(tblSalaries[[#This Row],[Salary in USD]]/salary_step,1)&gt;19,19,FLOOR(tblSalaries[[#This Row],[Salary in USD]]/salary_step,1)),tblCountries4[#All],2,0)</f>
        <v>04 | 50000 - 62500</v>
      </c>
      <c r="O746">
        <f>IF(VALUE(max_scatterplot)=0,tblSalaries[[#This Row],[Salary in USD]],IF(AND(tblSalaries[[#This Row],[Salary in USD]]&gt;=VALUE(min_scatterplot),tblSalaries[[#This Row],[Salary in USD]]&lt;=VALUE(max_scatterplot)),tblSalaries[[#This Row],[Salary in USD]],selection_false))</f>
        <v>54084.883766667976</v>
      </c>
    </row>
    <row r="747" spans="2:15" ht="15" customHeight="1" x14ac:dyDescent="0.25">
      <c r="B747" t="s">
        <v>2013</v>
      </c>
      <c r="C747" s="1">
        <v>41054.143796296295</v>
      </c>
      <c r="D747" s="4">
        <v>54000</v>
      </c>
      <c r="E747">
        <v>54000</v>
      </c>
      <c r="F747" t="s">
        <v>6</v>
      </c>
      <c r="G747">
        <f>tblSalaries[[#This Row],[clean Salary (in local currency)]]*VLOOKUP(tblSalaries[[#This Row],[Currency]],mapping!D:E,2,FALSE)</f>
        <v>54000</v>
      </c>
      <c r="H747" t="s">
        <v>19</v>
      </c>
      <c r="I747" t="s">
        <v>279</v>
      </c>
      <c r="J747" t="s">
        <v>15</v>
      </c>
      <c r="K747" t="str">
        <f>VLOOKUP(tblSalaries[[#This Row],[Where do you work]],tblCountries[[Actual]:[Mapping]],2,FALSE)</f>
        <v>USA</v>
      </c>
      <c r="L747" t="s">
        <v>13</v>
      </c>
      <c r="M747" s="21" t="s">
        <v>4016</v>
      </c>
      <c r="N747" t="str">
        <f>VLOOKUP(IF(FLOOR(tblSalaries[[#This Row],[Salary in USD]]/salary_step,1)&gt;19,19,FLOOR(tblSalaries[[#This Row],[Salary in USD]]/salary_step,1)),tblCountries4[#All],2,0)</f>
        <v>04 | 50000 - 62500</v>
      </c>
      <c r="O747">
        <f>IF(VALUE(max_scatterplot)=0,tblSalaries[[#This Row],[Salary in USD]],IF(AND(tblSalaries[[#This Row],[Salary in USD]]&gt;=VALUE(min_scatterplot),tblSalaries[[#This Row],[Salary in USD]]&lt;=VALUE(max_scatterplot)),tblSalaries[[#This Row],[Salary in USD]],selection_false))</f>
        <v>54000</v>
      </c>
    </row>
    <row r="748" spans="2:15" ht="15" customHeight="1" x14ac:dyDescent="0.25">
      <c r="B748" t="s">
        <v>2138</v>
      </c>
      <c r="C748" s="1">
        <v>41055.02983796296</v>
      </c>
      <c r="D748" s="4">
        <v>54000</v>
      </c>
      <c r="E748">
        <v>54000</v>
      </c>
      <c r="F748" t="s">
        <v>6</v>
      </c>
      <c r="G748">
        <f>tblSalaries[[#This Row],[clean Salary (in local currency)]]*VLOOKUP(tblSalaries[[#This Row],[Currency]],mapping!D:E,2,FALSE)</f>
        <v>54000</v>
      </c>
      <c r="H748" t="s">
        <v>200</v>
      </c>
      <c r="I748" t="s">
        <v>20</v>
      </c>
      <c r="J748" t="s">
        <v>15</v>
      </c>
      <c r="K748" t="str">
        <f>VLOOKUP(tblSalaries[[#This Row],[Where do you work]],tblCountries[[Actual]:[Mapping]],2,FALSE)</f>
        <v>USA</v>
      </c>
      <c r="L748" t="s">
        <v>18</v>
      </c>
      <c r="M748" s="21" t="s">
        <v>4016</v>
      </c>
      <c r="N748" t="str">
        <f>VLOOKUP(IF(FLOOR(tblSalaries[[#This Row],[Salary in USD]]/salary_step,1)&gt;19,19,FLOOR(tblSalaries[[#This Row],[Salary in USD]]/salary_step,1)),tblCountries4[#All],2,0)</f>
        <v>04 | 50000 - 62500</v>
      </c>
      <c r="O748">
        <f>IF(VALUE(max_scatterplot)=0,tblSalaries[[#This Row],[Salary in USD]],IF(AND(tblSalaries[[#This Row],[Salary in USD]]&gt;=VALUE(min_scatterplot),tblSalaries[[#This Row],[Salary in USD]]&lt;=VALUE(max_scatterplot)),tblSalaries[[#This Row],[Salary in USD]],selection_false))</f>
        <v>54000</v>
      </c>
    </row>
    <row r="749" spans="2:15" ht="15" customHeight="1" x14ac:dyDescent="0.25">
      <c r="B749" t="s">
        <v>2268</v>
      </c>
      <c r="C749" s="1">
        <v>41055.047627314816</v>
      </c>
      <c r="D749" s="4">
        <v>54000</v>
      </c>
      <c r="E749">
        <v>54000</v>
      </c>
      <c r="F749" t="s">
        <v>6</v>
      </c>
      <c r="G749">
        <f>tblSalaries[[#This Row],[clean Salary (in local currency)]]*VLOOKUP(tblSalaries[[#This Row],[Currency]],mapping!D:E,2,FALSE)</f>
        <v>54000</v>
      </c>
      <c r="H749" t="s">
        <v>336</v>
      </c>
      <c r="I749" t="s">
        <v>52</v>
      </c>
      <c r="J749" t="s">
        <v>15</v>
      </c>
      <c r="K749" t="str">
        <f>VLOOKUP(tblSalaries[[#This Row],[Where do you work]],tblCountries[[Actual]:[Mapping]],2,FALSE)</f>
        <v>USA</v>
      </c>
      <c r="L749" t="s">
        <v>13</v>
      </c>
      <c r="M749" s="21" t="s">
        <v>4016</v>
      </c>
      <c r="N749" t="str">
        <f>VLOOKUP(IF(FLOOR(tblSalaries[[#This Row],[Salary in USD]]/salary_step,1)&gt;19,19,FLOOR(tblSalaries[[#This Row],[Salary in USD]]/salary_step,1)),tblCountries4[#All],2,0)</f>
        <v>04 | 50000 - 62500</v>
      </c>
      <c r="O749">
        <f>IF(VALUE(max_scatterplot)=0,tblSalaries[[#This Row],[Salary in USD]],IF(AND(tblSalaries[[#This Row],[Salary in USD]]&gt;=VALUE(min_scatterplot),tblSalaries[[#This Row],[Salary in USD]]&lt;=VALUE(max_scatterplot)),tblSalaries[[#This Row],[Salary in USD]],selection_false))</f>
        <v>54000</v>
      </c>
    </row>
    <row r="750" spans="2:15" ht="15" customHeight="1" x14ac:dyDescent="0.25">
      <c r="B750" t="s">
        <v>2515</v>
      </c>
      <c r="C750" s="1">
        <v>41055.185555555552</v>
      </c>
      <c r="D750" s="4">
        <v>54000</v>
      </c>
      <c r="E750">
        <v>54000</v>
      </c>
      <c r="F750" t="s">
        <v>6</v>
      </c>
      <c r="G750">
        <f>tblSalaries[[#This Row],[clean Salary (in local currency)]]*VLOOKUP(tblSalaries[[#This Row],[Currency]],mapping!D:E,2,FALSE)</f>
        <v>54000</v>
      </c>
      <c r="H750" t="s">
        <v>207</v>
      </c>
      <c r="I750" t="s">
        <v>20</v>
      </c>
      <c r="J750" t="s">
        <v>15</v>
      </c>
      <c r="K750" t="str">
        <f>VLOOKUP(tblSalaries[[#This Row],[Where do you work]],tblCountries[[Actual]:[Mapping]],2,FALSE)</f>
        <v>USA</v>
      </c>
      <c r="L750" t="s">
        <v>9</v>
      </c>
      <c r="M750" s="21" t="s">
        <v>4016</v>
      </c>
      <c r="N750" t="str">
        <f>VLOOKUP(IF(FLOOR(tblSalaries[[#This Row],[Salary in USD]]/salary_step,1)&gt;19,19,FLOOR(tblSalaries[[#This Row],[Salary in USD]]/salary_step,1)),tblCountries4[#All],2,0)</f>
        <v>04 | 50000 - 62500</v>
      </c>
      <c r="O750">
        <f>IF(VALUE(max_scatterplot)=0,tblSalaries[[#This Row],[Salary in USD]],IF(AND(tblSalaries[[#This Row],[Salary in USD]]&gt;=VALUE(min_scatterplot),tblSalaries[[#This Row],[Salary in USD]]&lt;=VALUE(max_scatterplot)),tblSalaries[[#This Row],[Salary in USD]],selection_false))</f>
        <v>54000</v>
      </c>
    </row>
    <row r="751" spans="2:15" ht="15" customHeight="1" x14ac:dyDescent="0.25">
      <c r="B751" t="s">
        <v>2557</v>
      </c>
      <c r="C751" s="1">
        <v>41055.246782407405</v>
      </c>
      <c r="D751" s="4">
        <v>54000</v>
      </c>
      <c r="E751">
        <v>54000</v>
      </c>
      <c r="F751" t="s">
        <v>6</v>
      </c>
      <c r="G751">
        <f>tblSalaries[[#This Row],[clean Salary (in local currency)]]*VLOOKUP(tblSalaries[[#This Row],[Currency]],mapping!D:E,2,FALSE)</f>
        <v>54000</v>
      </c>
      <c r="H751" t="s">
        <v>660</v>
      </c>
      <c r="I751" t="s">
        <v>67</v>
      </c>
      <c r="J751" t="s">
        <v>15</v>
      </c>
      <c r="K751" t="str">
        <f>VLOOKUP(tblSalaries[[#This Row],[Where do you work]],tblCountries[[Actual]:[Mapping]],2,FALSE)</f>
        <v>USA</v>
      </c>
      <c r="L751" t="s">
        <v>13</v>
      </c>
      <c r="M751" s="21">
        <v>5</v>
      </c>
      <c r="N751" t="str">
        <f>VLOOKUP(IF(FLOOR(tblSalaries[[#This Row],[Salary in USD]]/salary_step,1)&gt;19,19,FLOOR(tblSalaries[[#This Row],[Salary in USD]]/salary_step,1)),tblCountries4[#All],2,0)</f>
        <v>04 | 50000 - 62500</v>
      </c>
      <c r="O751">
        <f>IF(VALUE(max_scatterplot)=0,tblSalaries[[#This Row],[Salary in USD]],IF(AND(tblSalaries[[#This Row],[Salary in USD]]&gt;=VALUE(min_scatterplot),tblSalaries[[#This Row],[Salary in USD]]&lt;=VALUE(max_scatterplot)),tblSalaries[[#This Row],[Salary in USD]],selection_false))</f>
        <v>54000</v>
      </c>
    </row>
    <row r="752" spans="2:15" ht="15" customHeight="1" x14ac:dyDescent="0.25">
      <c r="B752" t="s">
        <v>3265</v>
      </c>
      <c r="C752" s="1">
        <v>41058.509745370371</v>
      </c>
      <c r="D752" s="4">
        <v>54000</v>
      </c>
      <c r="E752">
        <v>54000</v>
      </c>
      <c r="F752" t="s">
        <v>6</v>
      </c>
      <c r="G752">
        <f>tblSalaries[[#This Row],[clean Salary (in local currency)]]*VLOOKUP(tblSalaries[[#This Row],[Currency]],mapping!D:E,2,FALSE)</f>
        <v>54000</v>
      </c>
      <c r="H752" t="s">
        <v>1439</v>
      </c>
      <c r="I752" t="s">
        <v>20</v>
      </c>
      <c r="J752" t="s">
        <v>15</v>
      </c>
      <c r="K752" t="str">
        <f>VLOOKUP(tblSalaries[[#This Row],[Where do you work]],tblCountries[[Actual]:[Mapping]],2,FALSE)</f>
        <v>USA</v>
      </c>
      <c r="L752" t="s">
        <v>13</v>
      </c>
      <c r="M752" s="21">
        <v>6</v>
      </c>
      <c r="N752" t="str">
        <f>VLOOKUP(IF(FLOOR(tblSalaries[[#This Row],[Salary in USD]]/salary_step,1)&gt;19,19,FLOOR(tblSalaries[[#This Row],[Salary in USD]]/salary_step,1)),tblCountries4[#All],2,0)</f>
        <v>04 | 50000 - 62500</v>
      </c>
      <c r="O752">
        <f>IF(VALUE(max_scatterplot)=0,tblSalaries[[#This Row],[Salary in USD]],IF(AND(tblSalaries[[#This Row],[Salary in USD]]&gt;=VALUE(min_scatterplot),tblSalaries[[#This Row],[Salary in USD]]&lt;=VALUE(max_scatterplot)),tblSalaries[[#This Row],[Salary in USD]],selection_false))</f>
        <v>54000</v>
      </c>
    </row>
    <row r="753" spans="2:15" ht="15" customHeight="1" x14ac:dyDescent="0.25">
      <c r="B753" t="s">
        <v>3610</v>
      </c>
      <c r="C753" s="1">
        <v>41063.511284722219</v>
      </c>
      <c r="D753" s="4">
        <v>54000</v>
      </c>
      <c r="E753">
        <v>54000</v>
      </c>
      <c r="F753" t="s">
        <v>6</v>
      </c>
      <c r="G753">
        <f>tblSalaries[[#This Row],[clean Salary (in local currency)]]*VLOOKUP(tblSalaries[[#This Row],[Currency]],mapping!D:E,2,FALSE)</f>
        <v>54000</v>
      </c>
      <c r="H753" t="s">
        <v>1782</v>
      </c>
      <c r="I753" t="s">
        <v>4001</v>
      </c>
      <c r="J753" t="s">
        <v>15</v>
      </c>
      <c r="K753" t="str">
        <f>VLOOKUP(tblSalaries[[#This Row],[Where do you work]],tblCountries[[Actual]:[Mapping]],2,FALSE)</f>
        <v>USA</v>
      </c>
      <c r="L753" t="s">
        <v>9</v>
      </c>
      <c r="M753" s="21">
        <v>10</v>
      </c>
      <c r="N753" t="str">
        <f>VLOOKUP(IF(FLOOR(tblSalaries[[#This Row],[Salary in USD]]/salary_step,1)&gt;19,19,FLOOR(tblSalaries[[#This Row],[Salary in USD]]/salary_step,1)),tblCountries4[#All],2,0)</f>
        <v>04 | 50000 - 62500</v>
      </c>
      <c r="O753">
        <f>IF(VALUE(max_scatterplot)=0,tblSalaries[[#This Row],[Salary in USD]],IF(AND(tblSalaries[[#This Row],[Salary in USD]]&gt;=VALUE(min_scatterplot),tblSalaries[[#This Row],[Salary in USD]]&lt;=VALUE(max_scatterplot)),tblSalaries[[#This Row],[Salary in USD]],selection_false))</f>
        <v>54000</v>
      </c>
    </row>
    <row r="754" spans="2:15" ht="15" customHeight="1" x14ac:dyDescent="0.25">
      <c r="B754" t="s">
        <v>3675</v>
      </c>
      <c r="C754" s="1">
        <v>41066.167268518519</v>
      </c>
      <c r="D754" s="4">
        <v>54000</v>
      </c>
      <c r="E754">
        <v>54000</v>
      </c>
      <c r="F754" t="s">
        <v>6</v>
      </c>
      <c r="G754">
        <f>tblSalaries[[#This Row],[clean Salary (in local currency)]]*VLOOKUP(tblSalaries[[#This Row],[Currency]],mapping!D:E,2,FALSE)</f>
        <v>54000</v>
      </c>
      <c r="H754" t="s">
        <v>309</v>
      </c>
      <c r="I754" t="s">
        <v>20</v>
      </c>
      <c r="J754" t="s">
        <v>15</v>
      </c>
      <c r="K754" t="str">
        <f>VLOOKUP(tblSalaries[[#This Row],[Where do you work]],tblCountries[[Actual]:[Mapping]],2,FALSE)</f>
        <v>USA</v>
      </c>
      <c r="L754" t="s">
        <v>13</v>
      </c>
      <c r="M754" s="21">
        <v>6</v>
      </c>
      <c r="N754" t="str">
        <f>VLOOKUP(IF(FLOOR(tblSalaries[[#This Row],[Salary in USD]]/salary_step,1)&gt;19,19,FLOOR(tblSalaries[[#This Row],[Salary in USD]]/salary_step,1)),tblCountries4[#All],2,0)</f>
        <v>04 | 50000 - 62500</v>
      </c>
      <c r="O754">
        <f>IF(VALUE(max_scatterplot)=0,tblSalaries[[#This Row],[Salary in USD]],IF(AND(tblSalaries[[#This Row],[Salary in USD]]&gt;=VALUE(min_scatterplot),tblSalaries[[#This Row],[Salary in USD]]&lt;=VALUE(max_scatterplot)),tblSalaries[[#This Row],[Salary in USD]],selection_false))</f>
        <v>54000</v>
      </c>
    </row>
    <row r="755" spans="2:15" ht="15" customHeight="1" x14ac:dyDescent="0.25">
      <c r="B755" t="s">
        <v>3834</v>
      </c>
      <c r="C755" s="1">
        <v>41076.118622685186</v>
      </c>
      <c r="D755" s="4">
        <v>54000</v>
      </c>
      <c r="E755">
        <v>54000</v>
      </c>
      <c r="F755" t="s">
        <v>6</v>
      </c>
      <c r="G755">
        <f>tblSalaries[[#This Row],[clean Salary (in local currency)]]*VLOOKUP(tblSalaries[[#This Row],[Currency]],mapping!D:E,2,FALSE)</f>
        <v>54000</v>
      </c>
      <c r="H755" t="s">
        <v>1963</v>
      </c>
      <c r="I755" t="s">
        <v>20</v>
      </c>
      <c r="J755" t="s">
        <v>15</v>
      </c>
      <c r="K755" t="str">
        <f>VLOOKUP(tblSalaries[[#This Row],[Where do you work]],tblCountries[[Actual]:[Mapping]],2,FALSE)</f>
        <v>USA</v>
      </c>
      <c r="L755" t="s">
        <v>9</v>
      </c>
      <c r="M755" s="21">
        <v>18</v>
      </c>
      <c r="N755" t="str">
        <f>VLOOKUP(IF(FLOOR(tblSalaries[[#This Row],[Salary in USD]]/salary_step,1)&gt;19,19,FLOOR(tblSalaries[[#This Row],[Salary in USD]]/salary_step,1)),tblCountries4[#All],2,0)</f>
        <v>04 | 50000 - 62500</v>
      </c>
      <c r="O755">
        <f>IF(VALUE(max_scatterplot)=0,tblSalaries[[#This Row],[Salary in USD]],IF(AND(tblSalaries[[#This Row],[Salary in USD]]&gt;=VALUE(min_scatterplot),tblSalaries[[#This Row],[Salary in USD]]&lt;=VALUE(max_scatterplot)),tblSalaries[[#This Row],[Salary in USD]],selection_false))</f>
        <v>54000</v>
      </c>
    </row>
    <row r="756" spans="2:15" ht="15" customHeight="1" x14ac:dyDescent="0.25">
      <c r="B756" t="s">
        <v>3185</v>
      </c>
      <c r="C756" s="1">
        <v>41058.002581018518</v>
      </c>
      <c r="D756" s="4">
        <v>34000</v>
      </c>
      <c r="E756">
        <v>34000</v>
      </c>
      <c r="F756" t="s">
        <v>69</v>
      </c>
      <c r="G756">
        <f>tblSalaries[[#This Row],[clean Salary (in local currency)]]*VLOOKUP(tblSalaries[[#This Row],[Currency]],mapping!D:E,2,FALSE)</f>
        <v>53590.061250287661</v>
      </c>
      <c r="H756" t="s">
        <v>1354</v>
      </c>
      <c r="I756" t="s">
        <v>310</v>
      </c>
      <c r="J756" t="s">
        <v>71</v>
      </c>
      <c r="K756" t="str">
        <f>VLOOKUP(tblSalaries[[#This Row],[Where do you work]],tblCountries[[Actual]:[Mapping]],2,FALSE)</f>
        <v>UK</v>
      </c>
      <c r="L756" t="s">
        <v>13</v>
      </c>
      <c r="M756" s="21">
        <v>10</v>
      </c>
      <c r="N756" t="str">
        <f>VLOOKUP(IF(FLOOR(tblSalaries[[#This Row],[Salary in USD]]/salary_step,1)&gt;19,19,FLOOR(tblSalaries[[#This Row],[Salary in USD]]/salary_step,1)),tblCountries4[#All],2,0)</f>
        <v>04 | 50000 - 62500</v>
      </c>
      <c r="O756">
        <f>IF(VALUE(max_scatterplot)=0,tblSalaries[[#This Row],[Salary in USD]],IF(AND(tblSalaries[[#This Row],[Salary in USD]]&gt;=VALUE(min_scatterplot),tblSalaries[[#This Row],[Salary in USD]]&lt;=VALUE(max_scatterplot)),tblSalaries[[#This Row],[Salary in USD]],selection_false))</f>
        <v>53590.061250287661</v>
      </c>
    </row>
    <row r="757" spans="2:15" ht="15" customHeight="1" x14ac:dyDescent="0.25">
      <c r="B757" t="s">
        <v>3186</v>
      </c>
      <c r="C757" s="1">
        <v>41058.002638888887</v>
      </c>
      <c r="D757" s="4">
        <v>34000</v>
      </c>
      <c r="E757">
        <v>34000</v>
      </c>
      <c r="F757" t="s">
        <v>69</v>
      </c>
      <c r="G757">
        <f>tblSalaries[[#This Row],[clean Salary (in local currency)]]*VLOOKUP(tblSalaries[[#This Row],[Currency]],mapping!D:E,2,FALSE)</f>
        <v>53590.061250287661</v>
      </c>
      <c r="H757" t="s">
        <v>1354</v>
      </c>
      <c r="I757" t="s">
        <v>310</v>
      </c>
      <c r="J757" t="s">
        <v>71</v>
      </c>
      <c r="K757" t="str">
        <f>VLOOKUP(tblSalaries[[#This Row],[Where do you work]],tblCountries[[Actual]:[Mapping]],2,FALSE)</f>
        <v>UK</v>
      </c>
      <c r="L757" t="s">
        <v>13</v>
      </c>
      <c r="M757" s="21">
        <v>10</v>
      </c>
      <c r="N757" t="str">
        <f>VLOOKUP(IF(FLOOR(tblSalaries[[#This Row],[Salary in USD]]/salary_step,1)&gt;19,19,FLOOR(tblSalaries[[#This Row],[Salary in USD]]/salary_step,1)),tblCountries4[#All],2,0)</f>
        <v>04 | 50000 - 62500</v>
      </c>
      <c r="O757">
        <f>IF(VALUE(max_scatterplot)=0,tblSalaries[[#This Row],[Salary in USD]],IF(AND(tblSalaries[[#This Row],[Salary in USD]]&gt;=VALUE(min_scatterplot),tblSalaries[[#This Row],[Salary in USD]]&lt;=VALUE(max_scatterplot)),tblSalaries[[#This Row],[Salary in USD]],selection_false))</f>
        <v>53590.061250287661</v>
      </c>
    </row>
    <row r="758" spans="2:15" ht="15" customHeight="1" x14ac:dyDescent="0.25">
      <c r="B758" t="s">
        <v>3226</v>
      </c>
      <c r="C758" s="1">
        <v>41058.190011574072</v>
      </c>
      <c r="D758" s="4" t="s">
        <v>1395</v>
      </c>
      <c r="E758">
        <v>34000</v>
      </c>
      <c r="F758" t="s">
        <v>69</v>
      </c>
      <c r="G758">
        <f>tblSalaries[[#This Row],[clean Salary (in local currency)]]*VLOOKUP(tblSalaries[[#This Row],[Currency]],mapping!D:E,2,FALSE)</f>
        <v>53590.061250287661</v>
      </c>
      <c r="H758" t="s">
        <v>1396</v>
      </c>
      <c r="I758" t="s">
        <v>310</v>
      </c>
      <c r="J758" t="s">
        <v>71</v>
      </c>
      <c r="K758" t="str">
        <f>VLOOKUP(tblSalaries[[#This Row],[Where do you work]],tblCountries[[Actual]:[Mapping]],2,FALSE)</f>
        <v>UK</v>
      </c>
      <c r="L758" t="s">
        <v>13</v>
      </c>
      <c r="M758" s="21">
        <v>10</v>
      </c>
      <c r="N758" t="str">
        <f>VLOOKUP(IF(FLOOR(tblSalaries[[#This Row],[Salary in USD]]/salary_step,1)&gt;19,19,FLOOR(tblSalaries[[#This Row],[Salary in USD]]/salary_step,1)),tblCountries4[#All],2,0)</f>
        <v>04 | 50000 - 62500</v>
      </c>
      <c r="O758">
        <f>IF(VALUE(max_scatterplot)=0,tblSalaries[[#This Row],[Salary in USD]],IF(AND(tblSalaries[[#This Row],[Salary in USD]]&gt;=VALUE(min_scatterplot),tblSalaries[[#This Row],[Salary in USD]]&lt;=VALUE(max_scatterplot)),tblSalaries[[#This Row],[Salary in USD]],selection_false))</f>
        <v>53590.061250287661</v>
      </c>
    </row>
    <row r="759" spans="2:15" ht="15" customHeight="1" x14ac:dyDescent="0.25">
      <c r="B759" t="s">
        <v>2445</v>
      </c>
      <c r="C759" s="1">
        <v>41055.115925925929</v>
      </c>
      <c r="D759" s="4" t="s">
        <v>538</v>
      </c>
      <c r="E759">
        <v>3000000</v>
      </c>
      <c r="F759" t="s">
        <v>40</v>
      </c>
      <c r="G759">
        <f>tblSalaries[[#This Row],[clean Salary (in local currency)]]*VLOOKUP(tblSalaries[[#This Row],[Currency]],mapping!D:E,2,FALSE)</f>
        <v>53423.750062327701</v>
      </c>
      <c r="H759" t="s">
        <v>539</v>
      </c>
      <c r="I759" t="s">
        <v>52</v>
      </c>
      <c r="J759" t="s">
        <v>8</v>
      </c>
      <c r="K759" t="str">
        <f>VLOOKUP(tblSalaries[[#This Row],[Where do you work]],tblCountries[[Actual]:[Mapping]],2,FALSE)</f>
        <v>India</v>
      </c>
      <c r="L759" t="s">
        <v>9</v>
      </c>
      <c r="M759" s="21" t="s">
        <v>4016</v>
      </c>
      <c r="N759" t="str">
        <f>VLOOKUP(IF(FLOOR(tblSalaries[[#This Row],[Salary in USD]]/salary_step,1)&gt;19,19,FLOOR(tblSalaries[[#This Row],[Salary in USD]]/salary_step,1)),tblCountries4[#All],2,0)</f>
        <v>04 | 50000 - 62500</v>
      </c>
      <c r="O759">
        <f>IF(VALUE(max_scatterplot)=0,tblSalaries[[#This Row],[Salary in USD]],IF(AND(tblSalaries[[#This Row],[Salary in USD]]&gt;=VALUE(min_scatterplot),tblSalaries[[#This Row],[Salary in USD]]&lt;=VALUE(max_scatterplot)),tblSalaries[[#This Row],[Salary in USD]],selection_false))</f>
        <v>53423.750062327701</v>
      </c>
    </row>
    <row r="760" spans="2:15" ht="15" customHeight="1" x14ac:dyDescent="0.25">
      <c r="B760" t="s">
        <v>2937</v>
      </c>
      <c r="C760" s="1">
        <v>41057.053668981483</v>
      </c>
      <c r="D760" s="4" t="s">
        <v>1087</v>
      </c>
      <c r="E760">
        <v>42000</v>
      </c>
      <c r="F760" t="s">
        <v>22</v>
      </c>
      <c r="G760">
        <f>tblSalaries[[#This Row],[clean Salary (in local currency)]]*VLOOKUP(tblSalaries[[#This Row],[Currency]],mapping!D:E,2,FALSE)</f>
        <v>53356.776437647524</v>
      </c>
      <c r="H760" t="s">
        <v>356</v>
      </c>
      <c r="I760" t="s">
        <v>356</v>
      </c>
      <c r="J760" t="s">
        <v>24</v>
      </c>
      <c r="K760" t="str">
        <f>VLOOKUP(tblSalaries[[#This Row],[Where do you work]],tblCountries[[Actual]:[Mapping]],2,FALSE)</f>
        <v>Germany</v>
      </c>
      <c r="L760" t="s">
        <v>18</v>
      </c>
      <c r="M760" s="21">
        <v>3</v>
      </c>
      <c r="N760" t="str">
        <f>VLOOKUP(IF(FLOOR(tblSalaries[[#This Row],[Salary in USD]]/salary_step,1)&gt;19,19,FLOOR(tblSalaries[[#This Row],[Salary in USD]]/salary_step,1)),tblCountries4[#All],2,0)</f>
        <v>04 | 50000 - 62500</v>
      </c>
      <c r="O760">
        <f>IF(VALUE(max_scatterplot)=0,tblSalaries[[#This Row],[Salary in USD]],IF(AND(tblSalaries[[#This Row],[Salary in USD]]&gt;=VALUE(min_scatterplot),tblSalaries[[#This Row],[Salary in USD]]&lt;=VALUE(max_scatterplot)),tblSalaries[[#This Row],[Salary in USD]],selection_false))</f>
        <v>53356.776437647524</v>
      </c>
    </row>
    <row r="761" spans="2:15" ht="15" customHeight="1" x14ac:dyDescent="0.25">
      <c r="B761" t="s">
        <v>3469</v>
      </c>
      <c r="C761" s="1">
        <v>41059.880486111113</v>
      </c>
      <c r="D761" s="4">
        <v>42000</v>
      </c>
      <c r="E761">
        <v>42000</v>
      </c>
      <c r="F761" t="s">
        <v>22</v>
      </c>
      <c r="G761">
        <f>tblSalaries[[#This Row],[clean Salary (in local currency)]]*VLOOKUP(tblSalaries[[#This Row],[Currency]],mapping!D:E,2,FALSE)</f>
        <v>53356.776437647524</v>
      </c>
      <c r="H761" t="s">
        <v>1648</v>
      </c>
      <c r="I761" t="s">
        <v>356</v>
      </c>
      <c r="J761" t="s">
        <v>24</v>
      </c>
      <c r="K761" t="str">
        <f>VLOOKUP(tblSalaries[[#This Row],[Where do you work]],tblCountries[[Actual]:[Mapping]],2,FALSE)</f>
        <v>Germany</v>
      </c>
      <c r="L761" t="s">
        <v>13</v>
      </c>
      <c r="M761" s="21">
        <v>7</v>
      </c>
      <c r="N761" t="str">
        <f>VLOOKUP(IF(FLOOR(tblSalaries[[#This Row],[Salary in USD]]/salary_step,1)&gt;19,19,FLOOR(tblSalaries[[#This Row],[Salary in USD]]/salary_step,1)),tblCountries4[#All],2,0)</f>
        <v>04 | 50000 - 62500</v>
      </c>
      <c r="O761">
        <f>IF(VALUE(max_scatterplot)=0,tblSalaries[[#This Row],[Salary in USD]],IF(AND(tblSalaries[[#This Row],[Salary in USD]]&gt;=VALUE(min_scatterplot),tblSalaries[[#This Row],[Salary in USD]]&lt;=VALUE(max_scatterplot)),tblSalaries[[#This Row],[Salary in USD]],selection_false))</f>
        <v>53356.776437647524</v>
      </c>
    </row>
    <row r="762" spans="2:15" ht="15" customHeight="1" x14ac:dyDescent="0.25">
      <c r="B762" t="s">
        <v>2822</v>
      </c>
      <c r="C762" s="1">
        <v>41055.961724537039</v>
      </c>
      <c r="D762" s="4">
        <v>42000</v>
      </c>
      <c r="E762">
        <v>42000</v>
      </c>
      <c r="F762" t="s">
        <v>22</v>
      </c>
      <c r="G762">
        <f>tblSalaries[[#This Row],[clean Salary (in local currency)]]*VLOOKUP(tblSalaries[[#This Row],[Currency]],mapping!D:E,2,FALSE)</f>
        <v>53356.776437647524</v>
      </c>
      <c r="H762" t="s">
        <v>43</v>
      </c>
      <c r="I762" t="s">
        <v>279</v>
      </c>
      <c r="J762" t="s">
        <v>96</v>
      </c>
      <c r="K762" t="str">
        <f>VLOOKUP(tblSalaries[[#This Row],[Where do you work]],tblCountries[[Actual]:[Mapping]],2,FALSE)</f>
        <v>Netherlands</v>
      </c>
      <c r="L762" t="s">
        <v>9</v>
      </c>
      <c r="M762" s="21">
        <v>2</v>
      </c>
      <c r="N762" t="str">
        <f>VLOOKUP(IF(FLOOR(tblSalaries[[#This Row],[Salary in USD]]/salary_step,1)&gt;19,19,FLOOR(tblSalaries[[#This Row],[Salary in USD]]/salary_step,1)),tblCountries4[#All],2,0)</f>
        <v>04 | 50000 - 62500</v>
      </c>
      <c r="O762">
        <f>IF(VALUE(max_scatterplot)=0,tblSalaries[[#This Row],[Salary in USD]],IF(AND(tblSalaries[[#This Row],[Salary in USD]]&gt;=VALUE(min_scatterplot),tblSalaries[[#This Row],[Salary in USD]]&lt;=VALUE(max_scatterplot)),tblSalaries[[#This Row],[Salary in USD]],selection_false))</f>
        <v>53356.776437647524</v>
      </c>
    </row>
    <row r="763" spans="2:15" ht="15" customHeight="1" x14ac:dyDescent="0.25">
      <c r="B763" t="s">
        <v>2974</v>
      </c>
      <c r="C763" s="1">
        <v>41057.366423611114</v>
      </c>
      <c r="D763" s="4" t="s">
        <v>1119</v>
      </c>
      <c r="E763">
        <v>52000</v>
      </c>
      <c r="F763" t="s">
        <v>82</v>
      </c>
      <c r="G763">
        <f>tblSalaries[[#This Row],[clean Salary (in local currency)]]*VLOOKUP(tblSalaries[[#This Row],[Currency]],mapping!D:E,2,FALSE)</f>
        <v>53035.30213293706</v>
      </c>
      <c r="H763" t="s">
        <v>1120</v>
      </c>
      <c r="I763" t="s">
        <v>20</v>
      </c>
      <c r="J763" t="s">
        <v>84</v>
      </c>
      <c r="K763" t="str">
        <f>VLOOKUP(tblSalaries[[#This Row],[Where do you work]],tblCountries[[Actual]:[Mapping]],2,FALSE)</f>
        <v>Australia</v>
      </c>
      <c r="L763" t="s">
        <v>9</v>
      </c>
      <c r="M763" s="21">
        <v>4</v>
      </c>
      <c r="N763" t="str">
        <f>VLOOKUP(IF(FLOOR(tblSalaries[[#This Row],[Salary in USD]]/salary_step,1)&gt;19,19,FLOOR(tblSalaries[[#This Row],[Salary in USD]]/salary_step,1)),tblCountries4[#All],2,0)</f>
        <v>04 | 50000 - 62500</v>
      </c>
      <c r="O763">
        <f>IF(VALUE(max_scatterplot)=0,tblSalaries[[#This Row],[Salary in USD]],IF(AND(tblSalaries[[#This Row],[Salary in USD]]&gt;=VALUE(min_scatterplot),tblSalaries[[#This Row],[Salary in USD]]&lt;=VALUE(max_scatterplot)),tblSalaries[[#This Row],[Salary in USD]],selection_false))</f>
        <v>53035.30213293706</v>
      </c>
    </row>
    <row r="764" spans="2:15" ht="15" customHeight="1" x14ac:dyDescent="0.25">
      <c r="B764" t="s">
        <v>2147</v>
      </c>
      <c r="C764" s="1">
        <v>41055.030277777776</v>
      </c>
      <c r="D764" s="4">
        <v>53000</v>
      </c>
      <c r="E764">
        <v>53000</v>
      </c>
      <c r="F764" t="s">
        <v>6</v>
      </c>
      <c r="G764">
        <f>tblSalaries[[#This Row],[clean Salary (in local currency)]]*VLOOKUP(tblSalaries[[#This Row],[Currency]],mapping!D:E,2,FALSE)</f>
        <v>53000</v>
      </c>
      <c r="H764" t="s">
        <v>153</v>
      </c>
      <c r="I764" t="s">
        <v>20</v>
      </c>
      <c r="J764" t="s">
        <v>15</v>
      </c>
      <c r="K764" t="str">
        <f>VLOOKUP(tblSalaries[[#This Row],[Where do you work]],tblCountries[[Actual]:[Mapping]],2,FALSE)</f>
        <v>USA</v>
      </c>
      <c r="L764" t="s">
        <v>9</v>
      </c>
      <c r="M764" s="21" t="s">
        <v>4016</v>
      </c>
      <c r="N764" t="str">
        <f>VLOOKUP(IF(FLOOR(tblSalaries[[#This Row],[Salary in USD]]/salary_step,1)&gt;19,19,FLOOR(tblSalaries[[#This Row],[Salary in USD]]/salary_step,1)),tblCountries4[#All],2,0)</f>
        <v>04 | 50000 - 62500</v>
      </c>
      <c r="O764">
        <f>IF(VALUE(max_scatterplot)=0,tblSalaries[[#This Row],[Salary in USD]],IF(AND(tblSalaries[[#This Row],[Salary in USD]]&gt;=VALUE(min_scatterplot),tblSalaries[[#This Row],[Salary in USD]]&lt;=VALUE(max_scatterplot)),tblSalaries[[#This Row],[Salary in USD]],selection_false))</f>
        <v>53000</v>
      </c>
    </row>
    <row r="765" spans="2:15" ht="15" customHeight="1" x14ac:dyDescent="0.25">
      <c r="B765" t="s">
        <v>2306</v>
      </c>
      <c r="C765" s="1">
        <v>41055.05746527778</v>
      </c>
      <c r="D765" s="4">
        <v>53000</v>
      </c>
      <c r="E765">
        <v>53000</v>
      </c>
      <c r="F765" t="s">
        <v>6</v>
      </c>
      <c r="G765">
        <f>tblSalaries[[#This Row],[clean Salary (in local currency)]]*VLOOKUP(tblSalaries[[#This Row],[Currency]],mapping!D:E,2,FALSE)</f>
        <v>53000</v>
      </c>
      <c r="H765" t="s">
        <v>153</v>
      </c>
      <c r="I765" t="s">
        <v>20</v>
      </c>
      <c r="J765" t="s">
        <v>15</v>
      </c>
      <c r="K765" t="str">
        <f>VLOOKUP(tblSalaries[[#This Row],[Where do you work]],tblCountries[[Actual]:[Mapping]],2,FALSE)</f>
        <v>USA</v>
      </c>
      <c r="L765" t="s">
        <v>9</v>
      </c>
      <c r="M765" s="21" t="s">
        <v>4016</v>
      </c>
      <c r="N765" t="str">
        <f>VLOOKUP(IF(FLOOR(tblSalaries[[#This Row],[Salary in USD]]/salary_step,1)&gt;19,19,FLOOR(tblSalaries[[#This Row],[Salary in USD]]/salary_step,1)),tblCountries4[#All],2,0)</f>
        <v>04 | 50000 - 62500</v>
      </c>
      <c r="O765">
        <f>IF(VALUE(max_scatterplot)=0,tblSalaries[[#This Row],[Salary in USD]],IF(AND(tblSalaries[[#This Row],[Salary in USD]]&gt;=VALUE(min_scatterplot),tblSalaries[[#This Row],[Salary in USD]]&lt;=VALUE(max_scatterplot)),tblSalaries[[#This Row],[Salary in USD]],selection_false))</f>
        <v>53000</v>
      </c>
    </row>
    <row r="766" spans="2:15" ht="15" customHeight="1" x14ac:dyDescent="0.25">
      <c r="B766" t="s">
        <v>2351</v>
      </c>
      <c r="C766" s="1">
        <v>41055.069768518515</v>
      </c>
      <c r="D766" s="4">
        <v>53000</v>
      </c>
      <c r="E766">
        <v>53000</v>
      </c>
      <c r="F766" t="s">
        <v>6</v>
      </c>
      <c r="G766">
        <f>tblSalaries[[#This Row],[clean Salary (in local currency)]]*VLOOKUP(tblSalaries[[#This Row],[Currency]],mapping!D:E,2,FALSE)</f>
        <v>53000</v>
      </c>
      <c r="H766" t="s">
        <v>432</v>
      </c>
      <c r="I766" t="s">
        <v>52</v>
      </c>
      <c r="J766" t="s">
        <v>15</v>
      </c>
      <c r="K766" t="str">
        <f>VLOOKUP(tblSalaries[[#This Row],[Where do you work]],tblCountries[[Actual]:[Mapping]],2,FALSE)</f>
        <v>USA</v>
      </c>
      <c r="L766" t="s">
        <v>18</v>
      </c>
      <c r="M766" s="21" t="s">
        <v>4016</v>
      </c>
      <c r="N766" t="str">
        <f>VLOOKUP(IF(FLOOR(tblSalaries[[#This Row],[Salary in USD]]/salary_step,1)&gt;19,19,FLOOR(tblSalaries[[#This Row],[Salary in USD]]/salary_step,1)),tblCountries4[#All],2,0)</f>
        <v>04 | 50000 - 62500</v>
      </c>
      <c r="O766">
        <f>IF(VALUE(max_scatterplot)=0,tblSalaries[[#This Row],[Salary in USD]],IF(AND(tblSalaries[[#This Row],[Salary in USD]]&gt;=VALUE(min_scatterplot),tblSalaries[[#This Row],[Salary in USD]]&lt;=VALUE(max_scatterplot)),tblSalaries[[#This Row],[Salary in USD]],selection_false))</f>
        <v>53000</v>
      </c>
    </row>
    <row r="767" spans="2:15" ht="15" customHeight="1" x14ac:dyDescent="0.25">
      <c r="B767" t="s">
        <v>2637</v>
      </c>
      <c r="C767" s="1">
        <v>41055.491180555553</v>
      </c>
      <c r="D767" s="4">
        <v>53000</v>
      </c>
      <c r="E767">
        <v>53000</v>
      </c>
      <c r="F767" t="s">
        <v>6</v>
      </c>
      <c r="G767">
        <f>tblSalaries[[#This Row],[clean Salary (in local currency)]]*VLOOKUP(tblSalaries[[#This Row],[Currency]],mapping!D:E,2,FALSE)</f>
        <v>53000</v>
      </c>
      <c r="H767" t="s">
        <v>14</v>
      </c>
      <c r="I767" t="s">
        <v>20</v>
      </c>
      <c r="J767" t="s">
        <v>15</v>
      </c>
      <c r="K767" t="str">
        <f>VLOOKUP(tblSalaries[[#This Row],[Where do you work]],tblCountries[[Actual]:[Mapping]],2,FALSE)</f>
        <v>USA</v>
      </c>
      <c r="L767" t="s">
        <v>9</v>
      </c>
      <c r="M767" s="21">
        <v>30</v>
      </c>
      <c r="N767" t="str">
        <f>VLOOKUP(IF(FLOOR(tblSalaries[[#This Row],[Salary in USD]]/salary_step,1)&gt;19,19,FLOOR(tblSalaries[[#This Row],[Salary in USD]]/salary_step,1)),tblCountries4[#All],2,0)</f>
        <v>04 | 50000 - 62500</v>
      </c>
      <c r="O767">
        <f>IF(VALUE(max_scatterplot)=0,tblSalaries[[#This Row],[Salary in USD]],IF(AND(tblSalaries[[#This Row],[Salary in USD]]&gt;=VALUE(min_scatterplot),tblSalaries[[#This Row],[Salary in USD]]&lt;=VALUE(max_scatterplot)),tblSalaries[[#This Row],[Salary in USD]],selection_false))</f>
        <v>53000</v>
      </c>
    </row>
    <row r="768" spans="2:15" ht="15" customHeight="1" x14ac:dyDescent="0.25">
      <c r="B768" t="s">
        <v>3817</v>
      </c>
      <c r="C768" s="1">
        <v>41075.160995370374</v>
      </c>
      <c r="D768" s="4" t="s">
        <v>1948</v>
      </c>
      <c r="E768">
        <v>33500</v>
      </c>
      <c r="F768" t="s">
        <v>69</v>
      </c>
      <c r="G768">
        <f>tblSalaries[[#This Row],[clean Salary (in local currency)]]*VLOOKUP(tblSalaries[[#This Row],[Currency]],mapping!D:E,2,FALSE)</f>
        <v>52801.972114254015</v>
      </c>
      <c r="H768" t="s">
        <v>1949</v>
      </c>
      <c r="I768" t="s">
        <v>279</v>
      </c>
      <c r="J768" t="s">
        <v>71</v>
      </c>
      <c r="K768" t="str">
        <f>VLOOKUP(tblSalaries[[#This Row],[Where do you work]],tblCountries[[Actual]:[Mapping]],2,FALSE)</f>
        <v>UK</v>
      </c>
      <c r="L768" t="s">
        <v>18</v>
      </c>
      <c r="M768" s="21">
        <v>7</v>
      </c>
      <c r="N768" t="str">
        <f>VLOOKUP(IF(FLOOR(tblSalaries[[#This Row],[Salary in USD]]/salary_step,1)&gt;19,19,FLOOR(tblSalaries[[#This Row],[Salary in USD]]/salary_step,1)),tblCountries4[#All],2,0)</f>
        <v>04 | 50000 - 62500</v>
      </c>
      <c r="O768">
        <f>IF(VALUE(max_scatterplot)=0,tblSalaries[[#This Row],[Salary in USD]],IF(AND(tblSalaries[[#This Row],[Salary in USD]]&gt;=VALUE(min_scatterplot),tblSalaries[[#This Row],[Salary in USD]]&lt;=VALUE(max_scatterplot)),tblSalaries[[#This Row],[Salary in USD]],selection_false))</f>
        <v>52801.972114254015</v>
      </c>
    </row>
    <row r="769" spans="2:15" ht="15" customHeight="1" x14ac:dyDescent="0.25">
      <c r="B769" t="s">
        <v>3886</v>
      </c>
      <c r="C769" s="1">
        <v>41080.589479166665</v>
      </c>
      <c r="D769" s="4">
        <v>52500</v>
      </c>
      <c r="E769">
        <v>52500</v>
      </c>
      <c r="F769" t="s">
        <v>6</v>
      </c>
      <c r="G769">
        <f>tblSalaries[[#This Row],[clean Salary (in local currency)]]*VLOOKUP(tblSalaries[[#This Row],[Currency]],mapping!D:E,2,FALSE)</f>
        <v>52500</v>
      </c>
      <c r="H769" t="s">
        <v>2002</v>
      </c>
      <c r="I769" t="s">
        <v>20</v>
      </c>
      <c r="J769" t="s">
        <v>2003</v>
      </c>
      <c r="K769" t="str">
        <f>VLOOKUP(tblSalaries[[#This Row],[Where do you work]],tblCountries[[Actual]:[Mapping]],2,FALSE)</f>
        <v>South Africa</v>
      </c>
      <c r="L769" t="s">
        <v>9</v>
      </c>
      <c r="M769" s="21">
        <v>21</v>
      </c>
      <c r="N769" t="str">
        <f>VLOOKUP(IF(FLOOR(tblSalaries[[#This Row],[Salary in USD]]/salary_step,1)&gt;19,19,FLOOR(tblSalaries[[#This Row],[Salary in USD]]/salary_step,1)),tblCountries4[#All],2,0)</f>
        <v>04 | 50000 - 62500</v>
      </c>
      <c r="O769">
        <f>IF(VALUE(max_scatterplot)=0,tblSalaries[[#This Row],[Salary in USD]],IF(AND(tblSalaries[[#This Row],[Salary in USD]]&gt;=VALUE(min_scatterplot),tblSalaries[[#This Row],[Salary in USD]]&lt;=VALUE(max_scatterplot)),tblSalaries[[#This Row],[Salary in USD]],selection_false))</f>
        <v>52500</v>
      </c>
    </row>
    <row r="770" spans="2:15" ht="15" customHeight="1" x14ac:dyDescent="0.25">
      <c r="B770" t="s">
        <v>2236</v>
      </c>
      <c r="C770" s="1">
        <v>41055.042256944442</v>
      </c>
      <c r="D770" s="4" t="s">
        <v>306</v>
      </c>
      <c r="E770">
        <v>52500</v>
      </c>
      <c r="F770" t="s">
        <v>6</v>
      </c>
      <c r="G770">
        <f>tblSalaries[[#This Row],[clean Salary (in local currency)]]*VLOOKUP(tblSalaries[[#This Row],[Currency]],mapping!D:E,2,FALSE)</f>
        <v>52500</v>
      </c>
      <c r="H770" t="s">
        <v>307</v>
      </c>
      <c r="I770" t="s">
        <v>20</v>
      </c>
      <c r="J770" t="s">
        <v>15</v>
      </c>
      <c r="K770" t="str">
        <f>VLOOKUP(tblSalaries[[#This Row],[Where do you work]],tblCountries[[Actual]:[Mapping]],2,FALSE)</f>
        <v>USA</v>
      </c>
      <c r="L770" t="s">
        <v>9</v>
      </c>
      <c r="M770" s="21" t="s">
        <v>4016</v>
      </c>
      <c r="N770" t="str">
        <f>VLOOKUP(IF(FLOOR(tblSalaries[[#This Row],[Salary in USD]]/salary_step,1)&gt;19,19,FLOOR(tblSalaries[[#This Row],[Salary in USD]]/salary_step,1)),tblCountries4[#All],2,0)</f>
        <v>04 | 50000 - 62500</v>
      </c>
      <c r="O770">
        <f>IF(VALUE(max_scatterplot)=0,tblSalaries[[#This Row],[Salary in USD]],IF(AND(tblSalaries[[#This Row],[Salary in USD]]&gt;=VALUE(min_scatterplot),tblSalaries[[#This Row],[Salary in USD]]&lt;=VALUE(max_scatterplot)),tblSalaries[[#This Row],[Salary in USD]],selection_false))</f>
        <v>52500</v>
      </c>
    </row>
    <row r="771" spans="2:15" ht="15" customHeight="1" x14ac:dyDescent="0.25">
      <c r="B771" t="s">
        <v>2255</v>
      </c>
      <c r="C771" s="1">
        <v>41055.045347222222</v>
      </c>
      <c r="D771" s="4">
        <v>52500</v>
      </c>
      <c r="E771">
        <v>52500</v>
      </c>
      <c r="F771" t="s">
        <v>6</v>
      </c>
      <c r="G771">
        <f>tblSalaries[[#This Row],[clean Salary (in local currency)]]*VLOOKUP(tblSalaries[[#This Row],[Currency]],mapping!D:E,2,FALSE)</f>
        <v>52500</v>
      </c>
      <c r="H771" t="s">
        <v>20</v>
      </c>
      <c r="I771" t="s">
        <v>20</v>
      </c>
      <c r="J771" t="s">
        <v>15</v>
      </c>
      <c r="K771" t="str">
        <f>VLOOKUP(tblSalaries[[#This Row],[Where do you work]],tblCountries[[Actual]:[Mapping]],2,FALSE)</f>
        <v>USA</v>
      </c>
      <c r="L771" t="s">
        <v>9</v>
      </c>
      <c r="M771" s="21" t="s">
        <v>4016</v>
      </c>
      <c r="N771" t="str">
        <f>VLOOKUP(IF(FLOOR(tblSalaries[[#This Row],[Salary in USD]]/salary_step,1)&gt;19,19,FLOOR(tblSalaries[[#This Row],[Salary in USD]]/salary_step,1)),tblCountries4[#All],2,0)</f>
        <v>04 | 50000 - 62500</v>
      </c>
      <c r="O771">
        <f>IF(VALUE(max_scatterplot)=0,tblSalaries[[#This Row],[Salary in USD]],IF(AND(tblSalaries[[#This Row],[Salary in USD]]&gt;=VALUE(min_scatterplot),tblSalaries[[#This Row],[Salary in USD]]&lt;=VALUE(max_scatterplot)),tblSalaries[[#This Row],[Salary in USD]],selection_false))</f>
        <v>52500</v>
      </c>
    </row>
    <row r="772" spans="2:15" ht="15" customHeight="1" x14ac:dyDescent="0.25">
      <c r="B772" t="s">
        <v>3734</v>
      </c>
      <c r="C772" s="1">
        <v>41069.139062499999</v>
      </c>
      <c r="D772" s="4">
        <v>52500</v>
      </c>
      <c r="E772">
        <v>52500</v>
      </c>
      <c r="F772" t="s">
        <v>6</v>
      </c>
      <c r="G772">
        <f>tblSalaries[[#This Row],[clean Salary (in local currency)]]*VLOOKUP(tblSalaries[[#This Row],[Currency]],mapping!D:E,2,FALSE)</f>
        <v>52500</v>
      </c>
      <c r="H772" t="s">
        <v>1885</v>
      </c>
      <c r="I772" t="s">
        <v>52</v>
      </c>
      <c r="J772" t="s">
        <v>15</v>
      </c>
      <c r="K772" t="str">
        <f>VLOOKUP(tblSalaries[[#This Row],[Where do you work]],tblCountries[[Actual]:[Mapping]],2,FALSE)</f>
        <v>USA</v>
      </c>
      <c r="L772" t="s">
        <v>13</v>
      </c>
      <c r="M772" s="21">
        <v>3</v>
      </c>
      <c r="N772" t="str">
        <f>VLOOKUP(IF(FLOOR(tblSalaries[[#This Row],[Salary in USD]]/salary_step,1)&gt;19,19,FLOOR(tblSalaries[[#This Row],[Salary in USD]]/salary_step,1)),tblCountries4[#All],2,0)</f>
        <v>04 | 50000 - 62500</v>
      </c>
      <c r="O772">
        <f>IF(VALUE(max_scatterplot)=0,tblSalaries[[#This Row],[Salary in USD]],IF(AND(tblSalaries[[#This Row],[Salary in USD]]&gt;=VALUE(min_scatterplot),tblSalaries[[#This Row],[Salary in USD]]&lt;=VALUE(max_scatterplot)),tblSalaries[[#This Row],[Salary in USD]],selection_false))</f>
        <v>52500</v>
      </c>
    </row>
    <row r="773" spans="2:15" ht="15" customHeight="1" x14ac:dyDescent="0.25">
      <c r="B773" t="s">
        <v>3157</v>
      </c>
      <c r="C773" s="1">
        <v>41057.94903935185</v>
      </c>
      <c r="D773" s="4" t="s">
        <v>1318</v>
      </c>
      <c r="E773">
        <v>53000</v>
      </c>
      <c r="F773" t="s">
        <v>86</v>
      </c>
      <c r="G773">
        <f>tblSalaries[[#This Row],[clean Salary (in local currency)]]*VLOOKUP(tblSalaries[[#This Row],[Currency]],mapping!D:E,2,FALSE)</f>
        <v>52118.160720607324</v>
      </c>
      <c r="H773" t="s">
        <v>153</v>
      </c>
      <c r="I773" t="s">
        <v>20</v>
      </c>
      <c r="J773" t="s">
        <v>88</v>
      </c>
      <c r="K773" t="str">
        <f>VLOOKUP(tblSalaries[[#This Row],[Where do you work]],tblCountries[[Actual]:[Mapping]],2,FALSE)</f>
        <v>Canada</v>
      </c>
      <c r="L773" t="s">
        <v>9</v>
      </c>
      <c r="M773" s="21">
        <v>6</v>
      </c>
      <c r="N773" t="str">
        <f>VLOOKUP(IF(FLOOR(tblSalaries[[#This Row],[Salary in USD]]/salary_step,1)&gt;19,19,FLOOR(tblSalaries[[#This Row],[Salary in USD]]/salary_step,1)),tblCountries4[#All],2,0)</f>
        <v>04 | 50000 - 62500</v>
      </c>
      <c r="O773">
        <f>IF(VALUE(max_scatterplot)=0,tblSalaries[[#This Row],[Salary in USD]],IF(AND(tblSalaries[[#This Row],[Salary in USD]]&gt;=VALUE(min_scatterplot),tblSalaries[[#This Row],[Salary in USD]]&lt;=VALUE(max_scatterplot)),tblSalaries[[#This Row],[Salary in USD]],selection_false))</f>
        <v>52118.160720607324</v>
      </c>
    </row>
    <row r="774" spans="2:15" ht="15" customHeight="1" x14ac:dyDescent="0.25">
      <c r="B774" t="s">
        <v>3308</v>
      </c>
      <c r="C774" s="1">
        <v>41058.6953587963</v>
      </c>
      <c r="D774" s="4" t="s">
        <v>1490</v>
      </c>
      <c r="E774">
        <v>41000</v>
      </c>
      <c r="F774" t="s">
        <v>22</v>
      </c>
      <c r="G774">
        <f>tblSalaries[[#This Row],[clean Salary (in local currency)]]*VLOOKUP(tblSalaries[[#This Row],[Currency]],mapping!D:E,2,FALSE)</f>
        <v>52086.37699865592</v>
      </c>
      <c r="H774" t="s">
        <v>522</v>
      </c>
      <c r="I774" t="s">
        <v>279</v>
      </c>
      <c r="J774" t="s">
        <v>608</v>
      </c>
      <c r="K774" t="str">
        <f>VLOOKUP(tblSalaries[[#This Row],[Where do you work]],tblCountries[[Actual]:[Mapping]],2,FALSE)</f>
        <v>Spain</v>
      </c>
      <c r="L774" t="s">
        <v>9</v>
      </c>
      <c r="M774" s="21">
        <v>12</v>
      </c>
      <c r="N774" t="str">
        <f>VLOOKUP(IF(FLOOR(tblSalaries[[#This Row],[Salary in USD]]/salary_step,1)&gt;19,19,FLOOR(tblSalaries[[#This Row],[Salary in USD]]/salary_step,1)),tblCountries4[#All],2,0)</f>
        <v>04 | 50000 - 62500</v>
      </c>
      <c r="O774">
        <f>IF(VALUE(max_scatterplot)=0,tblSalaries[[#This Row],[Salary in USD]],IF(AND(tblSalaries[[#This Row],[Salary in USD]]&gt;=VALUE(min_scatterplot),tblSalaries[[#This Row],[Salary in USD]]&lt;=VALUE(max_scatterplot)),tblSalaries[[#This Row],[Salary in USD]],selection_false))</f>
        <v>52086.37699865592</v>
      </c>
    </row>
    <row r="775" spans="2:15" ht="15" customHeight="1" x14ac:dyDescent="0.25">
      <c r="B775" t="s">
        <v>2497</v>
      </c>
      <c r="C775" s="1">
        <v>41055.16138888889</v>
      </c>
      <c r="D775" s="4">
        <v>33000</v>
      </c>
      <c r="E775">
        <v>33000</v>
      </c>
      <c r="F775" t="s">
        <v>69</v>
      </c>
      <c r="G775">
        <f>tblSalaries[[#This Row],[clean Salary (in local currency)]]*VLOOKUP(tblSalaries[[#This Row],[Currency]],mapping!D:E,2,FALSE)</f>
        <v>52013.882978220376</v>
      </c>
      <c r="H775" t="s">
        <v>599</v>
      </c>
      <c r="I775" t="s">
        <v>52</v>
      </c>
      <c r="J775" t="s">
        <v>71</v>
      </c>
      <c r="K775" t="str">
        <f>VLOOKUP(tblSalaries[[#This Row],[Where do you work]],tblCountries[[Actual]:[Mapping]],2,FALSE)</f>
        <v>UK</v>
      </c>
      <c r="L775" t="s">
        <v>9</v>
      </c>
      <c r="M775" s="21" t="s">
        <v>4016</v>
      </c>
      <c r="N775" t="str">
        <f>VLOOKUP(IF(FLOOR(tblSalaries[[#This Row],[Salary in USD]]/salary_step,1)&gt;19,19,FLOOR(tblSalaries[[#This Row],[Salary in USD]]/salary_step,1)),tblCountries4[#All],2,0)</f>
        <v>04 | 50000 - 62500</v>
      </c>
      <c r="O775">
        <f>IF(VALUE(max_scatterplot)=0,tblSalaries[[#This Row],[Salary in USD]],IF(AND(tblSalaries[[#This Row],[Salary in USD]]&gt;=VALUE(min_scatterplot),tblSalaries[[#This Row],[Salary in USD]]&lt;=VALUE(max_scatterplot)),tblSalaries[[#This Row],[Salary in USD]],selection_false))</f>
        <v>52013.882978220376</v>
      </c>
    </row>
    <row r="776" spans="2:15" ht="15" customHeight="1" x14ac:dyDescent="0.25">
      <c r="B776" t="s">
        <v>2110</v>
      </c>
      <c r="C776" s="1">
        <v>41055.028356481482</v>
      </c>
      <c r="D776" s="4">
        <v>52000</v>
      </c>
      <c r="E776">
        <v>52000</v>
      </c>
      <c r="F776" t="s">
        <v>6</v>
      </c>
      <c r="G776">
        <f>tblSalaries[[#This Row],[clean Salary (in local currency)]]*VLOOKUP(tblSalaries[[#This Row],[Currency]],mapping!D:E,2,FALSE)</f>
        <v>52000</v>
      </c>
      <c r="H776" t="s">
        <v>164</v>
      </c>
      <c r="I776" t="s">
        <v>52</v>
      </c>
      <c r="J776" t="s">
        <v>15</v>
      </c>
      <c r="K776" t="str">
        <f>VLOOKUP(tblSalaries[[#This Row],[Where do you work]],tblCountries[[Actual]:[Mapping]],2,FALSE)</f>
        <v>USA</v>
      </c>
      <c r="L776" t="s">
        <v>9</v>
      </c>
      <c r="M776" s="21" t="s">
        <v>4016</v>
      </c>
      <c r="N776" t="str">
        <f>VLOOKUP(IF(FLOOR(tblSalaries[[#This Row],[Salary in USD]]/salary_step,1)&gt;19,19,FLOOR(tblSalaries[[#This Row],[Salary in USD]]/salary_step,1)),tblCountries4[#All],2,0)</f>
        <v>04 | 50000 - 62500</v>
      </c>
      <c r="O776">
        <f>IF(VALUE(max_scatterplot)=0,tblSalaries[[#This Row],[Salary in USD]],IF(AND(tblSalaries[[#This Row],[Salary in USD]]&gt;=VALUE(min_scatterplot),tblSalaries[[#This Row],[Salary in USD]]&lt;=VALUE(max_scatterplot)),tblSalaries[[#This Row],[Salary in USD]],selection_false))</f>
        <v>52000</v>
      </c>
    </row>
    <row r="777" spans="2:15" ht="15" customHeight="1" x14ac:dyDescent="0.25">
      <c r="B777" t="s">
        <v>2125</v>
      </c>
      <c r="C777" s="1">
        <v>41055.028912037036</v>
      </c>
      <c r="D777" s="4">
        <v>52000</v>
      </c>
      <c r="E777">
        <v>52000</v>
      </c>
      <c r="F777" t="s">
        <v>6</v>
      </c>
      <c r="G777">
        <f>tblSalaries[[#This Row],[clean Salary (in local currency)]]*VLOOKUP(tblSalaries[[#This Row],[Currency]],mapping!D:E,2,FALSE)</f>
        <v>52000</v>
      </c>
      <c r="H777" t="s">
        <v>185</v>
      </c>
      <c r="I777" t="s">
        <v>20</v>
      </c>
      <c r="J777" t="s">
        <v>15</v>
      </c>
      <c r="K777" t="str">
        <f>VLOOKUP(tblSalaries[[#This Row],[Where do you work]],tblCountries[[Actual]:[Mapping]],2,FALSE)</f>
        <v>USA</v>
      </c>
      <c r="L777" t="s">
        <v>186</v>
      </c>
      <c r="M777" s="21" t="s">
        <v>4016</v>
      </c>
      <c r="N777" t="str">
        <f>VLOOKUP(IF(FLOOR(tblSalaries[[#This Row],[Salary in USD]]/salary_step,1)&gt;19,19,FLOOR(tblSalaries[[#This Row],[Salary in USD]]/salary_step,1)),tblCountries4[#All],2,0)</f>
        <v>04 | 50000 - 62500</v>
      </c>
      <c r="O777">
        <f>IF(VALUE(max_scatterplot)=0,tblSalaries[[#This Row],[Salary in USD]],IF(AND(tblSalaries[[#This Row],[Salary in USD]]&gt;=VALUE(min_scatterplot),tblSalaries[[#This Row],[Salary in USD]]&lt;=VALUE(max_scatterplot)),tblSalaries[[#This Row],[Salary in USD]],selection_false))</f>
        <v>52000</v>
      </c>
    </row>
    <row r="778" spans="2:15" ht="15" customHeight="1" x14ac:dyDescent="0.25">
      <c r="B778" t="s">
        <v>2405</v>
      </c>
      <c r="C778" s="1">
        <v>41055.088761574072</v>
      </c>
      <c r="D778" s="4">
        <v>52000</v>
      </c>
      <c r="E778">
        <v>52000</v>
      </c>
      <c r="F778" t="s">
        <v>6</v>
      </c>
      <c r="G778">
        <f>tblSalaries[[#This Row],[clean Salary (in local currency)]]*VLOOKUP(tblSalaries[[#This Row],[Currency]],mapping!D:E,2,FALSE)</f>
        <v>52000</v>
      </c>
      <c r="H778" t="s">
        <v>153</v>
      </c>
      <c r="I778" t="s">
        <v>20</v>
      </c>
      <c r="J778" t="s">
        <v>15</v>
      </c>
      <c r="K778" t="str">
        <f>VLOOKUP(tblSalaries[[#This Row],[Where do you work]],tblCountries[[Actual]:[Mapping]],2,FALSE)</f>
        <v>USA</v>
      </c>
      <c r="L778" t="s">
        <v>9</v>
      </c>
      <c r="M778" s="21" t="s">
        <v>4016</v>
      </c>
      <c r="N778" t="str">
        <f>VLOOKUP(IF(FLOOR(tblSalaries[[#This Row],[Salary in USD]]/salary_step,1)&gt;19,19,FLOOR(tblSalaries[[#This Row],[Salary in USD]]/salary_step,1)),tblCountries4[#All],2,0)</f>
        <v>04 | 50000 - 62500</v>
      </c>
      <c r="O778">
        <f>IF(VALUE(max_scatterplot)=0,tblSalaries[[#This Row],[Salary in USD]],IF(AND(tblSalaries[[#This Row],[Salary in USD]]&gt;=VALUE(min_scatterplot),tblSalaries[[#This Row],[Salary in USD]]&lt;=VALUE(max_scatterplot)),tblSalaries[[#This Row],[Salary in USD]],selection_false))</f>
        <v>52000</v>
      </c>
    </row>
    <row r="779" spans="2:15" ht="15" customHeight="1" x14ac:dyDescent="0.25">
      <c r="B779" t="s">
        <v>2414</v>
      </c>
      <c r="C779" s="1">
        <v>41055.093611111108</v>
      </c>
      <c r="D779" s="4">
        <v>52000</v>
      </c>
      <c r="E779">
        <v>52000</v>
      </c>
      <c r="F779" t="s">
        <v>6</v>
      </c>
      <c r="G779">
        <f>tblSalaries[[#This Row],[clean Salary (in local currency)]]*VLOOKUP(tblSalaries[[#This Row],[Currency]],mapping!D:E,2,FALSE)</f>
        <v>52000</v>
      </c>
      <c r="H779" t="s">
        <v>501</v>
      </c>
      <c r="I779" t="s">
        <v>310</v>
      </c>
      <c r="J779" t="s">
        <v>15</v>
      </c>
      <c r="K779" t="str">
        <f>VLOOKUP(tblSalaries[[#This Row],[Where do you work]],tblCountries[[Actual]:[Mapping]],2,FALSE)</f>
        <v>USA</v>
      </c>
      <c r="L779" t="s">
        <v>9</v>
      </c>
      <c r="M779" s="21" t="s">
        <v>4016</v>
      </c>
      <c r="N779" t="str">
        <f>VLOOKUP(IF(FLOOR(tblSalaries[[#This Row],[Salary in USD]]/salary_step,1)&gt;19,19,FLOOR(tblSalaries[[#This Row],[Salary in USD]]/salary_step,1)),tblCountries4[#All],2,0)</f>
        <v>04 | 50000 - 62500</v>
      </c>
      <c r="O779">
        <f>IF(VALUE(max_scatterplot)=0,tblSalaries[[#This Row],[Salary in USD]],IF(AND(tblSalaries[[#This Row],[Salary in USD]]&gt;=VALUE(min_scatterplot),tblSalaries[[#This Row],[Salary in USD]]&lt;=VALUE(max_scatterplot)),tblSalaries[[#This Row],[Salary in USD]],selection_false))</f>
        <v>52000</v>
      </c>
    </row>
    <row r="780" spans="2:15" ht="15" customHeight="1" x14ac:dyDescent="0.25">
      <c r="B780" t="s">
        <v>2462</v>
      </c>
      <c r="C780" s="1">
        <v>41055.129594907405</v>
      </c>
      <c r="D780" s="4">
        <v>52000</v>
      </c>
      <c r="E780">
        <v>52000</v>
      </c>
      <c r="F780" t="s">
        <v>6</v>
      </c>
      <c r="G780">
        <f>tblSalaries[[#This Row],[clean Salary (in local currency)]]*VLOOKUP(tblSalaries[[#This Row],[Currency]],mapping!D:E,2,FALSE)</f>
        <v>52000</v>
      </c>
      <c r="H780" t="s">
        <v>561</v>
      </c>
      <c r="I780" t="s">
        <v>20</v>
      </c>
      <c r="J780" t="s">
        <v>15</v>
      </c>
      <c r="K780" t="str">
        <f>VLOOKUP(tblSalaries[[#This Row],[Where do you work]],tblCountries[[Actual]:[Mapping]],2,FALSE)</f>
        <v>USA</v>
      </c>
      <c r="L780" t="s">
        <v>18</v>
      </c>
      <c r="M780" s="21" t="s">
        <v>4016</v>
      </c>
      <c r="N780" t="str">
        <f>VLOOKUP(IF(FLOOR(tblSalaries[[#This Row],[Salary in USD]]/salary_step,1)&gt;19,19,FLOOR(tblSalaries[[#This Row],[Salary in USD]]/salary_step,1)),tblCountries4[#All],2,0)</f>
        <v>04 | 50000 - 62500</v>
      </c>
      <c r="O780">
        <f>IF(VALUE(max_scatterplot)=0,tblSalaries[[#This Row],[Salary in USD]],IF(AND(tblSalaries[[#This Row],[Salary in USD]]&gt;=VALUE(min_scatterplot),tblSalaries[[#This Row],[Salary in USD]]&lt;=VALUE(max_scatterplot)),tblSalaries[[#This Row],[Salary in USD]],selection_false))</f>
        <v>52000</v>
      </c>
    </row>
    <row r="781" spans="2:15" ht="15" customHeight="1" x14ac:dyDescent="0.25">
      <c r="B781" t="s">
        <v>2480</v>
      </c>
      <c r="C781" s="1">
        <v>41055.140659722223</v>
      </c>
      <c r="D781" s="4">
        <v>52000</v>
      </c>
      <c r="E781">
        <v>52000</v>
      </c>
      <c r="F781" t="s">
        <v>6</v>
      </c>
      <c r="G781">
        <f>tblSalaries[[#This Row],[clean Salary (in local currency)]]*VLOOKUP(tblSalaries[[#This Row],[Currency]],mapping!D:E,2,FALSE)</f>
        <v>52000</v>
      </c>
      <c r="H781" t="s">
        <v>579</v>
      </c>
      <c r="I781" t="s">
        <v>20</v>
      </c>
      <c r="J781" t="s">
        <v>15</v>
      </c>
      <c r="K781" t="str">
        <f>VLOOKUP(tblSalaries[[#This Row],[Where do you work]],tblCountries[[Actual]:[Mapping]],2,FALSE)</f>
        <v>USA</v>
      </c>
      <c r="L781" t="s">
        <v>9</v>
      </c>
      <c r="M781" s="21" t="s">
        <v>4016</v>
      </c>
      <c r="N781" t="str">
        <f>VLOOKUP(IF(FLOOR(tblSalaries[[#This Row],[Salary in USD]]/salary_step,1)&gt;19,19,FLOOR(tblSalaries[[#This Row],[Salary in USD]]/salary_step,1)),tblCountries4[#All],2,0)</f>
        <v>04 | 50000 - 62500</v>
      </c>
      <c r="O781">
        <f>IF(VALUE(max_scatterplot)=0,tblSalaries[[#This Row],[Salary in USD]],IF(AND(tblSalaries[[#This Row],[Salary in USD]]&gt;=VALUE(min_scatterplot),tblSalaries[[#This Row],[Salary in USD]]&lt;=VALUE(max_scatterplot)),tblSalaries[[#This Row],[Salary in USD]],selection_false))</f>
        <v>52000</v>
      </c>
    </row>
    <row r="782" spans="2:15" ht="15" customHeight="1" x14ac:dyDescent="0.25">
      <c r="B782" t="s">
        <v>2676</v>
      </c>
      <c r="C782" s="1">
        <v>41055.547673611109</v>
      </c>
      <c r="D782" s="4">
        <v>52000</v>
      </c>
      <c r="E782">
        <v>52000</v>
      </c>
      <c r="F782" t="s">
        <v>6</v>
      </c>
      <c r="G782">
        <f>tblSalaries[[#This Row],[clean Salary (in local currency)]]*VLOOKUP(tblSalaries[[#This Row],[Currency]],mapping!D:E,2,FALSE)</f>
        <v>52000</v>
      </c>
      <c r="H782" t="s">
        <v>782</v>
      </c>
      <c r="I782" t="s">
        <v>67</v>
      </c>
      <c r="J782" t="s">
        <v>15</v>
      </c>
      <c r="K782" t="str">
        <f>VLOOKUP(tblSalaries[[#This Row],[Where do you work]],tblCountries[[Actual]:[Mapping]],2,FALSE)</f>
        <v>USA</v>
      </c>
      <c r="L782" t="s">
        <v>9</v>
      </c>
      <c r="M782" s="21">
        <v>18</v>
      </c>
      <c r="N782" t="str">
        <f>VLOOKUP(IF(FLOOR(tblSalaries[[#This Row],[Salary in USD]]/salary_step,1)&gt;19,19,FLOOR(tblSalaries[[#This Row],[Salary in USD]]/salary_step,1)),tblCountries4[#All],2,0)</f>
        <v>04 | 50000 - 62500</v>
      </c>
      <c r="O782">
        <f>IF(VALUE(max_scatterplot)=0,tblSalaries[[#This Row],[Salary in USD]],IF(AND(tblSalaries[[#This Row],[Salary in USD]]&gt;=VALUE(min_scatterplot),tblSalaries[[#This Row],[Salary in USD]]&lt;=VALUE(max_scatterplot)),tblSalaries[[#This Row],[Salary in USD]],selection_false))</f>
        <v>52000</v>
      </c>
    </row>
    <row r="783" spans="2:15" ht="15" customHeight="1" x14ac:dyDescent="0.25">
      <c r="B783" t="s">
        <v>3563</v>
      </c>
      <c r="C783" s="1">
        <v>41061.652314814812</v>
      </c>
      <c r="D783" s="4" t="s">
        <v>1742</v>
      </c>
      <c r="E783">
        <v>52000</v>
      </c>
      <c r="F783" t="s">
        <v>6</v>
      </c>
      <c r="G783">
        <f>tblSalaries[[#This Row],[clean Salary (in local currency)]]*VLOOKUP(tblSalaries[[#This Row],[Currency]],mapping!D:E,2,FALSE)</f>
        <v>52000</v>
      </c>
      <c r="H783" t="s">
        <v>523</v>
      </c>
      <c r="I783" t="s">
        <v>20</v>
      </c>
      <c r="J783" t="s">
        <v>15</v>
      </c>
      <c r="K783" t="str">
        <f>VLOOKUP(tblSalaries[[#This Row],[Where do you work]],tblCountries[[Actual]:[Mapping]],2,FALSE)</f>
        <v>USA</v>
      </c>
      <c r="L783" t="s">
        <v>13</v>
      </c>
      <c r="M783" s="21">
        <v>5</v>
      </c>
      <c r="N783" t="str">
        <f>VLOOKUP(IF(FLOOR(tblSalaries[[#This Row],[Salary in USD]]/salary_step,1)&gt;19,19,FLOOR(tblSalaries[[#This Row],[Salary in USD]]/salary_step,1)),tblCountries4[#All],2,0)</f>
        <v>04 | 50000 - 62500</v>
      </c>
      <c r="O783">
        <f>IF(VALUE(max_scatterplot)=0,tblSalaries[[#This Row],[Salary in USD]],IF(AND(tblSalaries[[#This Row],[Salary in USD]]&gt;=VALUE(min_scatterplot),tblSalaries[[#This Row],[Salary in USD]]&lt;=VALUE(max_scatterplot)),tblSalaries[[#This Row],[Salary in USD]],selection_false))</f>
        <v>52000</v>
      </c>
    </row>
    <row r="784" spans="2:15" ht="15" customHeight="1" x14ac:dyDescent="0.25">
      <c r="B784" t="s">
        <v>2415</v>
      </c>
      <c r="C784" s="1">
        <v>41055.093969907408</v>
      </c>
      <c r="D784" s="4">
        <v>51613</v>
      </c>
      <c r="E784">
        <v>51613</v>
      </c>
      <c r="F784" t="s">
        <v>6</v>
      </c>
      <c r="G784">
        <f>tblSalaries[[#This Row],[clean Salary (in local currency)]]*VLOOKUP(tblSalaries[[#This Row],[Currency]],mapping!D:E,2,FALSE)</f>
        <v>51613</v>
      </c>
      <c r="H784" t="s">
        <v>502</v>
      </c>
      <c r="I784" t="s">
        <v>20</v>
      </c>
      <c r="J784" t="s">
        <v>15</v>
      </c>
      <c r="K784" t="str">
        <f>VLOOKUP(tblSalaries[[#This Row],[Where do you work]],tblCountries[[Actual]:[Mapping]],2,FALSE)</f>
        <v>USA</v>
      </c>
      <c r="L784" t="s">
        <v>13</v>
      </c>
      <c r="M784" s="21" t="s">
        <v>4016</v>
      </c>
      <c r="N784" t="str">
        <f>VLOOKUP(IF(FLOOR(tblSalaries[[#This Row],[Salary in USD]]/salary_step,1)&gt;19,19,FLOOR(tblSalaries[[#This Row],[Salary in USD]]/salary_step,1)),tblCountries4[#All],2,0)</f>
        <v>04 | 50000 - 62500</v>
      </c>
      <c r="O784">
        <f>IF(VALUE(max_scatterplot)=0,tblSalaries[[#This Row],[Salary in USD]],IF(AND(tblSalaries[[#This Row],[Salary in USD]]&gt;=VALUE(min_scatterplot),tblSalaries[[#This Row],[Salary in USD]]&lt;=VALUE(max_scatterplot)),tblSalaries[[#This Row],[Salary in USD]],selection_false))</f>
        <v>51613</v>
      </c>
    </row>
    <row r="785" spans="2:15" ht="15" customHeight="1" x14ac:dyDescent="0.25">
      <c r="B785" t="s">
        <v>3176</v>
      </c>
      <c r="C785" s="1">
        <v>41057.972939814812</v>
      </c>
      <c r="D785" s="4" t="s">
        <v>1342</v>
      </c>
      <c r="E785">
        <v>4300000</v>
      </c>
      <c r="F785" t="s">
        <v>1343</v>
      </c>
      <c r="G785">
        <f>tblSalaries[[#This Row],[clean Salary (in local currency)]]*VLOOKUP(tblSalaries[[#This Row],[Currency]],mapping!D:E,2,FALSE)</f>
        <v>51497.005988023957</v>
      </c>
      <c r="H785" t="s">
        <v>642</v>
      </c>
      <c r="I785" t="s">
        <v>52</v>
      </c>
      <c r="J785" t="s">
        <v>1344</v>
      </c>
      <c r="K785" t="str">
        <f>VLOOKUP(tblSalaries[[#This Row],[Where do you work]],tblCountries[[Actual]:[Mapping]],2,FALSE)</f>
        <v>Kenya</v>
      </c>
      <c r="L785" t="s">
        <v>9</v>
      </c>
      <c r="M785" s="21">
        <v>9</v>
      </c>
      <c r="N785" t="str">
        <f>VLOOKUP(IF(FLOOR(tblSalaries[[#This Row],[Salary in USD]]/salary_step,1)&gt;19,19,FLOOR(tblSalaries[[#This Row],[Salary in USD]]/salary_step,1)),tblCountries4[#All],2,0)</f>
        <v>04 | 50000 - 62500</v>
      </c>
      <c r="O785">
        <f>IF(VALUE(max_scatterplot)=0,tblSalaries[[#This Row],[Salary in USD]],IF(AND(tblSalaries[[#This Row],[Salary in USD]]&gt;=VALUE(min_scatterplot),tblSalaries[[#This Row],[Salary in USD]]&lt;=VALUE(max_scatterplot)),tblSalaries[[#This Row],[Salary in USD]],selection_false))</f>
        <v>51497.005988023957</v>
      </c>
    </row>
    <row r="786" spans="2:15" ht="15" customHeight="1" x14ac:dyDescent="0.25">
      <c r="B786" t="s">
        <v>2460</v>
      </c>
      <c r="C786" s="1">
        <v>41055.127847222226</v>
      </c>
      <c r="D786" s="4" t="s">
        <v>558</v>
      </c>
      <c r="E786">
        <v>52000</v>
      </c>
      <c r="F786" t="s">
        <v>86</v>
      </c>
      <c r="G786">
        <f>tblSalaries[[#This Row],[clean Salary (in local currency)]]*VLOOKUP(tblSalaries[[#This Row],[Currency]],mapping!D:E,2,FALSE)</f>
        <v>51134.799197576998</v>
      </c>
      <c r="H786" t="s">
        <v>559</v>
      </c>
      <c r="I786" t="s">
        <v>52</v>
      </c>
      <c r="J786" t="s">
        <v>88</v>
      </c>
      <c r="K786" t="str">
        <f>VLOOKUP(tblSalaries[[#This Row],[Where do you work]],tblCountries[[Actual]:[Mapping]],2,FALSE)</f>
        <v>Canada</v>
      </c>
      <c r="L786" t="s">
        <v>9</v>
      </c>
      <c r="M786" s="21" t="s">
        <v>4016</v>
      </c>
      <c r="N786" t="str">
        <f>VLOOKUP(IF(FLOOR(tblSalaries[[#This Row],[Salary in USD]]/salary_step,1)&gt;19,19,FLOOR(tblSalaries[[#This Row],[Salary in USD]]/salary_step,1)),tblCountries4[#All],2,0)</f>
        <v>04 | 50000 - 62500</v>
      </c>
      <c r="O786">
        <f>IF(VALUE(max_scatterplot)=0,tblSalaries[[#This Row],[Salary in USD]],IF(AND(tblSalaries[[#This Row],[Salary in USD]]&gt;=VALUE(min_scatterplot),tblSalaries[[#This Row],[Salary in USD]]&lt;=VALUE(max_scatterplot)),tblSalaries[[#This Row],[Salary in USD]],selection_false))</f>
        <v>51134.799197576998</v>
      </c>
    </row>
    <row r="787" spans="2:15" ht="15" customHeight="1" x14ac:dyDescent="0.25">
      <c r="B787" t="s">
        <v>2206</v>
      </c>
      <c r="C787" s="1">
        <v>41055.037233796298</v>
      </c>
      <c r="D787" s="4">
        <v>51000</v>
      </c>
      <c r="E787">
        <v>51000</v>
      </c>
      <c r="F787" t="s">
        <v>6</v>
      </c>
      <c r="G787">
        <f>tblSalaries[[#This Row],[clean Salary (in local currency)]]*VLOOKUP(tblSalaries[[#This Row],[Currency]],mapping!D:E,2,FALSE)</f>
        <v>51000</v>
      </c>
      <c r="H787" t="s">
        <v>275</v>
      </c>
      <c r="I787" t="s">
        <v>52</v>
      </c>
      <c r="J787" t="s">
        <v>15</v>
      </c>
      <c r="K787" t="str">
        <f>VLOOKUP(tblSalaries[[#This Row],[Where do you work]],tblCountries[[Actual]:[Mapping]],2,FALSE)</f>
        <v>USA</v>
      </c>
      <c r="L787" t="s">
        <v>9</v>
      </c>
      <c r="M787" s="21" t="s">
        <v>4016</v>
      </c>
      <c r="N787" t="str">
        <f>VLOOKUP(IF(FLOOR(tblSalaries[[#This Row],[Salary in USD]]/salary_step,1)&gt;19,19,FLOOR(tblSalaries[[#This Row],[Salary in USD]]/salary_step,1)),tblCountries4[#All],2,0)</f>
        <v>04 | 50000 - 62500</v>
      </c>
      <c r="O787">
        <f>IF(VALUE(max_scatterplot)=0,tblSalaries[[#This Row],[Salary in USD]],IF(AND(tblSalaries[[#This Row],[Salary in USD]]&gt;=VALUE(min_scatterplot),tblSalaries[[#This Row],[Salary in USD]]&lt;=VALUE(max_scatterplot)),tblSalaries[[#This Row],[Salary in USD]],selection_false))</f>
        <v>51000</v>
      </c>
    </row>
    <row r="788" spans="2:15" ht="15" customHeight="1" x14ac:dyDescent="0.25">
      <c r="B788" t="s">
        <v>2261</v>
      </c>
      <c r="C788" s="1">
        <v>41055.046550925923</v>
      </c>
      <c r="D788" s="4">
        <v>51000</v>
      </c>
      <c r="E788">
        <v>51000</v>
      </c>
      <c r="F788" t="s">
        <v>6</v>
      </c>
      <c r="G788">
        <f>tblSalaries[[#This Row],[clean Salary (in local currency)]]*VLOOKUP(tblSalaries[[#This Row],[Currency]],mapping!D:E,2,FALSE)</f>
        <v>51000</v>
      </c>
      <c r="H788" t="s">
        <v>329</v>
      </c>
      <c r="I788" t="s">
        <v>20</v>
      </c>
      <c r="J788" t="s">
        <v>15</v>
      </c>
      <c r="K788" t="str">
        <f>VLOOKUP(tblSalaries[[#This Row],[Where do you work]],tblCountries[[Actual]:[Mapping]],2,FALSE)</f>
        <v>USA</v>
      </c>
      <c r="L788" t="s">
        <v>18</v>
      </c>
      <c r="M788" s="21" t="s">
        <v>4016</v>
      </c>
      <c r="N788" t="str">
        <f>VLOOKUP(IF(FLOOR(tblSalaries[[#This Row],[Salary in USD]]/salary_step,1)&gt;19,19,FLOOR(tblSalaries[[#This Row],[Salary in USD]]/salary_step,1)),tblCountries4[#All],2,0)</f>
        <v>04 | 50000 - 62500</v>
      </c>
      <c r="O788">
        <f>IF(VALUE(max_scatterplot)=0,tblSalaries[[#This Row],[Salary in USD]],IF(AND(tblSalaries[[#This Row],[Salary in USD]]&gt;=VALUE(min_scatterplot),tblSalaries[[#This Row],[Salary in USD]]&lt;=VALUE(max_scatterplot)),tblSalaries[[#This Row],[Salary in USD]],selection_false))</f>
        <v>51000</v>
      </c>
    </row>
    <row r="789" spans="2:15" ht="15" customHeight="1" x14ac:dyDescent="0.25">
      <c r="B789" t="s">
        <v>2447</v>
      </c>
      <c r="C789" s="1">
        <v>41055.117638888885</v>
      </c>
      <c r="D789" s="4">
        <v>51000</v>
      </c>
      <c r="E789">
        <v>51000</v>
      </c>
      <c r="F789" t="s">
        <v>6</v>
      </c>
      <c r="G789">
        <f>tblSalaries[[#This Row],[clean Salary (in local currency)]]*VLOOKUP(tblSalaries[[#This Row],[Currency]],mapping!D:E,2,FALSE)</f>
        <v>51000</v>
      </c>
      <c r="H789" t="s">
        <v>542</v>
      </c>
      <c r="I789" t="s">
        <v>52</v>
      </c>
      <c r="J789" t="s">
        <v>15</v>
      </c>
      <c r="K789" t="str">
        <f>VLOOKUP(tblSalaries[[#This Row],[Where do you work]],tblCountries[[Actual]:[Mapping]],2,FALSE)</f>
        <v>USA</v>
      </c>
      <c r="L789" t="s">
        <v>18</v>
      </c>
      <c r="M789" s="21" t="s">
        <v>4016</v>
      </c>
      <c r="N789" t="str">
        <f>VLOOKUP(IF(FLOOR(tblSalaries[[#This Row],[Salary in USD]]/salary_step,1)&gt;19,19,FLOOR(tblSalaries[[#This Row],[Salary in USD]]/salary_step,1)),tblCountries4[#All],2,0)</f>
        <v>04 | 50000 - 62500</v>
      </c>
      <c r="O789">
        <f>IF(VALUE(max_scatterplot)=0,tblSalaries[[#This Row],[Salary in USD]],IF(AND(tblSalaries[[#This Row],[Salary in USD]]&gt;=VALUE(min_scatterplot),tblSalaries[[#This Row],[Salary in USD]]&lt;=VALUE(max_scatterplot)),tblSalaries[[#This Row],[Salary in USD]],selection_false))</f>
        <v>51000</v>
      </c>
    </row>
    <row r="790" spans="2:15" ht="15" customHeight="1" x14ac:dyDescent="0.25">
      <c r="B790" t="s">
        <v>2962</v>
      </c>
      <c r="C790" s="1">
        <v>41057.31150462963</v>
      </c>
      <c r="D790" s="4">
        <v>50000</v>
      </c>
      <c r="E790">
        <v>50000</v>
      </c>
      <c r="F790" t="s">
        <v>82</v>
      </c>
      <c r="G790">
        <f>tblSalaries[[#This Row],[clean Salary (in local currency)]]*VLOOKUP(tblSalaries[[#This Row],[Currency]],mapping!D:E,2,FALSE)</f>
        <v>50995.482820131787</v>
      </c>
      <c r="H790" t="s">
        <v>700</v>
      </c>
      <c r="I790" t="s">
        <v>488</v>
      </c>
      <c r="J790" t="s">
        <v>84</v>
      </c>
      <c r="K790" t="str">
        <f>VLOOKUP(tblSalaries[[#This Row],[Where do you work]],tblCountries[[Actual]:[Mapping]],2,FALSE)</f>
        <v>Australia</v>
      </c>
      <c r="L790" t="s">
        <v>25</v>
      </c>
      <c r="M790" s="21">
        <v>5</v>
      </c>
      <c r="N790" t="str">
        <f>VLOOKUP(IF(FLOOR(tblSalaries[[#This Row],[Salary in USD]]/salary_step,1)&gt;19,19,FLOOR(tblSalaries[[#This Row],[Salary in USD]]/salary_step,1)),tblCountries4[#All],2,0)</f>
        <v>04 | 50000 - 62500</v>
      </c>
      <c r="O790">
        <f>IF(VALUE(max_scatterplot)=0,tblSalaries[[#This Row],[Salary in USD]],IF(AND(tblSalaries[[#This Row],[Salary in USD]]&gt;=VALUE(min_scatterplot),tblSalaries[[#This Row],[Salary in USD]]&lt;=VALUE(max_scatterplot)),tblSalaries[[#This Row],[Salary in USD]],selection_false))</f>
        <v>50995.482820131787</v>
      </c>
    </row>
    <row r="791" spans="2:15" ht="15" customHeight="1" x14ac:dyDescent="0.25">
      <c r="B791" t="s">
        <v>3039</v>
      </c>
      <c r="C791" s="1">
        <v>41057.598229166666</v>
      </c>
      <c r="D791" s="4">
        <v>50000</v>
      </c>
      <c r="E791">
        <v>50000</v>
      </c>
      <c r="F791" t="s">
        <v>82</v>
      </c>
      <c r="G791">
        <f>tblSalaries[[#This Row],[clean Salary (in local currency)]]*VLOOKUP(tblSalaries[[#This Row],[Currency]],mapping!D:E,2,FALSE)</f>
        <v>50995.482820131787</v>
      </c>
      <c r="H791" t="s">
        <v>1192</v>
      </c>
      <c r="I791" t="s">
        <v>20</v>
      </c>
      <c r="J791" t="s">
        <v>84</v>
      </c>
      <c r="K791" t="str">
        <f>VLOOKUP(tblSalaries[[#This Row],[Where do you work]],tblCountries[[Actual]:[Mapping]],2,FALSE)</f>
        <v>Australia</v>
      </c>
      <c r="L791" t="s">
        <v>9</v>
      </c>
      <c r="M791" s="21">
        <v>4</v>
      </c>
      <c r="N791" t="str">
        <f>VLOOKUP(IF(FLOOR(tblSalaries[[#This Row],[Salary in USD]]/salary_step,1)&gt;19,19,FLOOR(tblSalaries[[#This Row],[Salary in USD]]/salary_step,1)),tblCountries4[#All],2,0)</f>
        <v>04 | 50000 - 62500</v>
      </c>
      <c r="O791">
        <f>IF(VALUE(max_scatterplot)=0,tblSalaries[[#This Row],[Salary in USD]],IF(AND(tblSalaries[[#This Row],[Salary in USD]]&gt;=VALUE(min_scatterplot),tblSalaries[[#This Row],[Salary in USD]]&lt;=VALUE(max_scatterplot)),tblSalaries[[#This Row],[Salary in USD]],selection_false))</f>
        <v>50995.482820131787</v>
      </c>
    </row>
    <row r="792" spans="2:15" ht="15" customHeight="1" x14ac:dyDescent="0.25">
      <c r="B792" t="s">
        <v>3233</v>
      </c>
      <c r="C792" s="1">
        <v>41058.255694444444</v>
      </c>
      <c r="D792" s="4">
        <v>50846</v>
      </c>
      <c r="E792">
        <v>50846</v>
      </c>
      <c r="F792" t="s">
        <v>6</v>
      </c>
      <c r="G792">
        <f>tblSalaries[[#This Row],[clean Salary (in local currency)]]*VLOOKUP(tblSalaries[[#This Row],[Currency]],mapping!D:E,2,FALSE)</f>
        <v>50846</v>
      </c>
      <c r="H792" t="s">
        <v>1404</v>
      </c>
      <c r="I792" t="s">
        <v>20</v>
      </c>
      <c r="J792" t="s">
        <v>15</v>
      </c>
      <c r="K792" t="str">
        <f>VLOOKUP(tblSalaries[[#This Row],[Where do you work]],tblCountries[[Actual]:[Mapping]],2,FALSE)</f>
        <v>USA</v>
      </c>
      <c r="L792" t="s">
        <v>9</v>
      </c>
      <c r="M792" s="21">
        <v>25</v>
      </c>
      <c r="N792" t="str">
        <f>VLOOKUP(IF(FLOOR(tblSalaries[[#This Row],[Salary in USD]]/salary_step,1)&gt;19,19,FLOOR(tblSalaries[[#This Row],[Salary in USD]]/salary_step,1)),tblCountries4[#All],2,0)</f>
        <v>04 | 50000 - 62500</v>
      </c>
      <c r="O792">
        <f>IF(VALUE(max_scatterplot)=0,tblSalaries[[#This Row],[Salary in USD]],IF(AND(tblSalaries[[#This Row],[Salary in USD]]&gt;=VALUE(min_scatterplot),tblSalaries[[#This Row],[Salary in USD]]&lt;=VALUE(max_scatterplot)),tblSalaries[[#This Row],[Salary in USD]],selection_false))</f>
        <v>50846</v>
      </c>
    </row>
    <row r="793" spans="2:15" ht="15" customHeight="1" x14ac:dyDescent="0.25">
      <c r="B793" t="s">
        <v>2164</v>
      </c>
      <c r="C793" s="1">
        <v>41055.031840277778</v>
      </c>
      <c r="D793" s="4" t="s">
        <v>228</v>
      </c>
      <c r="E793">
        <v>32250</v>
      </c>
      <c r="F793" t="s">
        <v>69</v>
      </c>
      <c r="G793">
        <f>tblSalaries[[#This Row],[clean Salary (in local currency)]]*VLOOKUP(tblSalaries[[#This Row],[Currency]],mapping!D:E,2,FALSE)</f>
        <v>50831.74927416991</v>
      </c>
      <c r="H793" t="s">
        <v>229</v>
      </c>
      <c r="I793" t="s">
        <v>52</v>
      </c>
      <c r="J793" t="s">
        <v>71</v>
      </c>
      <c r="K793" t="str">
        <f>VLOOKUP(tblSalaries[[#This Row],[Where do you work]],tblCountries[[Actual]:[Mapping]],2,FALSE)</f>
        <v>UK</v>
      </c>
      <c r="L793" t="s">
        <v>9</v>
      </c>
      <c r="M793" s="21" t="s">
        <v>4016</v>
      </c>
      <c r="N793" t="str">
        <f>VLOOKUP(IF(FLOOR(tblSalaries[[#This Row],[Salary in USD]]/salary_step,1)&gt;19,19,FLOOR(tblSalaries[[#This Row],[Salary in USD]]/salary_step,1)),tblCountries4[#All],2,0)</f>
        <v>04 | 50000 - 62500</v>
      </c>
      <c r="O793">
        <f>IF(VALUE(max_scatterplot)=0,tblSalaries[[#This Row],[Salary in USD]],IF(AND(tblSalaries[[#This Row],[Salary in USD]]&gt;=VALUE(min_scatterplot),tblSalaries[[#This Row],[Salary in USD]]&lt;=VALUE(max_scatterplot)),tblSalaries[[#This Row],[Salary in USD]],selection_false))</f>
        <v>50831.74927416991</v>
      </c>
    </row>
    <row r="794" spans="2:15" ht="15" customHeight="1" x14ac:dyDescent="0.25">
      <c r="B794" t="s">
        <v>3333</v>
      </c>
      <c r="C794" s="1">
        <v>41058.79241898148</v>
      </c>
      <c r="D794" s="4">
        <v>40000</v>
      </c>
      <c r="E794">
        <v>40000</v>
      </c>
      <c r="F794" t="s">
        <v>22</v>
      </c>
      <c r="G794">
        <f>tblSalaries[[#This Row],[clean Salary (in local currency)]]*VLOOKUP(tblSalaries[[#This Row],[Currency]],mapping!D:E,2,FALSE)</f>
        <v>50815.977559664309</v>
      </c>
      <c r="H794" t="s">
        <v>1264</v>
      </c>
      <c r="I794" t="s">
        <v>52</v>
      </c>
      <c r="J794" t="s">
        <v>1519</v>
      </c>
      <c r="K794" t="str">
        <f>VLOOKUP(tblSalaries[[#This Row],[Where do you work]],tblCountries[[Actual]:[Mapping]],2,FALSE)</f>
        <v>Austria</v>
      </c>
      <c r="L794" t="s">
        <v>9</v>
      </c>
      <c r="M794" s="21">
        <v>20</v>
      </c>
      <c r="N794" t="str">
        <f>VLOOKUP(IF(FLOOR(tblSalaries[[#This Row],[Salary in USD]]/salary_step,1)&gt;19,19,FLOOR(tblSalaries[[#This Row],[Salary in USD]]/salary_step,1)),tblCountries4[#All],2,0)</f>
        <v>04 | 50000 - 62500</v>
      </c>
      <c r="O794">
        <f>IF(VALUE(max_scatterplot)=0,tblSalaries[[#This Row],[Salary in USD]],IF(AND(tblSalaries[[#This Row],[Salary in USD]]&gt;=VALUE(min_scatterplot),tblSalaries[[#This Row],[Salary in USD]]&lt;=VALUE(max_scatterplot)),tblSalaries[[#This Row],[Salary in USD]],selection_false))</f>
        <v>50815.977559664309</v>
      </c>
    </row>
    <row r="795" spans="2:15" ht="15" customHeight="1" x14ac:dyDescent="0.25">
      <c r="B795" t="s">
        <v>3666</v>
      </c>
      <c r="C795" s="1">
        <v>41065.951620370368</v>
      </c>
      <c r="D795" s="4">
        <v>40000</v>
      </c>
      <c r="E795">
        <v>40000</v>
      </c>
      <c r="F795" t="s">
        <v>22</v>
      </c>
      <c r="G795">
        <f>tblSalaries[[#This Row],[clean Salary (in local currency)]]*VLOOKUP(tblSalaries[[#This Row],[Currency]],mapping!D:E,2,FALSE)</f>
        <v>50815.977559664309</v>
      </c>
      <c r="H795" t="s">
        <v>14</v>
      </c>
      <c r="I795" t="s">
        <v>20</v>
      </c>
      <c r="J795" t="s">
        <v>24</v>
      </c>
      <c r="K795" t="str">
        <f>VLOOKUP(tblSalaries[[#This Row],[Where do you work]],tblCountries[[Actual]:[Mapping]],2,FALSE)</f>
        <v>Germany</v>
      </c>
      <c r="L795" t="s">
        <v>18</v>
      </c>
      <c r="M795" s="21">
        <v>3</v>
      </c>
      <c r="N795" t="str">
        <f>VLOOKUP(IF(FLOOR(tblSalaries[[#This Row],[Salary in USD]]/salary_step,1)&gt;19,19,FLOOR(tblSalaries[[#This Row],[Salary in USD]]/salary_step,1)),tblCountries4[#All],2,0)</f>
        <v>04 | 50000 - 62500</v>
      </c>
      <c r="O795">
        <f>IF(VALUE(max_scatterplot)=0,tblSalaries[[#This Row],[Salary in USD]],IF(AND(tblSalaries[[#This Row],[Salary in USD]]&gt;=VALUE(min_scatterplot),tblSalaries[[#This Row],[Salary in USD]]&lt;=VALUE(max_scatterplot)),tblSalaries[[#This Row],[Salary in USD]],selection_false))</f>
        <v>50815.977559664309</v>
      </c>
    </row>
    <row r="796" spans="2:15" ht="15" customHeight="1" x14ac:dyDescent="0.25">
      <c r="B796" t="s">
        <v>2872</v>
      </c>
      <c r="C796" s="1">
        <v>41056.525717592594</v>
      </c>
      <c r="D796" s="4">
        <v>40000</v>
      </c>
      <c r="E796">
        <v>40000</v>
      </c>
      <c r="F796" t="s">
        <v>22</v>
      </c>
      <c r="G796">
        <f>tblSalaries[[#This Row],[clean Salary (in local currency)]]*VLOOKUP(tblSalaries[[#This Row],[Currency]],mapping!D:E,2,FALSE)</f>
        <v>50815.977559664309</v>
      </c>
      <c r="H796" t="s">
        <v>1014</v>
      </c>
      <c r="I796" t="s">
        <v>20</v>
      </c>
      <c r="J796" t="s">
        <v>628</v>
      </c>
      <c r="K796" t="str">
        <f>VLOOKUP(tblSalaries[[#This Row],[Where do you work]],tblCountries[[Actual]:[Mapping]],2,FALSE)</f>
        <v>Netherlands</v>
      </c>
      <c r="L796" t="s">
        <v>9</v>
      </c>
      <c r="M796" s="21">
        <v>4</v>
      </c>
      <c r="N796" t="str">
        <f>VLOOKUP(IF(FLOOR(tblSalaries[[#This Row],[Salary in USD]]/salary_step,1)&gt;19,19,FLOOR(tblSalaries[[#This Row],[Salary in USD]]/salary_step,1)),tblCountries4[#All],2,0)</f>
        <v>04 | 50000 - 62500</v>
      </c>
      <c r="O796">
        <f>IF(VALUE(max_scatterplot)=0,tblSalaries[[#This Row],[Salary in USD]],IF(AND(tblSalaries[[#This Row],[Salary in USD]]&gt;=VALUE(min_scatterplot),tblSalaries[[#This Row],[Salary in USD]]&lt;=VALUE(max_scatterplot)),tblSalaries[[#This Row],[Salary in USD]],selection_false))</f>
        <v>50815.977559664309</v>
      </c>
    </row>
    <row r="797" spans="2:15" ht="15" customHeight="1" x14ac:dyDescent="0.25">
      <c r="B797" t="s">
        <v>3078</v>
      </c>
      <c r="C797" s="1">
        <v>41057.670636574076</v>
      </c>
      <c r="D797" s="4" t="s">
        <v>1230</v>
      </c>
      <c r="E797">
        <v>40000</v>
      </c>
      <c r="F797" t="s">
        <v>22</v>
      </c>
      <c r="G797">
        <f>tblSalaries[[#This Row],[clean Salary (in local currency)]]*VLOOKUP(tblSalaries[[#This Row],[Currency]],mapping!D:E,2,FALSE)</f>
        <v>50815.977559664309</v>
      </c>
      <c r="H797" t="s">
        <v>1231</v>
      </c>
      <c r="I797" t="s">
        <v>20</v>
      </c>
      <c r="J797" t="s">
        <v>628</v>
      </c>
      <c r="K797" t="str">
        <f>VLOOKUP(tblSalaries[[#This Row],[Where do you work]],tblCountries[[Actual]:[Mapping]],2,FALSE)</f>
        <v>Netherlands</v>
      </c>
      <c r="L797" t="s">
        <v>9</v>
      </c>
      <c r="M797" s="21">
        <v>3</v>
      </c>
      <c r="N797" t="str">
        <f>VLOOKUP(IF(FLOOR(tblSalaries[[#This Row],[Salary in USD]]/salary_step,1)&gt;19,19,FLOOR(tblSalaries[[#This Row],[Salary in USD]]/salary_step,1)),tblCountries4[#All],2,0)</f>
        <v>04 | 50000 - 62500</v>
      </c>
      <c r="O797">
        <f>IF(VALUE(max_scatterplot)=0,tblSalaries[[#This Row],[Salary in USD]],IF(AND(tblSalaries[[#This Row],[Salary in USD]]&gt;=VALUE(min_scatterplot),tblSalaries[[#This Row],[Salary in USD]]&lt;=VALUE(max_scatterplot)),tblSalaries[[#This Row],[Salary in USD]],selection_false))</f>
        <v>50815.977559664309</v>
      </c>
    </row>
    <row r="798" spans="2:15" ht="15" customHeight="1" x14ac:dyDescent="0.25">
      <c r="B798" t="s">
        <v>3090</v>
      </c>
      <c r="C798" s="1">
        <v>41057.695451388892</v>
      </c>
      <c r="D798" s="4">
        <v>40000</v>
      </c>
      <c r="E798">
        <v>40000</v>
      </c>
      <c r="F798" t="s">
        <v>22</v>
      </c>
      <c r="G798">
        <f>tblSalaries[[#This Row],[clean Salary (in local currency)]]*VLOOKUP(tblSalaries[[#This Row],[Currency]],mapping!D:E,2,FALSE)</f>
        <v>50815.977559664309</v>
      </c>
      <c r="H798" t="s">
        <v>191</v>
      </c>
      <c r="I798" t="s">
        <v>310</v>
      </c>
      <c r="J798" t="s">
        <v>30</v>
      </c>
      <c r="K798" t="str">
        <f>VLOOKUP(tblSalaries[[#This Row],[Where do you work]],tblCountries[[Actual]:[Mapping]],2,FALSE)</f>
        <v>Portugal</v>
      </c>
      <c r="L798" t="s">
        <v>18</v>
      </c>
      <c r="M798" s="21">
        <v>10</v>
      </c>
      <c r="N798" t="str">
        <f>VLOOKUP(IF(FLOOR(tblSalaries[[#This Row],[Salary in USD]]/salary_step,1)&gt;19,19,FLOOR(tblSalaries[[#This Row],[Salary in USD]]/salary_step,1)),tblCountries4[#All],2,0)</f>
        <v>04 | 50000 - 62500</v>
      </c>
      <c r="O798">
        <f>IF(VALUE(max_scatterplot)=0,tblSalaries[[#This Row],[Salary in USD]],IF(AND(tblSalaries[[#This Row],[Salary in USD]]&gt;=VALUE(min_scatterplot),tblSalaries[[#This Row],[Salary in USD]]&lt;=VALUE(max_scatterplot)),tblSalaries[[#This Row],[Salary in USD]],selection_false))</f>
        <v>50815.977559664309</v>
      </c>
    </row>
    <row r="799" spans="2:15" ht="15" customHeight="1" x14ac:dyDescent="0.25">
      <c r="B799" t="s">
        <v>3236</v>
      </c>
      <c r="C799" s="1">
        <v>41058.30672453704</v>
      </c>
      <c r="D799" s="4">
        <v>50700</v>
      </c>
      <c r="E799">
        <v>50700</v>
      </c>
      <c r="F799" t="s">
        <v>6</v>
      </c>
      <c r="G799">
        <f>tblSalaries[[#This Row],[clean Salary (in local currency)]]*VLOOKUP(tblSalaries[[#This Row],[Currency]],mapping!D:E,2,FALSE)</f>
        <v>50700</v>
      </c>
      <c r="H799" t="s">
        <v>1406</v>
      </c>
      <c r="I799" t="s">
        <v>20</v>
      </c>
      <c r="J799" t="s">
        <v>143</v>
      </c>
      <c r="K799" t="str">
        <f>VLOOKUP(tblSalaries[[#This Row],[Where do you work]],tblCountries[[Actual]:[Mapping]],2,FALSE)</f>
        <v>Brazil</v>
      </c>
      <c r="L799" t="s">
        <v>25</v>
      </c>
      <c r="M799" s="21">
        <v>15</v>
      </c>
      <c r="N799" t="str">
        <f>VLOOKUP(IF(FLOOR(tblSalaries[[#This Row],[Salary in USD]]/salary_step,1)&gt;19,19,FLOOR(tblSalaries[[#This Row],[Salary in USD]]/salary_step,1)),tblCountries4[#All],2,0)</f>
        <v>04 | 50000 - 62500</v>
      </c>
      <c r="O799">
        <f>IF(VALUE(max_scatterplot)=0,tblSalaries[[#This Row],[Salary in USD]],IF(AND(tblSalaries[[#This Row],[Salary in USD]]&gt;=VALUE(min_scatterplot),tblSalaries[[#This Row],[Salary in USD]]&lt;=VALUE(max_scatterplot)),tblSalaries[[#This Row],[Salary in USD]],selection_false))</f>
        <v>50700</v>
      </c>
    </row>
    <row r="800" spans="2:15" ht="15" customHeight="1" x14ac:dyDescent="0.25">
      <c r="B800" t="s">
        <v>3343</v>
      </c>
      <c r="C800" s="1">
        <v>41058.819155092591</v>
      </c>
      <c r="D800" s="4" t="s">
        <v>1530</v>
      </c>
      <c r="E800">
        <v>4000000</v>
      </c>
      <c r="F800" t="s">
        <v>1531</v>
      </c>
      <c r="G800">
        <f>tblSalaries[[#This Row],[clean Salary (in local currency)]]*VLOOKUP(tblSalaries[[#This Row],[Currency]],mapping!D:E,2,FALSE)</f>
        <v>50694.322109187968</v>
      </c>
      <c r="H800" t="s">
        <v>1532</v>
      </c>
      <c r="I800" t="s">
        <v>20</v>
      </c>
      <c r="J800" t="s">
        <v>654</v>
      </c>
      <c r="K800" t="str">
        <f>VLOOKUP(tblSalaries[[#This Row],[Where do you work]],tblCountries[[Actual]:[Mapping]],2,FALSE)</f>
        <v>Japan</v>
      </c>
      <c r="L800" t="s">
        <v>9</v>
      </c>
      <c r="M800" s="21">
        <v>8</v>
      </c>
      <c r="N800" t="str">
        <f>VLOOKUP(IF(FLOOR(tblSalaries[[#This Row],[Salary in USD]]/salary_step,1)&gt;19,19,FLOOR(tblSalaries[[#This Row],[Salary in USD]]/salary_step,1)),tblCountries4[#All],2,0)</f>
        <v>04 | 50000 - 62500</v>
      </c>
      <c r="O800">
        <f>IF(VALUE(max_scatterplot)=0,tblSalaries[[#This Row],[Salary in USD]],IF(AND(tblSalaries[[#This Row],[Salary in USD]]&gt;=VALUE(min_scatterplot),tblSalaries[[#This Row],[Salary in USD]]&lt;=VALUE(max_scatterplot)),tblSalaries[[#This Row],[Salary in USD]],selection_false))</f>
        <v>50694.322109187968</v>
      </c>
    </row>
    <row r="801" spans="2:15" ht="15" customHeight="1" x14ac:dyDescent="0.25">
      <c r="B801" t="s">
        <v>3162</v>
      </c>
      <c r="C801" s="1">
        <v>41057.952997685185</v>
      </c>
      <c r="D801" s="4" t="s">
        <v>1323</v>
      </c>
      <c r="E801">
        <v>32000</v>
      </c>
      <c r="F801" t="s">
        <v>69</v>
      </c>
      <c r="G801">
        <f>tblSalaries[[#This Row],[clean Salary (in local currency)]]*VLOOKUP(tblSalaries[[#This Row],[Currency]],mapping!D:E,2,FALSE)</f>
        <v>50437.70470615309</v>
      </c>
      <c r="H801" t="s">
        <v>1324</v>
      </c>
      <c r="I801" t="s">
        <v>20</v>
      </c>
      <c r="J801" t="s">
        <v>88</v>
      </c>
      <c r="K801" t="str">
        <f>VLOOKUP(tblSalaries[[#This Row],[Where do you work]],tblCountries[[Actual]:[Mapping]],2,FALSE)</f>
        <v>Canada</v>
      </c>
      <c r="L801" t="s">
        <v>9</v>
      </c>
      <c r="M801" s="21">
        <v>9</v>
      </c>
      <c r="N801" t="str">
        <f>VLOOKUP(IF(FLOOR(tblSalaries[[#This Row],[Salary in USD]]/salary_step,1)&gt;19,19,FLOOR(tblSalaries[[#This Row],[Salary in USD]]/salary_step,1)),tblCountries4[#All],2,0)</f>
        <v>04 | 50000 - 62500</v>
      </c>
      <c r="O801">
        <f>IF(VALUE(max_scatterplot)=0,tblSalaries[[#This Row],[Salary in USD]],IF(AND(tblSalaries[[#This Row],[Salary in USD]]&gt;=VALUE(min_scatterplot),tblSalaries[[#This Row],[Salary in USD]]&lt;=VALUE(max_scatterplot)),tblSalaries[[#This Row],[Salary in USD]],selection_false))</f>
        <v>50437.70470615309</v>
      </c>
    </row>
    <row r="802" spans="2:15" ht="15" customHeight="1" x14ac:dyDescent="0.25">
      <c r="B802" t="s">
        <v>2053</v>
      </c>
      <c r="C802" s="1">
        <v>41054.241087962961</v>
      </c>
      <c r="D802" s="4">
        <v>32000</v>
      </c>
      <c r="E802">
        <v>32000</v>
      </c>
      <c r="F802" t="s">
        <v>69</v>
      </c>
      <c r="G802">
        <f>tblSalaries[[#This Row],[clean Salary (in local currency)]]*VLOOKUP(tblSalaries[[#This Row],[Currency]],mapping!D:E,2,FALSE)</f>
        <v>50437.70470615309</v>
      </c>
      <c r="H802" t="s">
        <v>92</v>
      </c>
      <c r="I802" t="s">
        <v>20</v>
      </c>
      <c r="J802" t="s">
        <v>71</v>
      </c>
      <c r="K802" t="str">
        <f>VLOOKUP(tblSalaries[[#This Row],[Where do you work]],tblCountries[[Actual]:[Mapping]],2,FALSE)</f>
        <v>UK</v>
      </c>
      <c r="L802" t="s">
        <v>9</v>
      </c>
      <c r="M802" s="21" t="s">
        <v>4016</v>
      </c>
      <c r="N802" t="str">
        <f>VLOOKUP(IF(FLOOR(tblSalaries[[#This Row],[Salary in USD]]/salary_step,1)&gt;19,19,FLOOR(tblSalaries[[#This Row],[Salary in USD]]/salary_step,1)),tblCountries4[#All],2,0)</f>
        <v>04 | 50000 - 62500</v>
      </c>
      <c r="O802">
        <f>IF(VALUE(max_scatterplot)=0,tblSalaries[[#This Row],[Salary in USD]],IF(AND(tblSalaries[[#This Row],[Salary in USD]]&gt;=VALUE(min_scatterplot),tblSalaries[[#This Row],[Salary in USD]]&lt;=VALUE(max_scatterplot)),tblSalaries[[#This Row],[Salary in USD]],selection_false))</f>
        <v>50437.70470615309</v>
      </c>
    </row>
    <row r="803" spans="2:15" ht="15" customHeight="1" x14ac:dyDescent="0.25">
      <c r="B803" t="s">
        <v>3155</v>
      </c>
      <c r="C803" s="1">
        <v>41057.947777777779</v>
      </c>
      <c r="D803" s="4" t="s">
        <v>1314</v>
      </c>
      <c r="E803">
        <v>32000</v>
      </c>
      <c r="F803" t="s">
        <v>69</v>
      </c>
      <c r="G803">
        <f>tblSalaries[[#This Row],[clean Salary (in local currency)]]*VLOOKUP(tblSalaries[[#This Row],[Currency]],mapping!D:E,2,FALSE)</f>
        <v>50437.70470615309</v>
      </c>
      <c r="H803" t="s">
        <v>1315</v>
      </c>
      <c r="I803" t="s">
        <v>20</v>
      </c>
      <c r="J803" t="s">
        <v>71</v>
      </c>
      <c r="K803" t="str">
        <f>VLOOKUP(tblSalaries[[#This Row],[Where do you work]],tblCountries[[Actual]:[Mapping]],2,FALSE)</f>
        <v>UK</v>
      </c>
      <c r="L803" t="s">
        <v>9</v>
      </c>
      <c r="M803" s="21">
        <v>4</v>
      </c>
      <c r="N803" t="str">
        <f>VLOOKUP(IF(FLOOR(tblSalaries[[#This Row],[Salary in USD]]/salary_step,1)&gt;19,19,FLOOR(tblSalaries[[#This Row],[Salary in USD]]/salary_step,1)),tblCountries4[#All],2,0)</f>
        <v>04 | 50000 - 62500</v>
      </c>
      <c r="O803">
        <f>IF(VALUE(max_scatterplot)=0,tblSalaries[[#This Row],[Salary in USD]],IF(AND(tblSalaries[[#This Row],[Salary in USD]]&gt;=VALUE(min_scatterplot),tblSalaries[[#This Row],[Salary in USD]]&lt;=VALUE(max_scatterplot)),tblSalaries[[#This Row],[Salary in USD]],selection_false))</f>
        <v>50437.70470615309</v>
      </c>
    </row>
    <row r="804" spans="2:15" ht="15" customHeight="1" x14ac:dyDescent="0.25">
      <c r="B804" t="s">
        <v>3777</v>
      </c>
      <c r="C804" s="1">
        <v>41072.756921296299</v>
      </c>
      <c r="D804" s="4" t="s">
        <v>1314</v>
      </c>
      <c r="E804">
        <v>32000</v>
      </c>
      <c r="F804" t="s">
        <v>69</v>
      </c>
      <c r="G804">
        <f>tblSalaries[[#This Row],[clean Salary (in local currency)]]*VLOOKUP(tblSalaries[[#This Row],[Currency]],mapping!D:E,2,FALSE)</f>
        <v>50437.70470615309</v>
      </c>
      <c r="H804" t="s">
        <v>207</v>
      </c>
      <c r="I804" t="s">
        <v>20</v>
      </c>
      <c r="J804" t="s">
        <v>71</v>
      </c>
      <c r="K804" t="str">
        <f>VLOOKUP(tblSalaries[[#This Row],[Where do you work]],tblCountries[[Actual]:[Mapping]],2,FALSE)</f>
        <v>UK</v>
      </c>
      <c r="L804" t="s">
        <v>9</v>
      </c>
      <c r="M804" s="21">
        <v>20</v>
      </c>
      <c r="N804" t="str">
        <f>VLOOKUP(IF(FLOOR(tblSalaries[[#This Row],[Salary in USD]]/salary_step,1)&gt;19,19,FLOOR(tblSalaries[[#This Row],[Salary in USD]]/salary_step,1)),tblCountries4[#All],2,0)</f>
        <v>04 | 50000 - 62500</v>
      </c>
      <c r="O804">
        <f>IF(VALUE(max_scatterplot)=0,tblSalaries[[#This Row],[Salary in USD]],IF(AND(tblSalaries[[#This Row],[Salary in USD]]&gt;=VALUE(min_scatterplot),tblSalaries[[#This Row],[Salary in USD]]&lt;=VALUE(max_scatterplot)),tblSalaries[[#This Row],[Salary in USD]],selection_false))</f>
        <v>50437.70470615309</v>
      </c>
    </row>
    <row r="805" spans="2:15" ht="15" customHeight="1" x14ac:dyDescent="0.25">
      <c r="B805" t="s">
        <v>3778</v>
      </c>
      <c r="C805" s="1">
        <v>41072.769895833335</v>
      </c>
      <c r="D805" s="4">
        <v>32000</v>
      </c>
      <c r="E805">
        <v>32000</v>
      </c>
      <c r="F805" t="s">
        <v>69</v>
      </c>
      <c r="G805">
        <f>tblSalaries[[#This Row],[clean Salary (in local currency)]]*VLOOKUP(tblSalaries[[#This Row],[Currency]],mapping!D:E,2,FALSE)</f>
        <v>50437.70470615309</v>
      </c>
      <c r="H805" t="s">
        <v>14</v>
      </c>
      <c r="I805" t="s">
        <v>20</v>
      </c>
      <c r="J805" t="s">
        <v>71</v>
      </c>
      <c r="K805" t="str">
        <f>VLOOKUP(tblSalaries[[#This Row],[Where do you work]],tblCountries[[Actual]:[Mapping]],2,FALSE)</f>
        <v>UK</v>
      </c>
      <c r="L805" t="s">
        <v>13</v>
      </c>
      <c r="M805" s="21">
        <v>1</v>
      </c>
      <c r="N805" t="str">
        <f>VLOOKUP(IF(FLOOR(tblSalaries[[#This Row],[Salary in USD]]/salary_step,1)&gt;19,19,FLOOR(tblSalaries[[#This Row],[Salary in USD]]/salary_step,1)),tblCountries4[#All],2,0)</f>
        <v>04 | 50000 - 62500</v>
      </c>
      <c r="O805">
        <f>IF(VALUE(max_scatterplot)=0,tblSalaries[[#This Row],[Salary in USD]],IF(AND(tblSalaries[[#This Row],[Salary in USD]]&gt;=VALUE(min_scatterplot),tblSalaries[[#This Row],[Salary in USD]]&lt;=VALUE(max_scatterplot)),tblSalaries[[#This Row],[Salary in USD]],selection_false))</f>
        <v>50437.70470615309</v>
      </c>
    </row>
    <row r="806" spans="2:15" ht="15" customHeight="1" x14ac:dyDescent="0.25">
      <c r="B806" t="s">
        <v>3644</v>
      </c>
      <c r="C806" s="1">
        <v>41065.159745370373</v>
      </c>
      <c r="D806" s="4">
        <v>3300</v>
      </c>
      <c r="E806">
        <v>39600</v>
      </c>
      <c r="F806" t="s">
        <v>22</v>
      </c>
      <c r="G806">
        <f>tblSalaries[[#This Row],[clean Salary (in local currency)]]*VLOOKUP(tblSalaries[[#This Row],[Currency]],mapping!D:E,2,FALSE)</f>
        <v>50307.817784067665</v>
      </c>
      <c r="H806" t="s">
        <v>1815</v>
      </c>
      <c r="I806" t="s">
        <v>52</v>
      </c>
      <c r="J806" t="s">
        <v>983</v>
      </c>
      <c r="K806" t="str">
        <f>VLOOKUP(tblSalaries[[#This Row],[Where do you work]],tblCountries[[Actual]:[Mapping]],2,FALSE)</f>
        <v>Europe</v>
      </c>
      <c r="L806" t="s">
        <v>25</v>
      </c>
      <c r="M806" s="21">
        <v>5</v>
      </c>
      <c r="N806" t="str">
        <f>VLOOKUP(IF(FLOOR(tblSalaries[[#This Row],[Salary in USD]]/salary_step,1)&gt;19,19,FLOOR(tblSalaries[[#This Row],[Salary in USD]]/salary_step,1)),tblCountries4[#All],2,0)</f>
        <v>04 | 50000 - 62500</v>
      </c>
      <c r="O806">
        <f>IF(VALUE(max_scatterplot)=0,tblSalaries[[#This Row],[Salary in USD]],IF(AND(tblSalaries[[#This Row],[Salary in USD]]&gt;=VALUE(min_scatterplot),tblSalaries[[#This Row],[Salary in USD]]&lt;=VALUE(max_scatterplot)),tblSalaries[[#This Row],[Salary in USD]],selection_false))</f>
        <v>50307.817784067665</v>
      </c>
    </row>
    <row r="807" spans="2:15" ht="15" customHeight="1" x14ac:dyDescent="0.25">
      <c r="B807" t="s">
        <v>3161</v>
      </c>
      <c r="C807" s="1">
        <v>41057.95239583333</v>
      </c>
      <c r="D807" s="4">
        <v>31763</v>
      </c>
      <c r="E807">
        <v>31763</v>
      </c>
      <c r="F807" t="s">
        <v>69</v>
      </c>
      <c r="G807">
        <f>tblSalaries[[#This Row],[clean Salary (in local currency)]]*VLOOKUP(tblSalaries[[#This Row],[Currency]],mapping!D:E,2,FALSE)</f>
        <v>50064.150455673145</v>
      </c>
      <c r="H807" t="s">
        <v>1322</v>
      </c>
      <c r="I807" t="s">
        <v>20</v>
      </c>
      <c r="J807" t="s">
        <v>71</v>
      </c>
      <c r="K807" t="str">
        <f>VLOOKUP(tblSalaries[[#This Row],[Where do you work]],tblCountries[[Actual]:[Mapping]],2,FALSE)</f>
        <v>UK</v>
      </c>
      <c r="L807" t="s">
        <v>18</v>
      </c>
      <c r="M807" s="21">
        <v>2</v>
      </c>
      <c r="N807" t="str">
        <f>VLOOKUP(IF(FLOOR(tblSalaries[[#This Row],[Salary in USD]]/salary_step,1)&gt;19,19,FLOOR(tblSalaries[[#This Row],[Salary in USD]]/salary_step,1)),tblCountries4[#All],2,0)</f>
        <v>04 | 50000 - 62500</v>
      </c>
      <c r="O807">
        <f>IF(VALUE(max_scatterplot)=0,tblSalaries[[#This Row],[Salary in USD]],IF(AND(tblSalaries[[#This Row],[Salary in USD]]&gt;=VALUE(min_scatterplot),tblSalaries[[#This Row],[Salary in USD]]&lt;=VALUE(max_scatterplot)),tblSalaries[[#This Row],[Salary in USD]],selection_false))</f>
        <v>50064.150455673145</v>
      </c>
    </row>
    <row r="808" spans="2:15" ht="15" customHeight="1" x14ac:dyDescent="0.25">
      <c r="B808" t="s">
        <v>3150</v>
      </c>
      <c r="C808" s="1">
        <v>41057.943483796298</v>
      </c>
      <c r="D808" s="4" t="s">
        <v>1309</v>
      </c>
      <c r="E808">
        <v>50000</v>
      </c>
      <c r="F808" t="s">
        <v>6</v>
      </c>
      <c r="G808">
        <f>tblSalaries[[#This Row],[clean Salary (in local currency)]]*VLOOKUP(tblSalaries[[#This Row],[Currency]],mapping!D:E,2,FALSE)</f>
        <v>50000</v>
      </c>
      <c r="H808" t="s">
        <v>564</v>
      </c>
      <c r="I808" t="s">
        <v>52</v>
      </c>
      <c r="J808" t="s">
        <v>88</v>
      </c>
      <c r="K808" t="str">
        <f>VLOOKUP(tblSalaries[[#This Row],[Where do you work]],tblCountries[[Actual]:[Mapping]],2,FALSE)</f>
        <v>Canada</v>
      </c>
      <c r="L808" t="s">
        <v>25</v>
      </c>
      <c r="M808" s="21">
        <v>5</v>
      </c>
      <c r="N808" t="str">
        <f>VLOOKUP(IF(FLOOR(tblSalaries[[#This Row],[Salary in USD]]/salary_step,1)&gt;19,19,FLOOR(tblSalaries[[#This Row],[Salary in USD]]/salary_step,1)),tblCountries4[#All],2,0)</f>
        <v>04 | 50000 - 62500</v>
      </c>
      <c r="O808">
        <f>IF(VALUE(max_scatterplot)=0,tblSalaries[[#This Row],[Salary in USD]],IF(AND(tblSalaries[[#This Row],[Salary in USD]]&gt;=VALUE(min_scatterplot),tblSalaries[[#This Row],[Salary in USD]]&lt;=VALUE(max_scatterplot)),tblSalaries[[#This Row],[Salary in USD]],selection_false))</f>
        <v>50000</v>
      </c>
    </row>
    <row r="809" spans="2:15" ht="15" customHeight="1" x14ac:dyDescent="0.25">
      <c r="B809" t="s">
        <v>2028</v>
      </c>
      <c r="C809" s="1">
        <v>41054.180115740739</v>
      </c>
      <c r="D809" s="4">
        <v>50000</v>
      </c>
      <c r="E809">
        <v>50000</v>
      </c>
      <c r="F809" t="s">
        <v>6</v>
      </c>
      <c r="G809">
        <f>tblSalaries[[#This Row],[clean Salary (in local currency)]]*VLOOKUP(tblSalaries[[#This Row],[Currency]],mapping!D:E,2,FALSE)</f>
        <v>50000</v>
      </c>
      <c r="H809" t="s">
        <v>50</v>
      </c>
      <c r="I809" t="s">
        <v>52</v>
      </c>
      <c r="J809" t="s">
        <v>8</v>
      </c>
      <c r="K809" t="str">
        <f>VLOOKUP(tblSalaries[[#This Row],[Where do you work]],tblCountries[[Actual]:[Mapping]],2,FALSE)</f>
        <v>India</v>
      </c>
      <c r="L809" t="s">
        <v>25</v>
      </c>
      <c r="M809" s="21" t="s">
        <v>4016</v>
      </c>
      <c r="N809" t="str">
        <f>VLOOKUP(IF(FLOOR(tblSalaries[[#This Row],[Salary in USD]]/salary_step,1)&gt;19,19,FLOOR(tblSalaries[[#This Row],[Salary in USD]]/salary_step,1)),tblCountries4[#All],2,0)</f>
        <v>04 | 50000 - 62500</v>
      </c>
      <c r="O809">
        <f>IF(VALUE(max_scatterplot)=0,tblSalaries[[#This Row],[Salary in USD]],IF(AND(tblSalaries[[#This Row],[Salary in USD]]&gt;=VALUE(min_scatterplot),tblSalaries[[#This Row],[Salary in USD]]&lt;=VALUE(max_scatterplot)),tblSalaries[[#This Row],[Salary in USD]],selection_false))</f>
        <v>50000</v>
      </c>
    </row>
    <row r="810" spans="2:15" ht="15" customHeight="1" x14ac:dyDescent="0.25">
      <c r="B810" t="s">
        <v>2595</v>
      </c>
      <c r="C810" s="1">
        <v>41055.369444444441</v>
      </c>
      <c r="D810" s="4">
        <v>50000</v>
      </c>
      <c r="E810">
        <v>50000</v>
      </c>
      <c r="F810" t="s">
        <v>6</v>
      </c>
      <c r="G810">
        <f>tblSalaries[[#This Row],[clean Salary (in local currency)]]*VLOOKUP(tblSalaries[[#This Row],[Currency]],mapping!D:E,2,FALSE)</f>
        <v>50000</v>
      </c>
      <c r="H810" t="s">
        <v>696</v>
      </c>
      <c r="I810" t="s">
        <v>52</v>
      </c>
      <c r="J810" t="s">
        <v>8</v>
      </c>
      <c r="K810" t="str">
        <f>VLOOKUP(tblSalaries[[#This Row],[Where do you work]],tblCountries[[Actual]:[Mapping]],2,FALSE)</f>
        <v>India</v>
      </c>
      <c r="L810" t="s">
        <v>25</v>
      </c>
      <c r="M810" s="21">
        <v>25</v>
      </c>
      <c r="N810" t="str">
        <f>VLOOKUP(IF(FLOOR(tblSalaries[[#This Row],[Salary in USD]]/salary_step,1)&gt;19,19,FLOOR(tblSalaries[[#This Row],[Salary in USD]]/salary_step,1)),tblCountries4[#All],2,0)</f>
        <v>04 | 50000 - 62500</v>
      </c>
      <c r="O810">
        <f>IF(VALUE(max_scatterplot)=0,tblSalaries[[#This Row],[Salary in USD]],IF(AND(tblSalaries[[#This Row],[Salary in USD]]&gt;=VALUE(min_scatterplot),tblSalaries[[#This Row],[Salary in USD]]&lt;=VALUE(max_scatterplot)),tblSalaries[[#This Row],[Salary in USD]],selection_false))</f>
        <v>50000</v>
      </c>
    </row>
    <row r="811" spans="2:15" ht="15" customHeight="1" x14ac:dyDescent="0.25">
      <c r="B811" t="s">
        <v>2600</v>
      </c>
      <c r="C811" s="1">
        <v>41055.394814814812</v>
      </c>
      <c r="D811" s="4">
        <v>50000</v>
      </c>
      <c r="E811">
        <v>50000</v>
      </c>
      <c r="F811" t="s">
        <v>6</v>
      </c>
      <c r="G811">
        <f>tblSalaries[[#This Row],[clean Salary (in local currency)]]*VLOOKUP(tblSalaries[[#This Row],[Currency]],mapping!D:E,2,FALSE)</f>
        <v>50000</v>
      </c>
      <c r="H811" t="s">
        <v>703</v>
      </c>
      <c r="I811" t="s">
        <v>52</v>
      </c>
      <c r="J811" t="s">
        <v>8</v>
      </c>
      <c r="K811" t="str">
        <f>VLOOKUP(tblSalaries[[#This Row],[Where do you work]],tblCountries[[Actual]:[Mapping]],2,FALSE)</f>
        <v>India</v>
      </c>
      <c r="L811" t="s">
        <v>25</v>
      </c>
      <c r="M811" s="21">
        <v>10</v>
      </c>
      <c r="N811" t="str">
        <f>VLOOKUP(IF(FLOOR(tblSalaries[[#This Row],[Salary in USD]]/salary_step,1)&gt;19,19,FLOOR(tblSalaries[[#This Row],[Salary in USD]]/salary_step,1)),tblCountries4[#All],2,0)</f>
        <v>04 | 50000 - 62500</v>
      </c>
      <c r="O811">
        <f>IF(VALUE(max_scatterplot)=0,tblSalaries[[#This Row],[Salary in USD]],IF(AND(tblSalaries[[#This Row],[Salary in USD]]&gt;=VALUE(min_scatterplot),tblSalaries[[#This Row],[Salary in USD]]&lt;=VALUE(max_scatterplot)),tblSalaries[[#This Row],[Salary in USD]],selection_false))</f>
        <v>50000</v>
      </c>
    </row>
    <row r="812" spans="2:15" ht="15" customHeight="1" x14ac:dyDescent="0.25">
      <c r="B812" t="s">
        <v>2683</v>
      </c>
      <c r="C812" s="1">
        <v>41055.555347222224</v>
      </c>
      <c r="D812" s="4">
        <v>50000</v>
      </c>
      <c r="E812">
        <v>50000</v>
      </c>
      <c r="F812" t="s">
        <v>6</v>
      </c>
      <c r="G812">
        <f>tblSalaries[[#This Row],[clean Salary (in local currency)]]*VLOOKUP(tblSalaries[[#This Row],[Currency]],mapping!D:E,2,FALSE)</f>
        <v>50000</v>
      </c>
      <c r="H812" t="s">
        <v>791</v>
      </c>
      <c r="I812" t="s">
        <v>52</v>
      </c>
      <c r="J812" t="s">
        <v>8</v>
      </c>
      <c r="K812" t="str">
        <f>VLOOKUP(tblSalaries[[#This Row],[Where do you work]],tblCountries[[Actual]:[Mapping]],2,FALSE)</f>
        <v>India</v>
      </c>
      <c r="L812" t="s">
        <v>18</v>
      </c>
      <c r="M812" s="21">
        <v>20</v>
      </c>
      <c r="N812" t="str">
        <f>VLOOKUP(IF(FLOOR(tblSalaries[[#This Row],[Salary in USD]]/salary_step,1)&gt;19,19,FLOOR(tblSalaries[[#This Row],[Salary in USD]]/salary_step,1)),tblCountries4[#All],2,0)</f>
        <v>04 | 50000 - 62500</v>
      </c>
      <c r="O812">
        <f>IF(VALUE(max_scatterplot)=0,tblSalaries[[#This Row],[Salary in USD]],IF(AND(tblSalaries[[#This Row],[Salary in USD]]&gt;=VALUE(min_scatterplot),tblSalaries[[#This Row],[Salary in USD]]&lt;=VALUE(max_scatterplot)),tblSalaries[[#This Row],[Salary in USD]],selection_false))</f>
        <v>50000</v>
      </c>
    </row>
    <row r="813" spans="2:15" ht="15" customHeight="1" x14ac:dyDescent="0.25">
      <c r="B813" t="s">
        <v>3053</v>
      </c>
      <c r="C813" s="1">
        <v>41057.620162037034</v>
      </c>
      <c r="D813" s="4">
        <v>50000</v>
      </c>
      <c r="E813">
        <v>50000</v>
      </c>
      <c r="F813" t="s">
        <v>6</v>
      </c>
      <c r="G813">
        <f>tblSalaries[[#This Row],[clean Salary (in local currency)]]*VLOOKUP(tblSalaries[[#This Row],[Currency]],mapping!D:E,2,FALSE)</f>
        <v>50000</v>
      </c>
      <c r="H813" t="s">
        <v>593</v>
      </c>
      <c r="I813" t="s">
        <v>4001</v>
      </c>
      <c r="J813" t="s">
        <v>8</v>
      </c>
      <c r="K813" t="str">
        <f>VLOOKUP(tblSalaries[[#This Row],[Where do you work]],tblCountries[[Actual]:[Mapping]],2,FALSE)</f>
        <v>India</v>
      </c>
      <c r="L813" t="s">
        <v>25</v>
      </c>
      <c r="M813" s="21">
        <v>26</v>
      </c>
      <c r="N813" t="str">
        <f>VLOOKUP(IF(FLOOR(tblSalaries[[#This Row],[Salary in USD]]/salary_step,1)&gt;19,19,FLOOR(tblSalaries[[#This Row],[Salary in USD]]/salary_step,1)),tblCountries4[#All],2,0)</f>
        <v>04 | 50000 - 62500</v>
      </c>
      <c r="O813">
        <f>IF(VALUE(max_scatterplot)=0,tblSalaries[[#This Row],[Salary in USD]],IF(AND(tblSalaries[[#This Row],[Salary in USD]]&gt;=VALUE(min_scatterplot),tblSalaries[[#This Row],[Salary in USD]]&lt;=VALUE(max_scatterplot)),tblSalaries[[#This Row],[Salary in USD]],selection_false))</f>
        <v>50000</v>
      </c>
    </row>
    <row r="814" spans="2:15" ht="15" customHeight="1" x14ac:dyDescent="0.25">
      <c r="B814" t="s">
        <v>3070</v>
      </c>
      <c r="C814" s="1">
        <v>41057.658599537041</v>
      </c>
      <c r="D814" s="4" t="s">
        <v>1223</v>
      </c>
      <c r="E814">
        <v>50000</v>
      </c>
      <c r="F814" t="s">
        <v>6</v>
      </c>
      <c r="G814">
        <f>tblSalaries[[#This Row],[clean Salary (in local currency)]]*VLOOKUP(tblSalaries[[#This Row],[Currency]],mapping!D:E,2,FALSE)</f>
        <v>50000</v>
      </c>
      <c r="H814" t="s">
        <v>1224</v>
      </c>
      <c r="I814" t="s">
        <v>52</v>
      </c>
      <c r="J814" t="s">
        <v>8</v>
      </c>
      <c r="K814" t="str">
        <f>VLOOKUP(tblSalaries[[#This Row],[Where do you work]],tblCountries[[Actual]:[Mapping]],2,FALSE)</f>
        <v>India</v>
      </c>
      <c r="L814" t="s">
        <v>18</v>
      </c>
      <c r="M814" s="21">
        <v>30</v>
      </c>
      <c r="N814" t="str">
        <f>VLOOKUP(IF(FLOOR(tblSalaries[[#This Row],[Salary in USD]]/salary_step,1)&gt;19,19,FLOOR(tblSalaries[[#This Row],[Salary in USD]]/salary_step,1)),tblCountries4[#All],2,0)</f>
        <v>04 | 50000 - 62500</v>
      </c>
      <c r="O814">
        <f>IF(VALUE(max_scatterplot)=0,tblSalaries[[#This Row],[Salary in USD]],IF(AND(tblSalaries[[#This Row],[Salary in USD]]&gt;=VALUE(min_scatterplot),tblSalaries[[#This Row],[Salary in USD]]&lt;=VALUE(max_scatterplot)),tblSalaries[[#This Row],[Salary in USD]],selection_false))</f>
        <v>50000</v>
      </c>
    </row>
    <row r="815" spans="2:15" ht="15" customHeight="1" x14ac:dyDescent="0.25">
      <c r="B815" t="s">
        <v>3592</v>
      </c>
      <c r="C815" s="1">
        <v>41062.732175925928</v>
      </c>
      <c r="D815" s="4" t="s">
        <v>1761</v>
      </c>
      <c r="E815">
        <v>50000</v>
      </c>
      <c r="F815" t="s">
        <v>6</v>
      </c>
      <c r="G815">
        <f>tblSalaries[[#This Row],[clean Salary (in local currency)]]*VLOOKUP(tblSalaries[[#This Row],[Currency]],mapping!D:E,2,FALSE)</f>
        <v>50000</v>
      </c>
      <c r="H815" t="s">
        <v>1762</v>
      </c>
      <c r="I815" t="s">
        <v>4001</v>
      </c>
      <c r="J815" t="s">
        <v>8</v>
      </c>
      <c r="K815" t="str">
        <f>VLOOKUP(tblSalaries[[#This Row],[Where do you work]],tblCountries[[Actual]:[Mapping]],2,FALSE)</f>
        <v>India</v>
      </c>
      <c r="L815" t="s">
        <v>25</v>
      </c>
      <c r="M815" s="21">
        <v>8</v>
      </c>
      <c r="N815" t="str">
        <f>VLOOKUP(IF(FLOOR(tblSalaries[[#This Row],[Salary in USD]]/salary_step,1)&gt;19,19,FLOOR(tblSalaries[[#This Row],[Salary in USD]]/salary_step,1)),tblCountries4[#All],2,0)</f>
        <v>04 | 50000 - 62500</v>
      </c>
      <c r="O815">
        <f>IF(VALUE(max_scatterplot)=0,tblSalaries[[#This Row],[Salary in USD]],IF(AND(tblSalaries[[#This Row],[Salary in USD]]&gt;=VALUE(min_scatterplot),tblSalaries[[#This Row],[Salary in USD]]&lt;=VALUE(max_scatterplot)),tblSalaries[[#This Row],[Salary in USD]],selection_false))</f>
        <v>50000</v>
      </c>
    </row>
    <row r="816" spans="2:15" ht="15" customHeight="1" x14ac:dyDescent="0.25">
      <c r="B816" t="s">
        <v>3467</v>
      </c>
      <c r="C816" s="1">
        <v>41059.866608796299</v>
      </c>
      <c r="D816" s="4" t="s">
        <v>1645</v>
      </c>
      <c r="E816">
        <v>50000</v>
      </c>
      <c r="F816" t="s">
        <v>6</v>
      </c>
      <c r="G816">
        <f>tblSalaries[[#This Row],[clean Salary (in local currency)]]*VLOOKUP(tblSalaries[[#This Row],[Currency]],mapping!D:E,2,FALSE)</f>
        <v>50000</v>
      </c>
      <c r="H816" t="s">
        <v>282</v>
      </c>
      <c r="I816" t="s">
        <v>20</v>
      </c>
      <c r="J816" t="s">
        <v>1176</v>
      </c>
      <c r="K816" t="str">
        <f>VLOOKUP(tblSalaries[[#This Row],[Where do you work]],tblCountries[[Actual]:[Mapping]],2,FALSE)</f>
        <v>Kuwait</v>
      </c>
      <c r="L816" t="s">
        <v>9</v>
      </c>
      <c r="M816" s="21">
        <v>13</v>
      </c>
      <c r="N816" t="str">
        <f>VLOOKUP(IF(FLOOR(tblSalaries[[#This Row],[Salary in USD]]/salary_step,1)&gt;19,19,FLOOR(tblSalaries[[#This Row],[Salary in USD]]/salary_step,1)),tblCountries4[#All],2,0)</f>
        <v>04 | 50000 - 62500</v>
      </c>
      <c r="O816">
        <f>IF(VALUE(max_scatterplot)=0,tblSalaries[[#This Row],[Salary in USD]],IF(AND(tblSalaries[[#This Row],[Salary in USD]]&gt;=VALUE(min_scatterplot),tblSalaries[[#This Row],[Salary in USD]]&lt;=VALUE(max_scatterplot)),tblSalaries[[#This Row],[Salary in USD]],selection_false))</f>
        <v>50000</v>
      </c>
    </row>
    <row r="817" spans="2:15" ht="15" customHeight="1" x14ac:dyDescent="0.25">
      <c r="B817" t="s">
        <v>2155</v>
      </c>
      <c r="C817" s="1">
        <v>41055.030821759261</v>
      </c>
      <c r="D817" s="4">
        <v>50000</v>
      </c>
      <c r="E817">
        <v>50000</v>
      </c>
      <c r="F817" t="s">
        <v>6</v>
      </c>
      <c r="G817">
        <f>tblSalaries[[#This Row],[clean Salary (in local currency)]]*VLOOKUP(tblSalaries[[#This Row],[Currency]],mapping!D:E,2,FALSE)</f>
        <v>50000</v>
      </c>
      <c r="H817" t="s">
        <v>219</v>
      </c>
      <c r="I817" t="s">
        <v>20</v>
      </c>
      <c r="J817" t="s">
        <v>166</v>
      </c>
      <c r="K817" t="str">
        <f>VLOOKUP(tblSalaries[[#This Row],[Where do you work]],tblCountries[[Actual]:[Mapping]],2,FALSE)</f>
        <v>Mexico</v>
      </c>
      <c r="L817" t="s">
        <v>13</v>
      </c>
      <c r="M817" s="21" t="s">
        <v>4016</v>
      </c>
      <c r="N817" t="str">
        <f>VLOOKUP(IF(FLOOR(tblSalaries[[#This Row],[Salary in USD]]/salary_step,1)&gt;19,19,FLOOR(tblSalaries[[#This Row],[Salary in USD]]/salary_step,1)),tblCountries4[#All],2,0)</f>
        <v>04 | 50000 - 62500</v>
      </c>
      <c r="O817">
        <f>IF(VALUE(max_scatterplot)=0,tblSalaries[[#This Row],[Salary in USD]],IF(AND(tblSalaries[[#This Row],[Salary in USD]]&gt;=VALUE(min_scatterplot),tblSalaries[[#This Row],[Salary in USD]]&lt;=VALUE(max_scatterplot)),tblSalaries[[#This Row],[Salary in USD]],selection_false))</f>
        <v>50000</v>
      </c>
    </row>
    <row r="818" spans="2:15" ht="15" customHeight="1" x14ac:dyDescent="0.25">
      <c r="B818" t="s">
        <v>2537</v>
      </c>
      <c r="C818" s="1">
        <v>41055.225185185183</v>
      </c>
      <c r="D818" s="4">
        <v>50000</v>
      </c>
      <c r="E818">
        <v>50000</v>
      </c>
      <c r="F818" t="s">
        <v>6</v>
      </c>
      <c r="G818">
        <f>tblSalaries[[#This Row],[clean Salary (in local currency)]]*VLOOKUP(tblSalaries[[#This Row],[Currency]],mapping!D:E,2,FALSE)</f>
        <v>50000</v>
      </c>
      <c r="H818" t="s">
        <v>643</v>
      </c>
      <c r="I818" t="s">
        <v>20</v>
      </c>
      <c r="J818" t="s">
        <v>644</v>
      </c>
      <c r="K818" t="str">
        <f>VLOOKUP(tblSalaries[[#This Row],[Where do you work]],tblCountries[[Actual]:[Mapping]],2,FALSE)</f>
        <v>Self-employed</v>
      </c>
      <c r="L818" t="s">
        <v>9</v>
      </c>
      <c r="M818" s="21" t="s">
        <v>4016</v>
      </c>
      <c r="N818" t="str">
        <f>VLOOKUP(IF(FLOOR(tblSalaries[[#This Row],[Salary in USD]]/salary_step,1)&gt;19,19,FLOOR(tblSalaries[[#This Row],[Salary in USD]]/salary_step,1)),tblCountries4[#All],2,0)</f>
        <v>04 | 50000 - 62500</v>
      </c>
      <c r="O818">
        <f>IF(VALUE(max_scatterplot)=0,tblSalaries[[#This Row],[Salary in USD]],IF(AND(tblSalaries[[#This Row],[Salary in USD]]&gt;=VALUE(min_scatterplot),tblSalaries[[#This Row],[Salary in USD]]&lt;=VALUE(max_scatterplot)),tblSalaries[[#This Row],[Salary in USD]],selection_false))</f>
        <v>50000</v>
      </c>
    </row>
    <row r="819" spans="2:15" ht="15" customHeight="1" x14ac:dyDescent="0.25">
      <c r="B819" t="s">
        <v>3165</v>
      </c>
      <c r="C819" s="1">
        <v>41057.955324074072</v>
      </c>
      <c r="D819" s="4" t="s">
        <v>1328</v>
      </c>
      <c r="E819">
        <v>50000</v>
      </c>
      <c r="F819" t="s">
        <v>6</v>
      </c>
      <c r="G819">
        <f>tblSalaries[[#This Row],[clean Salary (in local currency)]]*VLOOKUP(tblSalaries[[#This Row],[Currency]],mapping!D:E,2,FALSE)</f>
        <v>50000</v>
      </c>
      <c r="H819" t="s">
        <v>279</v>
      </c>
      <c r="I819" t="s">
        <v>279</v>
      </c>
      <c r="J819" t="s">
        <v>171</v>
      </c>
      <c r="K819" t="str">
        <f>VLOOKUP(tblSalaries[[#This Row],[Where do you work]],tblCountries[[Actual]:[Mapping]],2,FALSE)</f>
        <v>Singapore</v>
      </c>
      <c r="L819" t="s">
        <v>18</v>
      </c>
      <c r="M819" s="21">
        <v>25</v>
      </c>
      <c r="N819" t="str">
        <f>VLOOKUP(IF(FLOOR(tblSalaries[[#This Row],[Salary in USD]]/salary_step,1)&gt;19,19,FLOOR(tblSalaries[[#This Row],[Salary in USD]]/salary_step,1)),tblCountries4[#All],2,0)</f>
        <v>04 | 50000 - 62500</v>
      </c>
      <c r="O819">
        <f>IF(VALUE(max_scatterplot)=0,tblSalaries[[#This Row],[Salary in USD]],IF(AND(tblSalaries[[#This Row],[Salary in USD]]&gt;=VALUE(min_scatterplot),tblSalaries[[#This Row],[Salary in USD]]&lt;=VALUE(max_scatterplot)),tblSalaries[[#This Row],[Salary in USD]],selection_false))</f>
        <v>50000</v>
      </c>
    </row>
    <row r="820" spans="2:15" ht="15" customHeight="1" x14ac:dyDescent="0.25">
      <c r="B820" t="s">
        <v>2075</v>
      </c>
      <c r="C820" s="1">
        <v>41054.318310185183</v>
      </c>
      <c r="D820" s="4">
        <v>50000</v>
      </c>
      <c r="E820">
        <v>50000</v>
      </c>
      <c r="F820" t="s">
        <v>6</v>
      </c>
      <c r="G820">
        <f>tblSalaries[[#This Row],[clean Salary (in local currency)]]*VLOOKUP(tblSalaries[[#This Row],[Currency]],mapping!D:E,2,FALSE)</f>
        <v>50000</v>
      </c>
      <c r="H820" t="s">
        <v>118</v>
      </c>
      <c r="I820" t="s">
        <v>20</v>
      </c>
      <c r="J820" t="s">
        <v>15</v>
      </c>
      <c r="K820" t="str">
        <f>VLOOKUP(tblSalaries[[#This Row],[Where do you work]],tblCountries[[Actual]:[Mapping]],2,FALSE)</f>
        <v>USA</v>
      </c>
      <c r="L820" t="s">
        <v>13</v>
      </c>
      <c r="M820" s="21" t="s">
        <v>4016</v>
      </c>
      <c r="N820" t="str">
        <f>VLOOKUP(IF(FLOOR(tblSalaries[[#This Row],[Salary in USD]]/salary_step,1)&gt;19,19,FLOOR(tblSalaries[[#This Row],[Salary in USD]]/salary_step,1)),tblCountries4[#All],2,0)</f>
        <v>04 | 50000 - 62500</v>
      </c>
      <c r="O820">
        <f>IF(VALUE(max_scatterplot)=0,tblSalaries[[#This Row],[Salary in USD]],IF(AND(tblSalaries[[#This Row],[Salary in USD]]&gt;=VALUE(min_scatterplot),tblSalaries[[#This Row],[Salary in USD]]&lt;=VALUE(max_scatterplot)),tblSalaries[[#This Row],[Salary in USD]],selection_false))</f>
        <v>50000</v>
      </c>
    </row>
    <row r="821" spans="2:15" ht="15" customHeight="1" x14ac:dyDescent="0.25">
      <c r="B821" t="s">
        <v>2086</v>
      </c>
      <c r="C821" s="1">
        <v>41054.980046296296</v>
      </c>
      <c r="D821" s="4">
        <v>50000</v>
      </c>
      <c r="E821">
        <v>50000</v>
      </c>
      <c r="F821" t="s">
        <v>6</v>
      </c>
      <c r="G821">
        <f>tblSalaries[[#This Row],[clean Salary (in local currency)]]*VLOOKUP(tblSalaries[[#This Row],[Currency]],mapping!D:E,2,FALSE)</f>
        <v>50000</v>
      </c>
      <c r="H821" t="s">
        <v>134</v>
      </c>
      <c r="I821" t="s">
        <v>52</v>
      </c>
      <c r="J821" t="s">
        <v>15</v>
      </c>
      <c r="K821" t="str">
        <f>VLOOKUP(tblSalaries[[#This Row],[Where do you work]],tblCountries[[Actual]:[Mapping]],2,FALSE)</f>
        <v>USA</v>
      </c>
      <c r="L821" t="s">
        <v>18</v>
      </c>
      <c r="M821" s="21" t="s">
        <v>4016</v>
      </c>
      <c r="N821" t="str">
        <f>VLOOKUP(IF(FLOOR(tblSalaries[[#This Row],[Salary in USD]]/salary_step,1)&gt;19,19,FLOOR(tblSalaries[[#This Row],[Salary in USD]]/salary_step,1)),tblCountries4[#All],2,0)</f>
        <v>04 | 50000 - 62500</v>
      </c>
      <c r="O821">
        <f>IF(VALUE(max_scatterplot)=0,tblSalaries[[#This Row],[Salary in USD]],IF(AND(tblSalaries[[#This Row],[Salary in USD]]&gt;=VALUE(min_scatterplot),tblSalaries[[#This Row],[Salary in USD]]&lt;=VALUE(max_scatterplot)),tblSalaries[[#This Row],[Salary in USD]],selection_false))</f>
        <v>50000</v>
      </c>
    </row>
    <row r="822" spans="2:15" ht="15" customHeight="1" x14ac:dyDescent="0.25">
      <c r="B822" t="s">
        <v>2117</v>
      </c>
      <c r="C822" s="1">
        <v>41055.028726851851</v>
      </c>
      <c r="D822" s="4">
        <v>50000</v>
      </c>
      <c r="E822">
        <v>50000</v>
      </c>
      <c r="F822" t="s">
        <v>6</v>
      </c>
      <c r="G822">
        <f>tblSalaries[[#This Row],[clean Salary (in local currency)]]*VLOOKUP(tblSalaries[[#This Row],[Currency]],mapping!D:E,2,FALSE)</f>
        <v>50000</v>
      </c>
      <c r="H822" t="s">
        <v>174</v>
      </c>
      <c r="I822" t="s">
        <v>67</v>
      </c>
      <c r="J822" t="s">
        <v>15</v>
      </c>
      <c r="K822" t="str">
        <f>VLOOKUP(tblSalaries[[#This Row],[Where do you work]],tblCountries[[Actual]:[Mapping]],2,FALSE)</f>
        <v>USA</v>
      </c>
      <c r="L822" t="s">
        <v>9</v>
      </c>
      <c r="M822" s="21" t="s">
        <v>4016</v>
      </c>
      <c r="N822" t="str">
        <f>VLOOKUP(IF(FLOOR(tblSalaries[[#This Row],[Salary in USD]]/salary_step,1)&gt;19,19,FLOOR(tblSalaries[[#This Row],[Salary in USD]]/salary_step,1)),tblCountries4[#All],2,0)</f>
        <v>04 | 50000 - 62500</v>
      </c>
      <c r="O822">
        <f>IF(VALUE(max_scatterplot)=0,tblSalaries[[#This Row],[Salary in USD]],IF(AND(tblSalaries[[#This Row],[Salary in USD]]&gt;=VALUE(min_scatterplot),tblSalaries[[#This Row],[Salary in USD]]&lt;=VALUE(max_scatterplot)),tblSalaries[[#This Row],[Salary in USD]],selection_false))</f>
        <v>50000</v>
      </c>
    </row>
    <row r="823" spans="2:15" ht="15" customHeight="1" x14ac:dyDescent="0.25">
      <c r="B823" t="s">
        <v>2128</v>
      </c>
      <c r="C823" s="1">
        <v>41055.029120370367</v>
      </c>
      <c r="D823" s="4">
        <v>50000</v>
      </c>
      <c r="E823">
        <v>50000</v>
      </c>
      <c r="F823" t="s">
        <v>6</v>
      </c>
      <c r="G823">
        <f>tblSalaries[[#This Row],[clean Salary (in local currency)]]*VLOOKUP(tblSalaries[[#This Row],[Currency]],mapping!D:E,2,FALSE)</f>
        <v>50000</v>
      </c>
      <c r="H823" t="s">
        <v>189</v>
      </c>
      <c r="I823" t="s">
        <v>67</v>
      </c>
      <c r="J823" t="s">
        <v>15</v>
      </c>
      <c r="K823" t="str">
        <f>VLOOKUP(tblSalaries[[#This Row],[Where do you work]],tblCountries[[Actual]:[Mapping]],2,FALSE)</f>
        <v>USA</v>
      </c>
      <c r="L823" t="s">
        <v>9</v>
      </c>
      <c r="M823" s="21" t="s">
        <v>4016</v>
      </c>
      <c r="N823" t="str">
        <f>VLOOKUP(IF(FLOOR(tblSalaries[[#This Row],[Salary in USD]]/salary_step,1)&gt;19,19,FLOOR(tblSalaries[[#This Row],[Salary in USD]]/salary_step,1)),tblCountries4[#All],2,0)</f>
        <v>04 | 50000 - 62500</v>
      </c>
      <c r="O823">
        <f>IF(VALUE(max_scatterplot)=0,tblSalaries[[#This Row],[Salary in USD]],IF(AND(tblSalaries[[#This Row],[Salary in USD]]&gt;=VALUE(min_scatterplot),tblSalaries[[#This Row],[Salary in USD]]&lt;=VALUE(max_scatterplot)),tblSalaries[[#This Row],[Salary in USD]],selection_false))</f>
        <v>50000</v>
      </c>
    </row>
    <row r="824" spans="2:15" ht="15" customHeight="1" x14ac:dyDescent="0.25">
      <c r="B824" t="s">
        <v>2212</v>
      </c>
      <c r="C824" s="1">
        <v>41055.037812499999</v>
      </c>
      <c r="D824" s="4">
        <v>50000</v>
      </c>
      <c r="E824">
        <v>50000</v>
      </c>
      <c r="F824" t="s">
        <v>6</v>
      </c>
      <c r="G824">
        <f>tblSalaries[[#This Row],[clean Salary (in local currency)]]*VLOOKUP(tblSalaries[[#This Row],[Currency]],mapping!D:E,2,FALSE)</f>
        <v>50000</v>
      </c>
      <c r="H824" t="s">
        <v>283</v>
      </c>
      <c r="I824" t="s">
        <v>52</v>
      </c>
      <c r="J824" t="s">
        <v>15</v>
      </c>
      <c r="K824" t="str">
        <f>VLOOKUP(tblSalaries[[#This Row],[Where do you work]],tblCountries[[Actual]:[Mapping]],2,FALSE)</f>
        <v>USA</v>
      </c>
      <c r="L824" t="s">
        <v>9</v>
      </c>
      <c r="M824" s="21" t="s">
        <v>4016</v>
      </c>
      <c r="N824" t="str">
        <f>VLOOKUP(IF(FLOOR(tblSalaries[[#This Row],[Salary in USD]]/salary_step,1)&gt;19,19,FLOOR(tblSalaries[[#This Row],[Salary in USD]]/salary_step,1)),tblCountries4[#All],2,0)</f>
        <v>04 | 50000 - 62500</v>
      </c>
      <c r="O824">
        <f>IF(VALUE(max_scatterplot)=0,tblSalaries[[#This Row],[Salary in USD]],IF(AND(tblSalaries[[#This Row],[Salary in USD]]&gt;=VALUE(min_scatterplot),tblSalaries[[#This Row],[Salary in USD]]&lt;=VALUE(max_scatterplot)),tblSalaries[[#This Row],[Salary in USD]],selection_false))</f>
        <v>50000</v>
      </c>
    </row>
    <row r="825" spans="2:15" ht="15" customHeight="1" x14ac:dyDescent="0.25">
      <c r="B825" t="s">
        <v>2229</v>
      </c>
      <c r="C825" s="1">
        <v>41055.040347222224</v>
      </c>
      <c r="D825" s="4">
        <v>50000</v>
      </c>
      <c r="E825">
        <v>50000</v>
      </c>
      <c r="F825" t="s">
        <v>6</v>
      </c>
      <c r="G825">
        <f>tblSalaries[[#This Row],[clean Salary (in local currency)]]*VLOOKUP(tblSalaries[[#This Row],[Currency]],mapping!D:E,2,FALSE)</f>
        <v>50000</v>
      </c>
      <c r="H825" t="s">
        <v>201</v>
      </c>
      <c r="I825" t="s">
        <v>52</v>
      </c>
      <c r="J825" t="s">
        <v>15</v>
      </c>
      <c r="K825" t="str">
        <f>VLOOKUP(tblSalaries[[#This Row],[Where do you work]],tblCountries[[Actual]:[Mapping]],2,FALSE)</f>
        <v>USA</v>
      </c>
      <c r="L825" t="s">
        <v>9</v>
      </c>
      <c r="M825" s="21" t="s">
        <v>4016</v>
      </c>
      <c r="N825" t="str">
        <f>VLOOKUP(IF(FLOOR(tblSalaries[[#This Row],[Salary in USD]]/salary_step,1)&gt;19,19,FLOOR(tblSalaries[[#This Row],[Salary in USD]]/salary_step,1)),tblCountries4[#All],2,0)</f>
        <v>04 | 50000 - 62500</v>
      </c>
      <c r="O825">
        <f>IF(VALUE(max_scatterplot)=0,tblSalaries[[#This Row],[Salary in USD]],IF(AND(tblSalaries[[#This Row],[Salary in USD]]&gt;=VALUE(min_scatterplot),tblSalaries[[#This Row],[Salary in USD]]&lt;=VALUE(max_scatterplot)),tblSalaries[[#This Row],[Salary in USD]],selection_false))</f>
        <v>50000</v>
      </c>
    </row>
    <row r="826" spans="2:15" ht="15" customHeight="1" x14ac:dyDescent="0.25">
      <c r="B826" t="s">
        <v>2244</v>
      </c>
      <c r="C826" s="1">
        <v>41055.043599537035</v>
      </c>
      <c r="D826" s="4">
        <v>50000</v>
      </c>
      <c r="E826">
        <v>50000</v>
      </c>
      <c r="F826" t="s">
        <v>6</v>
      </c>
      <c r="G826">
        <f>tblSalaries[[#This Row],[clean Salary (in local currency)]]*VLOOKUP(tblSalaries[[#This Row],[Currency]],mapping!D:E,2,FALSE)</f>
        <v>50000</v>
      </c>
      <c r="H826" t="s">
        <v>214</v>
      </c>
      <c r="I826" t="s">
        <v>20</v>
      </c>
      <c r="J826" t="s">
        <v>15</v>
      </c>
      <c r="K826" t="str">
        <f>VLOOKUP(tblSalaries[[#This Row],[Where do you work]],tblCountries[[Actual]:[Mapping]],2,FALSE)</f>
        <v>USA</v>
      </c>
      <c r="L826" t="s">
        <v>13</v>
      </c>
      <c r="M826" s="21" t="s">
        <v>4016</v>
      </c>
      <c r="N826" t="str">
        <f>VLOOKUP(IF(FLOOR(tblSalaries[[#This Row],[Salary in USD]]/salary_step,1)&gt;19,19,FLOOR(tblSalaries[[#This Row],[Salary in USD]]/salary_step,1)),tblCountries4[#All],2,0)</f>
        <v>04 | 50000 - 62500</v>
      </c>
      <c r="O826">
        <f>IF(VALUE(max_scatterplot)=0,tblSalaries[[#This Row],[Salary in USD]],IF(AND(tblSalaries[[#This Row],[Salary in USD]]&gt;=VALUE(min_scatterplot),tblSalaries[[#This Row],[Salary in USD]]&lt;=VALUE(max_scatterplot)),tblSalaries[[#This Row],[Salary in USD]],selection_false))</f>
        <v>50000</v>
      </c>
    </row>
    <row r="827" spans="2:15" ht="15" customHeight="1" x14ac:dyDescent="0.25">
      <c r="B827" t="s">
        <v>2297</v>
      </c>
      <c r="C827" s="1">
        <v>41055.054965277777</v>
      </c>
      <c r="D827" s="4">
        <v>50000</v>
      </c>
      <c r="E827">
        <v>50000</v>
      </c>
      <c r="F827" t="s">
        <v>6</v>
      </c>
      <c r="G827">
        <f>tblSalaries[[#This Row],[clean Salary (in local currency)]]*VLOOKUP(tblSalaries[[#This Row],[Currency]],mapping!D:E,2,FALSE)</f>
        <v>50000</v>
      </c>
      <c r="H827" t="s">
        <v>367</v>
      </c>
      <c r="I827" t="s">
        <v>20</v>
      </c>
      <c r="J827" t="s">
        <v>15</v>
      </c>
      <c r="K827" t="str">
        <f>VLOOKUP(tblSalaries[[#This Row],[Where do you work]],tblCountries[[Actual]:[Mapping]],2,FALSE)</f>
        <v>USA</v>
      </c>
      <c r="L827" t="s">
        <v>13</v>
      </c>
      <c r="M827" s="21" t="s">
        <v>4016</v>
      </c>
      <c r="N827" t="str">
        <f>VLOOKUP(IF(FLOOR(tblSalaries[[#This Row],[Salary in USD]]/salary_step,1)&gt;19,19,FLOOR(tblSalaries[[#This Row],[Salary in USD]]/salary_step,1)),tblCountries4[#All],2,0)</f>
        <v>04 | 50000 - 62500</v>
      </c>
      <c r="O827">
        <f>IF(VALUE(max_scatterplot)=0,tblSalaries[[#This Row],[Salary in USD]],IF(AND(tblSalaries[[#This Row],[Salary in USD]]&gt;=VALUE(min_scatterplot),tblSalaries[[#This Row],[Salary in USD]]&lt;=VALUE(max_scatterplot)),tblSalaries[[#This Row],[Salary in USD]],selection_false))</f>
        <v>50000</v>
      </c>
    </row>
    <row r="828" spans="2:15" ht="15" customHeight="1" x14ac:dyDescent="0.25">
      <c r="B828" t="s">
        <v>2336</v>
      </c>
      <c r="C828" s="1">
        <v>41055.064189814817</v>
      </c>
      <c r="D828" s="4">
        <v>50000</v>
      </c>
      <c r="E828">
        <v>50000</v>
      </c>
      <c r="F828" t="s">
        <v>6</v>
      </c>
      <c r="G828">
        <f>tblSalaries[[#This Row],[clean Salary (in local currency)]]*VLOOKUP(tblSalaries[[#This Row],[Currency]],mapping!D:E,2,FALSE)</f>
        <v>50000</v>
      </c>
      <c r="H828" t="s">
        <v>411</v>
      </c>
      <c r="I828" t="s">
        <v>20</v>
      </c>
      <c r="J828" t="s">
        <v>15</v>
      </c>
      <c r="K828" t="str">
        <f>VLOOKUP(tblSalaries[[#This Row],[Where do you work]],tblCountries[[Actual]:[Mapping]],2,FALSE)</f>
        <v>USA</v>
      </c>
      <c r="L828" t="s">
        <v>13</v>
      </c>
      <c r="M828" s="21" t="s">
        <v>4016</v>
      </c>
      <c r="N828" t="str">
        <f>VLOOKUP(IF(FLOOR(tblSalaries[[#This Row],[Salary in USD]]/salary_step,1)&gt;19,19,FLOOR(tblSalaries[[#This Row],[Salary in USD]]/salary_step,1)),tblCountries4[#All],2,0)</f>
        <v>04 | 50000 - 62500</v>
      </c>
      <c r="O828">
        <f>IF(VALUE(max_scatterplot)=0,tblSalaries[[#This Row],[Salary in USD]],IF(AND(tblSalaries[[#This Row],[Salary in USD]]&gt;=VALUE(min_scatterplot),tblSalaries[[#This Row],[Salary in USD]]&lt;=VALUE(max_scatterplot)),tblSalaries[[#This Row],[Salary in USD]],selection_false))</f>
        <v>50000</v>
      </c>
    </row>
    <row r="829" spans="2:15" ht="15" customHeight="1" x14ac:dyDescent="0.25">
      <c r="B829" t="s">
        <v>2392</v>
      </c>
      <c r="C829" s="1">
        <v>41055.084108796298</v>
      </c>
      <c r="D829" s="4">
        <v>50000</v>
      </c>
      <c r="E829">
        <v>50000</v>
      </c>
      <c r="F829" t="s">
        <v>6</v>
      </c>
      <c r="G829">
        <f>tblSalaries[[#This Row],[clean Salary (in local currency)]]*VLOOKUP(tblSalaries[[#This Row],[Currency]],mapping!D:E,2,FALSE)</f>
        <v>50000</v>
      </c>
      <c r="H829" t="s">
        <v>475</v>
      </c>
      <c r="I829" t="s">
        <v>52</v>
      </c>
      <c r="J829" t="s">
        <v>15</v>
      </c>
      <c r="K829" t="str">
        <f>VLOOKUP(tblSalaries[[#This Row],[Where do you work]],tblCountries[[Actual]:[Mapping]],2,FALSE)</f>
        <v>USA</v>
      </c>
      <c r="L829" t="s">
        <v>18</v>
      </c>
      <c r="M829" s="21" t="s">
        <v>4016</v>
      </c>
      <c r="N829" t="str">
        <f>VLOOKUP(IF(FLOOR(tblSalaries[[#This Row],[Salary in USD]]/salary_step,1)&gt;19,19,FLOOR(tblSalaries[[#This Row],[Salary in USD]]/salary_step,1)),tblCountries4[#All],2,0)</f>
        <v>04 | 50000 - 62500</v>
      </c>
      <c r="O829">
        <f>IF(VALUE(max_scatterplot)=0,tblSalaries[[#This Row],[Salary in USD]],IF(AND(tblSalaries[[#This Row],[Salary in USD]]&gt;=VALUE(min_scatterplot),tblSalaries[[#This Row],[Salary in USD]]&lt;=VALUE(max_scatterplot)),tblSalaries[[#This Row],[Salary in USD]],selection_false))</f>
        <v>50000</v>
      </c>
    </row>
    <row r="830" spans="2:15" ht="15" customHeight="1" x14ac:dyDescent="0.25">
      <c r="B830" t="s">
        <v>2451</v>
      </c>
      <c r="C830" s="1">
        <v>41055.121840277781</v>
      </c>
      <c r="D830" s="4">
        <v>50000</v>
      </c>
      <c r="E830">
        <v>50000</v>
      </c>
      <c r="F830" t="s">
        <v>6</v>
      </c>
      <c r="G830">
        <f>tblSalaries[[#This Row],[clean Salary (in local currency)]]*VLOOKUP(tblSalaries[[#This Row],[Currency]],mapping!D:E,2,FALSE)</f>
        <v>50000</v>
      </c>
      <c r="H830" t="s">
        <v>545</v>
      </c>
      <c r="I830" t="s">
        <v>20</v>
      </c>
      <c r="J830" t="s">
        <v>15</v>
      </c>
      <c r="K830" t="str">
        <f>VLOOKUP(tblSalaries[[#This Row],[Where do you work]],tblCountries[[Actual]:[Mapping]],2,FALSE)</f>
        <v>USA</v>
      </c>
      <c r="L830" t="s">
        <v>9</v>
      </c>
      <c r="M830" s="21" t="s">
        <v>4016</v>
      </c>
      <c r="N830" t="str">
        <f>VLOOKUP(IF(FLOOR(tblSalaries[[#This Row],[Salary in USD]]/salary_step,1)&gt;19,19,FLOOR(tblSalaries[[#This Row],[Salary in USD]]/salary_step,1)),tblCountries4[#All],2,0)</f>
        <v>04 | 50000 - 62500</v>
      </c>
      <c r="O830">
        <f>IF(VALUE(max_scatterplot)=0,tblSalaries[[#This Row],[Salary in USD]],IF(AND(tblSalaries[[#This Row],[Salary in USD]]&gt;=VALUE(min_scatterplot),tblSalaries[[#This Row],[Salary in USD]]&lt;=VALUE(max_scatterplot)),tblSalaries[[#This Row],[Salary in USD]],selection_false))</f>
        <v>50000</v>
      </c>
    </row>
    <row r="831" spans="2:15" ht="15" customHeight="1" x14ac:dyDescent="0.25">
      <c r="B831" t="s">
        <v>2471</v>
      </c>
      <c r="C831" s="1">
        <v>41055.135428240741</v>
      </c>
      <c r="D831" s="4">
        <v>50000</v>
      </c>
      <c r="E831">
        <v>50000</v>
      </c>
      <c r="F831" t="s">
        <v>6</v>
      </c>
      <c r="G831">
        <f>tblSalaries[[#This Row],[clean Salary (in local currency)]]*VLOOKUP(tblSalaries[[#This Row],[Currency]],mapping!D:E,2,FALSE)</f>
        <v>50000</v>
      </c>
      <c r="H831" t="s">
        <v>570</v>
      </c>
      <c r="I831" t="s">
        <v>20</v>
      </c>
      <c r="J831" t="s">
        <v>15</v>
      </c>
      <c r="K831" t="str">
        <f>VLOOKUP(tblSalaries[[#This Row],[Where do you work]],tblCountries[[Actual]:[Mapping]],2,FALSE)</f>
        <v>USA</v>
      </c>
      <c r="L831" t="s">
        <v>9</v>
      </c>
      <c r="M831" s="21" t="s">
        <v>4016</v>
      </c>
      <c r="N831" t="str">
        <f>VLOOKUP(IF(FLOOR(tblSalaries[[#This Row],[Salary in USD]]/salary_step,1)&gt;19,19,FLOOR(tblSalaries[[#This Row],[Salary in USD]]/salary_step,1)),tblCountries4[#All],2,0)</f>
        <v>04 | 50000 - 62500</v>
      </c>
      <c r="O831">
        <f>IF(VALUE(max_scatterplot)=0,tblSalaries[[#This Row],[Salary in USD]],IF(AND(tblSalaries[[#This Row],[Salary in USD]]&gt;=VALUE(min_scatterplot),tblSalaries[[#This Row],[Salary in USD]]&lt;=VALUE(max_scatterplot)),tblSalaries[[#This Row],[Salary in USD]],selection_false))</f>
        <v>50000</v>
      </c>
    </row>
    <row r="832" spans="2:15" ht="15" customHeight="1" x14ac:dyDescent="0.25">
      <c r="B832" t="s">
        <v>2485</v>
      </c>
      <c r="C832" s="1">
        <v>41055.146921296298</v>
      </c>
      <c r="D832" s="4">
        <v>50000</v>
      </c>
      <c r="E832">
        <v>50000</v>
      </c>
      <c r="F832" t="s">
        <v>6</v>
      </c>
      <c r="G832">
        <f>tblSalaries[[#This Row],[clean Salary (in local currency)]]*VLOOKUP(tblSalaries[[#This Row],[Currency]],mapping!D:E,2,FALSE)</f>
        <v>50000</v>
      </c>
      <c r="H832" t="s">
        <v>590</v>
      </c>
      <c r="I832" t="s">
        <v>20</v>
      </c>
      <c r="J832" t="s">
        <v>15</v>
      </c>
      <c r="K832" t="str">
        <f>VLOOKUP(tblSalaries[[#This Row],[Where do you work]],tblCountries[[Actual]:[Mapping]],2,FALSE)</f>
        <v>USA</v>
      </c>
      <c r="L832" t="s">
        <v>9</v>
      </c>
      <c r="M832" s="21" t="s">
        <v>4016</v>
      </c>
      <c r="N832" t="str">
        <f>VLOOKUP(IF(FLOOR(tblSalaries[[#This Row],[Salary in USD]]/salary_step,1)&gt;19,19,FLOOR(tblSalaries[[#This Row],[Salary in USD]]/salary_step,1)),tblCountries4[#All],2,0)</f>
        <v>04 | 50000 - 62500</v>
      </c>
      <c r="O832">
        <f>IF(VALUE(max_scatterplot)=0,tblSalaries[[#This Row],[Salary in USD]],IF(AND(tblSalaries[[#This Row],[Salary in USD]]&gt;=VALUE(min_scatterplot),tblSalaries[[#This Row],[Salary in USD]]&lt;=VALUE(max_scatterplot)),tblSalaries[[#This Row],[Salary in USD]],selection_false))</f>
        <v>50000</v>
      </c>
    </row>
    <row r="833" spans="2:15" ht="15" customHeight="1" x14ac:dyDescent="0.25">
      <c r="B833" t="s">
        <v>2535</v>
      </c>
      <c r="C833" s="1">
        <v>41055.222719907404</v>
      </c>
      <c r="D833" s="4">
        <v>50000</v>
      </c>
      <c r="E833">
        <v>50000</v>
      </c>
      <c r="F833" t="s">
        <v>6</v>
      </c>
      <c r="G833">
        <f>tblSalaries[[#This Row],[clean Salary (in local currency)]]*VLOOKUP(tblSalaries[[#This Row],[Currency]],mapping!D:E,2,FALSE)</f>
        <v>50000</v>
      </c>
      <c r="H833" t="s">
        <v>640</v>
      </c>
      <c r="I833" t="s">
        <v>20</v>
      </c>
      <c r="J833" t="s">
        <v>15</v>
      </c>
      <c r="K833" t="str">
        <f>VLOOKUP(tblSalaries[[#This Row],[Where do you work]],tblCountries[[Actual]:[Mapping]],2,FALSE)</f>
        <v>USA</v>
      </c>
      <c r="L833" t="s">
        <v>18</v>
      </c>
      <c r="M833" s="21" t="s">
        <v>4016</v>
      </c>
      <c r="N833" t="str">
        <f>VLOOKUP(IF(FLOOR(tblSalaries[[#This Row],[Salary in USD]]/salary_step,1)&gt;19,19,FLOOR(tblSalaries[[#This Row],[Salary in USD]]/salary_step,1)),tblCountries4[#All],2,0)</f>
        <v>04 | 50000 - 62500</v>
      </c>
      <c r="O833">
        <f>IF(VALUE(max_scatterplot)=0,tblSalaries[[#This Row],[Salary in USD]],IF(AND(tblSalaries[[#This Row],[Salary in USD]]&gt;=VALUE(min_scatterplot),tblSalaries[[#This Row],[Salary in USD]]&lt;=VALUE(max_scatterplot)),tblSalaries[[#This Row],[Salary in USD]],selection_false))</f>
        <v>50000</v>
      </c>
    </row>
    <row r="834" spans="2:15" ht="15" customHeight="1" x14ac:dyDescent="0.25">
      <c r="B834" t="s">
        <v>2547</v>
      </c>
      <c r="C834" s="1">
        <v>41055.232638888891</v>
      </c>
      <c r="D834" s="4">
        <v>50000</v>
      </c>
      <c r="E834">
        <v>50000</v>
      </c>
      <c r="F834" t="s">
        <v>6</v>
      </c>
      <c r="G834">
        <f>tblSalaries[[#This Row],[clean Salary (in local currency)]]*VLOOKUP(tblSalaries[[#This Row],[Currency]],mapping!D:E,2,FALSE)</f>
        <v>50000</v>
      </c>
      <c r="H834" t="s">
        <v>651</v>
      </c>
      <c r="I834" t="s">
        <v>52</v>
      </c>
      <c r="J834" t="s">
        <v>15</v>
      </c>
      <c r="K834" t="str">
        <f>VLOOKUP(tblSalaries[[#This Row],[Where do you work]],tblCountries[[Actual]:[Mapping]],2,FALSE)</f>
        <v>USA</v>
      </c>
      <c r="L834" t="s">
        <v>9</v>
      </c>
      <c r="M834" s="21" t="s">
        <v>4016</v>
      </c>
      <c r="N834" t="str">
        <f>VLOOKUP(IF(FLOOR(tblSalaries[[#This Row],[Salary in USD]]/salary_step,1)&gt;19,19,FLOOR(tblSalaries[[#This Row],[Salary in USD]]/salary_step,1)),tblCountries4[#All],2,0)</f>
        <v>04 | 50000 - 62500</v>
      </c>
      <c r="O834">
        <f>IF(VALUE(max_scatterplot)=0,tblSalaries[[#This Row],[Salary in USD]],IF(AND(tblSalaries[[#This Row],[Salary in USD]]&gt;=VALUE(min_scatterplot),tblSalaries[[#This Row],[Salary in USD]]&lt;=VALUE(max_scatterplot)),tblSalaries[[#This Row],[Salary in USD]],selection_false))</f>
        <v>50000</v>
      </c>
    </row>
    <row r="835" spans="2:15" ht="15" customHeight="1" x14ac:dyDescent="0.25">
      <c r="B835" t="s">
        <v>2579</v>
      </c>
      <c r="C835" s="1">
        <v>41055.317974537036</v>
      </c>
      <c r="D835" s="4">
        <v>50000</v>
      </c>
      <c r="E835">
        <v>50000</v>
      </c>
      <c r="F835" t="s">
        <v>6</v>
      </c>
      <c r="G835">
        <f>tblSalaries[[#This Row],[clean Salary (in local currency)]]*VLOOKUP(tblSalaries[[#This Row],[Currency]],mapping!D:E,2,FALSE)</f>
        <v>50000</v>
      </c>
      <c r="H835" t="s">
        <v>660</v>
      </c>
      <c r="I835" t="s">
        <v>67</v>
      </c>
      <c r="J835" t="s">
        <v>15</v>
      </c>
      <c r="K835" t="str">
        <f>VLOOKUP(tblSalaries[[#This Row],[Where do you work]],tblCountries[[Actual]:[Mapping]],2,FALSE)</f>
        <v>USA</v>
      </c>
      <c r="L835" t="s">
        <v>18</v>
      </c>
      <c r="M835" s="21">
        <v>10</v>
      </c>
      <c r="N835" t="str">
        <f>VLOOKUP(IF(FLOOR(tblSalaries[[#This Row],[Salary in USD]]/salary_step,1)&gt;19,19,FLOOR(tblSalaries[[#This Row],[Salary in USD]]/salary_step,1)),tblCountries4[#All],2,0)</f>
        <v>04 | 50000 - 62500</v>
      </c>
      <c r="O835">
        <f>IF(VALUE(max_scatterplot)=0,tblSalaries[[#This Row],[Salary in USD]],IF(AND(tblSalaries[[#This Row],[Salary in USD]]&gt;=VALUE(min_scatterplot),tblSalaries[[#This Row],[Salary in USD]]&lt;=VALUE(max_scatterplot)),tblSalaries[[#This Row],[Salary in USD]],selection_false))</f>
        <v>50000</v>
      </c>
    </row>
    <row r="836" spans="2:15" ht="15" customHeight="1" x14ac:dyDescent="0.25">
      <c r="B836" t="s">
        <v>2618</v>
      </c>
      <c r="C836" s="1">
        <v>41055.460486111115</v>
      </c>
      <c r="D836" s="4">
        <v>50000</v>
      </c>
      <c r="E836">
        <v>50000</v>
      </c>
      <c r="F836" t="s">
        <v>6</v>
      </c>
      <c r="G836">
        <f>tblSalaries[[#This Row],[clean Salary (in local currency)]]*VLOOKUP(tblSalaries[[#This Row],[Currency]],mapping!D:E,2,FALSE)</f>
        <v>50000</v>
      </c>
      <c r="H836" t="s">
        <v>724</v>
      </c>
      <c r="I836" t="s">
        <v>52</v>
      </c>
      <c r="J836" t="s">
        <v>15</v>
      </c>
      <c r="K836" t="str">
        <f>VLOOKUP(tblSalaries[[#This Row],[Where do you work]],tblCountries[[Actual]:[Mapping]],2,FALSE)</f>
        <v>USA</v>
      </c>
      <c r="L836" t="s">
        <v>9</v>
      </c>
      <c r="M836" s="21">
        <v>20</v>
      </c>
      <c r="N836" t="str">
        <f>VLOOKUP(IF(FLOOR(tblSalaries[[#This Row],[Salary in USD]]/salary_step,1)&gt;19,19,FLOOR(tblSalaries[[#This Row],[Salary in USD]]/salary_step,1)),tblCountries4[#All],2,0)</f>
        <v>04 | 50000 - 62500</v>
      </c>
      <c r="O836">
        <f>IF(VALUE(max_scatterplot)=0,tblSalaries[[#This Row],[Salary in USD]],IF(AND(tblSalaries[[#This Row],[Salary in USD]]&gt;=VALUE(min_scatterplot),tblSalaries[[#This Row],[Salary in USD]]&lt;=VALUE(max_scatterplot)),tblSalaries[[#This Row],[Salary in USD]],selection_false))</f>
        <v>50000</v>
      </c>
    </row>
    <row r="837" spans="2:15" ht="15" customHeight="1" x14ac:dyDescent="0.25">
      <c r="B837" t="s">
        <v>2859</v>
      </c>
      <c r="C837" s="1">
        <v>41056.275868055556</v>
      </c>
      <c r="D837" s="4">
        <v>50000</v>
      </c>
      <c r="E837">
        <v>50000</v>
      </c>
      <c r="F837" t="s">
        <v>6</v>
      </c>
      <c r="G837">
        <f>tblSalaries[[#This Row],[clean Salary (in local currency)]]*VLOOKUP(tblSalaries[[#This Row],[Currency]],mapping!D:E,2,FALSE)</f>
        <v>50000</v>
      </c>
      <c r="H837" t="s">
        <v>998</v>
      </c>
      <c r="I837" t="s">
        <v>4001</v>
      </c>
      <c r="J837" t="s">
        <v>15</v>
      </c>
      <c r="K837" t="str">
        <f>VLOOKUP(tblSalaries[[#This Row],[Where do you work]],tblCountries[[Actual]:[Mapping]],2,FALSE)</f>
        <v>USA</v>
      </c>
      <c r="L837" t="s">
        <v>13</v>
      </c>
      <c r="M837" s="21">
        <v>15</v>
      </c>
      <c r="N837" t="str">
        <f>VLOOKUP(IF(FLOOR(tblSalaries[[#This Row],[Salary in USD]]/salary_step,1)&gt;19,19,FLOOR(tblSalaries[[#This Row],[Salary in USD]]/salary_step,1)),tblCountries4[#All],2,0)</f>
        <v>04 | 50000 - 62500</v>
      </c>
      <c r="O837">
        <f>IF(VALUE(max_scatterplot)=0,tblSalaries[[#This Row],[Salary in USD]],IF(AND(tblSalaries[[#This Row],[Salary in USD]]&gt;=VALUE(min_scatterplot),tblSalaries[[#This Row],[Salary in USD]]&lt;=VALUE(max_scatterplot)),tblSalaries[[#This Row],[Salary in USD]],selection_false))</f>
        <v>50000</v>
      </c>
    </row>
    <row r="838" spans="2:15" ht="15" customHeight="1" x14ac:dyDescent="0.25">
      <c r="B838" t="s">
        <v>3260</v>
      </c>
      <c r="C838" s="1">
        <v>41058.45244212963</v>
      </c>
      <c r="D838" s="4">
        <v>50000</v>
      </c>
      <c r="E838">
        <v>50000</v>
      </c>
      <c r="F838" t="s">
        <v>6</v>
      </c>
      <c r="G838">
        <f>tblSalaries[[#This Row],[clean Salary (in local currency)]]*VLOOKUP(tblSalaries[[#This Row],[Currency]],mapping!D:E,2,FALSE)</f>
        <v>50000</v>
      </c>
      <c r="H838" t="s">
        <v>153</v>
      </c>
      <c r="I838" t="s">
        <v>20</v>
      </c>
      <c r="J838" t="s">
        <v>15</v>
      </c>
      <c r="K838" t="str">
        <f>VLOOKUP(tblSalaries[[#This Row],[Where do you work]],tblCountries[[Actual]:[Mapping]],2,FALSE)</f>
        <v>USA</v>
      </c>
      <c r="L838" t="s">
        <v>9</v>
      </c>
      <c r="M838" s="21">
        <v>3</v>
      </c>
      <c r="N838" t="str">
        <f>VLOOKUP(IF(FLOOR(tblSalaries[[#This Row],[Salary in USD]]/salary_step,1)&gt;19,19,FLOOR(tblSalaries[[#This Row],[Salary in USD]]/salary_step,1)),tblCountries4[#All],2,0)</f>
        <v>04 | 50000 - 62500</v>
      </c>
      <c r="O838">
        <f>IF(VALUE(max_scatterplot)=0,tblSalaries[[#This Row],[Salary in USD]],IF(AND(tblSalaries[[#This Row],[Salary in USD]]&gt;=VALUE(min_scatterplot),tblSalaries[[#This Row],[Salary in USD]]&lt;=VALUE(max_scatterplot)),tblSalaries[[#This Row],[Salary in USD]],selection_false))</f>
        <v>50000</v>
      </c>
    </row>
    <row r="839" spans="2:15" ht="15" customHeight="1" x14ac:dyDescent="0.25">
      <c r="B839" t="s">
        <v>3353</v>
      </c>
      <c r="C839" s="1">
        <v>41058.887106481481</v>
      </c>
      <c r="D839" s="4">
        <v>50000</v>
      </c>
      <c r="E839">
        <v>50000</v>
      </c>
      <c r="F839" t="s">
        <v>6</v>
      </c>
      <c r="G839">
        <f>tblSalaries[[#This Row],[clean Salary (in local currency)]]*VLOOKUP(tblSalaries[[#This Row],[Currency]],mapping!D:E,2,FALSE)</f>
        <v>50000</v>
      </c>
      <c r="H839" t="s">
        <v>1540</v>
      </c>
      <c r="I839" t="s">
        <v>279</v>
      </c>
      <c r="J839" t="s">
        <v>15</v>
      </c>
      <c r="K839" t="str">
        <f>VLOOKUP(tblSalaries[[#This Row],[Where do you work]],tblCountries[[Actual]:[Mapping]],2,FALSE)</f>
        <v>USA</v>
      </c>
      <c r="L839" t="s">
        <v>9</v>
      </c>
      <c r="M839" s="21">
        <v>0.5</v>
      </c>
      <c r="N839" t="str">
        <f>VLOOKUP(IF(FLOOR(tblSalaries[[#This Row],[Salary in USD]]/salary_step,1)&gt;19,19,FLOOR(tblSalaries[[#This Row],[Salary in USD]]/salary_step,1)),tblCountries4[#All],2,0)</f>
        <v>04 | 50000 - 62500</v>
      </c>
      <c r="O839">
        <f>IF(VALUE(max_scatterplot)=0,tblSalaries[[#This Row],[Salary in USD]],IF(AND(tblSalaries[[#This Row],[Salary in USD]]&gt;=VALUE(min_scatterplot),tblSalaries[[#This Row],[Salary in USD]]&lt;=VALUE(max_scatterplot)),tblSalaries[[#This Row],[Salary in USD]],selection_false))</f>
        <v>50000</v>
      </c>
    </row>
    <row r="840" spans="2:15" ht="15" customHeight="1" x14ac:dyDescent="0.25">
      <c r="B840" t="s">
        <v>3391</v>
      </c>
      <c r="C840" s="1">
        <v>41059.015601851854</v>
      </c>
      <c r="D840" s="4">
        <v>50000</v>
      </c>
      <c r="E840">
        <v>50000</v>
      </c>
      <c r="F840" t="s">
        <v>6</v>
      </c>
      <c r="G840">
        <f>tblSalaries[[#This Row],[clean Salary (in local currency)]]*VLOOKUP(tblSalaries[[#This Row],[Currency]],mapping!D:E,2,FALSE)</f>
        <v>50000</v>
      </c>
      <c r="H840" t="s">
        <v>1573</v>
      </c>
      <c r="I840" t="s">
        <v>310</v>
      </c>
      <c r="J840" t="s">
        <v>15</v>
      </c>
      <c r="K840" t="str">
        <f>VLOOKUP(tblSalaries[[#This Row],[Where do you work]],tblCountries[[Actual]:[Mapping]],2,FALSE)</f>
        <v>USA</v>
      </c>
      <c r="L840" t="s">
        <v>9</v>
      </c>
      <c r="M840" s="21">
        <v>15</v>
      </c>
      <c r="N840" t="str">
        <f>VLOOKUP(IF(FLOOR(tblSalaries[[#This Row],[Salary in USD]]/salary_step,1)&gt;19,19,FLOOR(tblSalaries[[#This Row],[Salary in USD]]/salary_step,1)),tblCountries4[#All],2,0)</f>
        <v>04 | 50000 - 62500</v>
      </c>
      <c r="O840">
        <f>IF(VALUE(max_scatterplot)=0,tblSalaries[[#This Row],[Salary in USD]],IF(AND(tblSalaries[[#This Row],[Salary in USD]]&gt;=VALUE(min_scatterplot),tblSalaries[[#This Row],[Salary in USD]]&lt;=VALUE(max_scatterplot)),tblSalaries[[#This Row],[Salary in USD]],selection_false))</f>
        <v>50000</v>
      </c>
    </row>
    <row r="841" spans="2:15" ht="15" customHeight="1" x14ac:dyDescent="0.25">
      <c r="B841" t="s">
        <v>3400</v>
      </c>
      <c r="C841" s="1">
        <v>41059.059224537035</v>
      </c>
      <c r="D841" s="4">
        <v>50000</v>
      </c>
      <c r="E841">
        <v>50000</v>
      </c>
      <c r="F841" t="s">
        <v>6</v>
      </c>
      <c r="G841">
        <f>tblSalaries[[#This Row],[clean Salary (in local currency)]]*VLOOKUP(tblSalaries[[#This Row],[Currency]],mapping!D:E,2,FALSE)</f>
        <v>50000</v>
      </c>
      <c r="H841" t="s">
        <v>1580</v>
      </c>
      <c r="I841" t="s">
        <v>20</v>
      </c>
      <c r="J841" t="s">
        <v>15</v>
      </c>
      <c r="K841" t="str">
        <f>VLOOKUP(tblSalaries[[#This Row],[Where do you work]],tblCountries[[Actual]:[Mapping]],2,FALSE)</f>
        <v>USA</v>
      </c>
      <c r="L841" t="s">
        <v>9</v>
      </c>
      <c r="M841" s="21">
        <v>7</v>
      </c>
      <c r="N841" t="str">
        <f>VLOOKUP(IF(FLOOR(tblSalaries[[#This Row],[Salary in USD]]/salary_step,1)&gt;19,19,FLOOR(tblSalaries[[#This Row],[Salary in USD]]/salary_step,1)),tblCountries4[#All],2,0)</f>
        <v>04 | 50000 - 62500</v>
      </c>
      <c r="O841">
        <f>IF(VALUE(max_scatterplot)=0,tblSalaries[[#This Row],[Salary in USD]],IF(AND(tblSalaries[[#This Row],[Salary in USD]]&gt;=VALUE(min_scatterplot),tblSalaries[[#This Row],[Salary in USD]]&lt;=VALUE(max_scatterplot)),tblSalaries[[#This Row],[Salary in USD]],selection_false))</f>
        <v>50000</v>
      </c>
    </row>
    <row r="842" spans="2:15" ht="15" customHeight="1" x14ac:dyDescent="0.25">
      <c r="B842" t="s">
        <v>3551</v>
      </c>
      <c r="C842" s="1">
        <v>41061.262025462966</v>
      </c>
      <c r="D842" s="4">
        <v>50000</v>
      </c>
      <c r="E842">
        <v>50000</v>
      </c>
      <c r="F842" t="s">
        <v>6</v>
      </c>
      <c r="G842">
        <f>tblSalaries[[#This Row],[clean Salary (in local currency)]]*VLOOKUP(tblSalaries[[#This Row],[Currency]],mapping!D:E,2,FALSE)</f>
        <v>50000</v>
      </c>
      <c r="H842" t="s">
        <v>1369</v>
      </c>
      <c r="I842" t="s">
        <v>310</v>
      </c>
      <c r="J842" t="s">
        <v>15</v>
      </c>
      <c r="K842" t="str">
        <f>VLOOKUP(tblSalaries[[#This Row],[Where do you work]],tblCountries[[Actual]:[Mapping]],2,FALSE)</f>
        <v>USA</v>
      </c>
      <c r="L842" t="s">
        <v>9</v>
      </c>
      <c r="M842" s="21">
        <v>15</v>
      </c>
      <c r="N842" t="str">
        <f>VLOOKUP(IF(FLOOR(tblSalaries[[#This Row],[Salary in USD]]/salary_step,1)&gt;19,19,FLOOR(tblSalaries[[#This Row],[Salary in USD]]/salary_step,1)),tblCountries4[#All],2,0)</f>
        <v>04 | 50000 - 62500</v>
      </c>
      <c r="O842">
        <f>IF(VALUE(max_scatterplot)=0,tblSalaries[[#This Row],[Salary in USD]],IF(AND(tblSalaries[[#This Row],[Salary in USD]]&gt;=VALUE(min_scatterplot),tblSalaries[[#This Row],[Salary in USD]]&lt;=VALUE(max_scatterplot)),tblSalaries[[#This Row],[Salary in USD]],selection_false))</f>
        <v>50000</v>
      </c>
    </row>
    <row r="843" spans="2:15" ht="15" customHeight="1" x14ac:dyDescent="0.25">
      <c r="B843" t="s">
        <v>3572</v>
      </c>
      <c r="C843" s="1">
        <v>41061.8596412037</v>
      </c>
      <c r="D843" s="4">
        <v>50000</v>
      </c>
      <c r="E843">
        <v>50000</v>
      </c>
      <c r="F843" t="s">
        <v>6</v>
      </c>
      <c r="G843">
        <f>tblSalaries[[#This Row],[clean Salary (in local currency)]]*VLOOKUP(tblSalaries[[#This Row],[Currency]],mapping!D:E,2,FALSE)</f>
        <v>50000</v>
      </c>
      <c r="H843" t="s">
        <v>481</v>
      </c>
      <c r="I843" t="s">
        <v>20</v>
      </c>
      <c r="J843" t="s">
        <v>15</v>
      </c>
      <c r="K843" t="str">
        <f>VLOOKUP(tblSalaries[[#This Row],[Where do you work]],tblCountries[[Actual]:[Mapping]],2,FALSE)</f>
        <v>USA</v>
      </c>
      <c r="L843" t="s">
        <v>13</v>
      </c>
      <c r="M843" s="21">
        <v>2</v>
      </c>
      <c r="N843" t="str">
        <f>VLOOKUP(IF(FLOOR(tblSalaries[[#This Row],[Salary in USD]]/salary_step,1)&gt;19,19,FLOOR(tblSalaries[[#This Row],[Salary in USD]]/salary_step,1)),tblCountries4[#All],2,0)</f>
        <v>04 | 50000 - 62500</v>
      </c>
      <c r="O843">
        <f>IF(VALUE(max_scatterplot)=0,tblSalaries[[#This Row],[Salary in USD]],IF(AND(tblSalaries[[#This Row],[Salary in USD]]&gt;=VALUE(min_scatterplot),tblSalaries[[#This Row],[Salary in USD]]&lt;=VALUE(max_scatterplot)),tblSalaries[[#This Row],[Salary in USD]],selection_false))</f>
        <v>50000</v>
      </c>
    </row>
    <row r="844" spans="2:15" ht="15" customHeight="1" x14ac:dyDescent="0.25">
      <c r="B844" t="s">
        <v>3574</v>
      </c>
      <c r="C844" s="1">
        <v>41061.87023148148</v>
      </c>
      <c r="D844" s="4">
        <v>50000</v>
      </c>
      <c r="E844">
        <v>50000</v>
      </c>
      <c r="F844" t="s">
        <v>6</v>
      </c>
      <c r="G844">
        <f>tblSalaries[[#This Row],[clean Salary (in local currency)]]*VLOOKUP(tblSalaries[[#This Row],[Currency]],mapping!D:E,2,FALSE)</f>
        <v>50000</v>
      </c>
      <c r="H844" t="s">
        <v>1751</v>
      </c>
      <c r="I844" t="s">
        <v>20</v>
      </c>
      <c r="J844" t="s">
        <v>15</v>
      </c>
      <c r="K844" t="str">
        <f>VLOOKUP(tblSalaries[[#This Row],[Where do you work]],tblCountries[[Actual]:[Mapping]],2,FALSE)</f>
        <v>USA</v>
      </c>
      <c r="L844" t="s">
        <v>13</v>
      </c>
      <c r="M844" s="21">
        <v>12</v>
      </c>
      <c r="N844" t="str">
        <f>VLOOKUP(IF(FLOOR(tblSalaries[[#This Row],[Salary in USD]]/salary_step,1)&gt;19,19,FLOOR(tblSalaries[[#This Row],[Salary in USD]]/salary_step,1)),tblCountries4[#All],2,0)</f>
        <v>04 | 50000 - 62500</v>
      </c>
      <c r="O844">
        <f>IF(VALUE(max_scatterplot)=0,tblSalaries[[#This Row],[Salary in USD]],IF(AND(tblSalaries[[#This Row],[Salary in USD]]&gt;=VALUE(min_scatterplot),tblSalaries[[#This Row],[Salary in USD]]&lt;=VALUE(max_scatterplot)),tblSalaries[[#This Row],[Salary in USD]],selection_false))</f>
        <v>50000</v>
      </c>
    </row>
    <row r="845" spans="2:15" ht="15" customHeight="1" x14ac:dyDescent="0.25">
      <c r="B845" t="s">
        <v>3810</v>
      </c>
      <c r="C845" s="1">
        <v>41075.024826388886</v>
      </c>
      <c r="D845" s="4">
        <v>50000</v>
      </c>
      <c r="E845">
        <v>50000</v>
      </c>
      <c r="F845" t="s">
        <v>6</v>
      </c>
      <c r="G845">
        <f>tblSalaries[[#This Row],[clean Salary (in local currency)]]*VLOOKUP(tblSalaries[[#This Row],[Currency]],mapping!D:E,2,FALSE)</f>
        <v>50000</v>
      </c>
      <c r="H845" t="s">
        <v>1944</v>
      </c>
      <c r="I845" t="s">
        <v>20</v>
      </c>
      <c r="J845" t="s">
        <v>15</v>
      </c>
      <c r="K845" t="str">
        <f>VLOOKUP(tblSalaries[[#This Row],[Where do you work]],tblCountries[[Actual]:[Mapping]],2,FALSE)</f>
        <v>USA</v>
      </c>
      <c r="L845" t="s">
        <v>13</v>
      </c>
      <c r="M845" s="21">
        <v>15</v>
      </c>
      <c r="N845" t="str">
        <f>VLOOKUP(IF(FLOOR(tblSalaries[[#This Row],[Salary in USD]]/salary_step,1)&gt;19,19,FLOOR(tblSalaries[[#This Row],[Salary in USD]]/salary_step,1)),tblCountries4[#All],2,0)</f>
        <v>04 | 50000 - 62500</v>
      </c>
      <c r="O845">
        <f>IF(VALUE(max_scatterplot)=0,tblSalaries[[#This Row],[Salary in USD]],IF(AND(tblSalaries[[#This Row],[Salary in USD]]&gt;=VALUE(min_scatterplot),tblSalaries[[#This Row],[Salary in USD]]&lt;=VALUE(max_scatterplot)),tblSalaries[[#This Row],[Salary in USD]],selection_false))</f>
        <v>50000</v>
      </c>
    </row>
    <row r="846" spans="2:15" ht="15" customHeight="1" x14ac:dyDescent="0.25">
      <c r="B846" t="s">
        <v>3881</v>
      </c>
      <c r="C846" s="1">
        <v>41080.161574074074</v>
      </c>
      <c r="D846" s="4">
        <v>50000</v>
      </c>
      <c r="E846">
        <v>50000</v>
      </c>
      <c r="F846" t="s">
        <v>6</v>
      </c>
      <c r="G846">
        <f>tblSalaries[[#This Row],[clean Salary (in local currency)]]*VLOOKUP(tblSalaries[[#This Row],[Currency]],mapping!D:E,2,FALSE)</f>
        <v>50000</v>
      </c>
      <c r="H846" t="s">
        <v>1999</v>
      </c>
      <c r="I846" t="s">
        <v>20</v>
      </c>
      <c r="J846" t="s">
        <v>15</v>
      </c>
      <c r="K846" t="str">
        <f>VLOOKUP(tblSalaries[[#This Row],[Where do you work]],tblCountries[[Actual]:[Mapping]],2,FALSE)</f>
        <v>USA</v>
      </c>
      <c r="L846" t="s">
        <v>13</v>
      </c>
      <c r="M846" s="21">
        <v>3.5</v>
      </c>
      <c r="N846" t="str">
        <f>VLOOKUP(IF(FLOOR(tblSalaries[[#This Row],[Salary in USD]]/salary_step,1)&gt;19,19,FLOOR(tblSalaries[[#This Row],[Salary in USD]]/salary_step,1)),tblCountries4[#All],2,0)</f>
        <v>04 | 50000 - 62500</v>
      </c>
      <c r="O846">
        <f>IF(VALUE(max_scatterplot)=0,tblSalaries[[#This Row],[Salary in USD]],IF(AND(tblSalaries[[#This Row],[Salary in USD]]&gt;=VALUE(min_scatterplot),tblSalaries[[#This Row],[Salary in USD]]&lt;=VALUE(max_scatterplot)),tblSalaries[[#This Row],[Salary in USD]],selection_false))</f>
        <v>50000</v>
      </c>
    </row>
    <row r="847" spans="2:15" ht="15" customHeight="1" x14ac:dyDescent="0.25">
      <c r="B847" t="s">
        <v>3283</v>
      </c>
      <c r="C847" s="1">
        <v>41058.590601851851</v>
      </c>
      <c r="D847" s="4" t="s">
        <v>1460</v>
      </c>
      <c r="E847">
        <v>49000</v>
      </c>
      <c r="F847" t="s">
        <v>82</v>
      </c>
      <c r="G847">
        <f>tblSalaries[[#This Row],[clean Salary (in local currency)]]*VLOOKUP(tblSalaries[[#This Row],[Currency]],mapping!D:E,2,FALSE)</f>
        <v>49975.573163729154</v>
      </c>
      <c r="H847" t="s">
        <v>1461</v>
      </c>
      <c r="I847" t="s">
        <v>488</v>
      </c>
      <c r="J847" t="s">
        <v>84</v>
      </c>
      <c r="K847" t="str">
        <f>VLOOKUP(tblSalaries[[#This Row],[Where do you work]],tblCountries[[Actual]:[Mapping]],2,FALSE)</f>
        <v>Australia</v>
      </c>
      <c r="L847" t="s">
        <v>9</v>
      </c>
      <c r="M847" s="21">
        <v>30</v>
      </c>
      <c r="N847" t="str">
        <f>VLOOKUP(IF(FLOOR(tblSalaries[[#This Row],[Salary in USD]]/salary_step,1)&gt;19,19,FLOOR(tblSalaries[[#This Row],[Salary in USD]]/salary_step,1)),tblCountries4[#All],2,0)</f>
        <v>03 | 37500 - 50000</v>
      </c>
      <c r="O847">
        <f>IF(VALUE(max_scatterplot)=0,tblSalaries[[#This Row],[Salary in USD]],IF(AND(tblSalaries[[#This Row],[Salary in USD]]&gt;=VALUE(min_scatterplot),tblSalaries[[#This Row],[Salary in USD]]&lt;=VALUE(max_scatterplot)),tblSalaries[[#This Row],[Salary in USD]],selection_false))</f>
        <v>49975.573163729154</v>
      </c>
    </row>
    <row r="848" spans="2:15" ht="15" customHeight="1" x14ac:dyDescent="0.25">
      <c r="B848" t="s">
        <v>3321</v>
      </c>
      <c r="C848" s="1">
        <v>41058.741712962961</v>
      </c>
      <c r="D848" s="4">
        <v>49500</v>
      </c>
      <c r="E848">
        <v>49500</v>
      </c>
      <c r="F848" t="s">
        <v>6</v>
      </c>
      <c r="G848">
        <f>tblSalaries[[#This Row],[clean Salary (in local currency)]]*VLOOKUP(tblSalaries[[#This Row],[Currency]],mapping!D:E,2,FALSE)</f>
        <v>49500</v>
      </c>
      <c r="H848" t="s">
        <v>118</v>
      </c>
      <c r="I848" t="s">
        <v>20</v>
      </c>
      <c r="J848" t="s">
        <v>15</v>
      </c>
      <c r="K848" t="str">
        <f>VLOOKUP(tblSalaries[[#This Row],[Where do you work]],tblCountries[[Actual]:[Mapping]],2,FALSE)</f>
        <v>USA</v>
      </c>
      <c r="L848" t="s">
        <v>9</v>
      </c>
      <c r="M848" s="21">
        <v>4.5</v>
      </c>
      <c r="N848" t="str">
        <f>VLOOKUP(IF(FLOOR(tblSalaries[[#This Row],[Salary in USD]]/salary_step,1)&gt;19,19,FLOOR(tblSalaries[[#This Row],[Salary in USD]]/salary_step,1)),tblCountries4[#All],2,0)</f>
        <v>03 | 37500 - 50000</v>
      </c>
      <c r="O848">
        <f>IF(VALUE(max_scatterplot)=0,tblSalaries[[#This Row],[Salary in USD]],IF(AND(tblSalaries[[#This Row],[Salary in USD]]&gt;=VALUE(min_scatterplot),tblSalaries[[#This Row],[Salary in USD]]&lt;=VALUE(max_scatterplot)),tblSalaries[[#This Row],[Salary in USD]],selection_false))</f>
        <v>49500</v>
      </c>
    </row>
    <row r="849" spans="2:15" ht="15" customHeight="1" x14ac:dyDescent="0.25">
      <c r="B849" t="s">
        <v>3670</v>
      </c>
      <c r="C849" s="1">
        <v>41066.060370370367</v>
      </c>
      <c r="D849" s="4" t="s">
        <v>1836</v>
      </c>
      <c r="E849">
        <v>38920</v>
      </c>
      <c r="F849" t="s">
        <v>22</v>
      </c>
      <c r="G849">
        <f>tblSalaries[[#This Row],[clean Salary (in local currency)]]*VLOOKUP(tblSalaries[[#This Row],[Currency]],mapping!D:E,2,FALSE)</f>
        <v>49443.946165553374</v>
      </c>
      <c r="H849" t="s">
        <v>1837</v>
      </c>
      <c r="I849" t="s">
        <v>20</v>
      </c>
      <c r="J849" t="s">
        <v>59</v>
      </c>
      <c r="K849" t="str">
        <f>VLOOKUP(tblSalaries[[#This Row],[Where do you work]],tblCountries[[Actual]:[Mapping]],2,FALSE)</f>
        <v>Belgium</v>
      </c>
      <c r="L849" t="s">
        <v>9</v>
      </c>
      <c r="M849" s="21">
        <v>1.5</v>
      </c>
      <c r="N849" t="str">
        <f>VLOOKUP(IF(FLOOR(tblSalaries[[#This Row],[Salary in USD]]/salary_step,1)&gt;19,19,FLOOR(tblSalaries[[#This Row],[Salary in USD]]/salary_step,1)),tblCountries4[#All],2,0)</f>
        <v>03 | 37500 - 50000</v>
      </c>
      <c r="O849">
        <f>IF(VALUE(max_scatterplot)=0,tblSalaries[[#This Row],[Salary in USD]],IF(AND(tblSalaries[[#This Row],[Salary in USD]]&gt;=VALUE(min_scatterplot),tblSalaries[[#This Row],[Salary in USD]]&lt;=VALUE(max_scatterplot)),tblSalaries[[#This Row],[Salary in USD]],selection_false))</f>
        <v>49443.946165553374</v>
      </c>
    </row>
    <row r="850" spans="2:15" ht="15" customHeight="1" x14ac:dyDescent="0.25">
      <c r="B850" t="s">
        <v>3208</v>
      </c>
      <c r="C850" s="1">
        <v>41058.073067129626</v>
      </c>
      <c r="D850" s="4">
        <v>4100</v>
      </c>
      <c r="E850">
        <v>49200</v>
      </c>
      <c r="F850" t="s">
        <v>6</v>
      </c>
      <c r="G850">
        <f>tblSalaries[[#This Row],[clean Salary (in local currency)]]*VLOOKUP(tblSalaries[[#This Row],[Currency]],mapping!D:E,2,FALSE)</f>
        <v>49200</v>
      </c>
      <c r="H850" t="s">
        <v>1358</v>
      </c>
      <c r="I850" t="s">
        <v>310</v>
      </c>
      <c r="J850" t="s">
        <v>1377</v>
      </c>
      <c r="K850" t="str">
        <f>VLOOKUP(tblSalaries[[#This Row],[Where do you work]],tblCountries[[Actual]:[Mapping]],2,FALSE)</f>
        <v>Qatar</v>
      </c>
      <c r="L850" t="s">
        <v>18</v>
      </c>
      <c r="M850" s="21">
        <v>25</v>
      </c>
      <c r="N850" t="str">
        <f>VLOOKUP(IF(FLOOR(tblSalaries[[#This Row],[Salary in USD]]/salary_step,1)&gt;19,19,FLOOR(tblSalaries[[#This Row],[Salary in USD]]/salary_step,1)),tblCountries4[#All],2,0)</f>
        <v>03 | 37500 - 50000</v>
      </c>
      <c r="O850">
        <f>IF(VALUE(max_scatterplot)=0,tblSalaries[[#This Row],[Salary in USD]],IF(AND(tblSalaries[[#This Row],[Salary in USD]]&gt;=VALUE(min_scatterplot),tblSalaries[[#This Row],[Salary in USD]]&lt;=VALUE(max_scatterplot)),tblSalaries[[#This Row],[Salary in USD]],selection_false))</f>
        <v>49200</v>
      </c>
    </row>
    <row r="851" spans="2:15" ht="15" customHeight="1" x14ac:dyDescent="0.25">
      <c r="B851" t="s">
        <v>2143</v>
      </c>
      <c r="C851" s="1">
        <v>41055.030150462961</v>
      </c>
      <c r="D851" s="4">
        <v>50000</v>
      </c>
      <c r="E851">
        <v>50000</v>
      </c>
      <c r="F851" t="s">
        <v>86</v>
      </c>
      <c r="G851">
        <f>tblSalaries[[#This Row],[clean Salary (in local currency)]]*VLOOKUP(tblSalaries[[#This Row],[Currency]],mapping!D:E,2,FALSE)</f>
        <v>49168.076151516347</v>
      </c>
      <c r="H851" t="s">
        <v>206</v>
      </c>
      <c r="I851" t="s">
        <v>52</v>
      </c>
      <c r="J851" t="s">
        <v>88</v>
      </c>
      <c r="K851" t="str">
        <f>VLOOKUP(tblSalaries[[#This Row],[Where do you work]],tblCountries[[Actual]:[Mapping]],2,FALSE)</f>
        <v>Canada</v>
      </c>
      <c r="L851" t="s">
        <v>9</v>
      </c>
      <c r="M851" s="21" t="s">
        <v>4016</v>
      </c>
      <c r="N851" t="str">
        <f>VLOOKUP(IF(FLOOR(tblSalaries[[#This Row],[Salary in USD]]/salary_step,1)&gt;19,19,FLOOR(tblSalaries[[#This Row],[Salary in USD]]/salary_step,1)),tblCountries4[#All],2,0)</f>
        <v>03 | 37500 - 50000</v>
      </c>
      <c r="O851">
        <f>IF(VALUE(max_scatterplot)=0,tblSalaries[[#This Row],[Salary in USD]],IF(AND(tblSalaries[[#This Row],[Salary in USD]]&gt;=VALUE(min_scatterplot),tblSalaries[[#This Row],[Salary in USD]]&lt;=VALUE(max_scatterplot)),tblSalaries[[#This Row],[Salary in USD]],selection_false))</f>
        <v>49168.076151516347</v>
      </c>
    </row>
    <row r="852" spans="2:15" ht="15" customHeight="1" x14ac:dyDescent="0.25">
      <c r="B852" t="s">
        <v>3503</v>
      </c>
      <c r="C852" s="1">
        <v>41060.406354166669</v>
      </c>
      <c r="D852" s="4">
        <v>50000</v>
      </c>
      <c r="E852">
        <v>50000</v>
      </c>
      <c r="F852" t="s">
        <v>86</v>
      </c>
      <c r="G852">
        <f>tblSalaries[[#This Row],[clean Salary (in local currency)]]*VLOOKUP(tblSalaries[[#This Row],[Currency]],mapping!D:E,2,FALSE)</f>
        <v>49168.076151516347</v>
      </c>
      <c r="H852" t="s">
        <v>207</v>
      </c>
      <c r="I852" t="s">
        <v>20</v>
      </c>
      <c r="J852" t="s">
        <v>88</v>
      </c>
      <c r="K852" t="str">
        <f>VLOOKUP(tblSalaries[[#This Row],[Where do you work]],tblCountries[[Actual]:[Mapping]],2,FALSE)</f>
        <v>Canada</v>
      </c>
      <c r="L852" t="s">
        <v>9</v>
      </c>
      <c r="M852" s="21">
        <v>3</v>
      </c>
      <c r="N852" t="str">
        <f>VLOOKUP(IF(FLOOR(tblSalaries[[#This Row],[Salary in USD]]/salary_step,1)&gt;19,19,FLOOR(tblSalaries[[#This Row],[Salary in USD]]/salary_step,1)),tblCountries4[#All],2,0)</f>
        <v>03 | 37500 - 50000</v>
      </c>
      <c r="O852">
        <f>IF(VALUE(max_scatterplot)=0,tblSalaries[[#This Row],[Salary in USD]],IF(AND(tblSalaries[[#This Row],[Salary in USD]]&gt;=VALUE(min_scatterplot),tblSalaries[[#This Row],[Salary in USD]]&lt;=VALUE(max_scatterplot)),tblSalaries[[#This Row],[Salary in USD]],selection_false))</f>
        <v>49168.076151516347</v>
      </c>
    </row>
    <row r="853" spans="2:15" ht="15" customHeight="1" x14ac:dyDescent="0.25">
      <c r="B853" t="s">
        <v>3612</v>
      </c>
      <c r="C853" s="1">
        <v>41063.563043981485</v>
      </c>
      <c r="D853" s="4">
        <v>50000</v>
      </c>
      <c r="E853">
        <v>50000</v>
      </c>
      <c r="F853" t="s">
        <v>86</v>
      </c>
      <c r="G853">
        <f>tblSalaries[[#This Row],[clean Salary (in local currency)]]*VLOOKUP(tblSalaries[[#This Row],[Currency]],mapping!D:E,2,FALSE)</f>
        <v>49168.076151516347</v>
      </c>
      <c r="H853" t="s">
        <v>955</v>
      </c>
      <c r="I853" t="s">
        <v>20</v>
      </c>
      <c r="J853" t="s">
        <v>88</v>
      </c>
      <c r="K853" t="str">
        <f>VLOOKUP(tblSalaries[[#This Row],[Where do you work]],tblCountries[[Actual]:[Mapping]],2,FALSE)</f>
        <v>Canada</v>
      </c>
      <c r="L853" t="s">
        <v>9</v>
      </c>
      <c r="M853" s="21">
        <v>5</v>
      </c>
      <c r="N853" t="str">
        <f>VLOOKUP(IF(FLOOR(tblSalaries[[#This Row],[Salary in USD]]/salary_step,1)&gt;19,19,FLOOR(tblSalaries[[#This Row],[Salary in USD]]/salary_step,1)),tblCountries4[#All],2,0)</f>
        <v>03 | 37500 - 50000</v>
      </c>
      <c r="O853">
        <f>IF(VALUE(max_scatterplot)=0,tblSalaries[[#This Row],[Salary in USD]],IF(AND(tblSalaries[[#This Row],[Salary in USD]]&gt;=VALUE(min_scatterplot),tblSalaries[[#This Row],[Salary in USD]]&lt;=VALUE(max_scatterplot)),tblSalaries[[#This Row],[Salary in USD]],selection_false))</f>
        <v>49168.076151516347</v>
      </c>
    </row>
    <row r="854" spans="2:15" ht="15" customHeight="1" x14ac:dyDescent="0.25">
      <c r="B854" t="s">
        <v>3748</v>
      </c>
      <c r="C854" s="1">
        <v>41070.911458333336</v>
      </c>
      <c r="D854" s="4" t="s">
        <v>1898</v>
      </c>
      <c r="E854">
        <v>31185</v>
      </c>
      <c r="F854" t="s">
        <v>69</v>
      </c>
      <c r="G854">
        <f>tblSalaries[[#This Row],[clean Salary (in local currency)]]*VLOOKUP(tblSalaries[[#This Row],[Currency]],mapping!D:E,2,FALSE)</f>
        <v>49153.119414418252</v>
      </c>
      <c r="H854" t="s">
        <v>1899</v>
      </c>
      <c r="I854" t="s">
        <v>52</v>
      </c>
      <c r="J854" t="s">
        <v>71</v>
      </c>
      <c r="K854" t="str">
        <f>VLOOKUP(tblSalaries[[#This Row],[Where do you work]],tblCountries[[Actual]:[Mapping]],2,FALSE)</f>
        <v>UK</v>
      </c>
      <c r="L854" t="s">
        <v>9</v>
      </c>
      <c r="M854" s="21">
        <v>7</v>
      </c>
      <c r="N854" t="str">
        <f>VLOOKUP(IF(FLOOR(tblSalaries[[#This Row],[Salary in USD]]/salary_step,1)&gt;19,19,FLOOR(tblSalaries[[#This Row],[Salary in USD]]/salary_step,1)),tblCountries4[#All],2,0)</f>
        <v>03 | 37500 - 50000</v>
      </c>
      <c r="O854">
        <f>IF(VALUE(max_scatterplot)=0,tblSalaries[[#This Row],[Salary in USD]],IF(AND(tblSalaries[[#This Row],[Salary in USD]]&gt;=VALUE(min_scatterplot),tblSalaries[[#This Row],[Salary in USD]]&lt;=VALUE(max_scatterplot)),tblSalaries[[#This Row],[Salary in USD]],selection_false))</f>
        <v>49153.119414418252</v>
      </c>
    </row>
    <row r="855" spans="2:15" ht="15" customHeight="1" x14ac:dyDescent="0.25">
      <c r="B855" t="s">
        <v>2022</v>
      </c>
      <c r="C855" s="1">
        <v>41054.160393518519</v>
      </c>
      <c r="D855" s="4">
        <v>49000</v>
      </c>
      <c r="E855">
        <v>49000</v>
      </c>
      <c r="F855" t="s">
        <v>6</v>
      </c>
      <c r="G855">
        <f>tblSalaries[[#This Row],[clean Salary (in local currency)]]*VLOOKUP(tblSalaries[[#This Row],[Currency]],mapping!D:E,2,FALSE)</f>
        <v>49000</v>
      </c>
      <c r="H855" t="s">
        <v>42</v>
      </c>
      <c r="I855" t="s">
        <v>20</v>
      </c>
      <c r="J855" t="s">
        <v>15</v>
      </c>
      <c r="K855" t="str">
        <f>VLOOKUP(tblSalaries[[#This Row],[Where do you work]],tblCountries[[Actual]:[Mapping]],2,FALSE)</f>
        <v>USA</v>
      </c>
      <c r="L855" t="s">
        <v>13</v>
      </c>
      <c r="M855" s="21" t="s">
        <v>4016</v>
      </c>
      <c r="N855" t="str">
        <f>VLOOKUP(IF(FLOOR(tblSalaries[[#This Row],[Salary in USD]]/salary_step,1)&gt;19,19,FLOOR(tblSalaries[[#This Row],[Salary in USD]]/salary_step,1)),tblCountries4[#All],2,0)</f>
        <v>03 | 37500 - 50000</v>
      </c>
      <c r="O855">
        <f>IF(VALUE(max_scatterplot)=0,tblSalaries[[#This Row],[Salary in USD]],IF(AND(tblSalaries[[#This Row],[Salary in USD]]&gt;=VALUE(min_scatterplot),tblSalaries[[#This Row],[Salary in USD]]&lt;=VALUE(max_scatterplot)),tblSalaries[[#This Row],[Salary in USD]],selection_false))</f>
        <v>49000</v>
      </c>
    </row>
    <row r="856" spans="2:15" ht="15" customHeight="1" x14ac:dyDescent="0.25">
      <c r="B856" t="s">
        <v>3381</v>
      </c>
      <c r="C856" s="1">
        <v>41058.964409722219</v>
      </c>
      <c r="D856" s="4">
        <v>49000</v>
      </c>
      <c r="E856">
        <v>49000</v>
      </c>
      <c r="F856" t="s">
        <v>6</v>
      </c>
      <c r="G856">
        <f>tblSalaries[[#This Row],[clean Salary (in local currency)]]*VLOOKUP(tblSalaries[[#This Row],[Currency]],mapping!D:E,2,FALSE)</f>
        <v>49000</v>
      </c>
      <c r="H856" t="s">
        <v>200</v>
      </c>
      <c r="I856" t="s">
        <v>20</v>
      </c>
      <c r="J856" t="s">
        <v>15</v>
      </c>
      <c r="K856" t="str">
        <f>VLOOKUP(tblSalaries[[#This Row],[Where do you work]],tblCountries[[Actual]:[Mapping]],2,FALSE)</f>
        <v>USA</v>
      </c>
      <c r="L856" t="s">
        <v>9</v>
      </c>
      <c r="M856" s="21">
        <v>10</v>
      </c>
      <c r="N856" t="str">
        <f>VLOOKUP(IF(FLOOR(tblSalaries[[#This Row],[Salary in USD]]/salary_step,1)&gt;19,19,FLOOR(tblSalaries[[#This Row],[Salary in USD]]/salary_step,1)),tblCountries4[#All],2,0)</f>
        <v>03 | 37500 - 50000</v>
      </c>
      <c r="O856">
        <f>IF(VALUE(max_scatterplot)=0,tblSalaries[[#This Row],[Salary in USD]],IF(AND(tblSalaries[[#This Row],[Salary in USD]]&gt;=VALUE(min_scatterplot),tblSalaries[[#This Row],[Salary in USD]]&lt;=VALUE(max_scatterplot)),tblSalaries[[#This Row],[Salary in USD]],selection_false))</f>
        <v>49000</v>
      </c>
    </row>
    <row r="857" spans="2:15" ht="15" customHeight="1" x14ac:dyDescent="0.25">
      <c r="B857" t="s">
        <v>3397</v>
      </c>
      <c r="C857" s="1">
        <v>41059.050046296295</v>
      </c>
      <c r="D857" s="4">
        <v>49000</v>
      </c>
      <c r="E857">
        <v>49000</v>
      </c>
      <c r="F857" t="s">
        <v>6</v>
      </c>
      <c r="G857">
        <f>tblSalaries[[#This Row],[clean Salary (in local currency)]]*VLOOKUP(tblSalaries[[#This Row],[Currency]],mapping!D:E,2,FALSE)</f>
        <v>49000</v>
      </c>
      <c r="H857" t="s">
        <v>1577</v>
      </c>
      <c r="I857" t="s">
        <v>67</v>
      </c>
      <c r="J857" t="s">
        <v>15</v>
      </c>
      <c r="K857" t="str">
        <f>VLOOKUP(tblSalaries[[#This Row],[Where do you work]],tblCountries[[Actual]:[Mapping]],2,FALSE)</f>
        <v>USA</v>
      </c>
      <c r="L857" t="s">
        <v>9</v>
      </c>
      <c r="M857" s="21">
        <v>5</v>
      </c>
      <c r="N857" t="str">
        <f>VLOOKUP(IF(FLOOR(tblSalaries[[#This Row],[Salary in USD]]/salary_step,1)&gt;19,19,FLOOR(tblSalaries[[#This Row],[Salary in USD]]/salary_step,1)),tblCountries4[#All],2,0)</f>
        <v>03 | 37500 - 50000</v>
      </c>
      <c r="O857">
        <f>IF(VALUE(max_scatterplot)=0,tblSalaries[[#This Row],[Salary in USD]],IF(AND(tblSalaries[[#This Row],[Salary in USD]]&gt;=VALUE(min_scatterplot),tblSalaries[[#This Row],[Salary in USD]]&lt;=VALUE(max_scatterplot)),tblSalaries[[#This Row],[Salary in USD]],selection_false))</f>
        <v>49000</v>
      </c>
    </row>
    <row r="858" spans="2:15" ht="15" customHeight="1" x14ac:dyDescent="0.25">
      <c r="B858" t="s">
        <v>3640</v>
      </c>
      <c r="C858" s="1">
        <v>41064.987349537034</v>
      </c>
      <c r="D858" s="4">
        <v>49000</v>
      </c>
      <c r="E858">
        <v>49000</v>
      </c>
      <c r="F858" t="s">
        <v>6</v>
      </c>
      <c r="G858">
        <f>tblSalaries[[#This Row],[clean Salary (in local currency)]]*VLOOKUP(tblSalaries[[#This Row],[Currency]],mapping!D:E,2,FALSE)</f>
        <v>49000</v>
      </c>
      <c r="H858" t="s">
        <v>1812</v>
      </c>
      <c r="I858" t="s">
        <v>20</v>
      </c>
      <c r="J858" t="s">
        <v>15</v>
      </c>
      <c r="K858" t="str">
        <f>VLOOKUP(tblSalaries[[#This Row],[Where do you work]],tblCountries[[Actual]:[Mapping]],2,FALSE)</f>
        <v>USA</v>
      </c>
      <c r="L858" t="s">
        <v>18</v>
      </c>
      <c r="M858" s="21">
        <v>3</v>
      </c>
      <c r="N858" t="str">
        <f>VLOOKUP(IF(FLOOR(tblSalaries[[#This Row],[Salary in USD]]/salary_step,1)&gt;19,19,FLOOR(tblSalaries[[#This Row],[Salary in USD]]/salary_step,1)),tblCountries4[#All],2,0)</f>
        <v>03 | 37500 - 50000</v>
      </c>
      <c r="O858">
        <f>IF(VALUE(max_scatterplot)=0,tblSalaries[[#This Row],[Salary in USD]],IF(AND(tblSalaries[[#This Row],[Salary in USD]]&gt;=VALUE(min_scatterplot),tblSalaries[[#This Row],[Salary in USD]]&lt;=VALUE(max_scatterplot)),tblSalaries[[#This Row],[Salary in USD]],selection_false))</f>
        <v>49000</v>
      </c>
    </row>
    <row r="859" spans="2:15" ht="15" customHeight="1" x14ac:dyDescent="0.25">
      <c r="B859" t="s">
        <v>3252</v>
      </c>
      <c r="C859" s="1">
        <v>41058.411134259259</v>
      </c>
      <c r="D859" s="4" t="s">
        <v>1424</v>
      </c>
      <c r="E859">
        <v>48000</v>
      </c>
      <c r="F859" t="s">
        <v>82</v>
      </c>
      <c r="G859">
        <f>tblSalaries[[#This Row],[clean Salary (in local currency)]]*VLOOKUP(tblSalaries[[#This Row],[Currency]],mapping!D:E,2,FALSE)</f>
        <v>48955.663507326513</v>
      </c>
      <c r="H859" t="s">
        <v>640</v>
      </c>
      <c r="I859" t="s">
        <v>20</v>
      </c>
      <c r="J859" t="s">
        <v>84</v>
      </c>
      <c r="K859" t="str">
        <f>VLOOKUP(tblSalaries[[#This Row],[Where do you work]],tblCountries[[Actual]:[Mapping]],2,FALSE)</f>
        <v>Australia</v>
      </c>
      <c r="L859" t="s">
        <v>25</v>
      </c>
      <c r="M859" s="21">
        <v>2</v>
      </c>
      <c r="N859" t="str">
        <f>VLOOKUP(IF(FLOOR(tblSalaries[[#This Row],[Salary in USD]]/salary_step,1)&gt;19,19,FLOOR(tblSalaries[[#This Row],[Salary in USD]]/salary_step,1)),tblCountries4[#All],2,0)</f>
        <v>03 | 37500 - 50000</v>
      </c>
      <c r="O859">
        <f>IF(VALUE(max_scatterplot)=0,tblSalaries[[#This Row],[Salary in USD]],IF(AND(tblSalaries[[#This Row],[Salary in USD]]&gt;=VALUE(min_scatterplot),tblSalaries[[#This Row],[Salary in USD]]&lt;=VALUE(max_scatterplot)),tblSalaries[[#This Row],[Salary in USD]],selection_false))</f>
        <v>48955.663507326513</v>
      </c>
    </row>
    <row r="860" spans="2:15" ht="15" customHeight="1" x14ac:dyDescent="0.25">
      <c r="B860" t="s">
        <v>2293</v>
      </c>
      <c r="C860" s="1">
        <v>41055.054571759261</v>
      </c>
      <c r="D860" s="4" t="s">
        <v>362</v>
      </c>
      <c r="E860">
        <v>31000</v>
      </c>
      <c r="F860" t="s">
        <v>69</v>
      </c>
      <c r="G860">
        <f>tblSalaries[[#This Row],[clean Salary (in local currency)]]*VLOOKUP(tblSalaries[[#This Row],[Currency]],mapping!D:E,2,FALSE)</f>
        <v>48861.526434085805</v>
      </c>
      <c r="H860" t="s">
        <v>363</v>
      </c>
      <c r="I860" t="s">
        <v>279</v>
      </c>
      <c r="J860" t="s">
        <v>71</v>
      </c>
      <c r="K860" t="str">
        <f>VLOOKUP(tblSalaries[[#This Row],[Where do you work]],tblCountries[[Actual]:[Mapping]],2,FALSE)</f>
        <v>UK</v>
      </c>
      <c r="L860" t="s">
        <v>18</v>
      </c>
      <c r="M860" s="21" t="s">
        <v>4016</v>
      </c>
      <c r="N860" t="str">
        <f>VLOOKUP(IF(FLOOR(tblSalaries[[#This Row],[Salary in USD]]/salary_step,1)&gt;19,19,FLOOR(tblSalaries[[#This Row],[Salary in USD]]/salary_step,1)),tblCountries4[#All],2,0)</f>
        <v>03 | 37500 - 50000</v>
      </c>
      <c r="O860">
        <f>IF(VALUE(max_scatterplot)=0,tblSalaries[[#This Row],[Salary in USD]],IF(AND(tblSalaries[[#This Row],[Salary in USD]]&gt;=VALUE(min_scatterplot),tblSalaries[[#This Row],[Salary in USD]]&lt;=VALUE(max_scatterplot)),tblSalaries[[#This Row],[Salary in USD]],selection_false))</f>
        <v>48861.526434085805</v>
      </c>
    </row>
    <row r="861" spans="2:15" ht="15" customHeight="1" x14ac:dyDescent="0.25">
      <c r="B861" t="s">
        <v>2794</v>
      </c>
      <c r="C861" s="1">
        <v>41055.882175925923</v>
      </c>
      <c r="D861" s="4">
        <v>48500</v>
      </c>
      <c r="E861">
        <v>48500</v>
      </c>
      <c r="F861" t="s">
        <v>6</v>
      </c>
      <c r="G861">
        <f>tblSalaries[[#This Row],[clean Salary (in local currency)]]*VLOOKUP(tblSalaries[[#This Row],[Currency]],mapping!D:E,2,FALSE)</f>
        <v>48500</v>
      </c>
      <c r="H861" t="s">
        <v>924</v>
      </c>
      <c r="I861" t="s">
        <v>52</v>
      </c>
      <c r="J861" t="s">
        <v>15</v>
      </c>
      <c r="K861" t="str">
        <f>VLOOKUP(tblSalaries[[#This Row],[Where do you work]],tblCountries[[Actual]:[Mapping]],2,FALSE)</f>
        <v>USA</v>
      </c>
      <c r="L861" t="s">
        <v>18</v>
      </c>
      <c r="M861" s="21">
        <v>10</v>
      </c>
      <c r="N861" t="str">
        <f>VLOOKUP(IF(FLOOR(tblSalaries[[#This Row],[Salary in USD]]/salary_step,1)&gt;19,19,FLOOR(tblSalaries[[#This Row],[Salary in USD]]/salary_step,1)),tblCountries4[#All],2,0)</f>
        <v>03 | 37500 - 50000</v>
      </c>
      <c r="O861">
        <f>IF(VALUE(max_scatterplot)=0,tblSalaries[[#This Row],[Salary in USD]],IF(AND(tblSalaries[[#This Row],[Salary in USD]]&gt;=VALUE(min_scatterplot),tblSalaries[[#This Row],[Salary in USD]]&lt;=VALUE(max_scatterplot)),tblSalaries[[#This Row],[Salary in USD]],selection_false))</f>
        <v>48500</v>
      </c>
    </row>
    <row r="862" spans="2:15" ht="15" customHeight="1" x14ac:dyDescent="0.25">
      <c r="B862" t="s">
        <v>3648</v>
      </c>
      <c r="C862" s="1">
        <v>41065.210648148146</v>
      </c>
      <c r="D862" s="4">
        <v>48500</v>
      </c>
      <c r="E862">
        <v>48500</v>
      </c>
      <c r="F862" t="s">
        <v>6</v>
      </c>
      <c r="G862">
        <f>tblSalaries[[#This Row],[clean Salary (in local currency)]]*VLOOKUP(tblSalaries[[#This Row],[Currency]],mapping!D:E,2,FALSE)</f>
        <v>48500</v>
      </c>
      <c r="H862" t="s">
        <v>1819</v>
      </c>
      <c r="I862" t="s">
        <v>20</v>
      </c>
      <c r="J862" t="s">
        <v>15</v>
      </c>
      <c r="K862" t="str">
        <f>VLOOKUP(tblSalaries[[#This Row],[Where do you work]],tblCountries[[Actual]:[Mapping]],2,FALSE)</f>
        <v>USA</v>
      </c>
      <c r="L862" t="s">
        <v>9</v>
      </c>
      <c r="M862" s="21">
        <v>6</v>
      </c>
      <c r="N862" t="str">
        <f>VLOOKUP(IF(FLOOR(tblSalaries[[#This Row],[Salary in USD]]/salary_step,1)&gt;19,19,FLOOR(tblSalaries[[#This Row],[Salary in USD]]/salary_step,1)),tblCountries4[#All],2,0)</f>
        <v>03 | 37500 - 50000</v>
      </c>
      <c r="O862">
        <f>IF(VALUE(max_scatterplot)=0,tblSalaries[[#This Row],[Salary in USD]],IF(AND(tblSalaries[[#This Row],[Salary in USD]]&gt;=VALUE(min_scatterplot),tblSalaries[[#This Row],[Salary in USD]]&lt;=VALUE(max_scatterplot)),tblSalaries[[#This Row],[Salary in USD]],selection_false))</f>
        <v>48500</v>
      </c>
    </row>
    <row r="863" spans="2:15" ht="15" customHeight="1" x14ac:dyDescent="0.25">
      <c r="B863" t="s">
        <v>2072</v>
      </c>
      <c r="C863" s="1">
        <v>41054.306458333333</v>
      </c>
      <c r="D863" s="4" t="s">
        <v>114</v>
      </c>
      <c r="E863">
        <v>38000</v>
      </c>
      <c r="F863" t="s">
        <v>22</v>
      </c>
      <c r="G863">
        <f>tblSalaries[[#This Row],[clean Salary (in local currency)]]*VLOOKUP(tblSalaries[[#This Row],[Currency]],mapping!D:E,2,FALSE)</f>
        <v>48275.178681681093</v>
      </c>
      <c r="H863" t="s">
        <v>115</v>
      </c>
      <c r="I863" t="s">
        <v>20</v>
      </c>
      <c r="J863" t="s">
        <v>96</v>
      </c>
      <c r="K863" t="str">
        <f>VLOOKUP(tblSalaries[[#This Row],[Where do you work]],tblCountries[[Actual]:[Mapping]],2,FALSE)</f>
        <v>Netherlands</v>
      </c>
      <c r="L863" t="s">
        <v>25</v>
      </c>
      <c r="M863" s="21" t="s">
        <v>4016</v>
      </c>
      <c r="N863" t="str">
        <f>VLOOKUP(IF(FLOOR(tblSalaries[[#This Row],[Salary in USD]]/salary_step,1)&gt;19,19,FLOOR(tblSalaries[[#This Row],[Salary in USD]]/salary_step,1)),tblCountries4[#All],2,0)</f>
        <v>03 | 37500 - 50000</v>
      </c>
      <c r="O863">
        <f>IF(VALUE(max_scatterplot)=0,tblSalaries[[#This Row],[Salary in USD]],IF(AND(tblSalaries[[#This Row],[Salary in USD]]&gt;=VALUE(min_scatterplot),tblSalaries[[#This Row],[Salary in USD]]&lt;=VALUE(max_scatterplot)),tblSalaries[[#This Row],[Salary in USD]],selection_false))</f>
        <v>48275.178681681093</v>
      </c>
    </row>
    <row r="864" spans="2:15" ht="15" customHeight="1" x14ac:dyDescent="0.25">
      <c r="B864" t="s">
        <v>3512</v>
      </c>
      <c r="C864" s="1">
        <v>41060.677905092591</v>
      </c>
      <c r="D864" s="4" t="s">
        <v>1686</v>
      </c>
      <c r="E864">
        <v>30500</v>
      </c>
      <c r="F864" t="s">
        <v>69</v>
      </c>
      <c r="G864">
        <f>tblSalaries[[#This Row],[clean Salary (in local currency)]]*VLOOKUP(tblSalaries[[#This Row],[Currency]],mapping!D:E,2,FALSE)</f>
        <v>48073.437298052166</v>
      </c>
      <c r="H864" t="s">
        <v>1687</v>
      </c>
      <c r="I864" t="s">
        <v>356</v>
      </c>
      <c r="J864" t="s">
        <v>71</v>
      </c>
      <c r="K864" t="str">
        <f>VLOOKUP(tblSalaries[[#This Row],[Where do you work]],tblCountries[[Actual]:[Mapping]],2,FALSE)</f>
        <v>UK</v>
      </c>
      <c r="L864" t="s">
        <v>9</v>
      </c>
      <c r="M864" s="21">
        <v>14</v>
      </c>
      <c r="N864" t="str">
        <f>VLOOKUP(IF(FLOOR(tblSalaries[[#This Row],[Salary in USD]]/salary_step,1)&gt;19,19,FLOOR(tblSalaries[[#This Row],[Salary in USD]]/salary_step,1)),tblCountries4[#All],2,0)</f>
        <v>03 | 37500 - 50000</v>
      </c>
      <c r="O864">
        <f>IF(VALUE(max_scatterplot)=0,tblSalaries[[#This Row],[Salary in USD]],IF(AND(tblSalaries[[#This Row],[Salary in USD]]&gt;=VALUE(min_scatterplot),tblSalaries[[#This Row],[Salary in USD]]&lt;=VALUE(max_scatterplot)),tblSalaries[[#This Row],[Salary in USD]],selection_false))</f>
        <v>48073.437298052166</v>
      </c>
    </row>
    <row r="865" spans="2:15" ht="15" customHeight="1" x14ac:dyDescent="0.25">
      <c r="B865" t="s">
        <v>2945</v>
      </c>
      <c r="C865" s="1">
        <v>41057.194918981484</v>
      </c>
      <c r="D865" s="4" t="s">
        <v>1095</v>
      </c>
      <c r="E865">
        <v>48000</v>
      </c>
      <c r="F865" t="s">
        <v>6</v>
      </c>
      <c r="G865">
        <f>tblSalaries[[#This Row],[clean Salary (in local currency)]]*VLOOKUP(tblSalaries[[#This Row],[Currency]],mapping!D:E,2,FALSE)</f>
        <v>48000</v>
      </c>
      <c r="H865" t="s">
        <v>1096</v>
      </c>
      <c r="I865" t="s">
        <v>52</v>
      </c>
      <c r="J865" t="s">
        <v>106</v>
      </c>
      <c r="K865" t="str">
        <f>VLOOKUP(tblSalaries[[#This Row],[Where do you work]],tblCountries[[Actual]:[Mapping]],2,FALSE)</f>
        <v>France</v>
      </c>
      <c r="L865" t="s">
        <v>9</v>
      </c>
      <c r="M865" s="21">
        <v>5</v>
      </c>
      <c r="N865" t="str">
        <f>VLOOKUP(IF(FLOOR(tblSalaries[[#This Row],[Salary in USD]]/salary_step,1)&gt;19,19,FLOOR(tblSalaries[[#This Row],[Salary in USD]]/salary_step,1)),tblCountries4[#All],2,0)</f>
        <v>03 | 37500 - 50000</v>
      </c>
      <c r="O865">
        <f>IF(VALUE(max_scatterplot)=0,tblSalaries[[#This Row],[Salary in USD]],IF(AND(tblSalaries[[#This Row],[Salary in USD]]&gt;=VALUE(min_scatterplot),tblSalaries[[#This Row],[Salary in USD]]&lt;=VALUE(max_scatterplot)),tblSalaries[[#This Row],[Salary in USD]],selection_false))</f>
        <v>48000</v>
      </c>
    </row>
    <row r="866" spans="2:15" ht="15" customHeight="1" x14ac:dyDescent="0.25">
      <c r="B866" t="s">
        <v>2012</v>
      </c>
      <c r="C866" s="1">
        <v>41054.141458333332</v>
      </c>
      <c r="D866" s="4">
        <v>48000</v>
      </c>
      <c r="E866">
        <v>48000</v>
      </c>
      <c r="F866" t="s">
        <v>6</v>
      </c>
      <c r="G866">
        <f>tblSalaries[[#This Row],[clean Salary (in local currency)]]*VLOOKUP(tblSalaries[[#This Row],[Currency]],mapping!D:E,2,FALSE)</f>
        <v>48000</v>
      </c>
      <c r="H866" t="s">
        <v>16</v>
      </c>
      <c r="I866" t="s">
        <v>488</v>
      </c>
      <c r="J866" t="s">
        <v>17</v>
      </c>
      <c r="K866" t="str">
        <f>VLOOKUP(tblSalaries[[#This Row],[Where do you work]],tblCountries[[Actual]:[Mapping]],2,FALSE)</f>
        <v>Pakistan</v>
      </c>
      <c r="L866" t="s">
        <v>18</v>
      </c>
      <c r="M866" s="21" t="s">
        <v>4016</v>
      </c>
      <c r="N866" t="str">
        <f>VLOOKUP(IF(FLOOR(tblSalaries[[#This Row],[Salary in USD]]/salary_step,1)&gt;19,19,FLOOR(tblSalaries[[#This Row],[Salary in USD]]/salary_step,1)),tblCountries4[#All],2,0)</f>
        <v>03 | 37500 - 50000</v>
      </c>
      <c r="O866">
        <f>IF(VALUE(max_scatterplot)=0,tblSalaries[[#This Row],[Salary in USD]],IF(AND(tblSalaries[[#This Row],[Salary in USD]]&gt;=VALUE(min_scatterplot),tblSalaries[[#This Row],[Salary in USD]]&lt;=VALUE(max_scatterplot)),tblSalaries[[#This Row],[Salary in USD]],selection_false))</f>
        <v>48000</v>
      </c>
    </row>
    <row r="867" spans="2:15" ht="15" customHeight="1" x14ac:dyDescent="0.25">
      <c r="B867" t="s">
        <v>3166</v>
      </c>
      <c r="C867" s="1">
        <v>41057.957233796296</v>
      </c>
      <c r="D867" s="4">
        <v>48000</v>
      </c>
      <c r="E867">
        <v>48000</v>
      </c>
      <c r="F867" t="s">
        <v>6</v>
      </c>
      <c r="G867">
        <f>tblSalaries[[#This Row],[clean Salary (in local currency)]]*VLOOKUP(tblSalaries[[#This Row],[Currency]],mapping!D:E,2,FALSE)</f>
        <v>48000</v>
      </c>
      <c r="H867" t="s">
        <v>1329</v>
      </c>
      <c r="I867" t="s">
        <v>488</v>
      </c>
      <c r="J867" t="s">
        <v>1011</v>
      </c>
      <c r="K867" t="str">
        <f>VLOOKUP(tblSalaries[[#This Row],[Where do you work]],tblCountries[[Actual]:[Mapping]],2,FALSE)</f>
        <v>Qatar</v>
      </c>
      <c r="L867" t="s">
        <v>18</v>
      </c>
      <c r="M867" s="21">
        <v>10</v>
      </c>
      <c r="N867" t="str">
        <f>VLOOKUP(IF(FLOOR(tblSalaries[[#This Row],[Salary in USD]]/salary_step,1)&gt;19,19,FLOOR(tblSalaries[[#This Row],[Salary in USD]]/salary_step,1)),tblCountries4[#All],2,0)</f>
        <v>03 | 37500 - 50000</v>
      </c>
      <c r="O867">
        <f>IF(VALUE(max_scatterplot)=0,tblSalaries[[#This Row],[Salary in USD]],IF(AND(tblSalaries[[#This Row],[Salary in USD]]&gt;=VALUE(min_scatterplot),tblSalaries[[#This Row],[Salary in USD]]&lt;=VALUE(max_scatterplot)),tblSalaries[[#This Row],[Salary in USD]],selection_false))</f>
        <v>48000</v>
      </c>
    </row>
    <row r="868" spans="2:15" ht="15" customHeight="1" x14ac:dyDescent="0.25">
      <c r="B868" t="s">
        <v>2767</v>
      </c>
      <c r="C868" s="1">
        <v>41055.744062500002</v>
      </c>
      <c r="D868" s="4">
        <v>48000</v>
      </c>
      <c r="E868">
        <v>48000</v>
      </c>
      <c r="F868" t="s">
        <v>6</v>
      </c>
      <c r="G868">
        <f>tblSalaries[[#This Row],[clean Salary (in local currency)]]*VLOOKUP(tblSalaries[[#This Row],[Currency]],mapping!D:E,2,FALSE)</f>
        <v>48000</v>
      </c>
      <c r="H868" t="s">
        <v>356</v>
      </c>
      <c r="I868" t="s">
        <v>356</v>
      </c>
      <c r="J868" t="s">
        <v>171</v>
      </c>
      <c r="K868" t="str">
        <f>VLOOKUP(tblSalaries[[#This Row],[Where do you work]],tblCountries[[Actual]:[Mapping]],2,FALSE)</f>
        <v>Singapore</v>
      </c>
      <c r="L868" t="s">
        <v>13</v>
      </c>
      <c r="M868" s="21">
        <v>3</v>
      </c>
      <c r="N868" t="str">
        <f>VLOOKUP(IF(FLOOR(tblSalaries[[#This Row],[Salary in USD]]/salary_step,1)&gt;19,19,FLOOR(tblSalaries[[#This Row],[Salary in USD]]/salary_step,1)),tblCountries4[#All],2,0)</f>
        <v>03 | 37500 - 50000</v>
      </c>
      <c r="O868">
        <f>IF(VALUE(max_scatterplot)=0,tblSalaries[[#This Row],[Salary in USD]],IF(AND(tblSalaries[[#This Row],[Salary in USD]]&gt;=VALUE(min_scatterplot),tblSalaries[[#This Row],[Salary in USD]]&lt;=VALUE(max_scatterplot)),tblSalaries[[#This Row],[Salary in USD]],selection_false))</f>
        <v>48000</v>
      </c>
    </row>
    <row r="869" spans="2:15" ht="15" customHeight="1" x14ac:dyDescent="0.25">
      <c r="B869" t="s">
        <v>2120</v>
      </c>
      <c r="C869" s="1">
        <v>41055.028819444444</v>
      </c>
      <c r="D869" s="4">
        <v>4000</v>
      </c>
      <c r="E869">
        <v>48000</v>
      </c>
      <c r="F869" t="s">
        <v>6</v>
      </c>
      <c r="G869">
        <f>tblSalaries[[#This Row],[clean Salary (in local currency)]]*VLOOKUP(tblSalaries[[#This Row],[Currency]],mapping!D:E,2,FALSE)</f>
        <v>48000</v>
      </c>
      <c r="H869" t="s">
        <v>178</v>
      </c>
      <c r="I869" t="s">
        <v>52</v>
      </c>
      <c r="J869" t="s">
        <v>179</v>
      </c>
      <c r="K869" t="str">
        <f>VLOOKUP(tblSalaries[[#This Row],[Where do you work]],tblCountries[[Actual]:[Mapping]],2,FALSE)</f>
        <v>UAE</v>
      </c>
      <c r="L869" t="s">
        <v>18</v>
      </c>
      <c r="M869" s="21" t="s">
        <v>4016</v>
      </c>
      <c r="N869" t="str">
        <f>VLOOKUP(IF(FLOOR(tblSalaries[[#This Row],[Salary in USD]]/salary_step,1)&gt;19,19,FLOOR(tblSalaries[[#This Row],[Salary in USD]]/salary_step,1)),tblCountries4[#All],2,0)</f>
        <v>03 | 37500 - 50000</v>
      </c>
      <c r="O869">
        <f>IF(VALUE(max_scatterplot)=0,tblSalaries[[#This Row],[Salary in USD]],IF(AND(tblSalaries[[#This Row],[Salary in USD]]&gt;=VALUE(min_scatterplot),tblSalaries[[#This Row],[Salary in USD]]&lt;=VALUE(max_scatterplot)),tblSalaries[[#This Row],[Salary in USD]],selection_false))</f>
        <v>48000</v>
      </c>
    </row>
    <row r="870" spans="2:15" ht="15" customHeight="1" x14ac:dyDescent="0.25">
      <c r="B870" t="s">
        <v>2383</v>
      </c>
      <c r="C870" s="1">
        <v>41055.083101851851</v>
      </c>
      <c r="D870" s="4">
        <v>48000</v>
      </c>
      <c r="E870">
        <v>48000</v>
      </c>
      <c r="F870" t="s">
        <v>6</v>
      </c>
      <c r="G870">
        <f>tblSalaries[[#This Row],[clean Salary (in local currency)]]*VLOOKUP(tblSalaries[[#This Row],[Currency]],mapping!D:E,2,FALSE)</f>
        <v>48000</v>
      </c>
      <c r="H870" t="s">
        <v>464</v>
      </c>
      <c r="I870" t="s">
        <v>20</v>
      </c>
      <c r="J870" t="s">
        <v>15</v>
      </c>
      <c r="K870" t="str">
        <f>VLOOKUP(tblSalaries[[#This Row],[Where do you work]],tblCountries[[Actual]:[Mapping]],2,FALSE)</f>
        <v>USA</v>
      </c>
      <c r="L870" t="s">
        <v>25</v>
      </c>
      <c r="M870" s="21" t="s">
        <v>4016</v>
      </c>
      <c r="N870" t="str">
        <f>VLOOKUP(IF(FLOOR(tblSalaries[[#This Row],[Salary in USD]]/salary_step,1)&gt;19,19,FLOOR(tblSalaries[[#This Row],[Salary in USD]]/salary_step,1)),tblCountries4[#All],2,0)</f>
        <v>03 | 37500 - 50000</v>
      </c>
      <c r="O870">
        <f>IF(VALUE(max_scatterplot)=0,tblSalaries[[#This Row],[Salary in USD]],IF(AND(tblSalaries[[#This Row],[Salary in USD]]&gt;=VALUE(min_scatterplot),tblSalaries[[#This Row],[Salary in USD]]&lt;=VALUE(max_scatterplot)),tblSalaries[[#This Row],[Salary in USD]],selection_false))</f>
        <v>48000</v>
      </c>
    </row>
    <row r="871" spans="2:15" ht="15" customHeight="1" x14ac:dyDescent="0.25">
      <c r="B871" t="s">
        <v>2801</v>
      </c>
      <c r="C871" s="1">
        <v>41055.905486111114</v>
      </c>
      <c r="D871" s="4">
        <v>48000</v>
      </c>
      <c r="E871">
        <v>48000</v>
      </c>
      <c r="F871" t="s">
        <v>6</v>
      </c>
      <c r="G871">
        <f>tblSalaries[[#This Row],[clean Salary (in local currency)]]*VLOOKUP(tblSalaries[[#This Row],[Currency]],mapping!D:E,2,FALSE)</f>
        <v>48000</v>
      </c>
      <c r="H871" t="s">
        <v>930</v>
      </c>
      <c r="I871" t="s">
        <v>52</v>
      </c>
      <c r="J871" t="s">
        <v>15</v>
      </c>
      <c r="K871" t="str">
        <f>VLOOKUP(tblSalaries[[#This Row],[Where do you work]],tblCountries[[Actual]:[Mapping]],2,FALSE)</f>
        <v>USA</v>
      </c>
      <c r="L871" t="s">
        <v>18</v>
      </c>
      <c r="M871" s="21">
        <v>16</v>
      </c>
      <c r="N871" t="str">
        <f>VLOOKUP(IF(FLOOR(tblSalaries[[#This Row],[Salary in USD]]/salary_step,1)&gt;19,19,FLOOR(tblSalaries[[#This Row],[Salary in USD]]/salary_step,1)),tblCountries4[#All],2,0)</f>
        <v>03 | 37500 - 50000</v>
      </c>
      <c r="O871">
        <f>IF(VALUE(max_scatterplot)=0,tblSalaries[[#This Row],[Salary in USD]],IF(AND(tblSalaries[[#This Row],[Salary in USD]]&gt;=VALUE(min_scatterplot),tblSalaries[[#This Row],[Salary in USD]]&lt;=VALUE(max_scatterplot)),tblSalaries[[#This Row],[Salary in USD]],selection_false))</f>
        <v>48000</v>
      </c>
    </row>
    <row r="872" spans="2:15" ht="15" customHeight="1" x14ac:dyDescent="0.25">
      <c r="B872" t="s">
        <v>3819</v>
      </c>
      <c r="C872" s="1">
        <v>41075.375092592592</v>
      </c>
      <c r="D872" s="4">
        <v>48000</v>
      </c>
      <c r="E872">
        <v>48000</v>
      </c>
      <c r="F872" t="s">
        <v>6</v>
      </c>
      <c r="G872">
        <f>tblSalaries[[#This Row],[clean Salary (in local currency)]]*VLOOKUP(tblSalaries[[#This Row],[Currency]],mapping!D:E,2,FALSE)</f>
        <v>48000</v>
      </c>
      <c r="H872" t="s">
        <v>310</v>
      </c>
      <c r="I872" t="s">
        <v>310</v>
      </c>
      <c r="J872" t="s">
        <v>15</v>
      </c>
      <c r="K872" t="str">
        <f>VLOOKUP(tblSalaries[[#This Row],[Where do you work]],tblCountries[[Actual]:[Mapping]],2,FALSE)</f>
        <v>USA</v>
      </c>
      <c r="L872" t="s">
        <v>9</v>
      </c>
      <c r="M872" s="21">
        <v>1</v>
      </c>
      <c r="N872" t="str">
        <f>VLOOKUP(IF(FLOOR(tblSalaries[[#This Row],[Salary in USD]]/salary_step,1)&gt;19,19,FLOOR(tblSalaries[[#This Row],[Salary in USD]]/salary_step,1)),tblCountries4[#All],2,0)</f>
        <v>03 | 37500 - 50000</v>
      </c>
      <c r="O872">
        <f>IF(VALUE(max_scatterplot)=0,tblSalaries[[#This Row],[Salary in USD]],IF(AND(tblSalaries[[#This Row],[Salary in USD]]&gt;=VALUE(min_scatterplot),tblSalaries[[#This Row],[Salary in USD]]&lt;=VALUE(max_scatterplot)),tblSalaries[[#This Row],[Salary in USD]],selection_false))</f>
        <v>48000</v>
      </c>
    </row>
    <row r="873" spans="2:15" ht="15" customHeight="1" x14ac:dyDescent="0.25">
      <c r="B873" t="s">
        <v>3820</v>
      </c>
      <c r="C873" s="1">
        <v>41075.375960648147</v>
      </c>
      <c r="D873" s="4">
        <v>48000</v>
      </c>
      <c r="E873">
        <v>48000</v>
      </c>
      <c r="F873" t="s">
        <v>6</v>
      </c>
      <c r="G873">
        <f>tblSalaries[[#This Row],[clean Salary (in local currency)]]*VLOOKUP(tblSalaries[[#This Row],[Currency]],mapping!D:E,2,FALSE)</f>
        <v>48000</v>
      </c>
      <c r="H873" t="s">
        <v>310</v>
      </c>
      <c r="I873" t="s">
        <v>310</v>
      </c>
      <c r="J873" t="s">
        <v>15</v>
      </c>
      <c r="K873" t="str">
        <f>VLOOKUP(tblSalaries[[#This Row],[Where do you work]],tblCountries[[Actual]:[Mapping]],2,FALSE)</f>
        <v>USA</v>
      </c>
      <c r="L873" t="s">
        <v>9</v>
      </c>
      <c r="M873" s="21">
        <v>1</v>
      </c>
      <c r="N873" t="str">
        <f>VLOOKUP(IF(FLOOR(tblSalaries[[#This Row],[Salary in USD]]/salary_step,1)&gt;19,19,FLOOR(tblSalaries[[#This Row],[Salary in USD]]/salary_step,1)),tblCountries4[#All],2,0)</f>
        <v>03 | 37500 - 50000</v>
      </c>
      <c r="O873">
        <f>IF(VALUE(max_scatterplot)=0,tblSalaries[[#This Row],[Salary in USD]],IF(AND(tblSalaries[[#This Row],[Salary in USD]]&gt;=VALUE(min_scatterplot),tblSalaries[[#This Row],[Salary in USD]]&lt;=VALUE(max_scatterplot)),tblSalaries[[#This Row],[Salary in USD]],selection_false))</f>
        <v>48000</v>
      </c>
    </row>
    <row r="874" spans="2:15" ht="15" customHeight="1" x14ac:dyDescent="0.25">
      <c r="B874" t="s">
        <v>3862</v>
      </c>
      <c r="C874" s="1">
        <v>41079.285266203704</v>
      </c>
      <c r="D874" s="4">
        <v>48000</v>
      </c>
      <c r="E874">
        <v>48000</v>
      </c>
      <c r="F874" t="s">
        <v>6</v>
      </c>
      <c r="G874">
        <f>tblSalaries[[#This Row],[clean Salary (in local currency)]]*VLOOKUP(tblSalaries[[#This Row],[Currency]],mapping!D:E,2,FALSE)</f>
        <v>48000</v>
      </c>
      <c r="H874" t="s">
        <v>1986</v>
      </c>
      <c r="I874" t="s">
        <v>20</v>
      </c>
      <c r="J874" t="s">
        <v>15</v>
      </c>
      <c r="K874" t="str">
        <f>VLOOKUP(tblSalaries[[#This Row],[Where do you work]],tblCountries[[Actual]:[Mapping]],2,FALSE)</f>
        <v>USA</v>
      </c>
      <c r="L874" t="s">
        <v>9</v>
      </c>
      <c r="M874" s="21">
        <v>12</v>
      </c>
      <c r="N874" t="str">
        <f>VLOOKUP(IF(FLOOR(tblSalaries[[#This Row],[Salary in USD]]/salary_step,1)&gt;19,19,FLOOR(tblSalaries[[#This Row],[Salary in USD]]/salary_step,1)),tblCountries4[#All],2,0)</f>
        <v>03 | 37500 - 50000</v>
      </c>
      <c r="O874">
        <f>IF(VALUE(max_scatterplot)=0,tblSalaries[[#This Row],[Salary in USD]],IF(AND(tblSalaries[[#This Row],[Salary in USD]]&gt;=VALUE(min_scatterplot),tblSalaries[[#This Row],[Salary in USD]]&lt;=VALUE(max_scatterplot)),tblSalaries[[#This Row],[Salary in USD]],selection_false))</f>
        <v>48000</v>
      </c>
    </row>
    <row r="875" spans="2:15" ht="15" customHeight="1" x14ac:dyDescent="0.25">
      <c r="B875" t="s">
        <v>3873</v>
      </c>
      <c r="C875" s="1">
        <v>41079.897638888891</v>
      </c>
      <c r="D875" s="4">
        <v>48000</v>
      </c>
      <c r="E875">
        <v>48000</v>
      </c>
      <c r="F875" t="s">
        <v>6</v>
      </c>
      <c r="G875">
        <f>tblSalaries[[#This Row],[clean Salary (in local currency)]]*VLOOKUP(tblSalaries[[#This Row],[Currency]],mapping!D:E,2,FALSE)</f>
        <v>48000</v>
      </c>
      <c r="H875" t="s">
        <v>1992</v>
      </c>
      <c r="I875" t="s">
        <v>20</v>
      </c>
      <c r="J875" t="s">
        <v>15</v>
      </c>
      <c r="K875" t="str">
        <f>VLOOKUP(tblSalaries[[#This Row],[Where do you work]],tblCountries[[Actual]:[Mapping]],2,FALSE)</f>
        <v>USA</v>
      </c>
      <c r="L875" t="s">
        <v>9</v>
      </c>
      <c r="M875" s="21">
        <v>1</v>
      </c>
      <c r="N875" t="str">
        <f>VLOOKUP(IF(FLOOR(tblSalaries[[#This Row],[Salary in USD]]/salary_step,1)&gt;19,19,FLOOR(tblSalaries[[#This Row],[Salary in USD]]/salary_step,1)),tblCountries4[#All],2,0)</f>
        <v>03 | 37500 - 50000</v>
      </c>
      <c r="O875">
        <f>IF(VALUE(max_scatterplot)=0,tblSalaries[[#This Row],[Salary in USD]],IF(AND(tblSalaries[[#This Row],[Salary in USD]]&gt;=VALUE(min_scatterplot),tblSalaries[[#This Row],[Salary in USD]]&lt;=VALUE(max_scatterplot)),tblSalaries[[#This Row],[Salary in USD]],selection_false))</f>
        <v>48000</v>
      </c>
    </row>
    <row r="876" spans="2:15" ht="15" customHeight="1" x14ac:dyDescent="0.25">
      <c r="B876" t="s">
        <v>2253</v>
      </c>
      <c r="C876" s="1">
        <v>41055.045023148145</v>
      </c>
      <c r="D876" s="4">
        <v>47700</v>
      </c>
      <c r="E876">
        <v>47700</v>
      </c>
      <c r="F876" t="s">
        <v>6</v>
      </c>
      <c r="G876">
        <f>tblSalaries[[#This Row],[clean Salary (in local currency)]]*VLOOKUP(tblSalaries[[#This Row],[Currency]],mapping!D:E,2,FALSE)</f>
        <v>47700</v>
      </c>
      <c r="H876" t="s">
        <v>322</v>
      </c>
      <c r="I876" t="s">
        <v>20</v>
      </c>
      <c r="J876" t="s">
        <v>15</v>
      </c>
      <c r="K876" t="str">
        <f>VLOOKUP(tblSalaries[[#This Row],[Where do you work]],tblCountries[[Actual]:[Mapping]],2,FALSE)</f>
        <v>USA</v>
      </c>
      <c r="L876" t="s">
        <v>9</v>
      </c>
      <c r="M876" s="21" t="s">
        <v>4016</v>
      </c>
      <c r="N876" t="str">
        <f>VLOOKUP(IF(FLOOR(tblSalaries[[#This Row],[Salary in USD]]/salary_step,1)&gt;19,19,FLOOR(tblSalaries[[#This Row],[Salary in USD]]/salary_step,1)),tblCountries4[#All],2,0)</f>
        <v>03 | 37500 - 50000</v>
      </c>
      <c r="O876">
        <f>IF(VALUE(max_scatterplot)=0,tblSalaries[[#This Row],[Salary in USD]],IF(AND(tblSalaries[[#This Row],[Salary in USD]]&gt;=VALUE(min_scatterplot),tblSalaries[[#This Row],[Salary in USD]]&lt;=VALUE(max_scatterplot)),tblSalaries[[#This Row],[Salary in USD]],selection_false))</f>
        <v>47700</v>
      </c>
    </row>
    <row r="877" spans="2:15" ht="15" customHeight="1" x14ac:dyDescent="0.25">
      <c r="B877" t="s">
        <v>2369</v>
      </c>
      <c r="C877" s="1">
        <v>41055.07671296296</v>
      </c>
      <c r="D877" s="4">
        <v>47500</v>
      </c>
      <c r="E877">
        <v>47500</v>
      </c>
      <c r="F877" t="s">
        <v>6</v>
      </c>
      <c r="G877">
        <f>tblSalaries[[#This Row],[clean Salary (in local currency)]]*VLOOKUP(tblSalaries[[#This Row],[Currency]],mapping!D:E,2,FALSE)</f>
        <v>47500</v>
      </c>
      <c r="H877" t="s">
        <v>451</v>
      </c>
      <c r="I877" t="s">
        <v>52</v>
      </c>
      <c r="J877" t="s">
        <v>15</v>
      </c>
      <c r="K877" t="str">
        <f>VLOOKUP(tblSalaries[[#This Row],[Where do you work]],tblCountries[[Actual]:[Mapping]],2,FALSE)</f>
        <v>USA</v>
      </c>
      <c r="L877" t="s">
        <v>13</v>
      </c>
      <c r="M877" s="21" t="s">
        <v>4016</v>
      </c>
      <c r="N877" t="str">
        <f>VLOOKUP(IF(FLOOR(tblSalaries[[#This Row],[Salary in USD]]/salary_step,1)&gt;19,19,FLOOR(tblSalaries[[#This Row],[Salary in USD]]/salary_step,1)),tblCountries4[#All],2,0)</f>
        <v>03 | 37500 - 50000</v>
      </c>
      <c r="O877">
        <f>IF(VALUE(max_scatterplot)=0,tblSalaries[[#This Row],[Salary in USD]],IF(AND(tblSalaries[[#This Row],[Salary in USD]]&gt;=VALUE(min_scatterplot),tblSalaries[[#This Row],[Salary in USD]]&lt;=VALUE(max_scatterplot)),tblSalaries[[#This Row],[Salary in USD]],selection_false))</f>
        <v>47500</v>
      </c>
    </row>
    <row r="878" spans="2:15" ht="15" customHeight="1" x14ac:dyDescent="0.25">
      <c r="B878" t="s">
        <v>2088</v>
      </c>
      <c r="C878" s="1">
        <v>41054.992673611108</v>
      </c>
      <c r="D878" s="4" t="s">
        <v>137</v>
      </c>
      <c r="E878">
        <v>30000</v>
      </c>
      <c r="F878" t="s">
        <v>69</v>
      </c>
      <c r="G878">
        <f>tblSalaries[[#This Row],[clean Salary (in local currency)]]*VLOOKUP(tblSalaries[[#This Row],[Currency]],mapping!D:E,2,FALSE)</f>
        <v>47285.348162018527</v>
      </c>
      <c r="H878" t="s">
        <v>138</v>
      </c>
      <c r="I878" t="s">
        <v>52</v>
      </c>
      <c r="J878" t="s">
        <v>71</v>
      </c>
      <c r="K878" t="str">
        <f>VLOOKUP(tblSalaries[[#This Row],[Where do you work]],tblCountries[[Actual]:[Mapping]],2,FALSE)</f>
        <v>UK</v>
      </c>
      <c r="L878" t="s">
        <v>9</v>
      </c>
      <c r="M878" s="21" t="s">
        <v>4016</v>
      </c>
      <c r="N878" t="str">
        <f>VLOOKUP(IF(FLOOR(tblSalaries[[#This Row],[Salary in USD]]/salary_step,1)&gt;19,19,FLOOR(tblSalaries[[#This Row],[Salary in USD]]/salary_step,1)),tblCountries4[#All],2,0)</f>
        <v>03 | 37500 - 50000</v>
      </c>
      <c r="O878">
        <f>IF(VALUE(max_scatterplot)=0,tblSalaries[[#This Row],[Salary in USD]],IF(AND(tblSalaries[[#This Row],[Salary in USD]]&gt;=VALUE(min_scatterplot),tblSalaries[[#This Row],[Salary in USD]]&lt;=VALUE(max_scatterplot)),tblSalaries[[#This Row],[Salary in USD]],selection_false))</f>
        <v>47285.348162018527</v>
      </c>
    </row>
    <row r="879" spans="2:15" ht="15" customHeight="1" x14ac:dyDescent="0.25">
      <c r="B879" t="s">
        <v>2209</v>
      </c>
      <c r="C879" s="1">
        <v>41055.037638888891</v>
      </c>
      <c r="D879" s="4" t="s">
        <v>137</v>
      </c>
      <c r="E879">
        <v>30000</v>
      </c>
      <c r="F879" t="s">
        <v>69</v>
      </c>
      <c r="G879">
        <f>tblSalaries[[#This Row],[clean Salary (in local currency)]]*VLOOKUP(tblSalaries[[#This Row],[Currency]],mapping!D:E,2,FALSE)</f>
        <v>47285.348162018527</v>
      </c>
      <c r="H879" t="s">
        <v>280</v>
      </c>
      <c r="I879" t="s">
        <v>20</v>
      </c>
      <c r="J879" t="s">
        <v>71</v>
      </c>
      <c r="K879" t="str">
        <f>VLOOKUP(tblSalaries[[#This Row],[Where do you work]],tblCountries[[Actual]:[Mapping]],2,FALSE)</f>
        <v>UK</v>
      </c>
      <c r="L879" t="s">
        <v>18</v>
      </c>
      <c r="M879" s="21" t="s">
        <v>4016</v>
      </c>
      <c r="N879" t="str">
        <f>VLOOKUP(IF(FLOOR(tblSalaries[[#This Row],[Salary in USD]]/salary_step,1)&gt;19,19,FLOOR(tblSalaries[[#This Row],[Salary in USD]]/salary_step,1)),tblCountries4[#All],2,0)</f>
        <v>03 | 37500 - 50000</v>
      </c>
      <c r="O879">
        <f>IF(VALUE(max_scatterplot)=0,tblSalaries[[#This Row],[Salary in USD]],IF(AND(tblSalaries[[#This Row],[Salary in USD]]&gt;=VALUE(min_scatterplot),tblSalaries[[#This Row],[Salary in USD]]&lt;=VALUE(max_scatterplot)),tblSalaries[[#This Row],[Salary in USD]],selection_false))</f>
        <v>47285.348162018527</v>
      </c>
    </row>
    <row r="880" spans="2:15" ht="15" customHeight="1" x14ac:dyDescent="0.25">
      <c r="B880" t="s">
        <v>3061</v>
      </c>
      <c r="C880" s="1">
        <v>41057.645752314813</v>
      </c>
      <c r="D880" s="4" t="s">
        <v>137</v>
      </c>
      <c r="E880">
        <v>30000</v>
      </c>
      <c r="F880" t="s">
        <v>69</v>
      </c>
      <c r="G880">
        <f>tblSalaries[[#This Row],[clean Salary (in local currency)]]*VLOOKUP(tblSalaries[[#This Row],[Currency]],mapping!D:E,2,FALSE)</f>
        <v>47285.348162018527</v>
      </c>
      <c r="H880" t="s">
        <v>153</v>
      </c>
      <c r="I880" t="s">
        <v>20</v>
      </c>
      <c r="J880" t="s">
        <v>71</v>
      </c>
      <c r="K880" t="str">
        <f>VLOOKUP(tblSalaries[[#This Row],[Where do you work]],tblCountries[[Actual]:[Mapping]],2,FALSE)</f>
        <v>UK</v>
      </c>
      <c r="L880" t="s">
        <v>13</v>
      </c>
      <c r="M880" s="21">
        <v>15</v>
      </c>
      <c r="N880" t="str">
        <f>VLOOKUP(IF(FLOOR(tblSalaries[[#This Row],[Salary in USD]]/salary_step,1)&gt;19,19,FLOOR(tblSalaries[[#This Row],[Salary in USD]]/salary_step,1)),tblCountries4[#All],2,0)</f>
        <v>03 | 37500 - 50000</v>
      </c>
      <c r="O880">
        <f>IF(VALUE(max_scatterplot)=0,tblSalaries[[#This Row],[Salary in USD]],IF(AND(tblSalaries[[#This Row],[Salary in USD]]&gt;=VALUE(min_scatterplot),tblSalaries[[#This Row],[Salary in USD]]&lt;=VALUE(max_scatterplot)),tblSalaries[[#This Row],[Salary in USD]],selection_false))</f>
        <v>47285.348162018527</v>
      </c>
    </row>
    <row r="881" spans="2:15" ht="15" customHeight="1" x14ac:dyDescent="0.25">
      <c r="B881" t="s">
        <v>3079</v>
      </c>
      <c r="C881" s="1">
        <v>41057.672118055554</v>
      </c>
      <c r="D881" s="4" t="s">
        <v>137</v>
      </c>
      <c r="E881">
        <v>30000</v>
      </c>
      <c r="F881" t="s">
        <v>69</v>
      </c>
      <c r="G881">
        <f>tblSalaries[[#This Row],[clean Salary (in local currency)]]*VLOOKUP(tblSalaries[[#This Row],[Currency]],mapping!D:E,2,FALSE)</f>
        <v>47285.348162018527</v>
      </c>
      <c r="H881" t="s">
        <v>392</v>
      </c>
      <c r="I881" t="s">
        <v>20</v>
      </c>
      <c r="J881" t="s">
        <v>71</v>
      </c>
      <c r="K881" t="str">
        <f>VLOOKUP(tblSalaries[[#This Row],[Where do you work]],tblCountries[[Actual]:[Mapping]],2,FALSE)</f>
        <v>UK</v>
      </c>
      <c r="L881" t="s">
        <v>9</v>
      </c>
      <c r="M881" s="21">
        <v>4</v>
      </c>
      <c r="N881" t="str">
        <f>VLOOKUP(IF(FLOOR(tblSalaries[[#This Row],[Salary in USD]]/salary_step,1)&gt;19,19,FLOOR(tblSalaries[[#This Row],[Salary in USD]]/salary_step,1)),tblCountries4[#All],2,0)</f>
        <v>03 | 37500 - 50000</v>
      </c>
      <c r="O881">
        <f>IF(VALUE(max_scatterplot)=0,tblSalaries[[#This Row],[Salary in USD]],IF(AND(tblSalaries[[#This Row],[Salary in USD]]&gt;=VALUE(min_scatterplot),tblSalaries[[#This Row],[Salary in USD]]&lt;=VALUE(max_scatterplot)),tblSalaries[[#This Row],[Salary in USD]],selection_false))</f>
        <v>47285.348162018527</v>
      </c>
    </row>
    <row r="882" spans="2:15" ht="15" customHeight="1" x14ac:dyDescent="0.25">
      <c r="B882" t="s">
        <v>3083</v>
      </c>
      <c r="C882" s="1">
        <v>41057.680335648147</v>
      </c>
      <c r="D882" s="4" t="s">
        <v>137</v>
      </c>
      <c r="E882">
        <v>30000</v>
      </c>
      <c r="F882" t="s">
        <v>69</v>
      </c>
      <c r="G882">
        <f>tblSalaries[[#This Row],[clean Salary (in local currency)]]*VLOOKUP(tblSalaries[[#This Row],[Currency]],mapping!D:E,2,FALSE)</f>
        <v>47285.348162018527</v>
      </c>
      <c r="H882" t="s">
        <v>1234</v>
      </c>
      <c r="I882" t="s">
        <v>20</v>
      </c>
      <c r="J882" t="s">
        <v>71</v>
      </c>
      <c r="K882" t="str">
        <f>VLOOKUP(tblSalaries[[#This Row],[Where do you work]],tblCountries[[Actual]:[Mapping]],2,FALSE)</f>
        <v>UK</v>
      </c>
      <c r="L882" t="s">
        <v>13</v>
      </c>
      <c r="M882" s="21">
        <v>10</v>
      </c>
      <c r="N882" t="str">
        <f>VLOOKUP(IF(FLOOR(tblSalaries[[#This Row],[Salary in USD]]/salary_step,1)&gt;19,19,FLOOR(tblSalaries[[#This Row],[Salary in USD]]/salary_step,1)),tblCountries4[#All],2,0)</f>
        <v>03 | 37500 - 50000</v>
      </c>
      <c r="O882">
        <f>IF(VALUE(max_scatterplot)=0,tblSalaries[[#This Row],[Salary in USD]],IF(AND(tblSalaries[[#This Row],[Salary in USD]]&gt;=VALUE(min_scatterplot),tblSalaries[[#This Row],[Salary in USD]]&lt;=VALUE(max_scatterplot)),tblSalaries[[#This Row],[Salary in USD]],selection_false))</f>
        <v>47285.348162018527</v>
      </c>
    </row>
    <row r="883" spans="2:15" ht="15" customHeight="1" x14ac:dyDescent="0.25">
      <c r="B883" t="s">
        <v>3130</v>
      </c>
      <c r="C883" s="1">
        <v>41057.828634259262</v>
      </c>
      <c r="D883" s="4" t="s">
        <v>137</v>
      </c>
      <c r="E883">
        <v>30000</v>
      </c>
      <c r="F883" t="s">
        <v>69</v>
      </c>
      <c r="G883">
        <f>tblSalaries[[#This Row],[clean Salary (in local currency)]]*VLOOKUP(tblSalaries[[#This Row],[Currency]],mapping!D:E,2,FALSE)</f>
        <v>47285.348162018527</v>
      </c>
      <c r="H883" t="s">
        <v>1284</v>
      </c>
      <c r="I883" t="s">
        <v>310</v>
      </c>
      <c r="J883" t="s">
        <v>71</v>
      </c>
      <c r="K883" t="str">
        <f>VLOOKUP(tblSalaries[[#This Row],[Where do you work]],tblCountries[[Actual]:[Mapping]],2,FALSE)</f>
        <v>UK</v>
      </c>
      <c r="L883" t="s">
        <v>18</v>
      </c>
      <c r="M883" s="21">
        <v>5</v>
      </c>
      <c r="N883" t="str">
        <f>VLOOKUP(IF(FLOOR(tblSalaries[[#This Row],[Salary in USD]]/salary_step,1)&gt;19,19,FLOOR(tblSalaries[[#This Row],[Salary in USD]]/salary_step,1)),tblCountries4[#All],2,0)</f>
        <v>03 | 37500 - 50000</v>
      </c>
      <c r="O883">
        <f>IF(VALUE(max_scatterplot)=0,tblSalaries[[#This Row],[Salary in USD]],IF(AND(tblSalaries[[#This Row],[Salary in USD]]&gt;=VALUE(min_scatterplot),tblSalaries[[#This Row],[Salary in USD]]&lt;=VALUE(max_scatterplot)),tblSalaries[[#This Row],[Salary in USD]],selection_false))</f>
        <v>47285.348162018527</v>
      </c>
    </row>
    <row r="884" spans="2:15" ht="15" customHeight="1" x14ac:dyDescent="0.25">
      <c r="B884" t="s">
        <v>3223</v>
      </c>
      <c r="C884" s="1">
        <v>41058.174976851849</v>
      </c>
      <c r="D884" s="4" t="s">
        <v>137</v>
      </c>
      <c r="E884">
        <v>30000</v>
      </c>
      <c r="F884" t="s">
        <v>69</v>
      </c>
      <c r="G884">
        <f>tblSalaries[[#This Row],[clean Salary (in local currency)]]*VLOOKUP(tblSalaries[[#This Row],[Currency]],mapping!D:E,2,FALSE)</f>
        <v>47285.348162018527</v>
      </c>
      <c r="H884" t="s">
        <v>1391</v>
      </c>
      <c r="I884" t="s">
        <v>67</v>
      </c>
      <c r="J884" t="s">
        <v>71</v>
      </c>
      <c r="K884" t="str">
        <f>VLOOKUP(tblSalaries[[#This Row],[Where do you work]],tblCountries[[Actual]:[Mapping]],2,FALSE)</f>
        <v>UK</v>
      </c>
      <c r="L884" t="s">
        <v>9</v>
      </c>
      <c r="M884" s="21">
        <v>14</v>
      </c>
      <c r="N884" t="str">
        <f>VLOOKUP(IF(FLOOR(tblSalaries[[#This Row],[Salary in USD]]/salary_step,1)&gt;19,19,FLOOR(tblSalaries[[#This Row],[Salary in USD]]/salary_step,1)),tblCountries4[#All],2,0)</f>
        <v>03 | 37500 - 50000</v>
      </c>
      <c r="O884">
        <f>IF(VALUE(max_scatterplot)=0,tblSalaries[[#This Row],[Salary in USD]],IF(AND(tblSalaries[[#This Row],[Salary in USD]]&gt;=VALUE(min_scatterplot),tblSalaries[[#This Row],[Salary in USD]]&lt;=VALUE(max_scatterplot)),tblSalaries[[#This Row],[Salary in USD]],selection_false))</f>
        <v>47285.348162018527</v>
      </c>
    </row>
    <row r="885" spans="2:15" ht="15" customHeight="1" x14ac:dyDescent="0.25">
      <c r="B885" t="s">
        <v>3324</v>
      </c>
      <c r="C885" s="1">
        <v>41058.760277777779</v>
      </c>
      <c r="D885" s="4" t="s">
        <v>137</v>
      </c>
      <c r="E885">
        <v>30000</v>
      </c>
      <c r="F885" t="s">
        <v>69</v>
      </c>
      <c r="G885">
        <f>tblSalaries[[#This Row],[clean Salary (in local currency)]]*VLOOKUP(tblSalaries[[#This Row],[Currency]],mapping!D:E,2,FALSE)</f>
        <v>47285.348162018527</v>
      </c>
      <c r="H885" t="s">
        <v>185</v>
      </c>
      <c r="I885" t="s">
        <v>20</v>
      </c>
      <c r="J885" t="s">
        <v>71</v>
      </c>
      <c r="K885" t="str">
        <f>VLOOKUP(tblSalaries[[#This Row],[Where do you work]],tblCountries[[Actual]:[Mapping]],2,FALSE)</f>
        <v>UK</v>
      </c>
      <c r="L885" t="s">
        <v>13</v>
      </c>
      <c r="M885" s="21">
        <v>6</v>
      </c>
      <c r="N885" t="str">
        <f>VLOOKUP(IF(FLOOR(tblSalaries[[#This Row],[Salary in USD]]/salary_step,1)&gt;19,19,FLOOR(tblSalaries[[#This Row],[Salary in USD]]/salary_step,1)),tblCountries4[#All],2,0)</f>
        <v>03 | 37500 - 50000</v>
      </c>
      <c r="O885">
        <f>IF(VALUE(max_scatterplot)=0,tblSalaries[[#This Row],[Salary in USD]],IF(AND(tblSalaries[[#This Row],[Salary in USD]]&gt;=VALUE(min_scatterplot),tblSalaries[[#This Row],[Salary in USD]]&lt;=VALUE(max_scatterplot)),tblSalaries[[#This Row],[Salary in USD]],selection_false))</f>
        <v>47285.348162018527</v>
      </c>
    </row>
    <row r="886" spans="2:15" ht="15" customHeight="1" x14ac:dyDescent="0.25">
      <c r="B886" t="s">
        <v>3521</v>
      </c>
      <c r="C886" s="1">
        <v>41060.827418981484</v>
      </c>
      <c r="D886" s="4" t="s">
        <v>137</v>
      </c>
      <c r="E886">
        <v>30000</v>
      </c>
      <c r="F886" t="s">
        <v>69</v>
      </c>
      <c r="G886">
        <f>tblSalaries[[#This Row],[clean Salary (in local currency)]]*VLOOKUP(tblSalaries[[#This Row],[Currency]],mapping!D:E,2,FALSE)</f>
        <v>47285.348162018527</v>
      </c>
      <c r="H886" t="s">
        <v>653</v>
      </c>
      <c r="I886" t="s">
        <v>20</v>
      </c>
      <c r="J886" t="s">
        <v>71</v>
      </c>
      <c r="K886" t="str">
        <f>VLOOKUP(tblSalaries[[#This Row],[Where do you work]],tblCountries[[Actual]:[Mapping]],2,FALSE)</f>
        <v>UK</v>
      </c>
      <c r="L886" t="s">
        <v>9</v>
      </c>
      <c r="M886" s="21">
        <v>7</v>
      </c>
      <c r="N886" t="str">
        <f>VLOOKUP(IF(FLOOR(tblSalaries[[#This Row],[Salary in USD]]/salary_step,1)&gt;19,19,FLOOR(tblSalaries[[#This Row],[Salary in USD]]/salary_step,1)),tblCountries4[#All],2,0)</f>
        <v>03 | 37500 - 50000</v>
      </c>
      <c r="O886">
        <f>IF(VALUE(max_scatterplot)=0,tblSalaries[[#This Row],[Salary in USD]],IF(AND(tblSalaries[[#This Row],[Salary in USD]]&gt;=VALUE(min_scatterplot),tblSalaries[[#This Row],[Salary in USD]]&lt;=VALUE(max_scatterplot)),tblSalaries[[#This Row],[Salary in USD]],selection_false))</f>
        <v>47285.348162018527</v>
      </c>
    </row>
    <row r="887" spans="2:15" ht="15" customHeight="1" x14ac:dyDescent="0.25">
      <c r="B887" t="s">
        <v>3082</v>
      </c>
      <c r="C887" s="1">
        <v>41057.680104166669</v>
      </c>
      <c r="D887" s="4">
        <v>37000</v>
      </c>
      <c r="E887">
        <v>37000</v>
      </c>
      <c r="F887" t="s">
        <v>22</v>
      </c>
      <c r="G887">
        <f>tblSalaries[[#This Row],[clean Salary (in local currency)]]*VLOOKUP(tblSalaries[[#This Row],[Currency]],mapping!D:E,2,FALSE)</f>
        <v>47004.779242689488</v>
      </c>
      <c r="H887" t="s">
        <v>1233</v>
      </c>
      <c r="I887" t="s">
        <v>20</v>
      </c>
      <c r="J887" t="s">
        <v>608</v>
      </c>
      <c r="K887" t="str">
        <f>VLOOKUP(tblSalaries[[#This Row],[Where do you work]],tblCountries[[Actual]:[Mapping]],2,FALSE)</f>
        <v>Spain</v>
      </c>
      <c r="L887" t="s">
        <v>9</v>
      </c>
      <c r="M887" s="21">
        <v>11</v>
      </c>
      <c r="N887" t="str">
        <f>VLOOKUP(IF(FLOOR(tblSalaries[[#This Row],[Salary in USD]]/salary_step,1)&gt;19,19,FLOOR(tblSalaries[[#This Row],[Salary in USD]]/salary_step,1)),tblCountries4[#All],2,0)</f>
        <v>03 | 37500 - 50000</v>
      </c>
      <c r="O887">
        <f>IF(VALUE(max_scatterplot)=0,tblSalaries[[#This Row],[Salary in USD]],IF(AND(tblSalaries[[#This Row],[Salary in USD]]&gt;=VALUE(min_scatterplot),tblSalaries[[#This Row],[Salary in USD]]&lt;=VALUE(max_scatterplot)),tblSalaries[[#This Row],[Salary in USD]],selection_false))</f>
        <v>47004.779242689488</v>
      </c>
    </row>
    <row r="888" spans="2:15" ht="15" customHeight="1" x14ac:dyDescent="0.25">
      <c r="B888" t="s">
        <v>2328</v>
      </c>
      <c r="C888" s="1">
        <v>41055.062638888892</v>
      </c>
      <c r="D888" s="4">
        <v>47000</v>
      </c>
      <c r="E888">
        <v>47000</v>
      </c>
      <c r="F888" t="s">
        <v>6</v>
      </c>
      <c r="G888">
        <f>tblSalaries[[#This Row],[clean Salary (in local currency)]]*VLOOKUP(tblSalaries[[#This Row],[Currency]],mapping!D:E,2,FALSE)</f>
        <v>47000</v>
      </c>
      <c r="H888" t="s">
        <v>402</v>
      </c>
      <c r="I888" t="s">
        <v>67</v>
      </c>
      <c r="J888" t="s">
        <v>15</v>
      </c>
      <c r="K888" t="str">
        <f>VLOOKUP(tblSalaries[[#This Row],[Where do you work]],tblCountries[[Actual]:[Mapping]],2,FALSE)</f>
        <v>USA</v>
      </c>
      <c r="L888" t="s">
        <v>9</v>
      </c>
      <c r="M888" s="21" t="s">
        <v>4016</v>
      </c>
      <c r="N888" t="str">
        <f>VLOOKUP(IF(FLOOR(tblSalaries[[#This Row],[Salary in USD]]/salary_step,1)&gt;19,19,FLOOR(tblSalaries[[#This Row],[Salary in USD]]/salary_step,1)),tblCountries4[#All],2,0)</f>
        <v>03 | 37500 - 50000</v>
      </c>
      <c r="O888">
        <f>IF(VALUE(max_scatterplot)=0,tblSalaries[[#This Row],[Salary in USD]],IF(AND(tblSalaries[[#This Row],[Salary in USD]]&gt;=VALUE(min_scatterplot),tblSalaries[[#This Row],[Salary in USD]]&lt;=VALUE(max_scatterplot)),tblSalaries[[#This Row],[Salary in USD]],selection_false))</f>
        <v>47000</v>
      </c>
    </row>
    <row r="889" spans="2:15" ht="15" customHeight="1" x14ac:dyDescent="0.25">
      <c r="B889" t="s">
        <v>2388</v>
      </c>
      <c r="C889" s="1">
        <v>41055.083495370367</v>
      </c>
      <c r="D889" s="4">
        <v>47000</v>
      </c>
      <c r="E889">
        <v>47000</v>
      </c>
      <c r="F889" t="s">
        <v>6</v>
      </c>
      <c r="G889">
        <f>tblSalaries[[#This Row],[clean Salary (in local currency)]]*VLOOKUP(tblSalaries[[#This Row],[Currency]],mapping!D:E,2,FALSE)</f>
        <v>47000</v>
      </c>
      <c r="H889" t="s">
        <v>472</v>
      </c>
      <c r="I889" t="s">
        <v>52</v>
      </c>
      <c r="J889" t="s">
        <v>15</v>
      </c>
      <c r="K889" t="str">
        <f>VLOOKUP(tblSalaries[[#This Row],[Where do you work]],tblCountries[[Actual]:[Mapping]],2,FALSE)</f>
        <v>USA</v>
      </c>
      <c r="L889" t="s">
        <v>18</v>
      </c>
      <c r="M889" s="21" t="s">
        <v>4016</v>
      </c>
      <c r="N889" t="str">
        <f>VLOOKUP(IF(FLOOR(tblSalaries[[#This Row],[Salary in USD]]/salary_step,1)&gt;19,19,FLOOR(tblSalaries[[#This Row],[Salary in USD]]/salary_step,1)),tblCountries4[#All],2,0)</f>
        <v>03 | 37500 - 50000</v>
      </c>
      <c r="O889">
        <f>IF(VALUE(max_scatterplot)=0,tblSalaries[[#This Row],[Salary in USD]],IF(AND(tblSalaries[[#This Row],[Salary in USD]]&gt;=VALUE(min_scatterplot),tblSalaries[[#This Row],[Salary in USD]]&lt;=VALUE(max_scatterplot)),tblSalaries[[#This Row],[Salary in USD]],selection_false))</f>
        <v>47000</v>
      </c>
    </row>
    <row r="890" spans="2:15" ht="15" customHeight="1" x14ac:dyDescent="0.25">
      <c r="B890" t="s">
        <v>2400</v>
      </c>
      <c r="C890" s="1">
        <v>41055.087372685186</v>
      </c>
      <c r="D890" s="4">
        <v>47000</v>
      </c>
      <c r="E890">
        <v>47000</v>
      </c>
      <c r="F890" t="s">
        <v>6</v>
      </c>
      <c r="G890">
        <f>tblSalaries[[#This Row],[clean Salary (in local currency)]]*VLOOKUP(tblSalaries[[#This Row],[Currency]],mapping!D:E,2,FALSE)</f>
        <v>47000</v>
      </c>
      <c r="H890" t="s">
        <v>486</v>
      </c>
      <c r="I890" t="s">
        <v>52</v>
      </c>
      <c r="J890" t="s">
        <v>15</v>
      </c>
      <c r="K890" t="str">
        <f>VLOOKUP(tblSalaries[[#This Row],[Where do you work]],tblCountries[[Actual]:[Mapping]],2,FALSE)</f>
        <v>USA</v>
      </c>
      <c r="L890" t="s">
        <v>9</v>
      </c>
      <c r="M890" s="21" t="s">
        <v>4016</v>
      </c>
      <c r="N890" t="str">
        <f>VLOOKUP(IF(FLOOR(tblSalaries[[#This Row],[Salary in USD]]/salary_step,1)&gt;19,19,FLOOR(tblSalaries[[#This Row],[Salary in USD]]/salary_step,1)),tblCountries4[#All],2,0)</f>
        <v>03 | 37500 - 50000</v>
      </c>
      <c r="O890">
        <f>IF(VALUE(max_scatterplot)=0,tblSalaries[[#This Row],[Salary in USD]],IF(AND(tblSalaries[[#This Row],[Salary in USD]]&gt;=VALUE(min_scatterplot),tblSalaries[[#This Row],[Salary in USD]]&lt;=VALUE(max_scatterplot)),tblSalaries[[#This Row],[Salary in USD]],selection_false))</f>
        <v>47000</v>
      </c>
    </row>
    <row r="891" spans="2:15" ht="15" customHeight="1" x14ac:dyDescent="0.25">
      <c r="B891" t="s">
        <v>2178</v>
      </c>
      <c r="C891" s="1">
        <v>41055.033888888887</v>
      </c>
      <c r="D891" s="4">
        <v>46584</v>
      </c>
      <c r="E891">
        <v>46584</v>
      </c>
      <c r="F891" t="s">
        <v>6</v>
      </c>
      <c r="G891">
        <f>tblSalaries[[#This Row],[clean Salary (in local currency)]]*VLOOKUP(tblSalaries[[#This Row],[Currency]],mapping!D:E,2,FALSE)</f>
        <v>46584</v>
      </c>
      <c r="H891" t="s">
        <v>244</v>
      </c>
      <c r="I891" t="s">
        <v>20</v>
      </c>
      <c r="J891" t="s">
        <v>15</v>
      </c>
      <c r="K891" t="str">
        <f>VLOOKUP(tblSalaries[[#This Row],[Where do you work]],tblCountries[[Actual]:[Mapping]],2,FALSE)</f>
        <v>USA</v>
      </c>
      <c r="L891" t="s">
        <v>9</v>
      </c>
      <c r="M891" s="21" t="s">
        <v>4016</v>
      </c>
      <c r="N891" t="str">
        <f>VLOOKUP(IF(FLOOR(tblSalaries[[#This Row],[Salary in USD]]/salary_step,1)&gt;19,19,FLOOR(tblSalaries[[#This Row],[Salary in USD]]/salary_step,1)),tblCountries4[#All],2,0)</f>
        <v>03 | 37500 - 50000</v>
      </c>
      <c r="O891">
        <f>IF(VALUE(max_scatterplot)=0,tblSalaries[[#This Row],[Salary in USD]],IF(AND(tblSalaries[[#This Row],[Salary in USD]]&gt;=VALUE(min_scatterplot),tblSalaries[[#This Row],[Salary in USD]]&lt;=VALUE(max_scatterplot)),tblSalaries[[#This Row],[Salary in USD]],selection_false))</f>
        <v>46584</v>
      </c>
    </row>
    <row r="892" spans="2:15" ht="15" customHeight="1" x14ac:dyDescent="0.25">
      <c r="B892" t="s">
        <v>3890</v>
      </c>
      <c r="C892" s="1">
        <v>41081.197453703702</v>
      </c>
      <c r="D892" s="4">
        <v>46359</v>
      </c>
      <c r="E892">
        <v>46359</v>
      </c>
      <c r="F892" t="s">
        <v>6</v>
      </c>
      <c r="G892">
        <f>tblSalaries[[#This Row],[clean Salary (in local currency)]]*VLOOKUP(tblSalaries[[#This Row],[Currency]],mapping!D:E,2,FALSE)</f>
        <v>46359</v>
      </c>
      <c r="H892" t="s">
        <v>153</v>
      </c>
      <c r="I892" t="s">
        <v>20</v>
      </c>
      <c r="J892" t="s">
        <v>15</v>
      </c>
      <c r="K892" t="str">
        <f>VLOOKUP(tblSalaries[[#This Row],[Where do you work]],tblCountries[[Actual]:[Mapping]],2,FALSE)</f>
        <v>USA</v>
      </c>
      <c r="L892" t="s">
        <v>13</v>
      </c>
      <c r="M892" s="21">
        <v>5</v>
      </c>
      <c r="N892" t="str">
        <f>VLOOKUP(IF(FLOOR(tblSalaries[[#This Row],[Salary in USD]]/salary_step,1)&gt;19,19,FLOOR(tblSalaries[[#This Row],[Salary in USD]]/salary_step,1)),tblCountries4[#All],2,0)</f>
        <v>03 | 37500 - 50000</v>
      </c>
      <c r="O892">
        <f>IF(VALUE(max_scatterplot)=0,tblSalaries[[#This Row],[Salary in USD]],IF(AND(tblSalaries[[#This Row],[Salary in USD]]&gt;=VALUE(min_scatterplot),tblSalaries[[#This Row],[Salary in USD]]&lt;=VALUE(max_scatterplot)),tblSalaries[[#This Row],[Salary in USD]],selection_false))</f>
        <v>46359</v>
      </c>
    </row>
    <row r="893" spans="2:15" ht="15" customHeight="1" x14ac:dyDescent="0.25">
      <c r="B893" t="s">
        <v>3539</v>
      </c>
      <c r="C893" s="1">
        <v>41061.061828703707</v>
      </c>
      <c r="D893" s="4">
        <v>46325</v>
      </c>
      <c r="E893">
        <v>46325</v>
      </c>
      <c r="F893" t="s">
        <v>6</v>
      </c>
      <c r="G893">
        <f>tblSalaries[[#This Row],[clean Salary (in local currency)]]*VLOOKUP(tblSalaries[[#This Row],[Currency]],mapping!D:E,2,FALSE)</f>
        <v>46325</v>
      </c>
      <c r="H893" t="s">
        <v>1720</v>
      </c>
      <c r="I893" t="s">
        <v>488</v>
      </c>
      <c r="J893" t="s">
        <v>15</v>
      </c>
      <c r="K893" t="str">
        <f>VLOOKUP(tblSalaries[[#This Row],[Where do you work]],tblCountries[[Actual]:[Mapping]],2,FALSE)</f>
        <v>USA</v>
      </c>
      <c r="L893" t="s">
        <v>9</v>
      </c>
      <c r="M893" s="21">
        <v>1</v>
      </c>
      <c r="N893" t="str">
        <f>VLOOKUP(IF(FLOOR(tblSalaries[[#This Row],[Salary in USD]]/salary_step,1)&gt;19,19,FLOOR(tblSalaries[[#This Row],[Salary in USD]]/salary_step,1)),tblCountries4[#All],2,0)</f>
        <v>03 | 37500 - 50000</v>
      </c>
      <c r="O893">
        <f>IF(VALUE(max_scatterplot)=0,tblSalaries[[#This Row],[Salary in USD]],IF(AND(tblSalaries[[#This Row],[Salary in USD]]&gt;=VALUE(min_scatterplot),tblSalaries[[#This Row],[Salary in USD]]&lt;=VALUE(max_scatterplot)),tblSalaries[[#This Row],[Salary in USD]],selection_false))</f>
        <v>46325</v>
      </c>
    </row>
    <row r="894" spans="2:15" ht="15" customHeight="1" x14ac:dyDescent="0.25">
      <c r="B894" t="s">
        <v>3196</v>
      </c>
      <c r="C894" s="1">
        <v>41058.021319444444</v>
      </c>
      <c r="D894" s="4">
        <v>2600000</v>
      </c>
      <c r="E894">
        <v>2600000</v>
      </c>
      <c r="F894" t="s">
        <v>40</v>
      </c>
      <c r="G894">
        <f>tblSalaries[[#This Row],[clean Salary (in local currency)]]*VLOOKUP(tblSalaries[[#This Row],[Currency]],mapping!D:E,2,FALSE)</f>
        <v>46300.583387350678</v>
      </c>
      <c r="H894" t="s">
        <v>1365</v>
      </c>
      <c r="I894" t="s">
        <v>52</v>
      </c>
      <c r="J894" t="s">
        <v>8</v>
      </c>
      <c r="K894" t="str">
        <f>VLOOKUP(tblSalaries[[#This Row],[Where do you work]],tblCountries[[Actual]:[Mapping]],2,FALSE)</f>
        <v>India</v>
      </c>
      <c r="L894" t="s">
        <v>9</v>
      </c>
      <c r="M894" s="21">
        <v>4</v>
      </c>
      <c r="N894" t="str">
        <f>VLOOKUP(IF(FLOOR(tblSalaries[[#This Row],[Salary in USD]]/salary_step,1)&gt;19,19,FLOOR(tblSalaries[[#This Row],[Salary in USD]]/salary_step,1)),tblCountries4[#All],2,0)</f>
        <v>03 | 37500 - 50000</v>
      </c>
      <c r="O894">
        <f>IF(VALUE(max_scatterplot)=0,tblSalaries[[#This Row],[Salary in USD]],IF(AND(tblSalaries[[#This Row],[Salary in USD]]&gt;=VALUE(min_scatterplot),tblSalaries[[#This Row],[Salary in USD]]&lt;=VALUE(max_scatterplot)),tblSalaries[[#This Row],[Salary in USD]],selection_false))</f>
        <v>46300.583387350678</v>
      </c>
    </row>
    <row r="895" spans="2:15" ht="15" customHeight="1" x14ac:dyDescent="0.25">
      <c r="B895" t="s">
        <v>2283</v>
      </c>
      <c r="C895" s="1">
        <v>41055.051701388889</v>
      </c>
      <c r="D895" s="4">
        <v>46000</v>
      </c>
      <c r="E895">
        <v>46000</v>
      </c>
      <c r="F895" t="s">
        <v>6</v>
      </c>
      <c r="G895">
        <f>tblSalaries[[#This Row],[clean Salary (in local currency)]]*VLOOKUP(tblSalaries[[#This Row],[Currency]],mapping!D:E,2,FALSE)</f>
        <v>46000</v>
      </c>
      <c r="H895" t="s">
        <v>349</v>
      </c>
      <c r="I895" t="s">
        <v>20</v>
      </c>
      <c r="J895" t="s">
        <v>15</v>
      </c>
      <c r="K895" t="str">
        <f>VLOOKUP(tblSalaries[[#This Row],[Where do you work]],tblCountries[[Actual]:[Mapping]],2,FALSE)</f>
        <v>USA</v>
      </c>
      <c r="L895" t="s">
        <v>13</v>
      </c>
      <c r="M895" s="21" t="s">
        <v>4016</v>
      </c>
      <c r="N895" t="str">
        <f>VLOOKUP(IF(FLOOR(tblSalaries[[#This Row],[Salary in USD]]/salary_step,1)&gt;19,19,FLOOR(tblSalaries[[#This Row],[Salary in USD]]/salary_step,1)),tblCountries4[#All],2,0)</f>
        <v>03 | 37500 - 50000</v>
      </c>
      <c r="O895">
        <f>IF(VALUE(max_scatterplot)=0,tblSalaries[[#This Row],[Salary in USD]],IF(AND(tblSalaries[[#This Row],[Salary in USD]]&gt;=VALUE(min_scatterplot),tblSalaries[[#This Row],[Salary in USD]]&lt;=VALUE(max_scatterplot)),tblSalaries[[#This Row],[Salary in USD]],selection_false))</f>
        <v>46000</v>
      </c>
    </row>
    <row r="896" spans="2:15" ht="15" customHeight="1" x14ac:dyDescent="0.25">
      <c r="B896" t="s">
        <v>2384</v>
      </c>
      <c r="C896" s="1">
        <v>41055.08315972222</v>
      </c>
      <c r="D896" s="4" t="s">
        <v>465</v>
      </c>
      <c r="E896">
        <v>46000</v>
      </c>
      <c r="F896" t="s">
        <v>6</v>
      </c>
      <c r="G896">
        <f>tblSalaries[[#This Row],[clean Salary (in local currency)]]*VLOOKUP(tblSalaries[[#This Row],[Currency]],mapping!D:E,2,FALSE)</f>
        <v>46000</v>
      </c>
      <c r="H896" t="s">
        <v>466</v>
      </c>
      <c r="I896" t="s">
        <v>20</v>
      </c>
      <c r="J896" t="s">
        <v>15</v>
      </c>
      <c r="K896" t="str">
        <f>VLOOKUP(tblSalaries[[#This Row],[Where do you work]],tblCountries[[Actual]:[Mapping]],2,FALSE)</f>
        <v>USA</v>
      </c>
      <c r="L896" t="s">
        <v>9</v>
      </c>
      <c r="M896" s="21" t="s">
        <v>4016</v>
      </c>
      <c r="N896" t="str">
        <f>VLOOKUP(IF(FLOOR(tblSalaries[[#This Row],[Salary in USD]]/salary_step,1)&gt;19,19,FLOOR(tblSalaries[[#This Row],[Salary in USD]]/salary_step,1)),tblCountries4[#All],2,0)</f>
        <v>03 | 37500 - 50000</v>
      </c>
      <c r="O896">
        <f>IF(VALUE(max_scatterplot)=0,tblSalaries[[#This Row],[Salary in USD]],IF(AND(tblSalaries[[#This Row],[Salary in USD]]&gt;=VALUE(min_scatterplot),tblSalaries[[#This Row],[Salary in USD]]&lt;=VALUE(max_scatterplot)),tblSalaries[[#This Row],[Salary in USD]],selection_false))</f>
        <v>46000</v>
      </c>
    </row>
    <row r="897" spans="2:15" ht="15" customHeight="1" x14ac:dyDescent="0.25">
      <c r="B897" t="s">
        <v>2538</v>
      </c>
      <c r="C897" s="1">
        <v>41055.22724537037</v>
      </c>
      <c r="D897" s="4">
        <v>46000</v>
      </c>
      <c r="E897">
        <v>46000</v>
      </c>
      <c r="F897" t="s">
        <v>6</v>
      </c>
      <c r="G897">
        <f>tblSalaries[[#This Row],[clean Salary (in local currency)]]*VLOOKUP(tblSalaries[[#This Row],[Currency]],mapping!D:E,2,FALSE)</f>
        <v>46000</v>
      </c>
      <c r="H897" t="s">
        <v>200</v>
      </c>
      <c r="I897" t="s">
        <v>20</v>
      </c>
      <c r="J897" t="s">
        <v>15</v>
      </c>
      <c r="K897" t="str">
        <f>VLOOKUP(tblSalaries[[#This Row],[Where do you work]],tblCountries[[Actual]:[Mapping]],2,FALSE)</f>
        <v>USA</v>
      </c>
      <c r="L897" t="s">
        <v>18</v>
      </c>
      <c r="M897" s="21" t="s">
        <v>4016</v>
      </c>
      <c r="N897" t="str">
        <f>VLOOKUP(IF(FLOOR(tblSalaries[[#This Row],[Salary in USD]]/salary_step,1)&gt;19,19,FLOOR(tblSalaries[[#This Row],[Salary in USD]]/salary_step,1)),tblCountries4[#All],2,0)</f>
        <v>03 | 37500 - 50000</v>
      </c>
      <c r="O897">
        <f>IF(VALUE(max_scatterplot)=0,tblSalaries[[#This Row],[Salary in USD]],IF(AND(tblSalaries[[#This Row],[Salary in USD]]&gt;=VALUE(min_scatterplot),tblSalaries[[#This Row],[Salary in USD]]&lt;=VALUE(max_scatterplot)),tblSalaries[[#This Row],[Salary in USD]],selection_false))</f>
        <v>46000</v>
      </c>
    </row>
    <row r="898" spans="2:15" ht="15" customHeight="1" x14ac:dyDescent="0.25">
      <c r="B898" t="s">
        <v>3853</v>
      </c>
      <c r="C898" s="1">
        <v>41078.260127314818</v>
      </c>
      <c r="D898" s="4">
        <v>46000</v>
      </c>
      <c r="E898">
        <v>46000</v>
      </c>
      <c r="F898" t="s">
        <v>6</v>
      </c>
      <c r="G898">
        <f>tblSalaries[[#This Row],[clean Salary (in local currency)]]*VLOOKUP(tblSalaries[[#This Row],[Currency]],mapping!D:E,2,FALSE)</f>
        <v>46000</v>
      </c>
      <c r="H898" t="s">
        <v>1979</v>
      </c>
      <c r="I898" t="s">
        <v>20</v>
      </c>
      <c r="J898" t="s">
        <v>15</v>
      </c>
      <c r="K898" t="str">
        <f>VLOOKUP(tblSalaries[[#This Row],[Where do you work]],tblCountries[[Actual]:[Mapping]],2,FALSE)</f>
        <v>USA</v>
      </c>
      <c r="L898" t="s">
        <v>13</v>
      </c>
      <c r="M898" s="21">
        <v>1</v>
      </c>
      <c r="N898" t="str">
        <f>VLOOKUP(IF(FLOOR(tblSalaries[[#This Row],[Salary in USD]]/salary_step,1)&gt;19,19,FLOOR(tblSalaries[[#This Row],[Salary in USD]]/salary_step,1)),tblCountries4[#All],2,0)</f>
        <v>03 | 37500 - 50000</v>
      </c>
      <c r="O898">
        <f>IF(VALUE(max_scatterplot)=0,tblSalaries[[#This Row],[Salary in USD]],IF(AND(tblSalaries[[#This Row],[Salary in USD]]&gt;=VALUE(min_scatterplot),tblSalaries[[#This Row],[Salary in USD]]&lt;=VALUE(max_scatterplot)),tblSalaries[[#This Row],[Salary in USD]],selection_false))</f>
        <v>46000</v>
      </c>
    </row>
    <row r="899" spans="2:15" ht="15" customHeight="1" x14ac:dyDescent="0.25">
      <c r="B899" t="s">
        <v>3882</v>
      </c>
      <c r="C899" s="1">
        <v>41080.163831018515</v>
      </c>
      <c r="D899" s="4">
        <v>46000</v>
      </c>
      <c r="E899">
        <v>46000</v>
      </c>
      <c r="F899" t="s">
        <v>6</v>
      </c>
      <c r="G899">
        <f>tblSalaries[[#This Row],[clean Salary (in local currency)]]*VLOOKUP(tblSalaries[[#This Row],[Currency]],mapping!D:E,2,FALSE)</f>
        <v>46000</v>
      </c>
      <c r="H899" t="s">
        <v>2000</v>
      </c>
      <c r="I899" t="s">
        <v>20</v>
      </c>
      <c r="J899" t="s">
        <v>15</v>
      </c>
      <c r="K899" t="str">
        <f>VLOOKUP(tblSalaries[[#This Row],[Where do you work]],tblCountries[[Actual]:[Mapping]],2,FALSE)</f>
        <v>USA</v>
      </c>
      <c r="L899" t="s">
        <v>9</v>
      </c>
      <c r="M899" s="21">
        <v>8</v>
      </c>
      <c r="N899" t="str">
        <f>VLOOKUP(IF(FLOOR(tblSalaries[[#This Row],[Salary in USD]]/salary_step,1)&gt;19,19,FLOOR(tblSalaries[[#This Row],[Salary in USD]]/salary_step,1)),tblCountries4[#All],2,0)</f>
        <v>03 | 37500 - 50000</v>
      </c>
      <c r="O899">
        <f>IF(VALUE(max_scatterplot)=0,tblSalaries[[#This Row],[Salary in USD]],IF(AND(tblSalaries[[#This Row],[Salary in USD]]&gt;=VALUE(min_scatterplot),tblSalaries[[#This Row],[Salary in USD]]&lt;=VALUE(max_scatterplot)),tblSalaries[[#This Row],[Salary in USD]],selection_false))</f>
        <v>46000</v>
      </c>
    </row>
    <row r="900" spans="2:15" ht="15" customHeight="1" x14ac:dyDescent="0.25">
      <c r="B900" t="s">
        <v>2395</v>
      </c>
      <c r="C900" s="1">
        <v>41055.085821759261</v>
      </c>
      <c r="D900" s="4">
        <v>45880</v>
      </c>
      <c r="E900">
        <v>45880</v>
      </c>
      <c r="F900" t="s">
        <v>6</v>
      </c>
      <c r="G900">
        <f>tblSalaries[[#This Row],[clean Salary (in local currency)]]*VLOOKUP(tblSalaries[[#This Row],[Currency]],mapping!D:E,2,FALSE)</f>
        <v>45880</v>
      </c>
      <c r="H900" t="s">
        <v>479</v>
      </c>
      <c r="I900" t="s">
        <v>52</v>
      </c>
      <c r="J900" t="s">
        <v>15</v>
      </c>
      <c r="K900" t="str">
        <f>VLOOKUP(tblSalaries[[#This Row],[Where do you work]],tblCountries[[Actual]:[Mapping]],2,FALSE)</f>
        <v>USA</v>
      </c>
      <c r="L900" t="s">
        <v>13</v>
      </c>
      <c r="M900" s="21" t="s">
        <v>4016</v>
      </c>
      <c r="N900" t="str">
        <f>VLOOKUP(IF(FLOOR(tblSalaries[[#This Row],[Salary in USD]]/salary_step,1)&gt;19,19,FLOOR(tblSalaries[[#This Row],[Salary in USD]]/salary_step,1)),tblCountries4[#All],2,0)</f>
        <v>03 | 37500 - 50000</v>
      </c>
      <c r="O900">
        <f>IF(VALUE(max_scatterplot)=0,tblSalaries[[#This Row],[Salary in USD]],IF(AND(tblSalaries[[#This Row],[Salary in USD]]&gt;=VALUE(min_scatterplot),tblSalaries[[#This Row],[Salary in USD]]&lt;=VALUE(max_scatterplot)),tblSalaries[[#This Row],[Salary in USD]],selection_false))</f>
        <v>45880</v>
      </c>
    </row>
    <row r="901" spans="2:15" ht="15" customHeight="1" x14ac:dyDescent="0.25">
      <c r="B901" t="s">
        <v>3386</v>
      </c>
      <c r="C901" s="1">
        <v>41058.979895833334</v>
      </c>
      <c r="D901" s="4" t="s">
        <v>1567</v>
      </c>
      <c r="E901">
        <v>36000</v>
      </c>
      <c r="F901" t="s">
        <v>22</v>
      </c>
      <c r="G901">
        <f>tblSalaries[[#This Row],[clean Salary (in local currency)]]*VLOOKUP(tblSalaries[[#This Row],[Currency]],mapping!D:E,2,FALSE)</f>
        <v>45734.379803697877</v>
      </c>
      <c r="H901" t="s">
        <v>1568</v>
      </c>
      <c r="I901" t="s">
        <v>20</v>
      </c>
      <c r="J901" t="s">
        <v>36</v>
      </c>
      <c r="K901" t="str">
        <f>VLOOKUP(tblSalaries[[#This Row],[Where do you work]],tblCountries[[Actual]:[Mapping]],2,FALSE)</f>
        <v>Ireland</v>
      </c>
      <c r="L901" t="s">
        <v>18</v>
      </c>
      <c r="M901" s="21">
        <v>4</v>
      </c>
      <c r="N901" t="str">
        <f>VLOOKUP(IF(FLOOR(tblSalaries[[#This Row],[Salary in USD]]/salary_step,1)&gt;19,19,FLOOR(tblSalaries[[#This Row],[Salary in USD]]/salary_step,1)),tblCountries4[#All],2,0)</f>
        <v>03 | 37500 - 50000</v>
      </c>
      <c r="O901">
        <f>IF(VALUE(max_scatterplot)=0,tblSalaries[[#This Row],[Salary in USD]],IF(AND(tblSalaries[[#This Row],[Salary in USD]]&gt;=VALUE(min_scatterplot),tblSalaries[[#This Row],[Salary in USD]]&lt;=VALUE(max_scatterplot)),tblSalaries[[#This Row],[Salary in USD]],selection_false))</f>
        <v>45734.379803697877</v>
      </c>
    </row>
    <row r="902" spans="2:15" ht="15" customHeight="1" x14ac:dyDescent="0.25">
      <c r="B902" t="s">
        <v>2327</v>
      </c>
      <c r="C902" s="1">
        <v>41055.0622337963</v>
      </c>
      <c r="D902" s="4" t="s">
        <v>400</v>
      </c>
      <c r="E902">
        <v>29000</v>
      </c>
      <c r="F902" t="s">
        <v>69</v>
      </c>
      <c r="G902">
        <f>tblSalaries[[#This Row],[clean Salary (in local currency)]]*VLOOKUP(tblSalaries[[#This Row],[Currency]],mapping!D:E,2,FALSE)</f>
        <v>45709.169889951241</v>
      </c>
      <c r="H902" t="s">
        <v>401</v>
      </c>
      <c r="I902" t="s">
        <v>20</v>
      </c>
      <c r="J902" t="s">
        <v>71</v>
      </c>
      <c r="K902" t="str">
        <f>VLOOKUP(tblSalaries[[#This Row],[Where do you work]],tblCountries[[Actual]:[Mapping]],2,FALSE)</f>
        <v>UK</v>
      </c>
      <c r="L902" t="s">
        <v>9</v>
      </c>
      <c r="M902" s="21" t="s">
        <v>4016</v>
      </c>
      <c r="N902" t="str">
        <f>VLOOKUP(IF(FLOOR(tblSalaries[[#This Row],[Salary in USD]]/salary_step,1)&gt;19,19,FLOOR(tblSalaries[[#This Row],[Salary in USD]]/salary_step,1)),tblCountries4[#All],2,0)</f>
        <v>03 | 37500 - 50000</v>
      </c>
      <c r="O902">
        <f>IF(VALUE(max_scatterplot)=0,tblSalaries[[#This Row],[Salary in USD]],IF(AND(tblSalaries[[#This Row],[Salary in USD]]&gt;=VALUE(min_scatterplot),tblSalaries[[#This Row],[Salary in USD]]&lt;=VALUE(max_scatterplot)),tblSalaries[[#This Row],[Salary in USD]],selection_false))</f>
        <v>45709.169889951241</v>
      </c>
    </row>
    <row r="903" spans="2:15" ht="15" customHeight="1" x14ac:dyDescent="0.25">
      <c r="B903" t="s">
        <v>2793</v>
      </c>
      <c r="C903" s="1">
        <v>41055.880023148151</v>
      </c>
      <c r="D903" s="4" t="s">
        <v>400</v>
      </c>
      <c r="E903">
        <v>29000</v>
      </c>
      <c r="F903" t="s">
        <v>69</v>
      </c>
      <c r="G903">
        <f>tblSalaries[[#This Row],[clean Salary (in local currency)]]*VLOOKUP(tblSalaries[[#This Row],[Currency]],mapping!D:E,2,FALSE)</f>
        <v>45709.169889951241</v>
      </c>
      <c r="H903" t="s">
        <v>923</v>
      </c>
      <c r="I903" t="s">
        <v>3999</v>
      </c>
      <c r="J903" t="s">
        <v>71</v>
      </c>
      <c r="K903" t="str">
        <f>VLOOKUP(tblSalaries[[#This Row],[Where do you work]],tblCountries[[Actual]:[Mapping]],2,FALSE)</f>
        <v>UK</v>
      </c>
      <c r="L903" t="s">
        <v>18</v>
      </c>
      <c r="M903" s="21">
        <v>15</v>
      </c>
      <c r="N903" t="str">
        <f>VLOOKUP(IF(FLOOR(tblSalaries[[#This Row],[Salary in USD]]/salary_step,1)&gt;19,19,FLOOR(tblSalaries[[#This Row],[Salary in USD]]/salary_step,1)),tblCountries4[#All],2,0)</f>
        <v>03 | 37500 - 50000</v>
      </c>
      <c r="O903">
        <f>IF(VALUE(max_scatterplot)=0,tblSalaries[[#This Row],[Salary in USD]],IF(AND(tblSalaries[[#This Row],[Salary in USD]]&gt;=VALUE(min_scatterplot),tblSalaries[[#This Row],[Salary in USD]]&lt;=VALUE(max_scatterplot)),tblSalaries[[#This Row],[Salary in USD]],selection_false))</f>
        <v>45709.169889951241</v>
      </c>
    </row>
    <row r="904" spans="2:15" ht="15" customHeight="1" x14ac:dyDescent="0.25">
      <c r="B904" t="s">
        <v>3122</v>
      </c>
      <c r="C904" s="1">
        <v>41057.785127314812</v>
      </c>
      <c r="D904" s="4">
        <v>29000</v>
      </c>
      <c r="E904">
        <v>29000</v>
      </c>
      <c r="F904" t="s">
        <v>69</v>
      </c>
      <c r="G904">
        <f>tblSalaries[[#This Row],[clean Salary (in local currency)]]*VLOOKUP(tblSalaries[[#This Row],[Currency]],mapping!D:E,2,FALSE)</f>
        <v>45709.169889951241</v>
      </c>
      <c r="H904" t="s">
        <v>14</v>
      </c>
      <c r="I904" t="s">
        <v>20</v>
      </c>
      <c r="J904" t="s">
        <v>71</v>
      </c>
      <c r="K904" t="str">
        <f>VLOOKUP(tblSalaries[[#This Row],[Where do you work]],tblCountries[[Actual]:[Mapping]],2,FALSE)</f>
        <v>UK</v>
      </c>
      <c r="L904" t="s">
        <v>9</v>
      </c>
      <c r="M904" s="21">
        <v>14</v>
      </c>
      <c r="N904" t="str">
        <f>VLOOKUP(IF(FLOOR(tblSalaries[[#This Row],[Salary in USD]]/salary_step,1)&gt;19,19,FLOOR(tblSalaries[[#This Row],[Salary in USD]]/salary_step,1)),tblCountries4[#All],2,0)</f>
        <v>03 | 37500 - 50000</v>
      </c>
      <c r="O904">
        <f>IF(VALUE(max_scatterplot)=0,tblSalaries[[#This Row],[Salary in USD]],IF(AND(tblSalaries[[#This Row],[Salary in USD]]&gt;=VALUE(min_scatterplot),tblSalaries[[#This Row],[Salary in USD]]&lt;=VALUE(max_scatterplot)),tblSalaries[[#This Row],[Salary in USD]],selection_false))</f>
        <v>45709.169889951241</v>
      </c>
    </row>
    <row r="905" spans="2:15" ht="15" customHeight="1" x14ac:dyDescent="0.25">
      <c r="B905" t="s">
        <v>3213</v>
      </c>
      <c r="C905" s="1">
        <v>41058.09684027778</v>
      </c>
      <c r="D905" s="4" t="s">
        <v>400</v>
      </c>
      <c r="E905">
        <v>29000</v>
      </c>
      <c r="F905" t="s">
        <v>69</v>
      </c>
      <c r="G905">
        <f>tblSalaries[[#This Row],[clean Salary (in local currency)]]*VLOOKUP(tblSalaries[[#This Row],[Currency]],mapping!D:E,2,FALSE)</f>
        <v>45709.169889951241</v>
      </c>
      <c r="H905" t="s">
        <v>1383</v>
      </c>
      <c r="I905" t="s">
        <v>310</v>
      </c>
      <c r="J905" t="s">
        <v>71</v>
      </c>
      <c r="K905" t="str">
        <f>VLOOKUP(tblSalaries[[#This Row],[Where do you work]],tblCountries[[Actual]:[Mapping]],2,FALSE)</f>
        <v>UK</v>
      </c>
      <c r="L905" t="s">
        <v>18</v>
      </c>
      <c r="M905" s="21">
        <v>8</v>
      </c>
      <c r="N905" t="str">
        <f>VLOOKUP(IF(FLOOR(tblSalaries[[#This Row],[Salary in USD]]/salary_step,1)&gt;19,19,FLOOR(tblSalaries[[#This Row],[Salary in USD]]/salary_step,1)),tblCountries4[#All],2,0)</f>
        <v>03 | 37500 - 50000</v>
      </c>
      <c r="O905">
        <f>IF(VALUE(max_scatterplot)=0,tblSalaries[[#This Row],[Salary in USD]],IF(AND(tblSalaries[[#This Row],[Salary in USD]]&gt;=VALUE(min_scatterplot),tblSalaries[[#This Row],[Salary in USD]]&lt;=VALUE(max_scatterplot)),tblSalaries[[#This Row],[Salary in USD]],selection_false))</f>
        <v>45709.169889951241</v>
      </c>
    </row>
    <row r="906" spans="2:15" ht="15" customHeight="1" x14ac:dyDescent="0.25">
      <c r="B906" t="s">
        <v>2957</v>
      </c>
      <c r="C906" s="1">
        <v>41057.286168981482</v>
      </c>
      <c r="D906" s="4">
        <v>45616</v>
      </c>
      <c r="E906">
        <v>45616</v>
      </c>
      <c r="F906" t="s">
        <v>6</v>
      </c>
      <c r="G906">
        <f>tblSalaries[[#This Row],[clean Salary (in local currency)]]*VLOOKUP(tblSalaries[[#This Row],[Currency]],mapping!D:E,2,FALSE)</f>
        <v>45616</v>
      </c>
      <c r="H906" t="s">
        <v>1108</v>
      </c>
      <c r="I906" t="s">
        <v>20</v>
      </c>
      <c r="J906" t="s">
        <v>84</v>
      </c>
      <c r="K906" t="str">
        <f>VLOOKUP(tblSalaries[[#This Row],[Where do you work]],tblCountries[[Actual]:[Mapping]],2,FALSE)</f>
        <v>Australia</v>
      </c>
      <c r="L906" t="s">
        <v>9</v>
      </c>
      <c r="M906" s="21">
        <v>1.5</v>
      </c>
      <c r="N906" t="str">
        <f>VLOOKUP(IF(FLOOR(tblSalaries[[#This Row],[Salary in USD]]/salary_step,1)&gt;19,19,FLOOR(tblSalaries[[#This Row],[Salary in USD]]/salary_step,1)),tblCountries4[#All],2,0)</f>
        <v>03 | 37500 - 50000</v>
      </c>
      <c r="O906">
        <f>IF(VALUE(max_scatterplot)=0,tblSalaries[[#This Row],[Salary in USD]],IF(AND(tblSalaries[[#This Row],[Salary in USD]]&gt;=VALUE(min_scatterplot),tblSalaries[[#This Row],[Salary in USD]]&lt;=VALUE(max_scatterplot)),tblSalaries[[#This Row],[Salary in USD]],selection_false))</f>
        <v>45616</v>
      </c>
    </row>
    <row r="907" spans="2:15" ht="15" customHeight="1" x14ac:dyDescent="0.25">
      <c r="B907" t="s">
        <v>2570</v>
      </c>
      <c r="C907" s="1">
        <v>41055.289687500001</v>
      </c>
      <c r="D907" s="4" t="s">
        <v>675</v>
      </c>
      <c r="E907">
        <v>28800</v>
      </c>
      <c r="F907" t="s">
        <v>69</v>
      </c>
      <c r="G907">
        <f>tblSalaries[[#This Row],[clean Salary (in local currency)]]*VLOOKUP(tblSalaries[[#This Row],[Currency]],mapping!D:E,2,FALSE)</f>
        <v>45393.934235537781</v>
      </c>
      <c r="H907" t="s">
        <v>642</v>
      </c>
      <c r="I907" t="s">
        <v>52</v>
      </c>
      <c r="J907" t="s">
        <v>71</v>
      </c>
      <c r="K907" t="str">
        <f>VLOOKUP(tblSalaries[[#This Row],[Where do you work]],tblCountries[[Actual]:[Mapping]],2,FALSE)</f>
        <v>UK</v>
      </c>
      <c r="L907" t="s">
        <v>9</v>
      </c>
      <c r="M907" s="21">
        <v>27</v>
      </c>
      <c r="N907" t="str">
        <f>VLOOKUP(IF(FLOOR(tblSalaries[[#This Row],[Salary in USD]]/salary_step,1)&gt;19,19,FLOOR(tblSalaries[[#This Row],[Salary in USD]]/salary_step,1)),tblCountries4[#All],2,0)</f>
        <v>03 | 37500 - 50000</v>
      </c>
      <c r="O907">
        <f>IF(VALUE(max_scatterplot)=0,tblSalaries[[#This Row],[Salary in USD]],IF(AND(tblSalaries[[#This Row],[Salary in USD]]&gt;=VALUE(min_scatterplot),tblSalaries[[#This Row],[Salary in USD]]&lt;=VALUE(max_scatterplot)),tblSalaries[[#This Row],[Salary in USD]],selection_false))</f>
        <v>45393.934235537781</v>
      </c>
    </row>
    <row r="908" spans="2:15" ht="15" customHeight="1" x14ac:dyDescent="0.25">
      <c r="B908" t="s">
        <v>2487</v>
      </c>
      <c r="C908" s="1">
        <v>41055.147835648146</v>
      </c>
      <c r="D908" s="4">
        <v>46000</v>
      </c>
      <c r="E908">
        <v>46000</v>
      </c>
      <c r="F908" t="s">
        <v>86</v>
      </c>
      <c r="G908">
        <f>tblSalaries[[#This Row],[clean Salary (in local currency)]]*VLOOKUP(tblSalaries[[#This Row],[Currency]],mapping!D:E,2,FALSE)</f>
        <v>45234.630059395036</v>
      </c>
      <c r="H908" t="s">
        <v>591</v>
      </c>
      <c r="I908" t="s">
        <v>20</v>
      </c>
      <c r="J908" t="s">
        <v>88</v>
      </c>
      <c r="K908" t="str">
        <f>VLOOKUP(tblSalaries[[#This Row],[Where do you work]],tblCountries[[Actual]:[Mapping]],2,FALSE)</f>
        <v>Canada</v>
      </c>
      <c r="L908" t="s">
        <v>13</v>
      </c>
      <c r="M908" s="21" t="s">
        <v>4016</v>
      </c>
      <c r="N908" t="str">
        <f>VLOOKUP(IF(FLOOR(tblSalaries[[#This Row],[Salary in USD]]/salary_step,1)&gt;19,19,FLOOR(tblSalaries[[#This Row],[Salary in USD]]/salary_step,1)),tblCountries4[#All],2,0)</f>
        <v>03 | 37500 - 50000</v>
      </c>
      <c r="O908">
        <f>IF(VALUE(max_scatterplot)=0,tblSalaries[[#This Row],[Salary in USD]],IF(AND(tblSalaries[[#This Row],[Salary in USD]]&gt;=VALUE(min_scatterplot),tblSalaries[[#This Row],[Salary in USD]]&lt;=VALUE(max_scatterplot)),tblSalaries[[#This Row],[Salary in USD]],selection_false))</f>
        <v>45234.630059395036</v>
      </c>
    </row>
    <row r="909" spans="2:15" ht="15" customHeight="1" x14ac:dyDescent="0.25">
      <c r="B909" t="s">
        <v>3519</v>
      </c>
      <c r="C909" s="1">
        <v>41060.733020833337</v>
      </c>
      <c r="D909" s="4" t="s">
        <v>1697</v>
      </c>
      <c r="E909">
        <v>45000</v>
      </c>
      <c r="F909" t="s">
        <v>6</v>
      </c>
      <c r="G909">
        <f>tblSalaries[[#This Row],[clean Salary (in local currency)]]*VLOOKUP(tblSalaries[[#This Row],[Currency]],mapping!D:E,2,FALSE)</f>
        <v>45000</v>
      </c>
      <c r="H909" t="s">
        <v>1698</v>
      </c>
      <c r="I909" t="s">
        <v>52</v>
      </c>
      <c r="J909" t="s">
        <v>24</v>
      </c>
      <c r="K909" t="str">
        <f>VLOOKUP(tblSalaries[[#This Row],[Where do you work]],tblCountries[[Actual]:[Mapping]],2,FALSE)</f>
        <v>Germany</v>
      </c>
      <c r="L909" t="s">
        <v>18</v>
      </c>
      <c r="M909" s="21">
        <v>5</v>
      </c>
      <c r="N909" t="str">
        <f>VLOOKUP(IF(FLOOR(tblSalaries[[#This Row],[Salary in USD]]/salary_step,1)&gt;19,19,FLOOR(tblSalaries[[#This Row],[Salary in USD]]/salary_step,1)),tblCountries4[#All],2,0)</f>
        <v>03 | 37500 - 50000</v>
      </c>
      <c r="O909">
        <f>IF(VALUE(max_scatterplot)=0,tblSalaries[[#This Row],[Salary in USD]],IF(AND(tblSalaries[[#This Row],[Salary in USD]]&gt;=VALUE(min_scatterplot),tblSalaries[[#This Row],[Salary in USD]]&lt;=VALUE(max_scatterplot)),tblSalaries[[#This Row],[Salary in USD]],selection_false))</f>
        <v>45000</v>
      </c>
    </row>
    <row r="910" spans="2:15" ht="15" customHeight="1" x14ac:dyDescent="0.25">
      <c r="B910" t="s">
        <v>2770</v>
      </c>
      <c r="C910" s="1">
        <v>41055.774537037039</v>
      </c>
      <c r="D910" s="4" t="s">
        <v>894</v>
      </c>
      <c r="E910">
        <v>45000</v>
      </c>
      <c r="F910" t="s">
        <v>6</v>
      </c>
      <c r="G910">
        <f>tblSalaries[[#This Row],[clean Salary (in local currency)]]*VLOOKUP(tblSalaries[[#This Row],[Currency]],mapping!D:E,2,FALSE)</f>
        <v>45000</v>
      </c>
      <c r="H910" t="s">
        <v>49</v>
      </c>
      <c r="I910" t="s">
        <v>52</v>
      </c>
      <c r="J910" t="s">
        <v>8</v>
      </c>
      <c r="K910" t="str">
        <f>VLOOKUP(tblSalaries[[#This Row],[Where do you work]],tblCountries[[Actual]:[Mapping]],2,FALSE)</f>
        <v>India</v>
      </c>
      <c r="L910" t="s">
        <v>25</v>
      </c>
      <c r="M910" s="21">
        <v>15</v>
      </c>
      <c r="N910" t="str">
        <f>VLOOKUP(IF(FLOOR(tblSalaries[[#This Row],[Salary in USD]]/salary_step,1)&gt;19,19,FLOOR(tblSalaries[[#This Row],[Salary in USD]]/salary_step,1)),tblCountries4[#All],2,0)</f>
        <v>03 | 37500 - 50000</v>
      </c>
      <c r="O910">
        <f>IF(VALUE(max_scatterplot)=0,tblSalaries[[#This Row],[Salary in USD]],IF(AND(tblSalaries[[#This Row],[Salary in USD]]&gt;=VALUE(min_scatterplot),tblSalaries[[#This Row],[Salary in USD]]&lt;=VALUE(max_scatterplot)),tblSalaries[[#This Row],[Salary in USD]],selection_false))</f>
        <v>45000</v>
      </c>
    </row>
    <row r="911" spans="2:15" ht="15" customHeight="1" x14ac:dyDescent="0.25">
      <c r="B911" t="s">
        <v>3671</v>
      </c>
      <c r="C911" s="1">
        <v>41066.070601851854</v>
      </c>
      <c r="D911" s="4" t="s">
        <v>1838</v>
      </c>
      <c r="E911">
        <v>45000</v>
      </c>
      <c r="F911" t="s">
        <v>6</v>
      </c>
      <c r="G911">
        <f>tblSalaries[[#This Row],[clean Salary (in local currency)]]*VLOOKUP(tblSalaries[[#This Row],[Currency]],mapping!D:E,2,FALSE)</f>
        <v>45000</v>
      </c>
      <c r="H911" t="s">
        <v>29</v>
      </c>
      <c r="I911" t="s">
        <v>4001</v>
      </c>
      <c r="J911" t="s">
        <v>166</v>
      </c>
      <c r="K911" t="str">
        <f>VLOOKUP(tblSalaries[[#This Row],[Where do you work]],tblCountries[[Actual]:[Mapping]],2,FALSE)</f>
        <v>Mexico</v>
      </c>
      <c r="L911" t="s">
        <v>9</v>
      </c>
      <c r="M911" s="21">
        <v>5</v>
      </c>
      <c r="N911" t="str">
        <f>VLOOKUP(IF(FLOOR(tblSalaries[[#This Row],[Salary in USD]]/salary_step,1)&gt;19,19,FLOOR(tblSalaries[[#This Row],[Salary in USD]]/salary_step,1)),tblCountries4[#All],2,0)</f>
        <v>03 | 37500 - 50000</v>
      </c>
      <c r="O911">
        <f>IF(VALUE(max_scatterplot)=0,tblSalaries[[#This Row],[Salary in USD]],IF(AND(tblSalaries[[#This Row],[Salary in USD]]&gt;=VALUE(min_scatterplot),tblSalaries[[#This Row],[Salary in USD]]&lt;=VALUE(max_scatterplot)),tblSalaries[[#This Row],[Salary in USD]],selection_false))</f>
        <v>45000</v>
      </c>
    </row>
    <row r="912" spans="2:15" ht="15" customHeight="1" x14ac:dyDescent="0.25">
      <c r="B912" t="s">
        <v>3278</v>
      </c>
      <c r="C912" s="1">
        <v>41058.577928240738</v>
      </c>
      <c r="D912" s="4">
        <v>45000</v>
      </c>
      <c r="E912">
        <v>45000</v>
      </c>
      <c r="F912" t="s">
        <v>6</v>
      </c>
      <c r="G912">
        <f>tblSalaries[[#This Row],[clean Salary (in local currency)]]*VLOOKUP(tblSalaries[[#This Row],[Currency]],mapping!D:E,2,FALSE)</f>
        <v>45000</v>
      </c>
      <c r="H912" t="s">
        <v>1455</v>
      </c>
      <c r="I912" t="s">
        <v>20</v>
      </c>
      <c r="J912" t="s">
        <v>17</v>
      </c>
      <c r="K912" t="str">
        <f>VLOOKUP(tblSalaries[[#This Row],[Where do you work]],tblCountries[[Actual]:[Mapping]],2,FALSE)</f>
        <v>Pakistan</v>
      </c>
      <c r="L912" t="s">
        <v>13</v>
      </c>
      <c r="M912" s="21">
        <v>8</v>
      </c>
      <c r="N912" t="str">
        <f>VLOOKUP(IF(FLOOR(tblSalaries[[#This Row],[Salary in USD]]/salary_step,1)&gt;19,19,FLOOR(tblSalaries[[#This Row],[Salary in USD]]/salary_step,1)),tblCountries4[#All],2,0)</f>
        <v>03 | 37500 - 50000</v>
      </c>
      <c r="O912">
        <f>IF(VALUE(max_scatterplot)=0,tblSalaries[[#This Row],[Salary in USD]],IF(AND(tblSalaries[[#This Row],[Salary in USD]]&gt;=VALUE(min_scatterplot),tblSalaries[[#This Row],[Salary in USD]]&lt;=VALUE(max_scatterplot)),tblSalaries[[#This Row],[Salary in USD]],selection_false))</f>
        <v>45000</v>
      </c>
    </row>
    <row r="913" spans="2:15" ht="15" customHeight="1" x14ac:dyDescent="0.25">
      <c r="B913" t="s">
        <v>3013</v>
      </c>
      <c r="C913" s="1">
        <v>41057.536030092589</v>
      </c>
      <c r="D913" s="4">
        <v>45000</v>
      </c>
      <c r="E913">
        <v>45000</v>
      </c>
      <c r="F913" t="s">
        <v>6</v>
      </c>
      <c r="G913">
        <f>tblSalaries[[#This Row],[clean Salary (in local currency)]]*VLOOKUP(tblSalaries[[#This Row],[Currency]],mapping!D:E,2,FALSE)</f>
        <v>45000</v>
      </c>
      <c r="H913" t="s">
        <v>279</v>
      </c>
      <c r="I913" t="s">
        <v>279</v>
      </c>
      <c r="J913" t="s">
        <v>1167</v>
      </c>
      <c r="K913" t="str">
        <f>VLOOKUP(tblSalaries[[#This Row],[Where do you work]],tblCountries[[Actual]:[Mapping]],2,FALSE)</f>
        <v>Singapore</v>
      </c>
      <c r="L913" t="s">
        <v>18</v>
      </c>
      <c r="M913" s="21">
        <v>4</v>
      </c>
      <c r="N913" t="str">
        <f>VLOOKUP(IF(FLOOR(tblSalaries[[#This Row],[Salary in USD]]/salary_step,1)&gt;19,19,FLOOR(tblSalaries[[#This Row],[Salary in USD]]/salary_step,1)),tblCountries4[#All],2,0)</f>
        <v>03 | 37500 - 50000</v>
      </c>
      <c r="O913">
        <f>IF(VALUE(max_scatterplot)=0,tblSalaries[[#This Row],[Salary in USD]],IF(AND(tblSalaries[[#This Row],[Salary in USD]]&gt;=VALUE(min_scatterplot),tblSalaries[[#This Row],[Salary in USD]]&lt;=VALUE(max_scatterplot)),tblSalaries[[#This Row],[Salary in USD]],selection_false))</f>
        <v>45000</v>
      </c>
    </row>
    <row r="914" spans="2:15" ht="15" customHeight="1" x14ac:dyDescent="0.25">
      <c r="B914" t="s">
        <v>2026</v>
      </c>
      <c r="C914" s="1">
        <v>41054.174120370371</v>
      </c>
      <c r="D914" s="4">
        <v>45000</v>
      </c>
      <c r="E914">
        <v>45000</v>
      </c>
      <c r="F914" t="s">
        <v>6</v>
      </c>
      <c r="G914">
        <f>tblSalaries[[#This Row],[clean Salary (in local currency)]]*VLOOKUP(tblSalaries[[#This Row],[Currency]],mapping!D:E,2,FALSE)</f>
        <v>45000</v>
      </c>
      <c r="H914" t="s">
        <v>47</v>
      </c>
      <c r="I914" t="s">
        <v>3999</v>
      </c>
      <c r="J914" t="s">
        <v>48</v>
      </c>
      <c r="K914" t="str">
        <f>VLOOKUP(tblSalaries[[#This Row],[Where do you work]],tblCountries[[Actual]:[Mapping]],2,FALSE)</f>
        <v>South Africa</v>
      </c>
      <c r="L914" t="s">
        <v>13</v>
      </c>
      <c r="M914" s="21" t="s">
        <v>4016</v>
      </c>
      <c r="N914" t="str">
        <f>VLOOKUP(IF(FLOOR(tblSalaries[[#This Row],[Salary in USD]]/salary_step,1)&gt;19,19,FLOOR(tblSalaries[[#This Row],[Salary in USD]]/salary_step,1)),tblCountries4[#All],2,0)</f>
        <v>03 | 37500 - 50000</v>
      </c>
      <c r="O914">
        <f>IF(VALUE(max_scatterplot)=0,tblSalaries[[#This Row],[Salary in USD]],IF(AND(tblSalaries[[#This Row],[Salary in USD]]&gt;=VALUE(min_scatterplot),tblSalaries[[#This Row],[Salary in USD]]&lt;=VALUE(max_scatterplot)),tblSalaries[[#This Row],[Salary in USD]],selection_false))</f>
        <v>45000</v>
      </c>
    </row>
    <row r="915" spans="2:15" ht="15" customHeight="1" x14ac:dyDescent="0.25">
      <c r="B915" t="s">
        <v>2137</v>
      </c>
      <c r="C915" s="1">
        <v>41055.029699074075</v>
      </c>
      <c r="D915" s="4">
        <v>45000</v>
      </c>
      <c r="E915">
        <v>45000</v>
      </c>
      <c r="F915" t="s">
        <v>6</v>
      </c>
      <c r="G915">
        <f>tblSalaries[[#This Row],[clean Salary (in local currency)]]*VLOOKUP(tblSalaries[[#This Row],[Currency]],mapping!D:E,2,FALSE)</f>
        <v>45000</v>
      </c>
      <c r="H915" t="s">
        <v>199</v>
      </c>
      <c r="I915" t="s">
        <v>20</v>
      </c>
      <c r="J915" t="s">
        <v>15</v>
      </c>
      <c r="K915" t="str">
        <f>VLOOKUP(tblSalaries[[#This Row],[Where do you work]],tblCountries[[Actual]:[Mapping]],2,FALSE)</f>
        <v>USA</v>
      </c>
      <c r="L915" t="s">
        <v>9</v>
      </c>
      <c r="M915" s="21" t="s">
        <v>4016</v>
      </c>
      <c r="N915" t="str">
        <f>VLOOKUP(IF(FLOOR(tblSalaries[[#This Row],[Salary in USD]]/salary_step,1)&gt;19,19,FLOOR(tblSalaries[[#This Row],[Salary in USD]]/salary_step,1)),tblCountries4[#All],2,0)</f>
        <v>03 | 37500 - 50000</v>
      </c>
      <c r="O915">
        <f>IF(VALUE(max_scatterplot)=0,tblSalaries[[#This Row],[Salary in USD]],IF(AND(tblSalaries[[#This Row],[Salary in USD]]&gt;=VALUE(min_scatterplot),tblSalaries[[#This Row],[Salary in USD]]&lt;=VALUE(max_scatterplot)),tblSalaries[[#This Row],[Salary in USD]],selection_false))</f>
        <v>45000</v>
      </c>
    </row>
    <row r="916" spans="2:15" ht="15" customHeight="1" x14ac:dyDescent="0.25">
      <c r="B916" t="s">
        <v>2150</v>
      </c>
      <c r="C916" s="1">
        <v>41055.030659722222</v>
      </c>
      <c r="D916" s="4">
        <v>45000</v>
      </c>
      <c r="E916">
        <v>45000</v>
      </c>
      <c r="F916" t="s">
        <v>6</v>
      </c>
      <c r="G916">
        <f>tblSalaries[[#This Row],[clean Salary (in local currency)]]*VLOOKUP(tblSalaries[[#This Row],[Currency]],mapping!D:E,2,FALSE)</f>
        <v>45000</v>
      </c>
      <c r="H916" t="s">
        <v>214</v>
      </c>
      <c r="I916" t="s">
        <v>20</v>
      </c>
      <c r="J916" t="s">
        <v>15</v>
      </c>
      <c r="K916" t="str">
        <f>VLOOKUP(tblSalaries[[#This Row],[Where do you work]],tblCountries[[Actual]:[Mapping]],2,FALSE)</f>
        <v>USA</v>
      </c>
      <c r="L916" t="s">
        <v>18</v>
      </c>
      <c r="M916" s="21" t="s">
        <v>4016</v>
      </c>
      <c r="N916" t="str">
        <f>VLOOKUP(IF(FLOOR(tblSalaries[[#This Row],[Salary in USD]]/salary_step,1)&gt;19,19,FLOOR(tblSalaries[[#This Row],[Salary in USD]]/salary_step,1)),tblCountries4[#All],2,0)</f>
        <v>03 | 37500 - 50000</v>
      </c>
      <c r="O916">
        <f>IF(VALUE(max_scatterplot)=0,tblSalaries[[#This Row],[Salary in USD]],IF(AND(tblSalaries[[#This Row],[Salary in USD]]&gt;=VALUE(min_scatterplot),tblSalaries[[#This Row],[Salary in USD]]&lt;=VALUE(max_scatterplot)),tblSalaries[[#This Row],[Salary in USD]],selection_false))</f>
        <v>45000</v>
      </c>
    </row>
    <row r="917" spans="2:15" ht="15" customHeight="1" x14ac:dyDescent="0.25">
      <c r="B917" t="s">
        <v>2221</v>
      </c>
      <c r="C917" s="1">
        <v>41055.039317129631</v>
      </c>
      <c r="D917" s="4" t="s">
        <v>289</v>
      </c>
      <c r="E917">
        <v>45000</v>
      </c>
      <c r="F917" t="s">
        <v>6</v>
      </c>
      <c r="G917">
        <f>tblSalaries[[#This Row],[clean Salary (in local currency)]]*VLOOKUP(tblSalaries[[#This Row],[Currency]],mapping!D:E,2,FALSE)</f>
        <v>45000</v>
      </c>
      <c r="H917" t="s">
        <v>290</v>
      </c>
      <c r="I917" t="s">
        <v>310</v>
      </c>
      <c r="J917" t="s">
        <v>15</v>
      </c>
      <c r="K917" t="str">
        <f>VLOOKUP(tblSalaries[[#This Row],[Where do you work]],tblCountries[[Actual]:[Mapping]],2,FALSE)</f>
        <v>USA</v>
      </c>
      <c r="L917" t="s">
        <v>18</v>
      </c>
      <c r="M917" s="21" t="s">
        <v>4016</v>
      </c>
      <c r="N917" t="str">
        <f>VLOOKUP(IF(FLOOR(tblSalaries[[#This Row],[Salary in USD]]/salary_step,1)&gt;19,19,FLOOR(tblSalaries[[#This Row],[Salary in USD]]/salary_step,1)),tblCountries4[#All],2,0)</f>
        <v>03 | 37500 - 50000</v>
      </c>
      <c r="O917">
        <f>IF(VALUE(max_scatterplot)=0,tblSalaries[[#This Row],[Salary in USD]],IF(AND(tblSalaries[[#This Row],[Salary in USD]]&gt;=VALUE(min_scatterplot),tblSalaries[[#This Row],[Salary in USD]]&lt;=VALUE(max_scatterplot)),tblSalaries[[#This Row],[Salary in USD]],selection_false))</f>
        <v>45000</v>
      </c>
    </row>
    <row r="918" spans="2:15" ht="15" customHeight="1" x14ac:dyDescent="0.25">
      <c r="B918" t="s">
        <v>2298</v>
      </c>
      <c r="C918" s="1">
        <v>41055.055115740739</v>
      </c>
      <c r="D918" s="4">
        <v>45000</v>
      </c>
      <c r="E918">
        <v>45000</v>
      </c>
      <c r="F918" t="s">
        <v>6</v>
      </c>
      <c r="G918">
        <f>tblSalaries[[#This Row],[clean Salary (in local currency)]]*VLOOKUP(tblSalaries[[#This Row],[Currency]],mapping!D:E,2,FALSE)</f>
        <v>45000</v>
      </c>
      <c r="H918" t="s">
        <v>368</v>
      </c>
      <c r="I918" t="s">
        <v>20</v>
      </c>
      <c r="J918" t="s">
        <v>15</v>
      </c>
      <c r="K918" t="str">
        <f>VLOOKUP(tblSalaries[[#This Row],[Where do you work]],tblCountries[[Actual]:[Mapping]],2,FALSE)</f>
        <v>USA</v>
      </c>
      <c r="L918" t="s">
        <v>9</v>
      </c>
      <c r="M918" s="21" t="s">
        <v>4016</v>
      </c>
      <c r="N918" t="str">
        <f>VLOOKUP(IF(FLOOR(tblSalaries[[#This Row],[Salary in USD]]/salary_step,1)&gt;19,19,FLOOR(tblSalaries[[#This Row],[Salary in USD]]/salary_step,1)),tblCountries4[#All],2,0)</f>
        <v>03 | 37500 - 50000</v>
      </c>
      <c r="O918">
        <f>IF(VALUE(max_scatterplot)=0,tblSalaries[[#This Row],[Salary in USD]],IF(AND(tblSalaries[[#This Row],[Salary in USD]]&gt;=VALUE(min_scatterplot),tblSalaries[[#This Row],[Salary in USD]]&lt;=VALUE(max_scatterplot)),tblSalaries[[#This Row],[Salary in USD]],selection_false))</f>
        <v>45000</v>
      </c>
    </row>
    <row r="919" spans="2:15" ht="15" customHeight="1" x14ac:dyDescent="0.25">
      <c r="B919" t="s">
        <v>2340</v>
      </c>
      <c r="C919" s="1">
        <v>41055.065925925926</v>
      </c>
      <c r="D919" s="4">
        <v>45000</v>
      </c>
      <c r="E919">
        <v>45000</v>
      </c>
      <c r="F919" t="s">
        <v>6</v>
      </c>
      <c r="G919">
        <f>tblSalaries[[#This Row],[clean Salary (in local currency)]]*VLOOKUP(tblSalaries[[#This Row],[Currency]],mapping!D:E,2,FALSE)</f>
        <v>45000</v>
      </c>
      <c r="H919" t="s">
        <v>417</v>
      </c>
      <c r="I919" t="s">
        <v>67</v>
      </c>
      <c r="J919" t="s">
        <v>15</v>
      </c>
      <c r="K919" t="str">
        <f>VLOOKUP(tblSalaries[[#This Row],[Where do you work]],tblCountries[[Actual]:[Mapping]],2,FALSE)</f>
        <v>USA</v>
      </c>
      <c r="L919" t="s">
        <v>9</v>
      </c>
      <c r="M919" s="21" t="s">
        <v>4016</v>
      </c>
      <c r="N919" t="str">
        <f>VLOOKUP(IF(FLOOR(tblSalaries[[#This Row],[Salary in USD]]/salary_step,1)&gt;19,19,FLOOR(tblSalaries[[#This Row],[Salary in USD]]/salary_step,1)),tblCountries4[#All],2,0)</f>
        <v>03 | 37500 - 50000</v>
      </c>
      <c r="O919">
        <f>IF(VALUE(max_scatterplot)=0,tblSalaries[[#This Row],[Salary in USD]],IF(AND(tblSalaries[[#This Row],[Salary in USD]]&gt;=VALUE(min_scatterplot),tblSalaries[[#This Row],[Salary in USD]]&lt;=VALUE(max_scatterplot)),tblSalaries[[#This Row],[Salary in USD]],selection_false))</f>
        <v>45000</v>
      </c>
    </row>
    <row r="920" spans="2:15" ht="15" customHeight="1" x14ac:dyDescent="0.25">
      <c r="B920" t="s">
        <v>2463</v>
      </c>
      <c r="C920" s="1">
        <v>41055.130393518521</v>
      </c>
      <c r="D920" s="4">
        <v>45000</v>
      </c>
      <c r="E920">
        <v>45000</v>
      </c>
      <c r="F920" t="s">
        <v>6</v>
      </c>
      <c r="G920">
        <f>tblSalaries[[#This Row],[clean Salary (in local currency)]]*VLOOKUP(tblSalaries[[#This Row],[Currency]],mapping!D:E,2,FALSE)</f>
        <v>45000</v>
      </c>
      <c r="H920" t="s">
        <v>20</v>
      </c>
      <c r="I920" t="s">
        <v>20</v>
      </c>
      <c r="J920" t="s">
        <v>15</v>
      </c>
      <c r="K920" t="str">
        <f>VLOOKUP(tblSalaries[[#This Row],[Where do you work]],tblCountries[[Actual]:[Mapping]],2,FALSE)</f>
        <v>USA</v>
      </c>
      <c r="L920" t="s">
        <v>9</v>
      </c>
      <c r="M920" s="21" t="s">
        <v>4016</v>
      </c>
      <c r="N920" t="str">
        <f>VLOOKUP(IF(FLOOR(tblSalaries[[#This Row],[Salary in USD]]/salary_step,1)&gt;19,19,FLOOR(tblSalaries[[#This Row],[Salary in USD]]/salary_step,1)),tblCountries4[#All],2,0)</f>
        <v>03 | 37500 - 50000</v>
      </c>
      <c r="O920">
        <f>IF(VALUE(max_scatterplot)=0,tblSalaries[[#This Row],[Salary in USD]],IF(AND(tblSalaries[[#This Row],[Salary in USD]]&gt;=VALUE(min_scatterplot),tblSalaries[[#This Row],[Salary in USD]]&lt;=VALUE(max_scatterplot)),tblSalaries[[#This Row],[Salary in USD]],selection_false))</f>
        <v>45000</v>
      </c>
    </row>
    <row r="921" spans="2:15" ht="15" customHeight="1" x14ac:dyDescent="0.25">
      <c r="B921" t="s">
        <v>2546</v>
      </c>
      <c r="C921" s="1">
        <v>41055.231747685182</v>
      </c>
      <c r="D921" s="4">
        <v>45000</v>
      </c>
      <c r="E921">
        <v>45000</v>
      </c>
      <c r="F921" t="s">
        <v>6</v>
      </c>
      <c r="G921">
        <f>tblSalaries[[#This Row],[clean Salary (in local currency)]]*VLOOKUP(tblSalaries[[#This Row],[Currency]],mapping!D:E,2,FALSE)</f>
        <v>45000</v>
      </c>
      <c r="H921" t="s">
        <v>650</v>
      </c>
      <c r="I921" t="s">
        <v>3999</v>
      </c>
      <c r="J921" t="s">
        <v>15</v>
      </c>
      <c r="K921" t="str">
        <f>VLOOKUP(tblSalaries[[#This Row],[Where do you work]],tblCountries[[Actual]:[Mapping]],2,FALSE)</f>
        <v>USA</v>
      </c>
      <c r="L921" t="s">
        <v>13</v>
      </c>
      <c r="M921" s="21" t="s">
        <v>4016</v>
      </c>
      <c r="N921" t="str">
        <f>VLOOKUP(IF(FLOOR(tblSalaries[[#This Row],[Salary in USD]]/salary_step,1)&gt;19,19,FLOOR(tblSalaries[[#This Row],[Salary in USD]]/salary_step,1)),tblCountries4[#All],2,0)</f>
        <v>03 | 37500 - 50000</v>
      </c>
      <c r="O921">
        <f>IF(VALUE(max_scatterplot)=0,tblSalaries[[#This Row],[Salary in USD]],IF(AND(tblSalaries[[#This Row],[Salary in USD]]&gt;=VALUE(min_scatterplot),tblSalaries[[#This Row],[Salary in USD]]&lt;=VALUE(max_scatterplot)),tblSalaries[[#This Row],[Salary in USD]],selection_false))</f>
        <v>45000</v>
      </c>
    </row>
    <row r="922" spans="2:15" ht="15" customHeight="1" x14ac:dyDescent="0.25">
      <c r="B922" t="s">
        <v>2564</v>
      </c>
      <c r="C922" s="1">
        <v>41055.278460648151</v>
      </c>
      <c r="D922" s="4">
        <v>45000</v>
      </c>
      <c r="E922">
        <v>45000</v>
      </c>
      <c r="F922" t="s">
        <v>6</v>
      </c>
      <c r="G922">
        <f>tblSalaries[[#This Row],[clean Salary (in local currency)]]*VLOOKUP(tblSalaries[[#This Row],[Currency]],mapping!D:E,2,FALSE)</f>
        <v>45000</v>
      </c>
      <c r="H922" t="s">
        <v>665</v>
      </c>
      <c r="I922" t="s">
        <v>20</v>
      </c>
      <c r="J922" t="s">
        <v>15</v>
      </c>
      <c r="K922" t="str">
        <f>VLOOKUP(tblSalaries[[#This Row],[Where do you work]],tblCountries[[Actual]:[Mapping]],2,FALSE)</f>
        <v>USA</v>
      </c>
      <c r="L922" t="s">
        <v>9</v>
      </c>
      <c r="M922" s="21">
        <v>2</v>
      </c>
      <c r="N922" t="str">
        <f>VLOOKUP(IF(FLOOR(tblSalaries[[#This Row],[Salary in USD]]/salary_step,1)&gt;19,19,FLOOR(tblSalaries[[#This Row],[Salary in USD]]/salary_step,1)),tblCountries4[#All],2,0)</f>
        <v>03 | 37500 - 50000</v>
      </c>
      <c r="O922">
        <f>IF(VALUE(max_scatterplot)=0,tblSalaries[[#This Row],[Salary in USD]],IF(AND(tblSalaries[[#This Row],[Salary in USD]]&gt;=VALUE(min_scatterplot),tblSalaries[[#This Row],[Salary in USD]]&lt;=VALUE(max_scatterplot)),tblSalaries[[#This Row],[Salary in USD]],selection_false))</f>
        <v>45000</v>
      </c>
    </row>
    <row r="923" spans="2:15" ht="15" customHeight="1" x14ac:dyDescent="0.25">
      <c r="B923" t="s">
        <v>2578</v>
      </c>
      <c r="C923" s="1">
        <v>41055.316932870373</v>
      </c>
      <c r="D923" s="4">
        <v>45000</v>
      </c>
      <c r="E923">
        <v>45000</v>
      </c>
      <c r="F923" t="s">
        <v>6</v>
      </c>
      <c r="G923">
        <f>tblSalaries[[#This Row],[clean Salary (in local currency)]]*VLOOKUP(tblSalaries[[#This Row],[Currency]],mapping!D:E,2,FALSE)</f>
        <v>45000</v>
      </c>
      <c r="H923" t="s">
        <v>42</v>
      </c>
      <c r="I923" t="s">
        <v>20</v>
      </c>
      <c r="J923" t="s">
        <v>15</v>
      </c>
      <c r="K923" t="str">
        <f>VLOOKUP(tblSalaries[[#This Row],[Where do you work]],tblCountries[[Actual]:[Mapping]],2,FALSE)</f>
        <v>USA</v>
      </c>
      <c r="L923" t="s">
        <v>9</v>
      </c>
      <c r="M923" s="21">
        <v>3</v>
      </c>
      <c r="N923" t="str">
        <f>VLOOKUP(IF(FLOOR(tblSalaries[[#This Row],[Salary in USD]]/salary_step,1)&gt;19,19,FLOOR(tblSalaries[[#This Row],[Salary in USD]]/salary_step,1)),tblCountries4[#All],2,0)</f>
        <v>03 | 37500 - 50000</v>
      </c>
      <c r="O923">
        <f>IF(VALUE(max_scatterplot)=0,tblSalaries[[#This Row],[Salary in USD]],IF(AND(tblSalaries[[#This Row],[Salary in USD]]&gt;=VALUE(min_scatterplot),tblSalaries[[#This Row],[Salary in USD]]&lt;=VALUE(max_scatterplot)),tblSalaries[[#This Row],[Salary in USD]],selection_false))</f>
        <v>45000</v>
      </c>
    </row>
    <row r="924" spans="2:15" ht="15" customHeight="1" x14ac:dyDescent="0.25">
      <c r="B924" t="s">
        <v>2596</v>
      </c>
      <c r="C924" s="1">
        <v>41055.371666666666</v>
      </c>
      <c r="D924" s="4">
        <v>45000</v>
      </c>
      <c r="E924">
        <v>45000</v>
      </c>
      <c r="F924" t="s">
        <v>6</v>
      </c>
      <c r="G924">
        <f>tblSalaries[[#This Row],[clean Salary (in local currency)]]*VLOOKUP(tblSalaries[[#This Row],[Currency]],mapping!D:E,2,FALSE)</f>
        <v>45000</v>
      </c>
      <c r="H924" t="s">
        <v>697</v>
      </c>
      <c r="I924" t="s">
        <v>20</v>
      </c>
      <c r="J924" t="s">
        <v>15</v>
      </c>
      <c r="K924" t="str">
        <f>VLOOKUP(tblSalaries[[#This Row],[Where do you work]],tblCountries[[Actual]:[Mapping]],2,FALSE)</f>
        <v>USA</v>
      </c>
      <c r="L924" t="s">
        <v>9</v>
      </c>
      <c r="M924" s="21">
        <v>15</v>
      </c>
      <c r="N924" t="str">
        <f>VLOOKUP(IF(FLOOR(tblSalaries[[#This Row],[Salary in USD]]/salary_step,1)&gt;19,19,FLOOR(tblSalaries[[#This Row],[Salary in USD]]/salary_step,1)),tblCountries4[#All],2,0)</f>
        <v>03 | 37500 - 50000</v>
      </c>
      <c r="O924">
        <f>IF(VALUE(max_scatterplot)=0,tblSalaries[[#This Row],[Salary in USD]],IF(AND(tblSalaries[[#This Row],[Salary in USD]]&gt;=VALUE(min_scatterplot),tblSalaries[[#This Row],[Salary in USD]]&lt;=VALUE(max_scatterplot)),tblSalaries[[#This Row],[Salary in USD]],selection_false))</f>
        <v>45000</v>
      </c>
    </row>
    <row r="925" spans="2:15" ht="15" customHeight="1" x14ac:dyDescent="0.25">
      <c r="B925" t="s">
        <v>2597</v>
      </c>
      <c r="C925" s="1">
        <v>41055.371724537035</v>
      </c>
      <c r="D925" s="4">
        <v>45000</v>
      </c>
      <c r="E925">
        <v>45000</v>
      </c>
      <c r="F925" t="s">
        <v>6</v>
      </c>
      <c r="G925">
        <f>tblSalaries[[#This Row],[clean Salary (in local currency)]]*VLOOKUP(tblSalaries[[#This Row],[Currency]],mapping!D:E,2,FALSE)</f>
        <v>45000</v>
      </c>
      <c r="H925" t="s">
        <v>698</v>
      </c>
      <c r="I925" t="s">
        <v>310</v>
      </c>
      <c r="J925" t="s">
        <v>15</v>
      </c>
      <c r="K925" t="str">
        <f>VLOOKUP(tblSalaries[[#This Row],[Where do you work]],tblCountries[[Actual]:[Mapping]],2,FALSE)</f>
        <v>USA</v>
      </c>
      <c r="L925" t="s">
        <v>9</v>
      </c>
      <c r="M925" s="21">
        <v>7</v>
      </c>
      <c r="N925" t="str">
        <f>VLOOKUP(IF(FLOOR(tblSalaries[[#This Row],[Salary in USD]]/salary_step,1)&gt;19,19,FLOOR(tblSalaries[[#This Row],[Salary in USD]]/salary_step,1)),tblCountries4[#All],2,0)</f>
        <v>03 | 37500 - 50000</v>
      </c>
      <c r="O925">
        <f>IF(VALUE(max_scatterplot)=0,tblSalaries[[#This Row],[Salary in USD]],IF(AND(tblSalaries[[#This Row],[Salary in USD]]&gt;=VALUE(min_scatterplot),tblSalaries[[#This Row],[Salary in USD]]&lt;=VALUE(max_scatterplot)),tblSalaries[[#This Row],[Salary in USD]],selection_false))</f>
        <v>45000</v>
      </c>
    </row>
    <row r="926" spans="2:15" ht="15" customHeight="1" x14ac:dyDescent="0.25">
      <c r="B926" t="s">
        <v>2990</v>
      </c>
      <c r="C926" s="1">
        <v>41057.437280092592</v>
      </c>
      <c r="D926" s="4" t="s">
        <v>1138</v>
      </c>
      <c r="E926">
        <v>45000</v>
      </c>
      <c r="F926" t="s">
        <v>6</v>
      </c>
      <c r="G926">
        <f>tblSalaries[[#This Row],[clean Salary (in local currency)]]*VLOOKUP(tblSalaries[[#This Row],[Currency]],mapping!D:E,2,FALSE)</f>
        <v>45000</v>
      </c>
      <c r="H926" t="s">
        <v>1139</v>
      </c>
      <c r="I926" t="s">
        <v>310</v>
      </c>
      <c r="J926" t="s">
        <v>15</v>
      </c>
      <c r="K926" t="str">
        <f>VLOOKUP(tblSalaries[[#This Row],[Where do you work]],tblCountries[[Actual]:[Mapping]],2,FALSE)</f>
        <v>USA</v>
      </c>
      <c r="L926" t="s">
        <v>13</v>
      </c>
      <c r="M926" s="21">
        <v>3</v>
      </c>
      <c r="N926" t="str">
        <f>VLOOKUP(IF(FLOOR(tblSalaries[[#This Row],[Salary in USD]]/salary_step,1)&gt;19,19,FLOOR(tblSalaries[[#This Row],[Salary in USD]]/salary_step,1)),tblCountries4[#All],2,0)</f>
        <v>03 | 37500 - 50000</v>
      </c>
      <c r="O926">
        <f>IF(VALUE(max_scatterplot)=0,tblSalaries[[#This Row],[Salary in USD]],IF(AND(tblSalaries[[#This Row],[Salary in USD]]&gt;=VALUE(min_scatterplot),tblSalaries[[#This Row],[Salary in USD]]&lt;=VALUE(max_scatterplot)),tblSalaries[[#This Row],[Salary in USD]],selection_false))</f>
        <v>45000</v>
      </c>
    </row>
    <row r="927" spans="2:15" ht="15" customHeight="1" x14ac:dyDescent="0.25">
      <c r="B927" t="s">
        <v>3254</v>
      </c>
      <c r="C927" s="1">
        <v>41058.423344907409</v>
      </c>
      <c r="D927" s="4">
        <v>45000</v>
      </c>
      <c r="E927">
        <v>45000</v>
      </c>
      <c r="F927" t="s">
        <v>6</v>
      </c>
      <c r="G927">
        <f>tblSalaries[[#This Row],[clean Salary (in local currency)]]*VLOOKUP(tblSalaries[[#This Row],[Currency]],mapping!D:E,2,FALSE)</f>
        <v>45000</v>
      </c>
      <c r="H927" t="s">
        <v>1425</v>
      </c>
      <c r="I927" t="s">
        <v>20</v>
      </c>
      <c r="J927" t="s">
        <v>15</v>
      </c>
      <c r="K927" t="str">
        <f>VLOOKUP(tblSalaries[[#This Row],[Where do you work]],tblCountries[[Actual]:[Mapping]],2,FALSE)</f>
        <v>USA</v>
      </c>
      <c r="L927" t="s">
        <v>9</v>
      </c>
      <c r="M927" s="21">
        <v>7</v>
      </c>
      <c r="N927" t="str">
        <f>VLOOKUP(IF(FLOOR(tblSalaries[[#This Row],[Salary in USD]]/salary_step,1)&gt;19,19,FLOOR(tblSalaries[[#This Row],[Salary in USD]]/salary_step,1)),tblCountries4[#All],2,0)</f>
        <v>03 | 37500 - 50000</v>
      </c>
      <c r="O927">
        <f>IF(VALUE(max_scatterplot)=0,tblSalaries[[#This Row],[Salary in USD]],IF(AND(tblSalaries[[#This Row],[Salary in USD]]&gt;=VALUE(min_scatterplot),tblSalaries[[#This Row],[Salary in USD]]&lt;=VALUE(max_scatterplot)),tblSalaries[[#This Row],[Salary in USD]],selection_false))</f>
        <v>45000</v>
      </c>
    </row>
    <row r="928" spans="2:15" ht="15" customHeight="1" x14ac:dyDescent="0.25">
      <c r="B928" t="s">
        <v>3396</v>
      </c>
      <c r="C928" s="1">
        <v>41059.045439814814</v>
      </c>
      <c r="D928" s="4">
        <v>45000</v>
      </c>
      <c r="E928">
        <v>45000</v>
      </c>
      <c r="F928" t="s">
        <v>6</v>
      </c>
      <c r="G928">
        <f>tblSalaries[[#This Row],[clean Salary (in local currency)]]*VLOOKUP(tblSalaries[[#This Row],[Currency]],mapping!D:E,2,FALSE)</f>
        <v>45000</v>
      </c>
      <c r="H928" t="s">
        <v>1576</v>
      </c>
      <c r="I928" t="s">
        <v>67</v>
      </c>
      <c r="J928" t="s">
        <v>15</v>
      </c>
      <c r="K928" t="str">
        <f>VLOOKUP(tblSalaries[[#This Row],[Where do you work]],tblCountries[[Actual]:[Mapping]],2,FALSE)</f>
        <v>USA</v>
      </c>
      <c r="L928" t="s">
        <v>9</v>
      </c>
      <c r="M928" s="21">
        <v>20</v>
      </c>
      <c r="N928" t="str">
        <f>VLOOKUP(IF(FLOOR(tblSalaries[[#This Row],[Salary in USD]]/salary_step,1)&gt;19,19,FLOOR(tblSalaries[[#This Row],[Salary in USD]]/salary_step,1)),tblCountries4[#All],2,0)</f>
        <v>03 | 37500 - 50000</v>
      </c>
      <c r="O928">
        <f>IF(VALUE(max_scatterplot)=0,tblSalaries[[#This Row],[Salary in USD]],IF(AND(tblSalaries[[#This Row],[Salary in USD]]&gt;=VALUE(min_scatterplot),tblSalaries[[#This Row],[Salary in USD]]&lt;=VALUE(max_scatterplot)),tblSalaries[[#This Row],[Salary in USD]],selection_false))</f>
        <v>45000</v>
      </c>
    </row>
    <row r="929" spans="2:15" ht="15" customHeight="1" x14ac:dyDescent="0.25">
      <c r="B929" t="s">
        <v>3470</v>
      </c>
      <c r="C929" s="1">
        <v>41059.888553240744</v>
      </c>
      <c r="D929" s="4">
        <v>45000</v>
      </c>
      <c r="E929">
        <v>45000</v>
      </c>
      <c r="F929" t="s">
        <v>6</v>
      </c>
      <c r="G929">
        <f>tblSalaries[[#This Row],[clean Salary (in local currency)]]*VLOOKUP(tblSalaries[[#This Row],[Currency]],mapping!D:E,2,FALSE)</f>
        <v>45000</v>
      </c>
      <c r="H929" t="s">
        <v>1144</v>
      </c>
      <c r="I929" t="s">
        <v>67</v>
      </c>
      <c r="J929" t="s">
        <v>15</v>
      </c>
      <c r="K929" t="str">
        <f>VLOOKUP(tblSalaries[[#This Row],[Where do you work]],tblCountries[[Actual]:[Mapping]],2,FALSE)</f>
        <v>USA</v>
      </c>
      <c r="L929" t="s">
        <v>18</v>
      </c>
      <c r="M929" s="21">
        <v>10</v>
      </c>
      <c r="N929" t="str">
        <f>VLOOKUP(IF(FLOOR(tblSalaries[[#This Row],[Salary in USD]]/salary_step,1)&gt;19,19,FLOOR(tblSalaries[[#This Row],[Salary in USD]]/salary_step,1)),tblCountries4[#All],2,0)</f>
        <v>03 | 37500 - 50000</v>
      </c>
      <c r="O929">
        <f>IF(VALUE(max_scatterplot)=0,tblSalaries[[#This Row],[Salary in USD]],IF(AND(tblSalaries[[#This Row],[Salary in USD]]&gt;=VALUE(min_scatterplot),tblSalaries[[#This Row],[Salary in USD]]&lt;=VALUE(max_scatterplot)),tblSalaries[[#This Row],[Salary in USD]],selection_false))</f>
        <v>45000</v>
      </c>
    </row>
    <row r="930" spans="2:15" ht="15" customHeight="1" x14ac:dyDescent="0.25">
      <c r="B930" t="s">
        <v>3493</v>
      </c>
      <c r="C930" s="1">
        <v>41060.210405092592</v>
      </c>
      <c r="D930" s="4">
        <v>45000</v>
      </c>
      <c r="E930">
        <v>45000</v>
      </c>
      <c r="F930" t="s">
        <v>6</v>
      </c>
      <c r="G930">
        <f>tblSalaries[[#This Row],[clean Salary (in local currency)]]*VLOOKUP(tblSalaries[[#This Row],[Currency]],mapping!D:E,2,FALSE)</f>
        <v>45000</v>
      </c>
      <c r="H930" t="s">
        <v>1669</v>
      </c>
      <c r="I930" t="s">
        <v>20</v>
      </c>
      <c r="J930" t="s">
        <v>15</v>
      </c>
      <c r="K930" t="str">
        <f>VLOOKUP(tblSalaries[[#This Row],[Where do you work]],tblCountries[[Actual]:[Mapping]],2,FALSE)</f>
        <v>USA</v>
      </c>
      <c r="L930" t="s">
        <v>13</v>
      </c>
      <c r="M930" s="21">
        <v>5</v>
      </c>
      <c r="N930" t="str">
        <f>VLOOKUP(IF(FLOOR(tblSalaries[[#This Row],[Salary in USD]]/salary_step,1)&gt;19,19,FLOOR(tblSalaries[[#This Row],[Salary in USD]]/salary_step,1)),tblCountries4[#All],2,0)</f>
        <v>03 | 37500 - 50000</v>
      </c>
      <c r="O930">
        <f>IF(VALUE(max_scatterplot)=0,tblSalaries[[#This Row],[Salary in USD]],IF(AND(tblSalaries[[#This Row],[Salary in USD]]&gt;=VALUE(min_scatterplot),tblSalaries[[#This Row],[Salary in USD]]&lt;=VALUE(max_scatterplot)),tblSalaries[[#This Row],[Salary in USD]],selection_false))</f>
        <v>45000</v>
      </c>
    </row>
    <row r="931" spans="2:15" ht="15" customHeight="1" x14ac:dyDescent="0.25">
      <c r="B931" t="s">
        <v>3499</v>
      </c>
      <c r="C931" s="1">
        <v>41060.266608796293</v>
      </c>
      <c r="D931" s="4">
        <v>45000</v>
      </c>
      <c r="E931">
        <v>45000</v>
      </c>
      <c r="F931" t="s">
        <v>6</v>
      </c>
      <c r="G931">
        <f>tblSalaries[[#This Row],[clean Salary (in local currency)]]*VLOOKUP(tblSalaries[[#This Row],[Currency]],mapping!D:E,2,FALSE)</f>
        <v>45000</v>
      </c>
      <c r="H931" t="s">
        <v>207</v>
      </c>
      <c r="I931" t="s">
        <v>20</v>
      </c>
      <c r="J931" t="s">
        <v>15</v>
      </c>
      <c r="K931" t="str">
        <f>VLOOKUP(tblSalaries[[#This Row],[Where do you work]],tblCountries[[Actual]:[Mapping]],2,FALSE)</f>
        <v>USA</v>
      </c>
      <c r="L931" t="s">
        <v>9</v>
      </c>
      <c r="M931" s="21">
        <v>8</v>
      </c>
      <c r="N931" t="str">
        <f>VLOOKUP(IF(FLOOR(tblSalaries[[#This Row],[Salary in USD]]/salary_step,1)&gt;19,19,FLOOR(tblSalaries[[#This Row],[Salary in USD]]/salary_step,1)),tblCountries4[#All],2,0)</f>
        <v>03 | 37500 - 50000</v>
      </c>
      <c r="O931">
        <f>IF(VALUE(max_scatterplot)=0,tblSalaries[[#This Row],[Salary in USD]],IF(AND(tblSalaries[[#This Row],[Salary in USD]]&gt;=VALUE(min_scatterplot),tblSalaries[[#This Row],[Salary in USD]]&lt;=VALUE(max_scatterplot)),tblSalaries[[#This Row],[Salary in USD]],selection_false))</f>
        <v>45000</v>
      </c>
    </row>
    <row r="932" spans="2:15" ht="15" customHeight="1" x14ac:dyDescent="0.25">
      <c r="B932" t="s">
        <v>3668</v>
      </c>
      <c r="C932" s="1">
        <v>41066.034201388888</v>
      </c>
      <c r="D932" s="4">
        <v>45000</v>
      </c>
      <c r="E932">
        <v>45000</v>
      </c>
      <c r="F932" t="s">
        <v>6</v>
      </c>
      <c r="G932">
        <f>tblSalaries[[#This Row],[clean Salary (in local currency)]]*VLOOKUP(tblSalaries[[#This Row],[Currency]],mapping!D:E,2,FALSE)</f>
        <v>45000</v>
      </c>
      <c r="H932" t="s">
        <v>1834</v>
      </c>
      <c r="I932" t="s">
        <v>20</v>
      </c>
      <c r="J932" t="s">
        <v>15</v>
      </c>
      <c r="K932" t="str">
        <f>VLOOKUP(tblSalaries[[#This Row],[Where do you work]],tblCountries[[Actual]:[Mapping]],2,FALSE)</f>
        <v>USA</v>
      </c>
      <c r="L932" t="s">
        <v>18</v>
      </c>
      <c r="M932" s="21">
        <v>4</v>
      </c>
      <c r="N932" t="str">
        <f>VLOOKUP(IF(FLOOR(tblSalaries[[#This Row],[Salary in USD]]/salary_step,1)&gt;19,19,FLOOR(tblSalaries[[#This Row],[Salary in USD]]/salary_step,1)),tblCountries4[#All],2,0)</f>
        <v>03 | 37500 - 50000</v>
      </c>
      <c r="O932">
        <f>IF(VALUE(max_scatterplot)=0,tblSalaries[[#This Row],[Salary in USD]],IF(AND(tblSalaries[[#This Row],[Salary in USD]]&gt;=VALUE(min_scatterplot),tblSalaries[[#This Row],[Salary in USD]]&lt;=VALUE(max_scatterplot)),tblSalaries[[#This Row],[Salary in USD]],selection_false))</f>
        <v>45000</v>
      </c>
    </row>
    <row r="933" spans="2:15" ht="15" customHeight="1" x14ac:dyDescent="0.25">
      <c r="B933" t="s">
        <v>3704</v>
      </c>
      <c r="C933" s="1">
        <v>41067.981516203705</v>
      </c>
      <c r="D933" s="4">
        <v>45000</v>
      </c>
      <c r="E933">
        <v>45000</v>
      </c>
      <c r="F933" t="s">
        <v>6</v>
      </c>
      <c r="G933">
        <f>tblSalaries[[#This Row],[clean Salary (in local currency)]]*VLOOKUP(tblSalaries[[#This Row],[Currency]],mapping!D:E,2,FALSE)</f>
        <v>45000</v>
      </c>
      <c r="H933" t="s">
        <v>1865</v>
      </c>
      <c r="I933" t="s">
        <v>20</v>
      </c>
      <c r="J933" t="s">
        <v>15</v>
      </c>
      <c r="K933" t="str">
        <f>VLOOKUP(tblSalaries[[#This Row],[Where do you work]],tblCountries[[Actual]:[Mapping]],2,FALSE)</f>
        <v>USA</v>
      </c>
      <c r="L933" t="s">
        <v>13</v>
      </c>
      <c r="M933" s="21">
        <v>2</v>
      </c>
      <c r="N933" t="str">
        <f>VLOOKUP(IF(FLOOR(tblSalaries[[#This Row],[Salary in USD]]/salary_step,1)&gt;19,19,FLOOR(tblSalaries[[#This Row],[Salary in USD]]/salary_step,1)),tblCountries4[#All],2,0)</f>
        <v>03 | 37500 - 50000</v>
      </c>
      <c r="O933">
        <f>IF(VALUE(max_scatterplot)=0,tblSalaries[[#This Row],[Salary in USD]],IF(AND(tblSalaries[[#This Row],[Salary in USD]]&gt;=VALUE(min_scatterplot),tblSalaries[[#This Row],[Salary in USD]]&lt;=VALUE(max_scatterplot)),tblSalaries[[#This Row],[Salary in USD]],selection_false))</f>
        <v>45000</v>
      </c>
    </row>
    <row r="934" spans="2:15" ht="15" customHeight="1" x14ac:dyDescent="0.25">
      <c r="B934" t="s">
        <v>3772</v>
      </c>
      <c r="C934" s="1">
        <v>41072.365451388891</v>
      </c>
      <c r="D934" s="4">
        <v>45000</v>
      </c>
      <c r="E934">
        <v>45000</v>
      </c>
      <c r="F934" t="s">
        <v>6</v>
      </c>
      <c r="G934">
        <f>tblSalaries[[#This Row],[clean Salary (in local currency)]]*VLOOKUP(tblSalaries[[#This Row],[Currency]],mapping!D:E,2,FALSE)</f>
        <v>45000</v>
      </c>
      <c r="H934" t="s">
        <v>1912</v>
      </c>
      <c r="I934" t="s">
        <v>20</v>
      </c>
      <c r="J934" t="s">
        <v>15</v>
      </c>
      <c r="K934" t="str">
        <f>VLOOKUP(tblSalaries[[#This Row],[Where do you work]],tblCountries[[Actual]:[Mapping]],2,FALSE)</f>
        <v>USA</v>
      </c>
      <c r="L934" t="s">
        <v>9</v>
      </c>
      <c r="M934" s="21">
        <v>4</v>
      </c>
      <c r="N934" t="str">
        <f>VLOOKUP(IF(FLOOR(tblSalaries[[#This Row],[Salary in USD]]/salary_step,1)&gt;19,19,FLOOR(tblSalaries[[#This Row],[Salary in USD]]/salary_step,1)),tblCountries4[#All],2,0)</f>
        <v>03 | 37500 - 50000</v>
      </c>
      <c r="O934">
        <f>IF(VALUE(max_scatterplot)=0,tblSalaries[[#This Row],[Salary in USD]],IF(AND(tblSalaries[[#This Row],[Salary in USD]]&gt;=VALUE(min_scatterplot),tblSalaries[[#This Row],[Salary in USD]]&lt;=VALUE(max_scatterplot)),tblSalaries[[#This Row],[Salary in USD]],selection_false))</f>
        <v>45000</v>
      </c>
    </row>
    <row r="935" spans="2:15" ht="15" customHeight="1" x14ac:dyDescent="0.25">
      <c r="B935" t="s">
        <v>3858</v>
      </c>
      <c r="C935" s="1">
        <v>41079.016250000001</v>
      </c>
      <c r="D935" s="4">
        <v>45000</v>
      </c>
      <c r="E935">
        <v>45000</v>
      </c>
      <c r="F935" t="s">
        <v>6</v>
      </c>
      <c r="G935">
        <f>tblSalaries[[#This Row],[clean Salary (in local currency)]]*VLOOKUP(tblSalaries[[#This Row],[Currency]],mapping!D:E,2,FALSE)</f>
        <v>45000</v>
      </c>
      <c r="H935" t="s">
        <v>89</v>
      </c>
      <c r="I935" t="s">
        <v>310</v>
      </c>
      <c r="J935" t="s">
        <v>15</v>
      </c>
      <c r="K935" t="str">
        <f>VLOOKUP(tblSalaries[[#This Row],[Where do you work]],tblCountries[[Actual]:[Mapping]],2,FALSE)</f>
        <v>USA</v>
      </c>
      <c r="L935" t="s">
        <v>18</v>
      </c>
      <c r="M935" s="21">
        <v>5</v>
      </c>
      <c r="N935" t="str">
        <f>VLOOKUP(IF(FLOOR(tblSalaries[[#This Row],[Salary in USD]]/salary_step,1)&gt;19,19,FLOOR(tblSalaries[[#This Row],[Salary in USD]]/salary_step,1)),tblCountries4[#All],2,0)</f>
        <v>03 | 37500 - 50000</v>
      </c>
      <c r="O935">
        <f>IF(VALUE(max_scatterplot)=0,tblSalaries[[#This Row],[Salary in USD]],IF(AND(tblSalaries[[#This Row],[Salary in USD]]&gt;=VALUE(min_scatterplot),tblSalaries[[#This Row],[Salary in USD]]&lt;=VALUE(max_scatterplot)),tblSalaries[[#This Row],[Salary in USD]],selection_false))</f>
        <v>45000</v>
      </c>
    </row>
    <row r="936" spans="2:15" ht="15" customHeight="1" x14ac:dyDescent="0.25">
      <c r="B936" t="s">
        <v>2473</v>
      </c>
      <c r="C936" s="1">
        <v>41055.135763888888</v>
      </c>
      <c r="D936" s="4" t="s">
        <v>571</v>
      </c>
      <c r="E936">
        <v>28500</v>
      </c>
      <c r="F936" t="s">
        <v>69</v>
      </c>
      <c r="G936">
        <f>tblSalaries[[#This Row],[clean Salary (in local currency)]]*VLOOKUP(tblSalaries[[#This Row],[Currency]],mapping!D:E,2,FALSE)</f>
        <v>44921.080753917595</v>
      </c>
      <c r="H936" t="s">
        <v>572</v>
      </c>
      <c r="I936" t="s">
        <v>52</v>
      </c>
      <c r="J936" t="s">
        <v>71</v>
      </c>
      <c r="K936" t="str">
        <f>VLOOKUP(tblSalaries[[#This Row],[Where do you work]],tblCountries[[Actual]:[Mapping]],2,FALSE)</f>
        <v>UK</v>
      </c>
      <c r="L936" t="s">
        <v>18</v>
      </c>
      <c r="M936" s="21" t="s">
        <v>4016</v>
      </c>
      <c r="N936" t="str">
        <f>VLOOKUP(IF(FLOOR(tblSalaries[[#This Row],[Salary in USD]]/salary_step,1)&gt;19,19,FLOOR(tblSalaries[[#This Row],[Salary in USD]]/salary_step,1)),tblCountries4[#All],2,0)</f>
        <v>03 | 37500 - 50000</v>
      </c>
      <c r="O936">
        <f>IF(VALUE(max_scatterplot)=0,tblSalaries[[#This Row],[Salary in USD]],IF(AND(tblSalaries[[#This Row],[Salary in USD]]&gt;=VALUE(min_scatterplot),tblSalaries[[#This Row],[Salary in USD]]&lt;=VALUE(max_scatterplot)),tblSalaries[[#This Row],[Salary in USD]],selection_false))</f>
        <v>44921.080753917595</v>
      </c>
    </row>
    <row r="937" spans="2:15" ht="15" customHeight="1" x14ac:dyDescent="0.25">
      <c r="B937" t="s">
        <v>3101</v>
      </c>
      <c r="C937" s="1">
        <v>41057.719085648147</v>
      </c>
      <c r="D937" s="4" t="s">
        <v>571</v>
      </c>
      <c r="E937">
        <v>28500</v>
      </c>
      <c r="F937" t="s">
        <v>69</v>
      </c>
      <c r="G937">
        <f>tblSalaries[[#This Row],[clean Salary (in local currency)]]*VLOOKUP(tblSalaries[[#This Row],[Currency]],mapping!D:E,2,FALSE)</f>
        <v>44921.080753917595</v>
      </c>
      <c r="H937" t="s">
        <v>1253</v>
      </c>
      <c r="I937" t="s">
        <v>52</v>
      </c>
      <c r="J937" t="s">
        <v>71</v>
      </c>
      <c r="K937" t="str">
        <f>VLOOKUP(tblSalaries[[#This Row],[Where do you work]],tblCountries[[Actual]:[Mapping]],2,FALSE)</f>
        <v>UK</v>
      </c>
      <c r="L937" t="s">
        <v>25</v>
      </c>
      <c r="M937" s="21">
        <v>15</v>
      </c>
      <c r="N937" t="str">
        <f>VLOOKUP(IF(FLOOR(tblSalaries[[#This Row],[Salary in USD]]/salary_step,1)&gt;19,19,FLOOR(tblSalaries[[#This Row],[Salary in USD]]/salary_step,1)),tblCountries4[#All],2,0)</f>
        <v>03 | 37500 - 50000</v>
      </c>
      <c r="O937">
        <f>IF(VALUE(max_scatterplot)=0,tblSalaries[[#This Row],[Salary in USD]],IF(AND(tblSalaries[[#This Row],[Salary in USD]]&gt;=VALUE(min_scatterplot),tblSalaries[[#This Row],[Salary in USD]]&lt;=VALUE(max_scatterplot)),tblSalaries[[#This Row],[Salary in USD]],selection_false))</f>
        <v>44921.080753917595</v>
      </c>
    </row>
    <row r="938" spans="2:15" ht="15" customHeight="1" x14ac:dyDescent="0.25">
      <c r="B938" t="s">
        <v>3139</v>
      </c>
      <c r="C938" s="1">
        <v>41057.885011574072</v>
      </c>
      <c r="D938" s="4" t="s">
        <v>1296</v>
      </c>
      <c r="E938">
        <v>366252</v>
      </c>
      <c r="F938" t="s">
        <v>585</v>
      </c>
      <c r="G938">
        <f>tblSalaries[[#This Row],[clean Salary (in local currency)]]*VLOOKUP(tblSalaries[[#This Row],[Currency]],mapping!D:E,2,FALSE)</f>
        <v>44654.095718350931</v>
      </c>
      <c r="H938" t="s">
        <v>310</v>
      </c>
      <c r="I938" t="s">
        <v>310</v>
      </c>
      <c r="J938" t="s">
        <v>48</v>
      </c>
      <c r="K938" t="str">
        <f>VLOOKUP(tblSalaries[[#This Row],[Where do you work]],tblCountries[[Actual]:[Mapping]],2,FALSE)</f>
        <v>South Africa</v>
      </c>
      <c r="L938" t="s">
        <v>13</v>
      </c>
      <c r="M938" s="21">
        <v>15</v>
      </c>
      <c r="N938" t="str">
        <f>VLOOKUP(IF(FLOOR(tblSalaries[[#This Row],[Salary in USD]]/salary_step,1)&gt;19,19,FLOOR(tblSalaries[[#This Row],[Salary in USD]]/salary_step,1)),tblCountries4[#All],2,0)</f>
        <v>03 | 37500 - 50000</v>
      </c>
      <c r="O938">
        <f>IF(VALUE(max_scatterplot)=0,tblSalaries[[#This Row],[Salary in USD]],IF(AND(tblSalaries[[#This Row],[Salary in USD]]&gt;=VALUE(min_scatterplot),tblSalaries[[#This Row],[Salary in USD]]&lt;=VALUE(max_scatterplot)),tblSalaries[[#This Row],[Salary in USD]],selection_false))</f>
        <v>44654.095718350931</v>
      </c>
    </row>
    <row r="939" spans="2:15" ht="15" customHeight="1" x14ac:dyDescent="0.25">
      <c r="B939" t="s">
        <v>3063</v>
      </c>
      <c r="C939" s="1">
        <v>41057.648344907408</v>
      </c>
      <c r="D939" s="4" t="s">
        <v>1216</v>
      </c>
      <c r="E939">
        <v>2500000</v>
      </c>
      <c r="F939" t="s">
        <v>40</v>
      </c>
      <c r="G939">
        <f>tblSalaries[[#This Row],[clean Salary (in local currency)]]*VLOOKUP(tblSalaries[[#This Row],[Currency]],mapping!D:E,2,FALSE)</f>
        <v>44519.791718606422</v>
      </c>
      <c r="H939" t="s">
        <v>1217</v>
      </c>
      <c r="I939" t="s">
        <v>4001</v>
      </c>
      <c r="J939" t="s">
        <v>8</v>
      </c>
      <c r="K939" t="str">
        <f>VLOOKUP(tblSalaries[[#This Row],[Where do you work]],tblCountries[[Actual]:[Mapping]],2,FALSE)</f>
        <v>India</v>
      </c>
      <c r="L939" t="s">
        <v>9</v>
      </c>
      <c r="M939" s="21">
        <v>9</v>
      </c>
      <c r="N939" t="str">
        <f>VLOOKUP(IF(FLOOR(tblSalaries[[#This Row],[Salary in USD]]/salary_step,1)&gt;19,19,FLOOR(tblSalaries[[#This Row],[Salary in USD]]/salary_step,1)),tblCountries4[#All],2,0)</f>
        <v>03 | 37500 - 50000</v>
      </c>
      <c r="O939">
        <f>IF(VALUE(max_scatterplot)=0,tblSalaries[[#This Row],[Salary in USD]],IF(AND(tblSalaries[[#This Row],[Salary in USD]]&gt;=VALUE(min_scatterplot),tblSalaries[[#This Row],[Salary in USD]]&lt;=VALUE(max_scatterplot)),tblSalaries[[#This Row],[Salary in USD]],selection_false))</f>
        <v>44519.791718606422</v>
      </c>
    </row>
    <row r="940" spans="2:15" ht="15" customHeight="1" x14ac:dyDescent="0.25">
      <c r="B940" t="s">
        <v>2115</v>
      </c>
      <c r="C940" s="1">
        <v>41055.028541666667</v>
      </c>
      <c r="D940" s="4">
        <v>35000</v>
      </c>
      <c r="E940">
        <v>35000</v>
      </c>
      <c r="F940" t="s">
        <v>22</v>
      </c>
      <c r="G940">
        <f>tblSalaries[[#This Row],[clean Salary (in local currency)]]*VLOOKUP(tblSalaries[[#This Row],[Currency]],mapping!D:E,2,FALSE)</f>
        <v>44463.980364706273</v>
      </c>
      <c r="H940" t="s">
        <v>168</v>
      </c>
      <c r="I940" t="s">
        <v>52</v>
      </c>
      <c r="J940" t="s">
        <v>169</v>
      </c>
      <c r="K940" t="str">
        <f>VLOOKUP(tblSalaries[[#This Row],[Where do you work]],tblCountries[[Actual]:[Mapping]],2,FALSE)</f>
        <v>Greece</v>
      </c>
      <c r="L940" t="s">
        <v>9</v>
      </c>
      <c r="M940" s="21" t="s">
        <v>4016</v>
      </c>
      <c r="N940" t="str">
        <f>VLOOKUP(IF(FLOOR(tblSalaries[[#This Row],[Salary in USD]]/salary_step,1)&gt;19,19,FLOOR(tblSalaries[[#This Row],[Salary in USD]]/salary_step,1)),tblCountries4[#All],2,0)</f>
        <v>03 | 37500 - 50000</v>
      </c>
      <c r="O940">
        <f>IF(VALUE(max_scatterplot)=0,tblSalaries[[#This Row],[Salary in USD]],IF(AND(tblSalaries[[#This Row],[Salary in USD]]&gt;=VALUE(min_scatterplot),tblSalaries[[#This Row],[Salary in USD]]&lt;=VALUE(max_scatterplot)),tblSalaries[[#This Row],[Salary in USD]],selection_false))</f>
        <v>44463.980364706273</v>
      </c>
    </row>
    <row r="941" spans="2:15" ht="15" customHeight="1" x14ac:dyDescent="0.25">
      <c r="B941" t="s">
        <v>3218</v>
      </c>
      <c r="C941" s="1">
        <v>41058.144872685189</v>
      </c>
      <c r="D941" s="4" t="s">
        <v>1387</v>
      </c>
      <c r="E941">
        <v>35000</v>
      </c>
      <c r="F941" t="s">
        <v>22</v>
      </c>
      <c r="G941">
        <f>tblSalaries[[#This Row],[clean Salary (in local currency)]]*VLOOKUP(tblSalaries[[#This Row],[Currency]],mapping!D:E,2,FALSE)</f>
        <v>44463.980364706273</v>
      </c>
      <c r="H941" t="s">
        <v>207</v>
      </c>
      <c r="I941" t="s">
        <v>20</v>
      </c>
      <c r="J941" t="s">
        <v>36</v>
      </c>
      <c r="K941" t="str">
        <f>VLOOKUP(tblSalaries[[#This Row],[Where do you work]],tblCountries[[Actual]:[Mapping]],2,FALSE)</f>
        <v>Ireland</v>
      </c>
      <c r="L941" t="s">
        <v>13</v>
      </c>
      <c r="M941" s="21">
        <v>12</v>
      </c>
      <c r="N941" t="str">
        <f>VLOOKUP(IF(FLOOR(tblSalaries[[#This Row],[Salary in USD]]/salary_step,1)&gt;19,19,FLOOR(tblSalaries[[#This Row],[Salary in USD]]/salary_step,1)),tblCountries4[#All],2,0)</f>
        <v>03 | 37500 - 50000</v>
      </c>
      <c r="O941">
        <f>IF(VALUE(max_scatterplot)=0,tblSalaries[[#This Row],[Salary in USD]],IF(AND(tblSalaries[[#This Row],[Salary in USD]]&gt;=VALUE(min_scatterplot),tblSalaries[[#This Row],[Salary in USD]]&lt;=VALUE(max_scatterplot)),tblSalaries[[#This Row],[Salary in USD]],selection_false))</f>
        <v>44463.980364706273</v>
      </c>
    </row>
    <row r="942" spans="2:15" ht="15" customHeight="1" x14ac:dyDescent="0.25">
      <c r="B942" t="s">
        <v>2492</v>
      </c>
      <c r="C942" s="1">
        <v>41055.151226851849</v>
      </c>
      <c r="D942" s="4">
        <v>28164</v>
      </c>
      <c r="E942">
        <v>28164</v>
      </c>
      <c r="F942" t="s">
        <v>69</v>
      </c>
      <c r="G942">
        <f>tblSalaries[[#This Row],[clean Salary (in local currency)]]*VLOOKUP(tblSalaries[[#This Row],[Currency]],mapping!D:E,2,FALSE)</f>
        <v>44391.484854502989</v>
      </c>
      <c r="H942" t="s">
        <v>594</v>
      </c>
      <c r="I942" t="s">
        <v>52</v>
      </c>
      <c r="J942" t="s">
        <v>71</v>
      </c>
      <c r="K942" t="str">
        <f>VLOOKUP(tblSalaries[[#This Row],[Where do you work]],tblCountries[[Actual]:[Mapping]],2,FALSE)</f>
        <v>UK</v>
      </c>
      <c r="L942" t="s">
        <v>9</v>
      </c>
      <c r="M942" s="21" t="s">
        <v>4016</v>
      </c>
      <c r="N942" t="str">
        <f>VLOOKUP(IF(FLOOR(tblSalaries[[#This Row],[Salary in USD]]/salary_step,1)&gt;19,19,FLOOR(tblSalaries[[#This Row],[Salary in USD]]/salary_step,1)),tblCountries4[#All],2,0)</f>
        <v>03 | 37500 - 50000</v>
      </c>
      <c r="O942">
        <f>IF(VALUE(max_scatterplot)=0,tblSalaries[[#This Row],[Salary in USD]],IF(AND(tblSalaries[[#This Row],[Salary in USD]]&gt;=VALUE(min_scatterplot),tblSalaries[[#This Row],[Salary in USD]]&lt;=VALUE(max_scatterplot)),tblSalaries[[#This Row],[Salary in USD]],selection_false))</f>
        <v>44391.484854502989</v>
      </c>
    </row>
    <row r="943" spans="2:15" ht="15" customHeight="1" x14ac:dyDescent="0.25">
      <c r="B943" t="s">
        <v>2136</v>
      </c>
      <c r="C943" s="1">
        <v>41055.029641203706</v>
      </c>
      <c r="D943" s="4">
        <v>28159.200000000001</v>
      </c>
      <c r="E943">
        <v>28159</v>
      </c>
      <c r="F943" t="s">
        <v>69</v>
      </c>
      <c r="G943">
        <f>tblSalaries[[#This Row],[clean Salary (in local currency)]]*VLOOKUP(tblSalaries[[#This Row],[Currency]],mapping!D:E,2,FALSE)</f>
        <v>44383.603963142654</v>
      </c>
      <c r="H943" t="s">
        <v>153</v>
      </c>
      <c r="I943" t="s">
        <v>20</v>
      </c>
      <c r="J943" t="s">
        <v>71</v>
      </c>
      <c r="K943" t="str">
        <f>VLOOKUP(tblSalaries[[#This Row],[Where do you work]],tblCountries[[Actual]:[Mapping]],2,FALSE)</f>
        <v>UK</v>
      </c>
      <c r="L943" t="s">
        <v>13</v>
      </c>
      <c r="M943" s="21" t="s">
        <v>4016</v>
      </c>
      <c r="N943" t="str">
        <f>VLOOKUP(IF(FLOOR(tblSalaries[[#This Row],[Salary in USD]]/salary_step,1)&gt;19,19,FLOOR(tblSalaries[[#This Row],[Salary in USD]]/salary_step,1)),tblCountries4[#All],2,0)</f>
        <v>03 | 37500 - 50000</v>
      </c>
      <c r="O943">
        <f>IF(VALUE(max_scatterplot)=0,tblSalaries[[#This Row],[Salary in USD]],IF(AND(tblSalaries[[#This Row],[Salary in USD]]&gt;=VALUE(min_scatterplot),tblSalaries[[#This Row],[Salary in USD]]&lt;=VALUE(max_scatterplot)),tblSalaries[[#This Row],[Salary in USD]],selection_false))</f>
        <v>44383.603963142654</v>
      </c>
    </row>
    <row r="944" spans="2:15" ht="15" customHeight="1" x14ac:dyDescent="0.25">
      <c r="B944" t="s">
        <v>2230</v>
      </c>
      <c r="C944" s="1">
        <v>41055.040393518517</v>
      </c>
      <c r="D944" s="4">
        <v>45000</v>
      </c>
      <c r="E944">
        <v>45000</v>
      </c>
      <c r="F944" t="s">
        <v>86</v>
      </c>
      <c r="G944">
        <f>tblSalaries[[#This Row],[clean Salary (in local currency)]]*VLOOKUP(tblSalaries[[#This Row],[Currency]],mapping!D:E,2,FALSE)</f>
        <v>44251.268536364711</v>
      </c>
      <c r="H944" t="s">
        <v>301</v>
      </c>
      <c r="I944" t="s">
        <v>67</v>
      </c>
      <c r="J944" t="s">
        <v>88</v>
      </c>
      <c r="K944" t="str">
        <f>VLOOKUP(tblSalaries[[#This Row],[Where do you work]],tblCountries[[Actual]:[Mapping]],2,FALSE)</f>
        <v>Canada</v>
      </c>
      <c r="L944" t="s">
        <v>25</v>
      </c>
      <c r="M944" s="21" t="s">
        <v>4016</v>
      </c>
      <c r="N944" t="str">
        <f>VLOOKUP(IF(FLOOR(tblSalaries[[#This Row],[Salary in USD]]/salary_step,1)&gt;19,19,FLOOR(tblSalaries[[#This Row],[Salary in USD]]/salary_step,1)),tblCountries4[#All],2,0)</f>
        <v>03 | 37500 - 50000</v>
      </c>
      <c r="O944">
        <f>IF(VALUE(max_scatterplot)=0,tblSalaries[[#This Row],[Salary in USD]],IF(AND(tblSalaries[[#This Row],[Salary in USD]]&gt;=VALUE(min_scatterplot),tblSalaries[[#This Row],[Salary in USD]]&lt;=VALUE(max_scatterplot)),tblSalaries[[#This Row],[Salary in USD]],selection_false))</f>
        <v>44251.268536364711</v>
      </c>
    </row>
    <row r="945" spans="2:15" ht="15" customHeight="1" x14ac:dyDescent="0.25">
      <c r="B945" t="s">
        <v>2355</v>
      </c>
      <c r="C945" s="1">
        <v>41055.070763888885</v>
      </c>
      <c r="D945" s="4">
        <v>44200</v>
      </c>
      <c r="E945">
        <v>44200</v>
      </c>
      <c r="F945" t="s">
        <v>6</v>
      </c>
      <c r="G945">
        <f>tblSalaries[[#This Row],[clean Salary (in local currency)]]*VLOOKUP(tblSalaries[[#This Row],[Currency]],mapping!D:E,2,FALSE)</f>
        <v>44200</v>
      </c>
      <c r="H945" t="s">
        <v>436</v>
      </c>
      <c r="I945" t="s">
        <v>20</v>
      </c>
      <c r="J945" t="s">
        <v>15</v>
      </c>
      <c r="K945" t="str">
        <f>VLOOKUP(tblSalaries[[#This Row],[Where do you work]],tblCountries[[Actual]:[Mapping]],2,FALSE)</f>
        <v>USA</v>
      </c>
      <c r="L945" t="s">
        <v>13</v>
      </c>
      <c r="M945" s="21" t="s">
        <v>4016</v>
      </c>
      <c r="N945" t="str">
        <f>VLOOKUP(IF(FLOOR(tblSalaries[[#This Row],[Salary in USD]]/salary_step,1)&gt;19,19,FLOOR(tblSalaries[[#This Row],[Salary in USD]]/salary_step,1)),tblCountries4[#All],2,0)</f>
        <v>03 | 37500 - 50000</v>
      </c>
      <c r="O945">
        <f>IF(VALUE(max_scatterplot)=0,tblSalaries[[#This Row],[Salary in USD]],IF(AND(tblSalaries[[#This Row],[Salary in USD]]&gt;=VALUE(min_scatterplot),tblSalaries[[#This Row],[Salary in USD]]&lt;=VALUE(max_scatterplot)),tblSalaries[[#This Row],[Salary in USD]],selection_false))</f>
        <v>44200</v>
      </c>
    </row>
    <row r="946" spans="2:15" ht="15" customHeight="1" x14ac:dyDescent="0.25">
      <c r="B946" t="s">
        <v>2264</v>
      </c>
      <c r="C946" s="1">
        <v>41055.047222222223</v>
      </c>
      <c r="D946" s="4">
        <v>28000</v>
      </c>
      <c r="E946">
        <v>28000</v>
      </c>
      <c r="F946" t="s">
        <v>69</v>
      </c>
      <c r="G946">
        <f>tblSalaries[[#This Row],[clean Salary (in local currency)]]*VLOOKUP(tblSalaries[[#This Row],[Currency]],mapping!D:E,2,FALSE)</f>
        <v>44132.991617883956</v>
      </c>
      <c r="H946" t="s">
        <v>332</v>
      </c>
      <c r="I946" t="s">
        <v>20</v>
      </c>
      <c r="J946" t="s">
        <v>71</v>
      </c>
      <c r="K946" t="str">
        <f>VLOOKUP(tblSalaries[[#This Row],[Where do you work]],tblCountries[[Actual]:[Mapping]],2,FALSE)</f>
        <v>UK</v>
      </c>
      <c r="L946" t="s">
        <v>13</v>
      </c>
      <c r="M946" s="21" t="s">
        <v>4016</v>
      </c>
      <c r="N946" t="str">
        <f>VLOOKUP(IF(FLOOR(tblSalaries[[#This Row],[Salary in USD]]/salary_step,1)&gt;19,19,FLOOR(tblSalaries[[#This Row],[Salary in USD]]/salary_step,1)),tblCountries4[#All],2,0)</f>
        <v>03 | 37500 - 50000</v>
      </c>
      <c r="O946">
        <f>IF(VALUE(max_scatterplot)=0,tblSalaries[[#This Row],[Salary in USD]],IF(AND(tblSalaries[[#This Row],[Salary in USD]]&gt;=VALUE(min_scatterplot),tblSalaries[[#This Row],[Salary in USD]]&lt;=VALUE(max_scatterplot)),tblSalaries[[#This Row],[Salary in USD]],selection_false))</f>
        <v>44132.991617883956</v>
      </c>
    </row>
    <row r="947" spans="2:15" ht="15" customHeight="1" x14ac:dyDescent="0.25">
      <c r="B947" t="s">
        <v>2387</v>
      </c>
      <c r="C947" s="1">
        <v>41055.083449074074</v>
      </c>
      <c r="D947" s="4" t="s">
        <v>470</v>
      </c>
      <c r="E947">
        <v>28000</v>
      </c>
      <c r="F947" t="s">
        <v>69</v>
      </c>
      <c r="G947">
        <f>tblSalaries[[#This Row],[clean Salary (in local currency)]]*VLOOKUP(tblSalaries[[#This Row],[Currency]],mapping!D:E,2,FALSE)</f>
        <v>44132.991617883956</v>
      </c>
      <c r="H947" t="s">
        <v>471</v>
      </c>
      <c r="I947" t="s">
        <v>52</v>
      </c>
      <c r="J947" t="s">
        <v>71</v>
      </c>
      <c r="K947" t="str">
        <f>VLOOKUP(tblSalaries[[#This Row],[Where do you work]],tblCountries[[Actual]:[Mapping]],2,FALSE)</f>
        <v>UK</v>
      </c>
      <c r="L947" t="s">
        <v>18</v>
      </c>
      <c r="M947" s="21" t="s">
        <v>4016</v>
      </c>
      <c r="N947" t="str">
        <f>VLOOKUP(IF(FLOOR(tblSalaries[[#This Row],[Salary in USD]]/salary_step,1)&gt;19,19,FLOOR(tblSalaries[[#This Row],[Salary in USD]]/salary_step,1)),tblCountries4[#All],2,0)</f>
        <v>03 | 37500 - 50000</v>
      </c>
      <c r="O947">
        <f>IF(VALUE(max_scatterplot)=0,tblSalaries[[#This Row],[Salary in USD]],IF(AND(tblSalaries[[#This Row],[Salary in USD]]&gt;=VALUE(min_scatterplot),tblSalaries[[#This Row],[Salary in USD]]&lt;=VALUE(max_scatterplot)),tblSalaries[[#This Row],[Salary in USD]],selection_false))</f>
        <v>44132.991617883956</v>
      </c>
    </row>
    <row r="948" spans="2:15" ht="15" customHeight="1" x14ac:dyDescent="0.25">
      <c r="B948" t="s">
        <v>3045</v>
      </c>
      <c r="C948" s="1">
        <v>41057.607372685183</v>
      </c>
      <c r="D948" s="4" t="s">
        <v>470</v>
      </c>
      <c r="E948">
        <v>28000</v>
      </c>
      <c r="F948" t="s">
        <v>69</v>
      </c>
      <c r="G948">
        <f>tblSalaries[[#This Row],[clean Salary (in local currency)]]*VLOOKUP(tblSalaries[[#This Row],[Currency]],mapping!D:E,2,FALSE)</f>
        <v>44132.991617883956</v>
      </c>
      <c r="H948" t="s">
        <v>833</v>
      </c>
      <c r="I948" t="s">
        <v>20</v>
      </c>
      <c r="J948" t="s">
        <v>71</v>
      </c>
      <c r="K948" t="str">
        <f>VLOOKUP(tblSalaries[[#This Row],[Where do you work]],tblCountries[[Actual]:[Mapping]],2,FALSE)</f>
        <v>UK</v>
      </c>
      <c r="L948" t="s">
        <v>18</v>
      </c>
      <c r="M948" s="21">
        <v>16</v>
      </c>
      <c r="N948" t="str">
        <f>VLOOKUP(IF(FLOOR(tblSalaries[[#This Row],[Salary in USD]]/salary_step,1)&gt;19,19,FLOOR(tblSalaries[[#This Row],[Salary in USD]]/salary_step,1)),tblCountries4[#All],2,0)</f>
        <v>03 | 37500 - 50000</v>
      </c>
      <c r="O948">
        <f>IF(VALUE(max_scatterplot)=0,tblSalaries[[#This Row],[Salary in USD]],IF(AND(tblSalaries[[#This Row],[Salary in USD]]&gt;=VALUE(min_scatterplot),tblSalaries[[#This Row],[Salary in USD]]&lt;=VALUE(max_scatterplot)),tblSalaries[[#This Row],[Salary in USD]],selection_false))</f>
        <v>44132.991617883956</v>
      </c>
    </row>
    <row r="949" spans="2:15" ht="15" customHeight="1" x14ac:dyDescent="0.25">
      <c r="B949" t="s">
        <v>2017</v>
      </c>
      <c r="C949" s="1">
        <v>41054.150891203702</v>
      </c>
      <c r="D949" s="4" t="s">
        <v>28</v>
      </c>
      <c r="E949">
        <v>44000</v>
      </c>
      <c r="F949" t="s">
        <v>6</v>
      </c>
      <c r="G949">
        <f>tblSalaries[[#This Row],[clean Salary (in local currency)]]*VLOOKUP(tblSalaries[[#This Row],[Currency]],mapping!D:E,2,FALSE)</f>
        <v>44000</v>
      </c>
      <c r="H949" t="s">
        <v>29</v>
      </c>
      <c r="I949" t="s">
        <v>4001</v>
      </c>
      <c r="J949" t="s">
        <v>30</v>
      </c>
      <c r="K949" t="str">
        <f>VLOOKUP(tblSalaries[[#This Row],[Where do you work]],tblCountries[[Actual]:[Mapping]],2,FALSE)</f>
        <v>Portugal</v>
      </c>
      <c r="L949" t="s">
        <v>25</v>
      </c>
      <c r="M949" s="21" t="s">
        <v>4016</v>
      </c>
      <c r="N949" t="str">
        <f>VLOOKUP(IF(FLOOR(tblSalaries[[#This Row],[Salary in USD]]/salary_step,1)&gt;19,19,FLOOR(tblSalaries[[#This Row],[Salary in USD]]/salary_step,1)),tblCountries4[#All],2,0)</f>
        <v>03 | 37500 - 50000</v>
      </c>
      <c r="O949">
        <f>IF(VALUE(max_scatterplot)=0,tblSalaries[[#This Row],[Salary in USD]],IF(AND(tblSalaries[[#This Row],[Salary in USD]]&gt;=VALUE(min_scatterplot),tblSalaries[[#This Row],[Salary in USD]]&lt;=VALUE(max_scatterplot)),tblSalaries[[#This Row],[Salary in USD]],selection_false))</f>
        <v>44000</v>
      </c>
    </row>
    <row r="950" spans="2:15" ht="15" customHeight="1" x14ac:dyDescent="0.25">
      <c r="B950" t="s">
        <v>2132</v>
      </c>
      <c r="C950" s="1">
        <v>41055.029282407406</v>
      </c>
      <c r="D950" s="4" t="s">
        <v>192</v>
      </c>
      <c r="E950">
        <v>44000</v>
      </c>
      <c r="F950" t="s">
        <v>6</v>
      </c>
      <c r="G950">
        <f>tblSalaries[[#This Row],[clean Salary (in local currency)]]*VLOOKUP(tblSalaries[[#This Row],[Currency]],mapping!D:E,2,FALSE)</f>
        <v>44000</v>
      </c>
      <c r="H950" t="s">
        <v>193</v>
      </c>
      <c r="I950" t="s">
        <v>52</v>
      </c>
      <c r="J950" t="s">
        <v>15</v>
      </c>
      <c r="K950" t="str">
        <f>VLOOKUP(tblSalaries[[#This Row],[Where do you work]],tblCountries[[Actual]:[Mapping]],2,FALSE)</f>
        <v>USA</v>
      </c>
      <c r="L950" t="s">
        <v>25</v>
      </c>
      <c r="M950" s="21" t="s">
        <v>4016</v>
      </c>
      <c r="N950" t="str">
        <f>VLOOKUP(IF(FLOOR(tblSalaries[[#This Row],[Salary in USD]]/salary_step,1)&gt;19,19,FLOOR(tblSalaries[[#This Row],[Salary in USD]]/salary_step,1)),tblCountries4[#All],2,0)</f>
        <v>03 | 37500 - 50000</v>
      </c>
      <c r="O950">
        <f>IF(VALUE(max_scatterplot)=0,tblSalaries[[#This Row],[Salary in USD]],IF(AND(tblSalaries[[#This Row],[Salary in USD]]&gt;=VALUE(min_scatterplot),tblSalaries[[#This Row],[Salary in USD]]&lt;=VALUE(max_scatterplot)),tblSalaries[[#This Row],[Salary in USD]],selection_false))</f>
        <v>44000</v>
      </c>
    </row>
    <row r="951" spans="2:15" ht="15" customHeight="1" x14ac:dyDescent="0.25">
      <c r="B951" t="s">
        <v>2389</v>
      </c>
      <c r="C951" s="1">
        <v>41055.083819444444</v>
      </c>
      <c r="D951" s="4">
        <v>44000</v>
      </c>
      <c r="E951">
        <v>44000</v>
      </c>
      <c r="F951" t="s">
        <v>6</v>
      </c>
      <c r="G951">
        <f>tblSalaries[[#This Row],[clean Salary (in local currency)]]*VLOOKUP(tblSalaries[[#This Row],[Currency]],mapping!D:E,2,FALSE)</f>
        <v>44000</v>
      </c>
      <c r="H951" t="s">
        <v>473</v>
      </c>
      <c r="I951" t="s">
        <v>20</v>
      </c>
      <c r="J951" t="s">
        <v>15</v>
      </c>
      <c r="K951" t="str">
        <f>VLOOKUP(tblSalaries[[#This Row],[Where do you work]],tblCountries[[Actual]:[Mapping]],2,FALSE)</f>
        <v>USA</v>
      </c>
      <c r="L951" t="s">
        <v>18</v>
      </c>
      <c r="M951" s="21" t="s">
        <v>4016</v>
      </c>
      <c r="N951" t="str">
        <f>VLOOKUP(IF(FLOOR(tblSalaries[[#This Row],[Salary in USD]]/salary_step,1)&gt;19,19,FLOOR(tblSalaries[[#This Row],[Salary in USD]]/salary_step,1)),tblCountries4[#All],2,0)</f>
        <v>03 | 37500 - 50000</v>
      </c>
      <c r="O951">
        <f>IF(VALUE(max_scatterplot)=0,tblSalaries[[#This Row],[Salary in USD]],IF(AND(tblSalaries[[#This Row],[Salary in USD]]&gt;=VALUE(min_scatterplot),tblSalaries[[#This Row],[Salary in USD]]&lt;=VALUE(max_scatterplot)),tblSalaries[[#This Row],[Salary in USD]],selection_false))</f>
        <v>44000</v>
      </c>
    </row>
    <row r="952" spans="2:15" ht="15" customHeight="1" x14ac:dyDescent="0.25">
      <c r="B952" t="s">
        <v>3367</v>
      </c>
      <c r="C952" s="1">
        <v>41058.916377314818</v>
      </c>
      <c r="D952" s="4">
        <v>44000</v>
      </c>
      <c r="E952">
        <v>44000</v>
      </c>
      <c r="F952" t="s">
        <v>6</v>
      </c>
      <c r="G952">
        <f>tblSalaries[[#This Row],[clean Salary (in local currency)]]*VLOOKUP(tblSalaries[[#This Row],[Currency]],mapping!D:E,2,FALSE)</f>
        <v>44000</v>
      </c>
      <c r="H952" t="s">
        <v>1552</v>
      </c>
      <c r="I952" t="s">
        <v>279</v>
      </c>
      <c r="J952" t="s">
        <v>15</v>
      </c>
      <c r="K952" t="str">
        <f>VLOOKUP(tblSalaries[[#This Row],[Where do you work]],tblCountries[[Actual]:[Mapping]],2,FALSE)</f>
        <v>USA</v>
      </c>
      <c r="L952" t="s">
        <v>9</v>
      </c>
      <c r="M952" s="21">
        <v>15</v>
      </c>
      <c r="N952" t="str">
        <f>VLOOKUP(IF(FLOOR(tblSalaries[[#This Row],[Salary in USD]]/salary_step,1)&gt;19,19,FLOOR(tblSalaries[[#This Row],[Salary in USD]]/salary_step,1)),tblCountries4[#All],2,0)</f>
        <v>03 | 37500 - 50000</v>
      </c>
      <c r="O952">
        <f>IF(VALUE(max_scatterplot)=0,tblSalaries[[#This Row],[Salary in USD]],IF(AND(tblSalaries[[#This Row],[Salary in USD]]&gt;=VALUE(min_scatterplot),tblSalaries[[#This Row],[Salary in USD]]&lt;=VALUE(max_scatterplot)),tblSalaries[[#This Row],[Salary in USD]],selection_false))</f>
        <v>44000</v>
      </c>
    </row>
    <row r="953" spans="2:15" ht="15" customHeight="1" x14ac:dyDescent="0.25">
      <c r="B953" t="s">
        <v>3559</v>
      </c>
      <c r="C953" s="1">
        <v>41061.543958333335</v>
      </c>
      <c r="D953" s="4">
        <v>44000</v>
      </c>
      <c r="E953">
        <v>44000</v>
      </c>
      <c r="F953" t="s">
        <v>6</v>
      </c>
      <c r="G953">
        <f>tblSalaries[[#This Row],[clean Salary (in local currency)]]*VLOOKUP(tblSalaries[[#This Row],[Currency]],mapping!D:E,2,FALSE)</f>
        <v>44000</v>
      </c>
      <c r="H953" t="s">
        <v>1738</v>
      </c>
      <c r="I953" t="s">
        <v>20</v>
      </c>
      <c r="J953" t="s">
        <v>15</v>
      </c>
      <c r="K953" t="str">
        <f>VLOOKUP(tblSalaries[[#This Row],[Where do you work]],tblCountries[[Actual]:[Mapping]],2,FALSE)</f>
        <v>USA</v>
      </c>
      <c r="L953" t="s">
        <v>9</v>
      </c>
      <c r="M953" s="21">
        <v>3.5</v>
      </c>
      <c r="N953" t="str">
        <f>VLOOKUP(IF(FLOOR(tblSalaries[[#This Row],[Salary in USD]]/salary_step,1)&gt;19,19,FLOOR(tblSalaries[[#This Row],[Salary in USD]]/salary_step,1)),tblCountries4[#All],2,0)</f>
        <v>03 | 37500 - 50000</v>
      </c>
      <c r="O953">
        <f>IF(VALUE(max_scatterplot)=0,tblSalaries[[#This Row],[Salary in USD]],IF(AND(tblSalaries[[#This Row],[Salary in USD]]&gt;=VALUE(min_scatterplot),tblSalaries[[#This Row],[Salary in USD]]&lt;=VALUE(max_scatterplot)),tblSalaries[[#This Row],[Salary in USD]],selection_false))</f>
        <v>44000</v>
      </c>
    </row>
    <row r="954" spans="2:15" ht="15" customHeight="1" x14ac:dyDescent="0.25">
      <c r="B954" t="s">
        <v>3023</v>
      </c>
      <c r="C954" s="1">
        <v>41057.559976851851</v>
      </c>
      <c r="D954" s="4">
        <v>55</v>
      </c>
      <c r="E954">
        <v>55000</v>
      </c>
      <c r="F954" t="s">
        <v>670</v>
      </c>
      <c r="G954">
        <f>tblSalaries[[#This Row],[clean Salary (in local currency)]]*VLOOKUP(tblSalaries[[#This Row],[Currency]],mapping!D:E,2,FALSE)</f>
        <v>43867.345148271634</v>
      </c>
      <c r="H954" t="s">
        <v>14</v>
      </c>
      <c r="I954" t="s">
        <v>20</v>
      </c>
      <c r="J954" t="s">
        <v>672</v>
      </c>
      <c r="K954" t="str">
        <f>VLOOKUP(tblSalaries[[#This Row],[Where do you work]],tblCountries[[Actual]:[Mapping]],2,FALSE)</f>
        <v>New Zealand</v>
      </c>
      <c r="L954" t="s">
        <v>13</v>
      </c>
      <c r="M954" s="21">
        <v>10</v>
      </c>
      <c r="N954" t="str">
        <f>VLOOKUP(IF(FLOOR(tblSalaries[[#This Row],[Salary in USD]]/salary_step,1)&gt;19,19,FLOOR(tblSalaries[[#This Row],[Salary in USD]]/salary_step,1)),tblCountries4[#All],2,0)</f>
        <v>03 | 37500 - 50000</v>
      </c>
      <c r="O954">
        <f>IF(VALUE(max_scatterplot)=0,tblSalaries[[#This Row],[Salary in USD]],IF(AND(tblSalaries[[#This Row],[Salary in USD]]&gt;=VALUE(min_scatterplot),tblSalaries[[#This Row],[Salary in USD]]&lt;=VALUE(max_scatterplot)),tblSalaries[[#This Row],[Salary in USD]],selection_false))</f>
        <v>43867.345148271634</v>
      </c>
    </row>
    <row r="955" spans="2:15" ht="15" customHeight="1" x14ac:dyDescent="0.25">
      <c r="B955" t="s">
        <v>2956</v>
      </c>
      <c r="C955" s="1">
        <v>41057.286168981482</v>
      </c>
      <c r="D955" s="4">
        <v>43000</v>
      </c>
      <c r="E955">
        <v>43000</v>
      </c>
      <c r="F955" t="s">
        <v>82</v>
      </c>
      <c r="G955">
        <f>tblSalaries[[#This Row],[clean Salary (in local currency)]]*VLOOKUP(tblSalaries[[#This Row],[Currency]],mapping!D:E,2,FALSE)</f>
        <v>43856.11522531334</v>
      </c>
      <c r="H955" t="s">
        <v>1107</v>
      </c>
      <c r="I955" t="s">
        <v>52</v>
      </c>
      <c r="J955" t="s">
        <v>84</v>
      </c>
      <c r="K955" t="str">
        <f>VLOOKUP(tblSalaries[[#This Row],[Where do you work]],tblCountries[[Actual]:[Mapping]],2,FALSE)</f>
        <v>Australia</v>
      </c>
      <c r="L955" t="s">
        <v>13</v>
      </c>
      <c r="M955" s="21">
        <v>1</v>
      </c>
      <c r="N955" t="str">
        <f>VLOOKUP(IF(FLOOR(tblSalaries[[#This Row],[Salary in USD]]/salary_step,1)&gt;19,19,FLOOR(tblSalaries[[#This Row],[Salary in USD]]/salary_step,1)),tblCountries4[#All],2,0)</f>
        <v>03 | 37500 - 50000</v>
      </c>
      <c r="O955">
        <f>IF(VALUE(max_scatterplot)=0,tblSalaries[[#This Row],[Salary in USD]],IF(AND(tblSalaries[[#This Row],[Salary in USD]]&gt;=VALUE(min_scatterplot),tblSalaries[[#This Row],[Salary in USD]]&lt;=VALUE(max_scatterplot)),tblSalaries[[#This Row],[Salary in USD]],selection_false))</f>
        <v>43856.11522531334</v>
      </c>
    </row>
    <row r="956" spans="2:15" ht="15" customHeight="1" x14ac:dyDescent="0.25">
      <c r="B956" t="s">
        <v>3326</v>
      </c>
      <c r="C956" s="1">
        <v>41058.764733796299</v>
      </c>
      <c r="D956" s="4">
        <v>34500</v>
      </c>
      <c r="E956">
        <v>34500</v>
      </c>
      <c r="F956" t="s">
        <v>22</v>
      </c>
      <c r="G956">
        <f>tblSalaries[[#This Row],[clean Salary (in local currency)]]*VLOOKUP(tblSalaries[[#This Row],[Currency]],mapping!D:E,2,FALSE)</f>
        <v>43828.780645210471</v>
      </c>
      <c r="H956" t="s">
        <v>20</v>
      </c>
      <c r="I956" t="s">
        <v>20</v>
      </c>
      <c r="J956" t="s">
        <v>628</v>
      </c>
      <c r="K956" t="str">
        <f>VLOOKUP(tblSalaries[[#This Row],[Where do you work]],tblCountries[[Actual]:[Mapping]],2,FALSE)</f>
        <v>Netherlands</v>
      </c>
      <c r="L956" t="s">
        <v>9</v>
      </c>
      <c r="M956" s="21">
        <v>15</v>
      </c>
      <c r="N956" t="str">
        <f>VLOOKUP(IF(FLOOR(tblSalaries[[#This Row],[Salary in USD]]/salary_step,1)&gt;19,19,FLOOR(tblSalaries[[#This Row],[Salary in USD]]/salary_step,1)),tblCountries4[#All],2,0)</f>
        <v>03 | 37500 - 50000</v>
      </c>
      <c r="O956">
        <f>IF(VALUE(max_scatterplot)=0,tblSalaries[[#This Row],[Salary in USD]],IF(AND(tblSalaries[[#This Row],[Salary in USD]]&gt;=VALUE(min_scatterplot),tblSalaries[[#This Row],[Salary in USD]]&lt;=VALUE(max_scatterplot)),tblSalaries[[#This Row],[Salary in USD]],selection_false))</f>
        <v>43828.780645210471</v>
      </c>
    </row>
    <row r="957" spans="2:15" ht="15" customHeight="1" x14ac:dyDescent="0.25">
      <c r="B957" t="s">
        <v>2850</v>
      </c>
      <c r="C957" s="1">
        <v>41056.15111111111</v>
      </c>
      <c r="D957" s="4">
        <v>43600</v>
      </c>
      <c r="E957">
        <v>43600</v>
      </c>
      <c r="F957" t="s">
        <v>6</v>
      </c>
      <c r="G957">
        <f>tblSalaries[[#This Row],[clean Salary (in local currency)]]*VLOOKUP(tblSalaries[[#This Row],[Currency]],mapping!D:E,2,FALSE)</f>
        <v>43600</v>
      </c>
      <c r="H957" t="s">
        <v>153</v>
      </c>
      <c r="I957" t="s">
        <v>20</v>
      </c>
      <c r="J957" t="s">
        <v>15</v>
      </c>
      <c r="K957" t="str">
        <f>VLOOKUP(tblSalaries[[#This Row],[Where do you work]],tblCountries[[Actual]:[Mapping]],2,FALSE)</f>
        <v>USA</v>
      </c>
      <c r="L957" t="s">
        <v>9</v>
      </c>
      <c r="M957" s="21">
        <v>5</v>
      </c>
      <c r="N957" t="str">
        <f>VLOOKUP(IF(FLOOR(tblSalaries[[#This Row],[Salary in USD]]/salary_step,1)&gt;19,19,FLOOR(tblSalaries[[#This Row],[Salary in USD]]/salary_step,1)),tblCountries4[#All],2,0)</f>
        <v>03 | 37500 - 50000</v>
      </c>
      <c r="O957">
        <f>IF(VALUE(max_scatterplot)=0,tblSalaries[[#This Row],[Salary in USD]],IF(AND(tblSalaries[[#This Row],[Salary in USD]]&gt;=VALUE(min_scatterplot),tblSalaries[[#This Row],[Salary in USD]]&lt;=VALUE(max_scatterplot)),tblSalaries[[#This Row],[Salary in USD]],selection_false))</f>
        <v>43600</v>
      </c>
    </row>
    <row r="958" spans="2:15" ht="15" customHeight="1" x14ac:dyDescent="0.25">
      <c r="B958" t="s">
        <v>2295</v>
      </c>
      <c r="C958" s="1">
        <v>41055.054837962962</v>
      </c>
      <c r="D958" s="4">
        <v>3600</v>
      </c>
      <c r="E958">
        <v>43200</v>
      </c>
      <c r="F958" t="s">
        <v>6</v>
      </c>
      <c r="G958">
        <f>tblSalaries[[#This Row],[clean Salary (in local currency)]]*VLOOKUP(tblSalaries[[#This Row],[Currency]],mapping!D:E,2,FALSE)</f>
        <v>43200</v>
      </c>
      <c r="H958" t="s">
        <v>365</v>
      </c>
      <c r="I958" t="s">
        <v>52</v>
      </c>
      <c r="J958" t="s">
        <v>133</v>
      </c>
      <c r="K958" t="str">
        <f>VLOOKUP(tblSalaries[[#This Row],[Where do you work]],tblCountries[[Actual]:[Mapping]],2,FALSE)</f>
        <v>Saudi Arabia</v>
      </c>
      <c r="L958" t="s">
        <v>9</v>
      </c>
      <c r="M958" s="21" t="s">
        <v>4016</v>
      </c>
      <c r="N958" t="str">
        <f>VLOOKUP(IF(FLOOR(tblSalaries[[#This Row],[Salary in USD]]/salary_step,1)&gt;19,19,FLOOR(tblSalaries[[#This Row],[Salary in USD]]/salary_step,1)),tblCountries4[#All],2,0)</f>
        <v>03 | 37500 - 50000</v>
      </c>
      <c r="O958">
        <f>IF(VALUE(max_scatterplot)=0,tblSalaries[[#This Row],[Salary in USD]],IF(AND(tblSalaries[[#This Row],[Salary in USD]]&gt;=VALUE(min_scatterplot),tblSalaries[[#This Row],[Salary in USD]]&lt;=VALUE(max_scatterplot)),tblSalaries[[#This Row],[Salary in USD]],selection_false))</f>
        <v>43200</v>
      </c>
    </row>
    <row r="959" spans="2:15" ht="15" customHeight="1" x14ac:dyDescent="0.25">
      <c r="B959" t="s">
        <v>3249</v>
      </c>
      <c r="C959" s="1">
        <v>41058.40115740741</v>
      </c>
      <c r="D959" s="4" t="s">
        <v>1420</v>
      </c>
      <c r="E959">
        <v>43000</v>
      </c>
      <c r="F959" t="s">
        <v>6</v>
      </c>
      <c r="G959">
        <f>tblSalaries[[#This Row],[clean Salary (in local currency)]]*VLOOKUP(tblSalaries[[#This Row],[Currency]],mapping!D:E,2,FALSE)</f>
        <v>43000</v>
      </c>
      <c r="H959" t="s">
        <v>1421</v>
      </c>
      <c r="I959" t="s">
        <v>52</v>
      </c>
      <c r="J959" t="s">
        <v>84</v>
      </c>
      <c r="K959" t="str">
        <f>VLOOKUP(tblSalaries[[#This Row],[Where do you work]],tblCountries[[Actual]:[Mapping]],2,FALSE)</f>
        <v>Australia</v>
      </c>
      <c r="L959" t="s">
        <v>18</v>
      </c>
      <c r="M959" s="21">
        <v>4</v>
      </c>
      <c r="N959" t="str">
        <f>VLOOKUP(IF(FLOOR(tblSalaries[[#This Row],[Salary in USD]]/salary_step,1)&gt;19,19,FLOOR(tblSalaries[[#This Row],[Salary in USD]]/salary_step,1)),tblCountries4[#All],2,0)</f>
        <v>03 | 37500 - 50000</v>
      </c>
      <c r="O959">
        <f>IF(VALUE(max_scatterplot)=0,tblSalaries[[#This Row],[Salary in USD]],IF(AND(tblSalaries[[#This Row],[Salary in USD]]&gt;=VALUE(min_scatterplot),tblSalaries[[#This Row],[Salary in USD]]&lt;=VALUE(max_scatterplot)),tblSalaries[[#This Row],[Salary in USD]],selection_false))</f>
        <v>43000</v>
      </c>
    </row>
    <row r="960" spans="2:15" ht="15" customHeight="1" x14ac:dyDescent="0.25">
      <c r="B960" t="s">
        <v>2214</v>
      </c>
      <c r="C960" s="1">
        <v>41055.037974537037</v>
      </c>
      <c r="D960" s="4">
        <v>43000</v>
      </c>
      <c r="E960">
        <v>43000</v>
      </c>
      <c r="F960" t="s">
        <v>6</v>
      </c>
      <c r="G960">
        <f>tblSalaries[[#This Row],[clean Salary (in local currency)]]*VLOOKUP(tblSalaries[[#This Row],[Currency]],mapping!D:E,2,FALSE)</f>
        <v>43000</v>
      </c>
      <c r="H960" t="s">
        <v>285</v>
      </c>
      <c r="I960" t="s">
        <v>20</v>
      </c>
      <c r="J960" t="s">
        <v>15</v>
      </c>
      <c r="K960" t="str">
        <f>VLOOKUP(tblSalaries[[#This Row],[Where do you work]],tblCountries[[Actual]:[Mapping]],2,FALSE)</f>
        <v>USA</v>
      </c>
      <c r="L960" t="s">
        <v>13</v>
      </c>
      <c r="M960" s="21" t="s">
        <v>4016</v>
      </c>
      <c r="N960" t="str">
        <f>VLOOKUP(IF(FLOOR(tblSalaries[[#This Row],[Salary in USD]]/salary_step,1)&gt;19,19,FLOOR(tblSalaries[[#This Row],[Salary in USD]]/salary_step,1)),tblCountries4[#All],2,0)</f>
        <v>03 | 37500 - 50000</v>
      </c>
      <c r="O960">
        <f>IF(VALUE(max_scatterplot)=0,tblSalaries[[#This Row],[Salary in USD]],IF(AND(tblSalaries[[#This Row],[Salary in USD]]&gt;=VALUE(min_scatterplot),tblSalaries[[#This Row],[Salary in USD]]&lt;=VALUE(max_scatterplot)),tblSalaries[[#This Row],[Salary in USD]],selection_false))</f>
        <v>43000</v>
      </c>
    </row>
    <row r="961" spans="2:15" ht="15" customHeight="1" x14ac:dyDescent="0.25">
      <c r="B961" t="s">
        <v>2542</v>
      </c>
      <c r="C961" s="1">
        <v>41055.229143518518</v>
      </c>
      <c r="D961" s="4">
        <v>43000</v>
      </c>
      <c r="E961">
        <v>43000</v>
      </c>
      <c r="F961" t="s">
        <v>6</v>
      </c>
      <c r="G961">
        <f>tblSalaries[[#This Row],[clean Salary (in local currency)]]*VLOOKUP(tblSalaries[[#This Row],[Currency]],mapping!D:E,2,FALSE)</f>
        <v>43000</v>
      </c>
      <c r="H961" t="s">
        <v>310</v>
      </c>
      <c r="I961" t="s">
        <v>310</v>
      </c>
      <c r="J961" t="s">
        <v>15</v>
      </c>
      <c r="K961" t="str">
        <f>VLOOKUP(tblSalaries[[#This Row],[Where do you work]],tblCountries[[Actual]:[Mapping]],2,FALSE)</f>
        <v>USA</v>
      </c>
      <c r="L961" t="s">
        <v>13</v>
      </c>
      <c r="M961" s="21" t="s">
        <v>4016</v>
      </c>
      <c r="N961" t="str">
        <f>VLOOKUP(IF(FLOOR(tblSalaries[[#This Row],[Salary in USD]]/salary_step,1)&gt;19,19,FLOOR(tblSalaries[[#This Row],[Salary in USD]]/salary_step,1)),tblCountries4[#All],2,0)</f>
        <v>03 | 37500 - 50000</v>
      </c>
      <c r="O961">
        <f>IF(VALUE(max_scatterplot)=0,tblSalaries[[#This Row],[Salary in USD]],IF(AND(tblSalaries[[#This Row],[Salary in USD]]&gt;=VALUE(min_scatterplot),tblSalaries[[#This Row],[Salary in USD]]&lt;=VALUE(max_scatterplot)),tblSalaries[[#This Row],[Salary in USD]],selection_false))</f>
        <v>43000</v>
      </c>
    </row>
    <row r="962" spans="2:15" ht="15" customHeight="1" x14ac:dyDescent="0.25">
      <c r="B962" t="s">
        <v>2878</v>
      </c>
      <c r="C962" s="1">
        <v>41056.565416666665</v>
      </c>
      <c r="D962" s="4">
        <v>43000</v>
      </c>
      <c r="E962">
        <v>43000</v>
      </c>
      <c r="F962" t="s">
        <v>6</v>
      </c>
      <c r="G962">
        <f>tblSalaries[[#This Row],[clean Salary (in local currency)]]*VLOOKUP(tblSalaries[[#This Row],[Currency]],mapping!D:E,2,FALSE)</f>
        <v>43000</v>
      </c>
      <c r="H962" t="s">
        <v>14</v>
      </c>
      <c r="I962" t="s">
        <v>20</v>
      </c>
      <c r="J962" t="s">
        <v>15</v>
      </c>
      <c r="K962" t="str">
        <f>VLOOKUP(tblSalaries[[#This Row],[Where do you work]],tblCountries[[Actual]:[Mapping]],2,FALSE)</f>
        <v>USA</v>
      </c>
      <c r="L962" t="s">
        <v>9</v>
      </c>
      <c r="M962" s="21">
        <v>1</v>
      </c>
      <c r="N962" t="str">
        <f>VLOOKUP(IF(FLOOR(tblSalaries[[#This Row],[Salary in USD]]/salary_step,1)&gt;19,19,FLOOR(tblSalaries[[#This Row],[Salary in USD]]/salary_step,1)),tblCountries4[#All],2,0)</f>
        <v>03 | 37500 - 50000</v>
      </c>
      <c r="O962">
        <f>IF(VALUE(max_scatterplot)=0,tblSalaries[[#This Row],[Salary in USD]],IF(AND(tblSalaries[[#This Row],[Salary in USD]]&gt;=VALUE(min_scatterplot),tblSalaries[[#This Row],[Salary in USD]]&lt;=VALUE(max_scatterplot)),tblSalaries[[#This Row],[Salary in USD]],selection_false))</f>
        <v>43000</v>
      </c>
    </row>
    <row r="963" spans="2:15" ht="15" customHeight="1" x14ac:dyDescent="0.25">
      <c r="B963" t="s">
        <v>3860</v>
      </c>
      <c r="C963" s="1">
        <v>41079.142754629633</v>
      </c>
      <c r="D963" s="4">
        <v>43000</v>
      </c>
      <c r="E963">
        <v>43000</v>
      </c>
      <c r="F963" t="s">
        <v>6</v>
      </c>
      <c r="G963">
        <f>tblSalaries[[#This Row],[clean Salary (in local currency)]]*VLOOKUP(tblSalaries[[#This Row],[Currency]],mapping!D:E,2,FALSE)</f>
        <v>43000</v>
      </c>
      <c r="H963" t="s">
        <v>687</v>
      </c>
      <c r="I963" t="s">
        <v>20</v>
      </c>
      <c r="J963" t="s">
        <v>15</v>
      </c>
      <c r="K963" t="str">
        <f>VLOOKUP(tblSalaries[[#This Row],[Where do you work]],tblCountries[[Actual]:[Mapping]],2,FALSE)</f>
        <v>USA</v>
      </c>
      <c r="L963" t="s">
        <v>9</v>
      </c>
      <c r="M963" s="21">
        <v>5</v>
      </c>
      <c r="N963" t="str">
        <f>VLOOKUP(IF(FLOOR(tblSalaries[[#This Row],[Salary in USD]]/salary_step,1)&gt;19,19,FLOOR(tblSalaries[[#This Row],[Salary in USD]]/salary_step,1)),tblCountries4[#All],2,0)</f>
        <v>03 | 37500 - 50000</v>
      </c>
      <c r="O963">
        <f>IF(VALUE(max_scatterplot)=0,tblSalaries[[#This Row],[Salary in USD]],IF(AND(tblSalaries[[#This Row],[Salary in USD]]&gt;=VALUE(min_scatterplot),tblSalaries[[#This Row],[Salary in USD]]&lt;=VALUE(max_scatterplot)),tblSalaries[[#This Row],[Salary in USD]],selection_false))</f>
        <v>43000</v>
      </c>
    </row>
    <row r="964" spans="2:15" ht="15" customHeight="1" x14ac:dyDescent="0.25">
      <c r="B964" t="s">
        <v>3116</v>
      </c>
      <c r="C964" s="1">
        <v>41057.771423611113</v>
      </c>
      <c r="D964" s="4" t="s">
        <v>1270</v>
      </c>
      <c r="E964">
        <v>2400000</v>
      </c>
      <c r="F964" t="s">
        <v>40</v>
      </c>
      <c r="G964">
        <f>tblSalaries[[#This Row],[clean Salary (in local currency)]]*VLOOKUP(tblSalaries[[#This Row],[Currency]],mapping!D:E,2,FALSE)</f>
        <v>42739.000049862167</v>
      </c>
      <c r="H964" t="s">
        <v>1271</v>
      </c>
      <c r="I964" t="s">
        <v>52</v>
      </c>
      <c r="J964" t="s">
        <v>8</v>
      </c>
      <c r="K964" t="str">
        <f>VLOOKUP(tblSalaries[[#This Row],[Where do you work]],tblCountries[[Actual]:[Mapping]],2,FALSE)</f>
        <v>India</v>
      </c>
      <c r="L964" t="s">
        <v>13</v>
      </c>
      <c r="M964" s="21">
        <v>10</v>
      </c>
      <c r="N964" t="str">
        <f>VLOOKUP(IF(FLOOR(tblSalaries[[#This Row],[Salary in USD]]/salary_step,1)&gt;19,19,FLOOR(tblSalaries[[#This Row],[Salary in USD]]/salary_step,1)),tblCountries4[#All],2,0)</f>
        <v>03 | 37500 - 50000</v>
      </c>
      <c r="O964">
        <f>IF(VALUE(max_scatterplot)=0,tblSalaries[[#This Row],[Salary in USD]],IF(AND(tblSalaries[[#This Row],[Salary in USD]]&gt;=VALUE(min_scatterplot),tblSalaries[[#This Row],[Salary in USD]]&lt;=VALUE(max_scatterplot)),tblSalaries[[#This Row],[Salary in USD]],selection_false))</f>
        <v>42739.000049862167</v>
      </c>
    </row>
    <row r="965" spans="2:15" ht="15" customHeight="1" x14ac:dyDescent="0.25">
      <c r="B965" t="s">
        <v>3474</v>
      </c>
      <c r="C965" s="1">
        <v>41059.938576388886</v>
      </c>
      <c r="D965" s="4" t="s">
        <v>1651</v>
      </c>
      <c r="E965">
        <v>33500</v>
      </c>
      <c r="F965" t="s">
        <v>22</v>
      </c>
      <c r="G965">
        <f>tblSalaries[[#This Row],[clean Salary (in local currency)]]*VLOOKUP(tblSalaries[[#This Row],[Currency]],mapping!D:E,2,FALSE)</f>
        <v>42558.381206218859</v>
      </c>
      <c r="H965" t="s">
        <v>1652</v>
      </c>
      <c r="I965" t="s">
        <v>488</v>
      </c>
      <c r="J965" t="s">
        <v>24</v>
      </c>
      <c r="K965" t="str">
        <f>VLOOKUP(tblSalaries[[#This Row],[Where do you work]],tblCountries[[Actual]:[Mapping]],2,FALSE)</f>
        <v>Germany</v>
      </c>
      <c r="L965" t="s">
        <v>13</v>
      </c>
      <c r="M965" s="21">
        <v>8</v>
      </c>
      <c r="N965" t="str">
        <f>VLOOKUP(IF(FLOOR(tblSalaries[[#This Row],[Salary in USD]]/salary_step,1)&gt;19,19,FLOOR(tblSalaries[[#This Row],[Salary in USD]]/salary_step,1)),tblCountries4[#All],2,0)</f>
        <v>03 | 37500 - 50000</v>
      </c>
      <c r="O965">
        <f>IF(VALUE(max_scatterplot)=0,tblSalaries[[#This Row],[Salary in USD]],IF(AND(tblSalaries[[#This Row],[Salary in USD]]&gt;=VALUE(min_scatterplot),tblSalaries[[#This Row],[Salary in USD]]&lt;=VALUE(max_scatterplot)),tblSalaries[[#This Row],[Salary in USD]],selection_false))</f>
        <v>42558.381206218859</v>
      </c>
    </row>
    <row r="966" spans="2:15" ht="15" customHeight="1" x14ac:dyDescent="0.25">
      <c r="B966" t="s">
        <v>3337</v>
      </c>
      <c r="C966" s="1">
        <v>41058.798668981479</v>
      </c>
      <c r="D966" s="4" t="s">
        <v>1523</v>
      </c>
      <c r="E966">
        <v>27000</v>
      </c>
      <c r="F966" t="s">
        <v>69</v>
      </c>
      <c r="G966">
        <f>tblSalaries[[#This Row],[clean Salary (in local currency)]]*VLOOKUP(tblSalaries[[#This Row],[Currency]],mapping!D:E,2,FALSE)</f>
        <v>42556.81334581667</v>
      </c>
      <c r="H966" t="s">
        <v>1524</v>
      </c>
      <c r="I966" t="s">
        <v>279</v>
      </c>
      <c r="J966" t="s">
        <v>71</v>
      </c>
      <c r="K966" t="str">
        <f>VLOOKUP(tblSalaries[[#This Row],[Where do you work]],tblCountries[[Actual]:[Mapping]],2,FALSE)</f>
        <v>UK</v>
      </c>
      <c r="L966" t="s">
        <v>9</v>
      </c>
      <c r="M966" s="21">
        <v>1</v>
      </c>
      <c r="N966" t="str">
        <f>VLOOKUP(IF(FLOOR(tblSalaries[[#This Row],[Salary in USD]]/salary_step,1)&gt;19,19,FLOOR(tblSalaries[[#This Row],[Salary in USD]]/salary_step,1)),tblCountries4[#All],2,0)</f>
        <v>03 | 37500 - 50000</v>
      </c>
      <c r="O966">
        <f>IF(VALUE(max_scatterplot)=0,tblSalaries[[#This Row],[Salary in USD]],IF(AND(tblSalaries[[#This Row],[Salary in USD]]&gt;=VALUE(min_scatterplot),tblSalaries[[#This Row],[Salary in USD]]&lt;=VALUE(max_scatterplot)),tblSalaries[[#This Row],[Salary in USD]],selection_false))</f>
        <v>42556.81334581667</v>
      </c>
    </row>
    <row r="967" spans="2:15" ht="15" customHeight="1" x14ac:dyDescent="0.25">
      <c r="B967" t="s">
        <v>3693</v>
      </c>
      <c r="C967" s="1">
        <v>41067.265474537038</v>
      </c>
      <c r="D967" s="4" t="s">
        <v>1855</v>
      </c>
      <c r="E967">
        <v>27000</v>
      </c>
      <c r="F967" t="s">
        <v>69</v>
      </c>
      <c r="G967">
        <f>tblSalaries[[#This Row],[clean Salary (in local currency)]]*VLOOKUP(tblSalaries[[#This Row],[Currency]],mapping!D:E,2,FALSE)</f>
        <v>42556.81334581667</v>
      </c>
      <c r="H967" t="s">
        <v>1856</v>
      </c>
      <c r="I967" t="s">
        <v>20</v>
      </c>
      <c r="J967" t="s">
        <v>71</v>
      </c>
      <c r="K967" t="str">
        <f>VLOOKUP(tblSalaries[[#This Row],[Where do you work]],tblCountries[[Actual]:[Mapping]],2,FALSE)</f>
        <v>UK</v>
      </c>
      <c r="L967" t="s">
        <v>9</v>
      </c>
      <c r="M967" s="21">
        <v>2</v>
      </c>
      <c r="N967" t="str">
        <f>VLOOKUP(IF(FLOOR(tblSalaries[[#This Row],[Salary in USD]]/salary_step,1)&gt;19,19,FLOOR(tblSalaries[[#This Row],[Salary in USD]]/salary_step,1)),tblCountries4[#All],2,0)</f>
        <v>03 | 37500 - 50000</v>
      </c>
      <c r="O967">
        <f>IF(VALUE(max_scatterplot)=0,tblSalaries[[#This Row],[Salary in USD]],IF(AND(tblSalaries[[#This Row],[Salary in USD]]&gt;=VALUE(min_scatterplot),tblSalaries[[#This Row],[Salary in USD]]&lt;=VALUE(max_scatterplot)),tblSalaries[[#This Row],[Salary in USD]],selection_false))</f>
        <v>42556.81334581667</v>
      </c>
    </row>
    <row r="968" spans="2:15" ht="15" customHeight="1" x14ac:dyDescent="0.25">
      <c r="B968" t="s">
        <v>3750</v>
      </c>
      <c r="C968" s="1">
        <v>41071.249409722222</v>
      </c>
      <c r="D968" s="4">
        <v>27000</v>
      </c>
      <c r="E968">
        <v>27000</v>
      </c>
      <c r="F968" t="s">
        <v>69</v>
      </c>
      <c r="G968">
        <f>tblSalaries[[#This Row],[clean Salary (in local currency)]]*VLOOKUP(tblSalaries[[#This Row],[Currency]],mapping!D:E,2,FALSE)</f>
        <v>42556.81334581667</v>
      </c>
      <c r="H968" t="s">
        <v>1900</v>
      </c>
      <c r="I968" t="s">
        <v>52</v>
      </c>
      <c r="J968" t="s">
        <v>71</v>
      </c>
      <c r="K968" t="str">
        <f>VLOOKUP(tblSalaries[[#This Row],[Where do you work]],tblCountries[[Actual]:[Mapping]],2,FALSE)</f>
        <v>UK</v>
      </c>
      <c r="L968" t="s">
        <v>9</v>
      </c>
      <c r="M968" s="21">
        <v>3</v>
      </c>
      <c r="N968" t="str">
        <f>VLOOKUP(IF(FLOOR(tblSalaries[[#This Row],[Salary in USD]]/salary_step,1)&gt;19,19,FLOOR(tblSalaries[[#This Row],[Salary in USD]]/salary_step,1)),tblCountries4[#All],2,0)</f>
        <v>03 | 37500 - 50000</v>
      </c>
      <c r="O968">
        <f>IF(VALUE(max_scatterplot)=0,tblSalaries[[#This Row],[Salary in USD]],IF(AND(tblSalaries[[#This Row],[Salary in USD]]&gt;=VALUE(min_scatterplot),tblSalaries[[#This Row],[Salary in USD]]&lt;=VALUE(max_scatterplot)),tblSalaries[[#This Row],[Salary in USD]],selection_false))</f>
        <v>42556.81334581667</v>
      </c>
    </row>
    <row r="969" spans="2:15" ht="15" customHeight="1" x14ac:dyDescent="0.25">
      <c r="B969" t="s">
        <v>3751</v>
      </c>
      <c r="C969" s="1">
        <v>41071.249942129631</v>
      </c>
      <c r="D969" s="4">
        <v>27000</v>
      </c>
      <c r="E969">
        <v>27000</v>
      </c>
      <c r="F969" t="s">
        <v>69</v>
      </c>
      <c r="G969">
        <f>tblSalaries[[#This Row],[clean Salary (in local currency)]]*VLOOKUP(tblSalaries[[#This Row],[Currency]],mapping!D:E,2,FALSE)</f>
        <v>42556.81334581667</v>
      </c>
      <c r="H969" t="s">
        <v>1900</v>
      </c>
      <c r="I969" t="s">
        <v>52</v>
      </c>
      <c r="J969" t="s">
        <v>71</v>
      </c>
      <c r="K969" t="str">
        <f>VLOOKUP(tblSalaries[[#This Row],[Where do you work]],tblCountries[[Actual]:[Mapping]],2,FALSE)</f>
        <v>UK</v>
      </c>
      <c r="L969" t="s">
        <v>9</v>
      </c>
      <c r="M969" s="21">
        <v>3</v>
      </c>
      <c r="N969" t="str">
        <f>VLOOKUP(IF(FLOOR(tblSalaries[[#This Row],[Salary in USD]]/salary_step,1)&gt;19,19,FLOOR(tblSalaries[[#This Row],[Salary in USD]]/salary_step,1)),tblCountries4[#All],2,0)</f>
        <v>03 | 37500 - 50000</v>
      </c>
      <c r="O969">
        <f>IF(VALUE(max_scatterplot)=0,tblSalaries[[#This Row],[Salary in USD]],IF(AND(tblSalaries[[#This Row],[Salary in USD]]&gt;=VALUE(min_scatterplot),tblSalaries[[#This Row],[Salary in USD]]&lt;=VALUE(max_scatterplot)),tblSalaries[[#This Row],[Salary in USD]],selection_false))</f>
        <v>42556.81334581667</v>
      </c>
    </row>
    <row r="970" spans="2:15" ht="15" customHeight="1" x14ac:dyDescent="0.25">
      <c r="B970" t="s">
        <v>3790</v>
      </c>
      <c r="C970" s="1">
        <v>41073.194178240738</v>
      </c>
      <c r="D970" s="4">
        <v>42307.199999999997</v>
      </c>
      <c r="E970">
        <v>42307</v>
      </c>
      <c r="F970" t="s">
        <v>6</v>
      </c>
      <c r="G970">
        <f>tblSalaries[[#This Row],[clean Salary (in local currency)]]*VLOOKUP(tblSalaries[[#This Row],[Currency]],mapping!D:E,2,FALSE)</f>
        <v>42307</v>
      </c>
      <c r="H970" t="s">
        <v>1927</v>
      </c>
      <c r="I970" t="s">
        <v>20</v>
      </c>
      <c r="J970" t="s">
        <v>15</v>
      </c>
      <c r="K970" t="str">
        <f>VLOOKUP(tblSalaries[[#This Row],[Where do you work]],tblCountries[[Actual]:[Mapping]],2,FALSE)</f>
        <v>USA</v>
      </c>
      <c r="L970" t="s">
        <v>18</v>
      </c>
      <c r="M970" s="21">
        <v>25</v>
      </c>
      <c r="N970" t="str">
        <f>VLOOKUP(IF(FLOOR(tblSalaries[[#This Row],[Salary in USD]]/salary_step,1)&gt;19,19,FLOOR(tblSalaries[[#This Row],[Salary in USD]]/salary_step,1)),tblCountries4[#All],2,0)</f>
        <v>03 | 37500 - 50000</v>
      </c>
      <c r="O970">
        <f>IF(VALUE(max_scatterplot)=0,tblSalaries[[#This Row],[Salary in USD]],IF(AND(tblSalaries[[#This Row],[Salary in USD]]&gt;=VALUE(min_scatterplot),tblSalaries[[#This Row],[Salary in USD]]&lt;=VALUE(max_scatterplot)),tblSalaries[[#This Row],[Salary in USD]],selection_false))</f>
        <v>42307</v>
      </c>
    </row>
    <row r="971" spans="2:15" ht="15" customHeight="1" x14ac:dyDescent="0.25">
      <c r="B971" t="s">
        <v>2218</v>
      </c>
      <c r="C971" s="1">
        <v>41055.038773148146</v>
      </c>
      <c r="D971" s="4">
        <v>42140</v>
      </c>
      <c r="E971">
        <v>42140</v>
      </c>
      <c r="F971" t="s">
        <v>6</v>
      </c>
      <c r="G971">
        <f>tblSalaries[[#This Row],[clean Salary (in local currency)]]*VLOOKUP(tblSalaries[[#This Row],[Currency]],mapping!D:E,2,FALSE)</f>
        <v>42140</v>
      </c>
      <c r="H971" t="s">
        <v>288</v>
      </c>
      <c r="I971" t="s">
        <v>20</v>
      </c>
      <c r="J971" t="s">
        <v>15</v>
      </c>
      <c r="K971" t="str">
        <f>VLOOKUP(tblSalaries[[#This Row],[Where do you work]],tblCountries[[Actual]:[Mapping]],2,FALSE)</f>
        <v>USA</v>
      </c>
      <c r="L971" t="s">
        <v>9</v>
      </c>
      <c r="M971" s="21" t="s">
        <v>4016</v>
      </c>
      <c r="N971" t="str">
        <f>VLOOKUP(IF(FLOOR(tblSalaries[[#This Row],[Salary in USD]]/salary_step,1)&gt;19,19,FLOOR(tblSalaries[[#This Row],[Salary in USD]]/salary_step,1)),tblCountries4[#All],2,0)</f>
        <v>03 | 37500 - 50000</v>
      </c>
      <c r="O971">
        <f>IF(VALUE(max_scatterplot)=0,tblSalaries[[#This Row],[Salary in USD]],IF(AND(tblSalaries[[#This Row],[Salary in USD]]&gt;=VALUE(min_scatterplot),tblSalaries[[#This Row],[Salary in USD]]&lt;=VALUE(max_scatterplot)),tblSalaries[[#This Row],[Salary in USD]],selection_false))</f>
        <v>42140</v>
      </c>
    </row>
    <row r="972" spans="2:15" ht="15" customHeight="1" x14ac:dyDescent="0.25">
      <c r="B972" t="s">
        <v>3020</v>
      </c>
      <c r="C972" s="1">
        <v>41057.546261574076</v>
      </c>
      <c r="D972" s="4">
        <v>3500</v>
      </c>
      <c r="E972">
        <v>42000</v>
      </c>
      <c r="F972" t="s">
        <v>6</v>
      </c>
      <c r="G972">
        <f>tblSalaries[[#This Row],[clean Salary (in local currency)]]*VLOOKUP(tblSalaries[[#This Row],[Currency]],mapping!D:E,2,FALSE)</f>
        <v>42000</v>
      </c>
      <c r="H972" t="s">
        <v>1175</v>
      </c>
      <c r="I972" t="s">
        <v>52</v>
      </c>
      <c r="J972" t="s">
        <v>1176</v>
      </c>
      <c r="K972" t="str">
        <f>VLOOKUP(tblSalaries[[#This Row],[Where do you work]],tblCountries[[Actual]:[Mapping]],2,FALSE)</f>
        <v>Kuwait</v>
      </c>
      <c r="L972" t="s">
        <v>13</v>
      </c>
      <c r="M972" s="21">
        <v>5</v>
      </c>
      <c r="N972" t="str">
        <f>VLOOKUP(IF(FLOOR(tblSalaries[[#This Row],[Salary in USD]]/salary_step,1)&gt;19,19,FLOOR(tblSalaries[[#This Row],[Salary in USD]]/salary_step,1)),tblCountries4[#All],2,0)</f>
        <v>03 | 37500 - 50000</v>
      </c>
      <c r="O972">
        <f>IF(VALUE(max_scatterplot)=0,tblSalaries[[#This Row],[Salary in USD]],IF(AND(tblSalaries[[#This Row],[Salary in USD]]&gt;=VALUE(min_scatterplot),tblSalaries[[#This Row],[Salary in USD]]&lt;=VALUE(max_scatterplot)),tblSalaries[[#This Row],[Salary in USD]],selection_false))</f>
        <v>42000</v>
      </c>
    </row>
    <row r="973" spans="2:15" ht="15" customHeight="1" x14ac:dyDescent="0.25">
      <c r="B973" t="s">
        <v>2921</v>
      </c>
      <c r="C973" s="1">
        <v>41056.94122685185</v>
      </c>
      <c r="D973" s="4">
        <v>42000</v>
      </c>
      <c r="E973">
        <v>42000</v>
      </c>
      <c r="F973" t="s">
        <v>6</v>
      </c>
      <c r="G973">
        <f>tblSalaries[[#This Row],[clean Salary (in local currency)]]*VLOOKUP(tblSalaries[[#This Row],[Currency]],mapping!D:E,2,FALSE)</f>
        <v>42000</v>
      </c>
      <c r="H973" t="s">
        <v>1069</v>
      </c>
      <c r="I973" t="s">
        <v>488</v>
      </c>
      <c r="J973" t="s">
        <v>133</v>
      </c>
      <c r="K973" t="str">
        <f>VLOOKUP(tblSalaries[[#This Row],[Where do you work]],tblCountries[[Actual]:[Mapping]],2,FALSE)</f>
        <v>Saudi Arabia</v>
      </c>
      <c r="L973" t="s">
        <v>13</v>
      </c>
      <c r="M973" s="21">
        <v>15</v>
      </c>
      <c r="N973" t="str">
        <f>VLOOKUP(IF(FLOOR(tblSalaries[[#This Row],[Salary in USD]]/salary_step,1)&gt;19,19,FLOOR(tblSalaries[[#This Row],[Salary in USD]]/salary_step,1)),tblCountries4[#All],2,0)</f>
        <v>03 | 37500 - 50000</v>
      </c>
      <c r="O973">
        <f>IF(VALUE(max_scatterplot)=0,tblSalaries[[#This Row],[Salary in USD]],IF(AND(tblSalaries[[#This Row],[Salary in USD]]&gt;=VALUE(min_scatterplot),tblSalaries[[#This Row],[Salary in USD]]&lt;=VALUE(max_scatterplot)),tblSalaries[[#This Row],[Salary in USD]],selection_false))</f>
        <v>42000</v>
      </c>
    </row>
    <row r="974" spans="2:15" ht="15" customHeight="1" x14ac:dyDescent="0.25">
      <c r="B974" t="s">
        <v>3454</v>
      </c>
      <c r="C974" s="1">
        <v>41059.76116898148</v>
      </c>
      <c r="D974" s="4">
        <v>42000</v>
      </c>
      <c r="E974">
        <v>42000</v>
      </c>
      <c r="F974" t="s">
        <v>6</v>
      </c>
      <c r="G974">
        <f>tblSalaries[[#This Row],[clean Salary (in local currency)]]*VLOOKUP(tblSalaries[[#This Row],[Currency]],mapping!D:E,2,FALSE)</f>
        <v>42000</v>
      </c>
      <c r="H974" t="s">
        <v>1634</v>
      </c>
      <c r="I974" t="s">
        <v>20</v>
      </c>
      <c r="J974" t="s">
        <v>15</v>
      </c>
      <c r="K974" t="str">
        <f>VLOOKUP(tblSalaries[[#This Row],[Where do you work]],tblCountries[[Actual]:[Mapping]],2,FALSE)</f>
        <v>USA</v>
      </c>
      <c r="L974" t="s">
        <v>13</v>
      </c>
      <c r="M974" s="21">
        <v>2</v>
      </c>
      <c r="N974" t="str">
        <f>VLOOKUP(IF(FLOOR(tblSalaries[[#This Row],[Salary in USD]]/salary_step,1)&gt;19,19,FLOOR(tblSalaries[[#This Row],[Salary in USD]]/salary_step,1)),tblCountries4[#All],2,0)</f>
        <v>03 | 37500 - 50000</v>
      </c>
      <c r="O974">
        <f>IF(VALUE(max_scatterplot)=0,tblSalaries[[#This Row],[Salary in USD]],IF(AND(tblSalaries[[#This Row],[Salary in USD]]&gt;=VALUE(min_scatterplot),tblSalaries[[#This Row],[Salary in USD]]&lt;=VALUE(max_scatterplot)),tblSalaries[[#This Row],[Salary in USD]],selection_false))</f>
        <v>42000</v>
      </c>
    </row>
    <row r="975" spans="2:15" ht="15" customHeight="1" x14ac:dyDescent="0.25">
      <c r="B975" t="s">
        <v>3587</v>
      </c>
      <c r="C975" s="1">
        <v>41062.271770833337</v>
      </c>
      <c r="D975" s="4" t="s">
        <v>1756</v>
      </c>
      <c r="E975">
        <v>42000</v>
      </c>
      <c r="F975" t="s">
        <v>6</v>
      </c>
      <c r="G975">
        <f>tblSalaries[[#This Row],[clean Salary (in local currency)]]*VLOOKUP(tblSalaries[[#This Row],[Currency]],mapping!D:E,2,FALSE)</f>
        <v>42000</v>
      </c>
      <c r="H975" t="s">
        <v>1757</v>
      </c>
      <c r="I975" t="s">
        <v>20</v>
      </c>
      <c r="J975" t="s">
        <v>15</v>
      </c>
      <c r="K975" t="str">
        <f>VLOOKUP(tblSalaries[[#This Row],[Where do you work]],tblCountries[[Actual]:[Mapping]],2,FALSE)</f>
        <v>USA</v>
      </c>
      <c r="L975" t="s">
        <v>9</v>
      </c>
      <c r="M975" s="21">
        <v>2</v>
      </c>
      <c r="N975" t="str">
        <f>VLOOKUP(IF(FLOOR(tblSalaries[[#This Row],[Salary in USD]]/salary_step,1)&gt;19,19,FLOOR(tblSalaries[[#This Row],[Salary in USD]]/salary_step,1)),tblCountries4[#All],2,0)</f>
        <v>03 | 37500 - 50000</v>
      </c>
      <c r="O975">
        <f>IF(VALUE(max_scatterplot)=0,tblSalaries[[#This Row],[Salary in USD]],IF(AND(tblSalaries[[#This Row],[Salary in USD]]&gt;=VALUE(min_scatterplot),tblSalaries[[#This Row],[Salary in USD]]&lt;=VALUE(max_scatterplot)),tblSalaries[[#This Row],[Salary in USD]],selection_false))</f>
        <v>42000</v>
      </c>
    </row>
    <row r="976" spans="2:15" ht="15" customHeight="1" x14ac:dyDescent="0.25">
      <c r="B976" t="s">
        <v>3678</v>
      </c>
      <c r="C976" s="1">
        <v>41066.351342592592</v>
      </c>
      <c r="D976" s="4">
        <v>42000</v>
      </c>
      <c r="E976">
        <v>42000</v>
      </c>
      <c r="F976" t="s">
        <v>6</v>
      </c>
      <c r="G976">
        <f>tblSalaries[[#This Row],[clean Salary (in local currency)]]*VLOOKUP(tblSalaries[[#This Row],[Currency]],mapping!D:E,2,FALSE)</f>
        <v>42000</v>
      </c>
      <c r="H976" t="s">
        <v>1369</v>
      </c>
      <c r="I976" t="s">
        <v>310</v>
      </c>
      <c r="J976" t="s">
        <v>15</v>
      </c>
      <c r="K976" t="str">
        <f>VLOOKUP(tblSalaries[[#This Row],[Where do you work]],tblCountries[[Actual]:[Mapping]],2,FALSE)</f>
        <v>USA</v>
      </c>
      <c r="L976" t="s">
        <v>9</v>
      </c>
      <c r="M976" s="21">
        <v>1</v>
      </c>
      <c r="N976" t="str">
        <f>VLOOKUP(IF(FLOOR(tblSalaries[[#This Row],[Salary in USD]]/salary_step,1)&gt;19,19,FLOOR(tblSalaries[[#This Row],[Salary in USD]]/salary_step,1)),tblCountries4[#All],2,0)</f>
        <v>03 | 37500 - 50000</v>
      </c>
      <c r="O976">
        <f>IF(VALUE(max_scatterplot)=0,tblSalaries[[#This Row],[Salary in USD]],IF(AND(tblSalaries[[#This Row],[Salary in USD]]&gt;=VALUE(min_scatterplot),tblSalaries[[#This Row],[Salary in USD]]&lt;=VALUE(max_scatterplot)),tblSalaries[[#This Row],[Salary in USD]],selection_false))</f>
        <v>42000</v>
      </c>
    </row>
    <row r="977" spans="2:15" ht="15" customHeight="1" x14ac:dyDescent="0.25">
      <c r="B977" t="s">
        <v>2373</v>
      </c>
      <c r="C977" s="1">
        <v>41055.077361111114</v>
      </c>
      <c r="D977" s="4">
        <v>41932</v>
      </c>
      <c r="E977">
        <v>41932</v>
      </c>
      <c r="F977" t="s">
        <v>6</v>
      </c>
      <c r="G977">
        <f>tblSalaries[[#This Row],[clean Salary (in local currency)]]*VLOOKUP(tblSalaries[[#This Row],[Currency]],mapping!D:E,2,FALSE)</f>
        <v>41932</v>
      </c>
      <c r="H977" t="s">
        <v>283</v>
      </c>
      <c r="I977" t="s">
        <v>52</v>
      </c>
      <c r="J977" t="s">
        <v>15</v>
      </c>
      <c r="K977" t="str">
        <f>VLOOKUP(tblSalaries[[#This Row],[Where do you work]],tblCountries[[Actual]:[Mapping]],2,FALSE)</f>
        <v>USA</v>
      </c>
      <c r="L977" t="s">
        <v>18</v>
      </c>
      <c r="M977" s="21" t="s">
        <v>4016</v>
      </c>
      <c r="N977" t="str">
        <f>VLOOKUP(IF(FLOOR(tblSalaries[[#This Row],[Salary in USD]]/salary_step,1)&gt;19,19,FLOOR(tblSalaries[[#This Row],[Salary in USD]]/salary_step,1)),tblCountries4[#All],2,0)</f>
        <v>03 | 37500 - 50000</v>
      </c>
      <c r="O977">
        <f>IF(VALUE(max_scatterplot)=0,tblSalaries[[#This Row],[Salary in USD]],IF(AND(tblSalaries[[#This Row],[Salary in USD]]&gt;=VALUE(min_scatterplot),tblSalaries[[#This Row],[Salary in USD]]&lt;=VALUE(max_scatterplot)),tblSalaries[[#This Row],[Salary in USD]],selection_false))</f>
        <v>41932</v>
      </c>
    </row>
    <row r="978" spans="2:15" ht="15" customHeight="1" x14ac:dyDescent="0.25">
      <c r="B978" t="s">
        <v>3658</v>
      </c>
      <c r="C978" s="1">
        <v>41065.833043981482</v>
      </c>
      <c r="D978" s="4">
        <v>33000</v>
      </c>
      <c r="E978">
        <v>33000</v>
      </c>
      <c r="F978" t="s">
        <v>22</v>
      </c>
      <c r="G978">
        <f>tblSalaries[[#This Row],[clean Salary (in local currency)]]*VLOOKUP(tblSalaries[[#This Row],[Currency]],mapping!D:E,2,FALSE)</f>
        <v>41923.181486723057</v>
      </c>
      <c r="H978" t="s">
        <v>1513</v>
      </c>
      <c r="I978" t="s">
        <v>20</v>
      </c>
      <c r="J978" t="s">
        <v>1826</v>
      </c>
      <c r="K978" t="str">
        <f>VLOOKUP(tblSalaries[[#This Row],[Where do you work]],tblCountries[[Actual]:[Mapping]],2,FALSE)</f>
        <v>France</v>
      </c>
      <c r="L978" t="s">
        <v>9</v>
      </c>
      <c r="M978" s="21">
        <v>6</v>
      </c>
      <c r="N978" t="str">
        <f>VLOOKUP(IF(FLOOR(tblSalaries[[#This Row],[Salary in USD]]/salary_step,1)&gt;19,19,FLOOR(tblSalaries[[#This Row],[Salary in USD]]/salary_step,1)),tblCountries4[#All],2,0)</f>
        <v>03 | 37500 - 50000</v>
      </c>
      <c r="O978">
        <f>IF(VALUE(max_scatterplot)=0,tblSalaries[[#This Row],[Salary in USD]],IF(AND(tblSalaries[[#This Row],[Salary in USD]]&gt;=VALUE(min_scatterplot),tblSalaries[[#This Row],[Salary in USD]]&lt;=VALUE(max_scatterplot)),tblSalaries[[#This Row],[Salary in USD]],selection_false))</f>
        <v>41923.181486723057</v>
      </c>
    </row>
    <row r="979" spans="2:15" ht="15" customHeight="1" x14ac:dyDescent="0.25">
      <c r="B979" t="s">
        <v>3753</v>
      </c>
      <c r="C979" s="1">
        <v>41071.705324074072</v>
      </c>
      <c r="D979" s="4" t="s">
        <v>1902</v>
      </c>
      <c r="E979">
        <v>26500</v>
      </c>
      <c r="F979" t="s">
        <v>69</v>
      </c>
      <c r="G979">
        <f>tblSalaries[[#This Row],[clean Salary (in local currency)]]*VLOOKUP(tblSalaries[[#This Row],[Currency]],mapping!D:E,2,FALSE)</f>
        <v>41768.724209783031</v>
      </c>
      <c r="H979" t="s">
        <v>1903</v>
      </c>
      <c r="I979" t="s">
        <v>52</v>
      </c>
      <c r="J979" t="s">
        <v>71</v>
      </c>
      <c r="K979" t="str">
        <f>VLOOKUP(tblSalaries[[#This Row],[Where do you work]],tblCountries[[Actual]:[Mapping]],2,FALSE)</f>
        <v>UK</v>
      </c>
      <c r="L979" t="s">
        <v>9</v>
      </c>
      <c r="M979" s="21">
        <v>16</v>
      </c>
      <c r="N979" t="str">
        <f>VLOOKUP(IF(FLOOR(tblSalaries[[#This Row],[Salary in USD]]/salary_step,1)&gt;19,19,FLOOR(tblSalaries[[#This Row],[Salary in USD]]/salary_step,1)),tblCountries4[#All],2,0)</f>
        <v>03 | 37500 - 50000</v>
      </c>
      <c r="O979">
        <f>IF(VALUE(max_scatterplot)=0,tblSalaries[[#This Row],[Salary in USD]],IF(AND(tblSalaries[[#This Row],[Salary in USD]]&gt;=VALUE(min_scatterplot),tblSalaries[[#This Row],[Salary in USD]]&lt;=VALUE(max_scatterplot)),tblSalaries[[#This Row],[Salary in USD]],selection_false))</f>
        <v>41768.724209783031</v>
      </c>
    </row>
    <row r="980" spans="2:15" ht="15" customHeight="1" x14ac:dyDescent="0.25">
      <c r="B980" t="s">
        <v>2014</v>
      </c>
      <c r="C980" s="1">
        <v>41054.144768518519</v>
      </c>
      <c r="D980" s="4">
        <v>41731</v>
      </c>
      <c r="E980">
        <v>41731</v>
      </c>
      <c r="F980" t="s">
        <v>6</v>
      </c>
      <c r="G980">
        <f>tblSalaries[[#This Row],[clean Salary (in local currency)]]*VLOOKUP(tblSalaries[[#This Row],[Currency]],mapping!D:E,2,FALSE)</f>
        <v>41731</v>
      </c>
      <c r="H980" t="s">
        <v>20</v>
      </c>
      <c r="I980" t="s">
        <v>20</v>
      </c>
      <c r="J980" t="s">
        <v>21</v>
      </c>
      <c r="K980" t="str">
        <f>VLOOKUP(tblSalaries[[#This Row],[Where do you work]],tblCountries[[Actual]:[Mapping]],2,FALSE)</f>
        <v>Iceland</v>
      </c>
      <c r="L980" t="s">
        <v>13</v>
      </c>
      <c r="M980" s="21" t="s">
        <v>4016</v>
      </c>
      <c r="N980" t="str">
        <f>VLOOKUP(IF(FLOOR(tblSalaries[[#This Row],[Salary in USD]]/salary_step,1)&gt;19,19,FLOOR(tblSalaries[[#This Row],[Salary in USD]]/salary_step,1)),tblCountries4[#All],2,0)</f>
        <v>03 | 37500 - 50000</v>
      </c>
      <c r="O980">
        <f>IF(VALUE(max_scatterplot)=0,tblSalaries[[#This Row],[Salary in USD]],IF(AND(tblSalaries[[#This Row],[Salary in USD]]&gt;=VALUE(min_scatterplot),tblSalaries[[#This Row],[Salary in USD]]&lt;=VALUE(max_scatterplot)),tblSalaries[[#This Row],[Salary in USD]],selection_false))</f>
        <v>41731</v>
      </c>
    </row>
    <row r="981" spans="2:15" ht="15" customHeight="1" x14ac:dyDescent="0.25">
      <c r="B981" t="s">
        <v>3842</v>
      </c>
      <c r="C981" s="1">
        <v>41076.772210648145</v>
      </c>
      <c r="D981" s="4">
        <v>2342342</v>
      </c>
      <c r="E981">
        <v>2342342</v>
      </c>
      <c r="F981" t="s">
        <v>40</v>
      </c>
      <c r="G981">
        <f>tblSalaries[[#This Row],[clean Salary (in local currency)]]*VLOOKUP(tblSalaries[[#This Row],[Currency]],mapping!D:E,2,FALSE)</f>
        <v>41712.231189497601</v>
      </c>
      <c r="H981" t="s">
        <v>1970</v>
      </c>
      <c r="I981" t="s">
        <v>4000</v>
      </c>
      <c r="J981" t="s">
        <v>8</v>
      </c>
      <c r="K981" t="str">
        <f>VLOOKUP(tblSalaries[[#This Row],[Where do you work]],tblCountries[[Actual]:[Mapping]],2,FALSE)</f>
        <v>India</v>
      </c>
      <c r="L981" t="s">
        <v>18</v>
      </c>
      <c r="M981" s="21">
        <v>12</v>
      </c>
      <c r="N981" t="str">
        <f>VLOOKUP(IF(FLOOR(tblSalaries[[#This Row],[Salary in USD]]/salary_step,1)&gt;19,19,FLOOR(tblSalaries[[#This Row],[Salary in USD]]/salary_step,1)),tblCountries4[#All],2,0)</f>
        <v>03 | 37500 - 50000</v>
      </c>
      <c r="O981">
        <f>IF(VALUE(max_scatterplot)=0,tblSalaries[[#This Row],[Salary in USD]],IF(AND(tblSalaries[[#This Row],[Salary in USD]]&gt;=VALUE(min_scatterplot),tblSalaries[[#This Row],[Salary in USD]]&lt;=VALUE(max_scatterplot)),tblSalaries[[#This Row],[Salary in USD]],selection_false))</f>
        <v>41712.231189497601</v>
      </c>
    </row>
    <row r="982" spans="2:15" ht="15" customHeight="1" x14ac:dyDescent="0.25">
      <c r="B982" t="s">
        <v>2220</v>
      </c>
      <c r="C982" s="1">
        <v>41055.039317129631</v>
      </c>
      <c r="D982" s="4">
        <v>41600</v>
      </c>
      <c r="E982">
        <v>41600</v>
      </c>
      <c r="F982" t="s">
        <v>6</v>
      </c>
      <c r="G982">
        <f>tblSalaries[[#This Row],[clean Salary (in local currency)]]*VLOOKUP(tblSalaries[[#This Row],[Currency]],mapping!D:E,2,FALSE)</f>
        <v>41600</v>
      </c>
      <c r="H982" t="s">
        <v>201</v>
      </c>
      <c r="I982" t="s">
        <v>52</v>
      </c>
      <c r="J982" t="s">
        <v>15</v>
      </c>
      <c r="K982" t="str">
        <f>VLOOKUP(tblSalaries[[#This Row],[Where do you work]],tblCountries[[Actual]:[Mapping]],2,FALSE)</f>
        <v>USA</v>
      </c>
      <c r="L982" t="s">
        <v>9</v>
      </c>
      <c r="M982" s="21" t="s">
        <v>4016</v>
      </c>
      <c r="N982" t="str">
        <f>VLOOKUP(IF(FLOOR(tblSalaries[[#This Row],[Salary in USD]]/salary_step,1)&gt;19,19,FLOOR(tblSalaries[[#This Row],[Salary in USD]]/salary_step,1)),tblCountries4[#All],2,0)</f>
        <v>03 | 37500 - 50000</v>
      </c>
      <c r="O982">
        <f>IF(VALUE(max_scatterplot)=0,tblSalaries[[#This Row],[Salary in USD]],IF(AND(tblSalaries[[#This Row],[Salary in USD]]&gt;=VALUE(min_scatterplot),tblSalaries[[#This Row],[Salary in USD]]&lt;=VALUE(max_scatterplot)),tblSalaries[[#This Row],[Salary in USD]],selection_false))</f>
        <v>41600</v>
      </c>
    </row>
    <row r="983" spans="2:15" ht="15" customHeight="1" x14ac:dyDescent="0.25">
      <c r="B983" t="s">
        <v>2187</v>
      </c>
      <c r="C983" s="1">
        <v>41055.034849537034</v>
      </c>
      <c r="D983" s="4">
        <v>41.405999999999999</v>
      </c>
      <c r="E983">
        <v>41406</v>
      </c>
      <c r="F983" t="s">
        <v>6</v>
      </c>
      <c r="G983">
        <f>tblSalaries[[#This Row],[clean Salary (in local currency)]]*VLOOKUP(tblSalaries[[#This Row],[Currency]],mapping!D:E,2,FALSE)</f>
        <v>41406</v>
      </c>
      <c r="H983" t="s">
        <v>253</v>
      </c>
      <c r="I983" t="s">
        <v>20</v>
      </c>
      <c r="J983" t="s">
        <v>88</v>
      </c>
      <c r="K983" t="str">
        <f>VLOOKUP(tblSalaries[[#This Row],[Where do you work]],tblCountries[[Actual]:[Mapping]],2,FALSE)</f>
        <v>Canada</v>
      </c>
      <c r="L983" t="s">
        <v>25</v>
      </c>
      <c r="M983" s="21" t="s">
        <v>4016</v>
      </c>
      <c r="N983" t="str">
        <f>VLOOKUP(IF(FLOOR(tblSalaries[[#This Row],[Salary in USD]]/salary_step,1)&gt;19,19,FLOOR(tblSalaries[[#This Row],[Salary in USD]]/salary_step,1)),tblCountries4[#All],2,0)</f>
        <v>03 | 37500 - 50000</v>
      </c>
      <c r="O983">
        <f>IF(VALUE(max_scatterplot)=0,tblSalaries[[#This Row],[Salary in USD]],IF(AND(tblSalaries[[#This Row],[Salary in USD]]&gt;=VALUE(min_scatterplot),tblSalaries[[#This Row],[Salary in USD]]&lt;=VALUE(max_scatterplot)),tblSalaries[[#This Row],[Salary in USD]],selection_false))</f>
        <v>41406</v>
      </c>
    </row>
    <row r="984" spans="2:15" ht="15" customHeight="1" x14ac:dyDescent="0.25">
      <c r="B984" t="s">
        <v>2096</v>
      </c>
      <c r="C984" s="1">
        <v>41055.027407407404</v>
      </c>
      <c r="D984" s="4">
        <v>42000</v>
      </c>
      <c r="E984">
        <v>42000</v>
      </c>
      <c r="F984" t="s">
        <v>86</v>
      </c>
      <c r="G984">
        <f>tblSalaries[[#This Row],[clean Salary (in local currency)]]*VLOOKUP(tblSalaries[[#This Row],[Currency]],mapping!D:E,2,FALSE)</f>
        <v>41301.183967273726</v>
      </c>
      <c r="H984" t="s">
        <v>148</v>
      </c>
      <c r="I984" t="s">
        <v>20</v>
      </c>
      <c r="J984" t="s">
        <v>88</v>
      </c>
      <c r="K984" t="str">
        <f>VLOOKUP(tblSalaries[[#This Row],[Where do you work]],tblCountries[[Actual]:[Mapping]],2,FALSE)</f>
        <v>Canada</v>
      </c>
      <c r="L984" t="s">
        <v>9</v>
      </c>
      <c r="M984" s="21" t="s">
        <v>4016</v>
      </c>
      <c r="N984" t="str">
        <f>VLOOKUP(IF(FLOOR(tblSalaries[[#This Row],[Salary in USD]]/salary_step,1)&gt;19,19,FLOOR(tblSalaries[[#This Row],[Salary in USD]]/salary_step,1)),tblCountries4[#All],2,0)</f>
        <v>03 | 37500 - 50000</v>
      </c>
      <c r="O984">
        <f>IF(VALUE(max_scatterplot)=0,tblSalaries[[#This Row],[Salary in USD]],IF(AND(tblSalaries[[#This Row],[Salary in USD]]&gt;=VALUE(min_scatterplot),tblSalaries[[#This Row],[Salary in USD]]&lt;=VALUE(max_scatterplot)),tblSalaries[[#This Row],[Salary in USD]],selection_false))</f>
        <v>41301.183967273726</v>
      </c>
    </row>
    <row r="985" spans="2:15" ht="15" customHeight="1" x14ac:dyDescent="0.25">
      <c r="B985" t="s">
        <v>2305</v>
      </c>
      <c r="C985" s="1">
        <v>41055.05740740741</v>
      </c>
      <c r="D985" s="4">
        <v>42000</v>
      </c>
      <c r="E985">
        <v>42000</v>
      </c>
      <c r="F985" t="s">
        <v>86</v>
      </c>
      <c r="G985">
        <f>tblSalaries[[#This Row],[clean Salary (in local currency)]]*VLOOKUP(tblSalaries[[#This Row],[Currency]],mapping!D:E,2,FALSE)</f>
        <v>41301.183967273726</v>
      </c>
      <c r="H985" t="s">
        <v>14</v>
      </c>
      <c r="I985" t="s">
        <v>20</v>
      </c>
      <c r="J985" t="s">
        <v>88</v>
      </c>
      <c r="K985" t="str">
        <f>VLOOKUP(tblSalaries[[#This Row],[Where do you work]],tblCountries[[Actual]:[Mapping]],2,FALSE)</f>
        <v>Canada</v>
      </c>
      <c r="L985" t="s">
        <v>13</v>
      </c>
      <c r="M985" s="21" t="s">
        <v>4016</v>
      </c>
      <c r="N985" t="str">
        <f>VLOOKUP(IF(FLOOR(tblSalaries[[#This Row],[Salary in USD]]/salary_step,1)&gt;19,19,FLOOR(tblSalaries[[#This Row],[Salary in USD]]/salary_step,1)),tblCountries4[#All],2,0)</f>
        <v>03 | 37500 - 50000</v>
      </c>
      <c r="O985">
        <f>IF(VALUE(max_scatterplot)=0,tblSalaries[[#This Row],[Salary in USD]],IF(AND(tblSalaries[[#This Row],[Salary in USD]]&gt;=VALUE(min_scatterplot),tblSalaries[[#This Row],[Salary in USD]]&lt;=VALUE(max_scatterplot)),tblSalaries[[#This Row],[Salary in USD]],selection_false))</f>
        <v>41301.183967273726</v>
      </c>
    </row>
    <row r="986" spans="2:15" ht="15" customHeight="1" x14ac:dyDescent="0.25">
      <c r="B986" t="s">
        <v>2035</v>
      </c>
      <c r="C986" s="1">
        <v>41054.200381944444</v>
      </c>
      <c r="D986" s="4">
        <v>2700</v>
      </c>
      <c r="E986">
        <v>32400</v>
      </c>
      <c r="F986" t="s">
        <v>22</v>
      </c>
      <c r="G986">
        <f>tblSalaries[[#This Row],[clean Salary (in local currency)]]*VLOOKUP(tblSalaries[[#This Row],[Currency]],mapping!D:E,2,FALSE)</f>
        <v>41160.941823328096</v>
      </c>
      <c r="H986" t="s">
        <v>58</v>
      </c>
      <c r="I986" t="s">
        <v>52</v>
      </c>
      <c r="J986" t="s">
        <v>59</v>
      </c>
      <c r="K986" t="str">
        <f>VLOOKUP(tblSalaries[[#This Row],[Where do you work]],tblCountries[[Actual]:[Mapping]],2,FALSE)</f>
        <v>Belgium</v>
      </c>
      <c r="L986" t="s">
        <v>9</v>
      </c>
      <c r="M986" s="21" t="s">
        <v>4016</v>
      </c>
      <c r="N986" t="str">
        <f>VLOOKUP(IF(FLOOR(tblSalaries[[#This Row],[Salary in USD]]/salary_step,1)&gt;19,19,FLOOR(tblSalaries[[#This Row],[Salary in USD]]/salary_step,1)),tblCountries4[#All],2,0)</f>
        <v>03 | 37500 - 50000</v>
      </c>
      <c r="O986">
        <f>IF(VALUE(max_scatterplot)=0,tblSalaries[[#This Row],[Salary in USD]],IF(AND(tblSalaries[[#This Row],[Salary in USD]]&gt;=VALUE(min_scatterplot),tblSalaries[[#This Row],[Salary in USD]]&lt;=VALUE(max_scatterplot)),tblSalaries[[#This Row],[Salary in USD]],selection_false))</f>
        <v>41160.941823328096</v>
      </c>
    </row>
    <row r="987" spans="2:15" ht="15" customHeight="1" x14ac:dyDescent="0.25">
      <c r="B987" t="s">
        <v>3319</v>
      </c>
      <c r="C987" s="1">
        <v>41058.73605324074</v>
      </c>
      <c r="D987" s="4" t="s">
        <v>1504</v>
      </c>
      <c r="E987">
        <v>41000</v>
      </c>
      <c r="F987" t="s">
        <v>6</v>
      </c>
      <c r="G987">
        <f>tblSalaries[[#This Row],[clean Salary (in local currency)]]*VLOOKUP(tblSalaries[[#This Row],[Currency]],mapping!D:E,2,FALSE)</f>
        <v>41000</v>
      </c>
      <c r="H987" t="s">
        <v>1505</v>
      </c>
      <c r="I987" t="s">
        <v>52</v>
      </c>
      <c r="J987" t="s">
        <v>416</v>
      </c>
      <c r="K987" t="str">
        <f>VLOOKUP(tblSalaries[[#This Row],[Where do you work]],tblCountries[[Actual]:[Mapping]],2,FALSE)</f>
        <v>Israel</v>
      </c>
      <c r="L987" t="s">
        <v>18</v>
      </c>
      <c r="M987" s="21">
        <v>4</v>
      </c>
      <c r="N987" t="str">
        <f>VLOOKUP(IF(FLOOR(tblSalaries[[#This Row],[Salary in USD]]/salary_step,1)&gt;19,19,FLOOR(tblSalaries[[#This Row],[Salary in USD]]/salary_step,1)),tblCountries4[#All],2,0)</f>
        <v>03 | 37500 - 50000</v>
      </c>
      <c r="O987">
        <f>IF(VALUE(max_scatterplot)=0,tblSalaries[[#This Row],[Salary in USD]],IF(AND(tblSalaries[[#This Row],[Salary in USD]]&gt;=VALUE(min_scatterplot),tblSalaries[[#This Row],[Salary in USD]]&lt;=VALUE(max_scatterplot)),tblSalaries[[#This Row],[Salary in USD]],selection_false))</f>
        <v>41000</v>
      </c>
    </row>
    <row r="988" spans="2:15" ht="15" customHeight="1" x14ac:dyDescent="0.25">
      <c r="B988" t="s">
        <v>3432</v>
      </c>
      <c r="C988" s="1">
        <v>41059.56722222222</v>
      </c>
      <c r="D988" s="4">
        <v>41000</v>
      </c>
      <c r="E988">
        <v>41000</v>
      </c>
      <c r="F988" t="s">
        <v>6</v>
      </c>
      <c r="G988">
        <f>tblSalaries[[#This Row],[clean Salary (in local currency)]]*VLOOKUP(tblSalaries[[#This Row],[Currency]],mapping!D:E,2,FALSE)</f>
        <v>41000</v>
      </c>
      <c r="H988" t="s">
        <v>135</v>
      </c>
      <c r="I988" t="s">
        <v>20</v>
      </c>
      <c r="J988" t="s">
        <v>654</v>
      </c>
      <c r="K988" t="str">
        <f>VLOOKUP(tblSalaries[[#This Row],[Where do you work]],tblCountries[[Actual]:[Mapping]],2,FALSE)</f>
        <v>Japan</v>
      </c>
      <c r="L988" t="s">
        <v>18</v>
      </c>
      <c r="M988" s="21">
        <v>2</v>
      </c>
      <c r="N988" t="str">
        <f>VLOOKUP(IF(FLOOR(tblSalaries[[#This Row],[Salary in USD]]/salary_step,1)&gt;19,19,FLOOR(tblSalaries[[#This Row],[Salary in USD]]/salary_step,1)),tblCountries4[#All],2,0)</f>
        <v>03 | 37500 - 50000</v>
      </c>
      <c r="O988">
        <f>IF(VALUE(max_scatterplot)=0,tblSalaries[[#This Row],[Salary in USD]],IF(AND(tblSalaries[[#This Row],[Salary in USD]]&gt;=VALUE(min_scatterplot),tblSalaries[[#This Row],[Salary in USD]]&lt;=VALUE(max_scatterplot)),tblSalaries[[#This Row],[Salary in USD]],selection_false))</f>
        <v>41000</v>
      </c>
    </row>
    <row r="989" spans="2:15" ht="15" customHeight="1" x14ac:dyDescent="0.25">
      <c r="B989" t="s">
        <v>2038</v>
      </c>
      <c r="C989" s="1">
        <v>41054.205416666664</v>
      </c>
      <c r="D989" s="4">
        <v>41000</v>
      </c>
      <c r="E989">
        <v>41000</v>
      </c>
      <c r="F989" t="s">
        <v>6</v>
      </c>
      <c r="G989">
        <f>tblSalaries[[#This Row],[clean Salary (in local currency)]]*VLOOKUP(tblSalaries[[#This Row],[Currency]],mapping!D:E,2,FALSE)</f>
        <v>41000</v>
      </c>
      <c r="H989" t="s">
        <v>64</v>
      </c>
      <c r="I989" t="s">
        <v>52</v>
      </c>
      <c r="J989" t="s">
        <v>65</v>
      </c>
      <c r="K989" t="str">
        <f>VLOOKUP(tblSalaries[[#This Row],[Where do you work]],tblCountries[[Actual]:[Mapping]],2,FALSE)</f>
        <v>Russia</v>
      </c>
      <c r="L989" t="s">
        <v>13</v>
      </c>
      <c r="M989" s="21" t="s">
        <v>4016</v>
      </c>
      <c r="N989" t="str">
        <f>VLOOKUP(IF(FLOOR(tblSalaries[[#This Row],[Salary in USD]]/salary_step,1)&gt;19,19,FLOOR(tblSalaries[[#This Row],[Salary in USD]]/salary_step,1)),tblCountries4[#All],2,0)</f>
        <v>03 | 37500 - 50000</v>
      </c>
      <c r="O989">
        <f>IF(VALUE(max_scatterplot)=0,tblSalaries[[#This Row],[Salary in USD]],IF(AND(tblSalaries[[#This Row],[Salary in USD]]&gt;=VALUE(min_scatterplot),tblSalaries[[#This Row],[Salary in USD]]&lt;=VALUE(max_scatterplot)),tblSalaries[[#This Row],[Salary in USD]],selection_false))</f>
        <v>41000</v>
      </c>
    </row>
    <row r="990" spans="2:15" ht="15" customHeight="1" x14ac:dyDescent="0.25">
      <c r="B990" t="s">
        <v>2066</v>
      </c>
      <c r="C990" s="1">
        <v>41054.292268518519</v>
      </c>
      <c r="D990" s="4">
        <v>41000</v>
      </c>
      <c r="E990">
        <v>41000</v>
      </c>
      <c r="F990" t="s">
        <v>6</v>
      </c>
      <c r="G990">
        <f>tblSalaries[[#This Row],[clean Salary (in local currency)]]*VLOOKUP(tblSalaries[[#This Row],[Currency]],mapping!D:E,2,FALSE)</f>
        <v>41000</v>
      </c>
      <c r="H990" t="s">
        <v>67</v>
      </c>
      <c r="I990" t="s">
        <v>67</v>
      </c>
      <c r="J990" t="s">
        <v>15</v>
      </c>
      <c r="K990" t="str">
        <f>VLOOKUP(tblSalaries[[#This Row],[Where do you work]],tblCountries[[Actual]:[Mapping]],2,FALSE)</f>
        <v>USA</v>
      </c>
      <c r="L990" t="s">
        <v>9</v>
      </c>
      <c r="M990" s="21" t="s">
        <v>4016</v>
      </c>
      <c r="N990" t="str">
        <f>VLOOKUP(IF(FLOOR(tblSalaries[[#This Row],[Salary in USD]]/salary_step,1)&gt;19,19,FLOOR(tblSalaries[[#This Row],[Salary in USD]]/salary_step,1)),tblCountries4[#All],2,0)</f>
        <v>03 | 37500 - 50000</v>
      </c>
      <c r="O990">
        <f>IF(VALUE(max_scatterplot)=0,tblSalaries[[#This Row],[Salary in USD]],IF(AND(tblSalaries[[#This Row],[Salary in USD]]&gt;=VALUE(min_scatterplot),tblSalaries[[#This Row],[Salary in USD]]&lt;=VALUE(max_scatterplot)),tblSalaries[[#This Row],[Salary in USD]],selection_false))</f>
        <v>41000</v>
      </c>
    </row>
    <row r="991" spans="2:15" ht="15" customHeight="1" x14ac:dyDescent="0.25">
      <c r="B991" t="s">
        <v>2216</v>
      </c>
      <c r="C991" s="1">
        <v>41055.038148148145</v>
      </c>
      <c r="D991" s="4">
        <v>41000</v>
      </c>
      <c r="E991">
        <v>41000</v>
      </c>
      <c r="F991" t="s">
        <v>6</v>
      </c>
      <c r="G991">
        <f>tblSalaries[[#This Row],[clean Salary (in local currency)]]*VLOOKUP(tblSalaries[[#This Row],[Currency]],mapping!D:E,2,FALSE)</f>
        <v>41000</v>
      </c>
      <c r="H991" t="s">
        <v>286</v>
      </c>
      <c r="I991" t="s">
        <v>52</v>
      </c>
      <c r="J991" t="s">
        <v>15</v>
      </c>
      <c r="K991" t="str">
        <f>VLOOKUP(tblSalaries[[#This Row],[Where do you work]],tblCountries[[Actual]:[Mapping]],2,FALSE)</f>
        <v>USA</v>
      </c>
      <c r="L991" t="s">
        <v>13</v>
      </c>
      <c r="M991" s="21" t="s">
        <v>4016</v>
      </c>
      <c r="N991" t="str">
        <f>VLOOKUP(IF(FLOOR(tblSalaries[[#This Row],[Salary in USD]]/salary_step,1)&gt;19,19,FLOOR(tblSalaries[[#This Row],[Salary in USD]]/salary_step,1)),tblCountries4[#All],2,0)</f>
        <v>03 | 37500 - 50000</v>
      </c>
      <c r="O991">
        <f>IF(VALUE(max_scatterplot)=0,tblSalaries[[#This Row],[Salary in USD]],IF(AND(tblSalaries[[#This Row],[Salary in USD]]&gt;=VALUE(min_scatterplot),tblSalaries[[#This Row],[Salary in USD]]&lt;=VALUE(max_scatterplot)),tblSalaries[[#This Row],[Salary in USD]],selection_false))</f>
        <v>41000</v>
      </c>
    </row>
    <row r="992" spans="2:15" ht="15" customHeight="1" x14ac:dyDescent="0.25">
      <c r="B992" t="s">
        <v>2314</v>
      </c>
      <c r="C992" s="1">
        <v>41055.05908564815</v>
      </c>
      <c r="D992" s="4">
        <v>41000</v>
      </c>
      <c r="E992">
        <v>41000</v>
      </c>
      <c r="F992" t="s">
        <v>6</v>
      </c>
      <c r="G992">
        <f>tblSalaries[[#This Row],[clean Salary (in local currency)]]*VLOOKUP(tblSalaries[[#This Row],[Currency]],mapping!D:E,2,FALSE)</f>
        <v>41000</v>
      </c>
      <c r="H992" t="s">
        <v>386</v>
      </c>
      <c r="I992" t="s">
        <v>20</v>
      </c>
      <c r="J992" t="s">
        <v>15</v>
      </c>
      <c r="K992" t="str">
        <f>VLOOKUP(tblSalaries[[#This Row],[Where do you work]],tblCountries[[Actual]:[Mapping]],2,FALSE)</f>
        <v>USA</v>
      </c>
      <c r="L992" t="s">
        <v>9</v>
      </c>
      <c r="M992" s="21" t="s">
        <v>4016</v>
      </c>
      <c r="N992" t="str">
        <f>VLOOKUP(IF(FLOOR(tblSalaries[[#This Row],[Salary in USD]]/salary_step,1)&gt;19,19,FLOOR(tblSalaries[[#This Row],[Salary in USD]]/salary_step,1)),tblCountries4[#All],2,0)</f>
        <v>03 | 37500 - 50000</v>
      </c>
      <c r="O992">
        <f>IF(VALUE(max_scatterplot)=0,tblSalaries[[#This Row],[Salary in USD]],IF(AND(tblSalaries[[#This Row],[Salary in USD]]&gt;=VALUE(min_scatterplot),tblSalaries[[#This Row],[Salary in USD]]&lt;=VALUE(max_scatterplot)),tblSalaries[[#This Row],[Salary in USD]],selection_false))</f>
        <v>41000</v>
      </c>
    </row>
    <row r="993" spans="2:15" ht="15" customHeight="1" x14ac:dyDescent="0.25">
      <c r="B993" t="s">
        <v>2761</v>
      </c>
      <c r="C993" s="1">
        <v>41055.725474537037</v>
      </c>
      <c r="D993" s="4">
        <v>41000</v>
      </c>
      <c r="E993">
        <v>41000</v>
      </c>
      <c r="F993" t="s">
        <v>6</v>
      </c>
      <c r="G993">
        <f>tblSalaries[[#This Row],[clean Salary (in local currency)]]*VLOOKUP(tblSalaries[[#This Row],[Currency]],mapping!D:E,2,FALSE)</f>
        <v>41000</v>
      </c>
      <c r="H993" t="s">
        <v>207</v>
      </c>
      <c r="I993" t="s">
        <v>20</v>
      </c>
      <c r="J993" t="s">
        <v>15</v>
      </c>
      <c r="K993" t="str">
        <f>VLOOKUP(tblSalaries[[#This Row],[Where do you work]],tblCountries[[Actual]:[Mapping]],2,FALSE)</f>
        <v>USA</v>
      </c>
      <c r="L993" t="s">
        <v>13</v>
      </c>
      <c r="M993" s="21">
        <v>4</v>
      </c>
      <c r="N993" t="str">
        <f>VLOOKUP(IF(FLOOR(tblSalaries[[#This Row],[Salary in USD]]/salary_step,1)&gt;19,19,FLOOR(tblSalaries[[#This Row],[Salary in USD]]/salary_step,1)),tblCountries4[#All],2,0)</f>
        <v>03 | 37500 - 50000</v>
      </c>
      <c r="O993">
        <f>IF(VALUE(max_scatterplot)=0,tblSalaries[[#This Row],[Salary in USD]],IF(AND(tblSalaries[[#This Row],[Salary in USD]]&gt;=VALUE(min_scatterplot),tblSalaries[[#This Row],[Salary in USD]]&lt;=VALUE(max_scatterplot)),tblSalaries[[#This Row],[Salary in USD]],selection_false))</f>
        <v>41000</v>
      </c>
    </row>
    <row r="994" spans="2:15" ht="15" customHeight="1" x14ac:dyDescent="0.25">
      <c r="B994" t="s">
        <v>3545</v>
      </c>
      <c r="C994" s="1">
        <v>41061.174212962964</v>
      </c>
      <c r="D994" s="4">
        <v>41000</v>
      </c>
      <c r="E994">
        <v>41000</v>
      </c>
      <c r="F994" t="s">
        <v>6</v>
      </c>
      <c r="G994">
        <f>tblSalaries[[#This Row],[clean Salary (in local currency)]]*VLOOKUP(tblSalaries[[#This Row],[Currency]],mapping!D:E,2,FALSE)</f>
        <v>41000</v>
      </c>
      <c r="H994" t="s">
        <v>1180</v>
      </c>
      <c r="I994" t="s">
        <v>356</v>
      </c>
      <c r="J994" t="s">
        <v>15</v>
      </c>
      <c r="K994" t="str">
        <f>VLOOKUP(tblSalaries[[#This Row],[Where do you work]],tblCountries[[Actual]:[Mapping]],2,FALSE)</f>
        <v>USA</v>
      </c>
      <c r="L994" t="s">
        <v>9</v>
      </c>
      <c r="M994" s="21">
        <v>10</v>
      </c>
      <c r="N994" t="str">
        <f>VLOOKUP(IF(FLOOR(tblSalaries[[#This Row],[Salary in USD]]/salary_step,1)&gt;19,19,FLOOR(tblSalaries[[#This Row],[Salary in USD]]/salary_step,1)),tblCountries4[#All],2,0)</f>
        <v>03 | 37500 - 50000</v>
      </c>
      <c r="O994">
        <f>IF(VALUE(max_scatterplot)=0,tblSalaries[[#This Row],[Salary in USD]],IF(AND(tblSalaries[[#This Row],[Salary in USD]]&gt;=VALUE(min_scatterplot),tblSalaries[[#This Row],[Salary in USD]]&lt;=VALUE(max_scatterplot)),tblSalaries[[#This Row],[Salary in USD]],selection_false))</f>
        <v>41000</v>
      </c>
    </row>
    <row r="995" spans="2:15" ht="15" customHeight="1" x14ac:dyDescent="0.25">
      <c r="B995" t="s">
        <v>3038</v>
      </c>
      <c r="C995" s="1">
        <v>41057.596296296295</v>
      </c>
      <c r="D995" s="4">
        <v>26000</v>
      </c>
      <c r="E995">
        <v>26000</v>
      </c>
      <c r="F995" t="s">
        <v>69</v>
      </c>
      <c r="G995">
        <f>tblSalaries[[#This Row],[clean Salary (in local currency)]]*VLOOKUP(tblSalaries[[#This Row],[Currency]],mapping!D:E,2,FALSE)</f>
        <v>40980.635073749385</v>
      </c>
      <c r="H995" t="s">
        <v>356</v>
      </c>
      <c r="I995" t="s">
        <v>356</v>
      </c>
      <c r="J995" t="s">
        <v>71</v>
      </c>
      <c r="K995" t="str">
        <f>VLOOKUP(tblSalaries[[#This Row],[Where do you work]],tblCountries[[Actual]:[Mapping]],2,FALSE)</f>
        <v>UK</v>
      </c>
      <c r="L995" t="s">
        <v>13</v>
      </c>
      <c r="M995" s="21">
        <v>8</v>
      </c>
      <c r="N995" t="str">
        <f>VLOOKUP(IF(FLOOR(tblSalaries[[#This Row],[Salary in USD]]/salary_step,1)&gt;19,19,FLOOR(tblSalaries[[#This Row],[Salary in USD]]/salary_step,1)),tblCountries4[#All],2,0)</f>
        <v>03 | 37500 - 50000</v>
      </c>
      <c r="O995">
        <f>IF(VALUE(max_scatterplot)=0,tblSalaries[[#This Row],[Salary in USD]],IF(AND(tblSalaries[[#This Row],[Salary in USD]]&gt;=VALUE(min_scatterplot),tblSalaries[[#This Row],[Salary in USD]]&lt;=VALUE(max_scatterplot)),tblSalaries[[#This Row],[Salary in USD]],selection_false))</f>
        <v>40980.635073749385</v>
      </c>
    </row>
    <row r="996" spans="2:15" ht="15" customHeight="1" x14ac:dyDescent="0.25">
      <c r="B996" t="s">
        <v>3212</v>
      </c>
      <c r="C996" s="1">
        <v>41058.092037037037</v>
      </c>
      <c r="D996" s="4" t="s">
        <v>1382</v>
      </c>
      <c r="E996">
        <v>26000</v>
      </c>
      <c r="F996" t="s">
        <v>69</v>
      </c>
      <c r="G996">
        <f>tblSalaries[[#This Row],[clean Salary (in local currency)]]*VLOOKUP(tblSalaries[[#This Row],[Currency]],mapping!D:E,2,FALSE)</f>
        <v>40980.635073749385</v>
      </c>
      <c r="H996" t="s">
        <v>207</v>
      </c>
      <c r="I996" t="s">
        <v>20</v>
      </c>
      <c r="J996" t="s">
        <v>71</v>
      </c>
      <c r="K996" t="str">
        <f>VLOOKUP(tblSalaries[[#This Row],[Where do you work]],tblCountries[[Actual]:[Mapping]],2,FALSE)</f>
        <v>UK</v>
      </c>
      <c r="L996" t="s">
        <v>9</v>
      </c>
      <c r="M996" s="21">
        <v>2</v>
      </c>
      <c r="N996" t="str">
        <f>VLOOKUP(IF(FLOOR(tblSalaries[[#This Row],[Salary in USD]]/salary_step,1)&gt;19,19,FLOOR(tblSalaries[[#This Row],[Salary in USD]]/salary_step,1)),tblCountries4[#All],2,0)</f>
        <v>03 | 37500 - 50000</v>
      </c>
      <c r="O996">
        <f>IF(VALUE(max_scatterplot)=0,tblSalaries[[#This Row],[Salary in USD]],IF(AND(tblSalaries[[#This Row],[Salary in USD]]&gt;=VALUE(min_scatterplot),tblSalaries[[#This Row],[Salary in USD]]&lt;=VALUE(max_scatterplot)),tblSalaries[[#This Row],[Salary in USD]],selection_false))</f>
        <v>40980.635073749385</v>
      </c>
    </row>
    <row r="997" spans="2:15" ht="15" customHeight="1" x14ac:dyDescent="0.25">
      <c r="B997" t="s">
        <v>3315</v>
      </c>
      <c r="C997" s="1">
        <v>41058.720289351855</v>
      </c>
      <c r="D997" s="4" t="s">
        <v>1382</v>
      </c>
      <c r="E997">
        <v>26000</v>
      </c>
      <c r="F997" t="s">
        <v>69</v>
      </c>
      <c r="G997">
        <f>tblSalaries[[#This Row],[clean Salary (in local currency)]]*VLOOKUP(tblSalaries[[#This Row],[Currency]],mapping!D:E,2,FALSE)</f>
        <v>40980.635073749385</v>
      </c>
      <c r="H997" t="s">
        <v>1500</v>
      </c>
      <c r="I997" t="s">
        <v>20</v>
      </c>
      <c r="J997" t="s">
        <v>71</v>
      </c>
      <c r="K997" t="str">
        <f>VLOOKUP(tblSalaries[[#This Row],[Where do you work]],tblCountries[[Actual]:[Mapping]],2,FALSE)</f>
        <v>UK</v>
      </c>
      <c r="L997" t="s">
        <v>9</v>
      </c>
      <c r="M997" s="21">
        <v>2</v>
      </c>
      <c r="N997" t="str">
        <f>VLOOKUP(IF(FLOOR(tblSalaries[[#This Row],[Salary in USD]]/salary_step,1)&gt;19,19,FLOOR(tblSalaries[[#This Row],[Salary in USD]]/salary_step,1)),tblCountries4[#All],2,0)</f>
        <v>03 | 37500 - 50000</v>
      </c>
      <c r="O997">
        <f>IF(VALUE(max_scatterplot)=0,tblSalaries[[#This Row],[Salary in USD]],IF(AND(tblSalaries[[#This Row],[Salary in USD]]&gt;=VALUE(min_scatterplot),tblSalaries[[#This Row],[Salary in USD]]&lt;=VALUE(max_scatterplot)),tblSalaries[[#This Row],[Salary in USD]],selection_false))</f>
        <v>40980.635073749385</v>
      </c>
    </row>
    <row r="998" spans="2:15" ht="15" customHeight="1" x14ac:dyDescent="0.25">
      <c r="B998" t="s">
        <v>2129</v>
      </c>
      <c r="C998" s="1">
        <v>41055.029143518521</v>
      </c>
      <c r="D998" s="4">
        <v>2300000</v>
      </c>
      <c r="E998">
        <v>2300000</v>
      </c>
      <c r="F998" t="s">
        <v>40</v>
      </c>
      <c r="G998">
        <f>tblSalaries[[#This Row],[clean Salary (in local currency)]]*VLOOKUP(tblSalaries[[#This Row],[Currency]],mapping!D:E,2,FALSE)</f>
        <v>40958.208381117904</v>
      </c>
      <c r="H998" t="s">
        <v>190</v>
      </c>
      <c r="I998" t="s">
        <v>20</v>
      </c>
      <c r="J998" t="s">
        <v>8</v>
      </c>
      <c r="K998" t="str">
        <f>VLOOKUP(tblSalaries[[#This Row],[Where do you work]],tblCountries[[Actual]:[Mapping]],2,FALSE)</f>
        <v>India</v>
      </c>
      <c r="L998" t="s">
        <v>25</v>
      </c>
      <c r="M998" s="21" t="s">
        <v>4016</v>
      </c>
      <c r="N998" t="str">
        <f>VLOOKUP(IF(FLOOR(tblSalaries[[#This Row],[Salary in USD]]/salary_step,1)&gt;19,19,FLOOR(tblSalaries[[#This Row],[Salary in USD]]/salary_step,1)),tblCountries4[#All],2,0)</f>
        <v>03 | 37500 - 50000</v>
      </c>
      <c r="O998">
        <f>IF(VALUE(max_scatterplot)=0,tblSalaries[[#This Row],[Salary in USD]],IF(AND(tblSalaries[[#This Row],[Salary in USD]]&gt;=VALUE(min_scatterplot),tblSalaries[[#This Row],[Salary in USD]]&lt;=VALUE(max_scatterplot)),tblSalaries[[#This Row],[Salary in USD]],selection_false))</f>
        <v>40958.208381117904</v>
      </c>
    </row>
    <row r="999" spans="2:15" ht="15" customHeight="1" x14ac:dyDescent="0.25">
      <c r="B999" t="s">
        <v>2705</v>
      </c>
      <c r="C999" s="1">
        <v>41055.594606481478</v>
      </c>
      <c r="D999" s="4" t="s">
        <v>814</v>
      </c>
      <c r="E999">
        <v>2300000</v>
      </c>
      <c r="F999" t="s">
        <v>40</v>
      </c>
      <c r="G999">
        <f>tblSalaries[[#This Row],[clean Salary (in local currency)]]*VLOOKUP(tblSalaries[[#This Row],[Currency]],mapping!D:E,2,FALSE)</f>
        <v>40958.208381117904</v>
      </c>
      <c r="H999" t="s">
        <v>256</v>
      </c>
      <c r="I999" t="s">
        <v>20</v>
      </c>
      <c r="J999" t="s">
        <v>8</v>
      </c>
      <c r="K999" t="str">
        <f>VLOOKUP(tblSalaries[[#This Row],[Where do you work]],tblCountries[[Actual]:[Mapping]],2,FALSE)</f>
        <v>India</v>
      </c>
      <c r="L999" t="s">
        <v>13</v>
      </c>
      <c r="M999" s="21">
        <v>5</v>
      </c>
      <c r="N999" t="str">
        <f>VLOOKUP(IF(FLOOR(tblSalaries[[#This Row],[Salary in USD]]/salary_step,1)&gt;19,19,FLOOR(tblSalaries[[#This Row],[Salary in USD]]/salary_step,1)),tblCountries4[#All],2,0)</f>
        <v>03 | 37500 - 50000</v>
      </c>
      <c r="O999">
        <f>IF(VALUE(max_scatterplot)=0,tblSalaries[[#This Row],[Salary in USD]],IF(AND(tblSalaries[[#This Row],[Salary in USD]]&gt;=VALUE(min_scatterplot),tblSalaries[[#This Row],[Salary in USD]]&lt;=VALUE(max_scatterplot)),tblSalaries[[#This Row],[Salary in USD]],selection_false))</f>
        <v>40958.208381117904</v>
      </c>
    </row>
    <row r="1000" spans="2:15" ht="15" customHeight="1" x14ac:dyDescent="0.25">
      <c r="B1000" t="s">
        <v>2885</v>
      </c>
      <c r="C1000" s="1">
        <v>41056.598738425928</v>
      </c>
      <c r="D1000" s="4" t="s">
        <v>1033</v>
      </c>
      <c r="E1000">
        <v>2300000</v>
      </c>
      <c r="F1000" t="s">
        <v>40</v>
      </c>
      <c r="G1000">
        <f>tblSalaries[[#This Row],[clean Salary (in local currency)]]*VLOOKUP(tblSalaries[[#This Row],[Currency]],mapping!D:E,2,FALSE)</f>
        <v>40958.208381117904</v>
      </c>
      <c r="H1000" t="s">
        <v>1034</v>
      </c>
      <c r="I1000" t="s">
        <v>52</v>
      </c>
      <c r="J1000" t="s">
        <v>8</v>
      </c>
      <c r="K1000" t="str">
        <f>VLOOKUP(tblSalaries[[#This Row],[Where do you work]],tblCountries[[Actual]:[Mapping]],2,FALSE)</f>
        <v>India</v>
      </c>
      <c r="L1000" t="s">
        <v>18</v>
      </c>
      <c r="M1000" s="21">
        <v>8</v>
      </c>
      <c r="N1000" t="str">
        <f>VLOOKUP(IF(FLOOR(tblSalaries[[#This Row],[Salary in USD]]/salary_step,1)&gt;19,19,FLOOR(tblSalaries[[#This Row],[Salary in USD]]/salary_step,1)),tblCountries4[#All],2,0)</f>
        <v>03 | 37500 - 50000</v>
      </c>
      <c r="O1000">
        <f>IF(VALUE(max_scatterplot)=0,tblSalaries[[#This Row],[Salary in USD]],IF(AND(tblSalaries[[#This Row],[Salary in USD]]&gt;=VALUE(min_scatterplot),tblSalaries[[#This Row],[Salary in USD]]&lt;=VALUE(max_scatterplot)),tblSalaries[[#This Row],[Salary in USD]],selection_false))</f>
        <v>40958.208381117904</v>
      </c>
    </row>
    <row r="1001" spans="2:15" ht="15" customHeight="1" x14ac:dyDescent="0.25">
      <c r="B1001" t="s">
        <v>2189</v>
      </c>
      <c r="C1001" s="1">
        <v>41055.035081018519</v>
      </c>
      <c r="D1001" s="4">
        <v>40700</v>
      </c>
      <c r="E1001">
        <v>40700</v>
      </c>
      <c r="F1001" t="s">
        <v>6</v>
      </c>
      <c r="G1001">
        <f>tblSalaries[[#This Row],[clean Salary (in local currency)]]*VLOOKUP(tblSalaries[[#This Row],[Currency]],mapping!D:E,2,FALSE)</f>
        <v>40700</v>
      </c>
      <c r="H1001" t="s">
        <v>255</v>
      </c>
      <c r="I1001" t="s">
        <v>20</v>
      </c>
      <c r="J1001" t="s">
        <v>15</v>
      </c>
      <c r="K1001" t="str">
        <f>VLOOKUP(tblSalaries[[#This Row],[Where do you work]],tblCountries[[Actual]:[Mapping]],2,FALSE)</f>
        <v>USA</v>
      </c>
      <c r="L1001" t="s">
        <v>25</v>
      </c>
      <c r="M1001" s="21" t="s">
        <v>4016</v>
      </c>
      <c r="N1001" t="str">
        <f>VLOOKUP(IF(FLOOR(tblSalaries[[#This Row],[Salary in USD]]/salary_step,1)&gt;19,19,FLOOR(tblSalaries[[#This Row],[Salary in USD]]/salary_step,1)),tblCountries4[#All],2,0)</f>
        <v>03 | 37500 - 50000</v>
      </c>
      <c r="O1001">
        <f>IF(VALUE(max_scatterplot)=0,tblSalaries[[#This Row],[Salary in USD]],IF(AND(tblSalaries[[#This Row],[Salary in USD]]&gt;=VALUE(min_scatterplot),tblSalaries[[#This Row],[Salary in USD]]&lt;=VALUE(max_scatterplot)),tblSalaries[[#This Row],[Salary in USD]],selection_false))</f>
        <v>40700</v>
      </c>
    </row>
    <row r="1002" spans="2:15" ht="15" customHeight="1" x14ac:dyDescent="0.25">
      <c r="B1002" t="s">
        <v>3232</v>
      </c>
      <c r="C1002" s="1">
        <v>41058.245625000003</v>
      </c>
      <c r="D1002" s="4" t="s">
        <v>1403</v>
      </c>
      <c r="E1002">
        <v>25750</v>
      </c>
      <c r="F1002" t="s">
        <v>69</v>
      </c>
      <c r="G1002">
        <f>tblSalaries[[#This Row],[clean Salary (in local currency)]]*VLOOKUP(tblSalaries[[#This Row],[Currency]],mapping!D:E,2,FALSE)</f>
        <v>40586.590505732565</v>
      </c>
      <c r="H1002" t="s">
        <v>309</v>
      </c>
      <c r="I1002" t="s">
        <v>20</v>
      </c>
      <c r="J1002" t="s">
        <v>71</v>
      </c>
      <c r="K1002" t="str">
        <f>VLOOKUP(tblSalaries[[#This Row],[Where do you work]],tblCountries[[Actual]:[Mapping]],2,FALSE)</f>
        <v>UK</v>
      </c>
      <c r="L1002" t="s">
        <v>9</v>
      </c>
      <c r="M1002" s="21">
        <v>1</v>
      </c>
      <c r="N1002" t="str">
        <f>VLOOKUP(IF(FLOOR(tblSalaries[[#This Row],[Salary in USD]]/salary_step,1)&gt;19,19,FLOOR(tblSalaries[[#This Row],[Salary in USD]]/salary_step,1)),tblCountries4[#All],2,0)</f>
        <v>03 | 37500 - 50000</v>
      </c>
      <c r="O1002">
        <f>IF(VALUE(max_scatterplot)=0,tblSalaries[[#This Row],[Salary in USD]],IF(AND(tblSalaries[[#This Row],[Salary in USD]]&gt;=VALUE(min_scatterplot),tblSalaries[[#This Row],[Salary in USD]]&lt;=VALUE(max_scatterplot)),tblSalaries[[#This Row],[Salary in USD]],selection_false))</f>
        <v>40586.590505732565</v>
      </c>
    </row>
    <row r="1003" spans="2:15" ht="15" customHeight="1" x14ac:dyDescent="0.25">
      <c r="B1003" t="s">
        <v>2586</v>
      </c>
      <c r="C1003" s="1">
        <v>41055.337071759262</v>
      </c>
      <c r="D1003" s="4">
        <v>40414</v>
      </c>
      <c r="E1003">
        <v>40414</v>
      </c>
      <c r="F1003" t="s">
        <v>6</v>
      </c>
      <c r="G1003">
        <f>tblSalaries[[#This Row],[clean Salary (in local currency)]]*VLOOKUP(tblSalaries[[#This Row],[Currency]],mapping!D:E,2,FALSE)</f>
        <v>40414</v>
      </c>
      <c r="H1003" t="s">
        <v>687</v>
      </c>
      <c r="I1003" t="s">
        <v>20</v>
      </c>
      <c r="J1003" t="s">
        <v>15</v>
      </c>
      <c r="K1003" t="str">
        <f>VLOOKUP(tblSalaries[[#This Row],[Where do you work]],tblCountries[[Actual]:[Mapping]],2,FALSE)</f>
        <v>USA</v>
      </c>
      <c r="L1003" t="s">
        <v>9</v>
      </c>
      <c r="M1003" s="21">
        <v>8</v>
      </c>
      <c r="N1003" t="str">
        <f>VLOOKUP(IF(FLOOR(tblSalaries[[#This Row],[Salary in USD]]/salary_step,1)&gt;19,19,FLOOR(tblSalaries[[#This Row],[Salary in USD]]/salary_step,1)),tblCountries4[#All],2,0)</f>
        <v>03 | 37500 - 50000</v>
      </c>
      <c r="O1003">
        <f>IF(VALUE(max_scatterplot)=0,tblSalaries[[#This Row],[Salary in USD]],IF(AND(tblSalaries[[#This Row],[Salary in USD]]&gt;=VALUE(min_scatterplot),tblSalaries[[#This Row],[Salary in USD]]&lt;=VALUE(max_scatterplot)),tblSalaries[[#This Row],[Salary in USD]],selection_false))</f>
        <v>40414</v>
      </c>
    </row>
    <row r="1004" spans="2:15" ht="15" customHeight="1" x14ac:dyDescent="0.25">
      <c r="B1004" t="s">
        <v>2778</v>
      </c>
      <c r="C1004" s="1">
        <v>41055.812071759261</v>
      </c>
      <c r="D1004" s="4" t="s">
        <v>903</v>
      </c>
      <c r="E1004">
        <v>2250000</v>
      </c>
      <c r="F1004" t="s">
        <v>40</v>
      </c>
      <c r="G1004">
        <f>tblSalaries[[#This Row],[clean Salary (in local currency)]]*VLOOKUP(tblSalaries[[#This Row],[Currency]],mapping!D:E,2,FALSE)</f>
        <v>40067.812546745779</v>
      </c>
      <c r="H1004" t="s">
        <v>904</v>
      </c>
      <c r="I1004" t="s">
        <v>310</v>
      </c>
      <c r="J1004" t="s">
        <v>8</v>
      </c>
      <c r="K1004" t="str">
        <f>VLOOKUP(tblSalaries[[#This Row],[Where do you work]],tblCountries[[Actual]:[Mapping]],2,FALSE)</f>
        <v>India</v>
      </c>
      <c r="L1004" t="s">
        <v>25</v>
      </c>
      <c r="M1004" s="21">
        <v>5</v>
      </c>
      <c r="N1004" t="str">
        <f>VLOOKUP(IF(FLOOR(tblSalaries[[#This Row],[Salary in USD]]/salary_step,1)&gt;19,19,FLOOR(tblSalaries[[#This Row],[Salary in USD]]/salary_step,1)),tblCountries4[#All],2,0)</f>
        <v>03 | 37500 - 50000</v>
      </c>
      <c r="O1004">
        <f>IF(VALUE(max_scatterplot)=0,tblSalaries[[#This Row],[Salary in USD]],IF(AND(tblSalaries[[#This Row],[Salary in USD]]&gt;=VALUE(min_scatterplot),tblSalaries[[#This Row],[Salary in USD]]&lt;=VALUE(max_scatterplot)),tblSalaries[[#This Row],[Salary in USD]],selection_false))</f>
        <v>40067.812546745779</v>
      </c>
    </row>
    <row r="1005" spans="2:15" ht="15" customHeight="1" x14ac:dyDescent="0.25">
      <c r="B1005" t="s">
        <v>2324</v>
      </c>
      <c r="C1005" s="1">
        <v>41055.061018518521</v>
      </c>
      <c r="D1005" s="4">
        <v>40000</v>
      </c>
      <c r="E1005">
        <v>40000</v>
      </c>
      <c r="F1005" t="s">
        <v>6</v>
      </c>
      <c r="G1005">
        <f>tblSalaries[[#This Row],[clean Salary (in local currency)]]*VLOOKUP(tblSalaries[[#This Row],[Currency]],mapping!D:E,2,FALSE)</f>
        <v>40000</v>
      </c>
      <c r="H1005" t="s">
        <v>396</v>
      </c>
      <c r="I1005" t="s">
        <v>52</v>
      </c>
      <c r="J1005" t="s">
        <v>38</v>
      </c>
      <c r="K1005" t="str">
        <f>VLOOKUP(tblSalaries[[#This Row],[Where do you work]],tblCountries[[Actual]:[Mapping]],2,FALSE)</f>
        <v>Hungary</v>
      </c>
      <c r="L1005" t="s">
        <v>9</v>
      </c>
      <c r="M1005" s="21" t="s">
        <v>4016</v>
      </c>
      <c r="N1005" t="str">
        <f>VLOOKUP(IF(FLOOR(tblSalaries[[#This Row],[Salary in USD]]/salary_step,1)&gt;19,19,FLOOR(tblSalaries[[#This Row],[Salary in USD]]/salary_step,1)),tblCountries4[#All],2,0)</f>
        <v>03 | 37500 - 50000</v>
      </c>
      <c r="O1005">
        <f>IF(VALUE(max_scatterplot)=0,tblSalaries[[#This Row],[Salary in USD]],IF(AND(tblSalaries[[#This Row],[Salary in USD]]&gt;=VALUE(min_scatterplot),tblSalaries[[#This Row],[Salary in USD]]&lt;=VALUE(max_scatterplot)),tblSalaries[[#This Row],[Salary in USD]],selection_false))</f>
        <v>40000</v>
      </c>
    </row>
    <row r="1006" spans="2:15" ht="15" customHeight="1" x14ac:dyDescent="0.25">
      <c r="B1006" t="s">
        <v>2730</v>
      </c>
      <c r="C1006" s="1">
        <v>41055.64980324074</v>
      </c>
      <c r="D1006" s="4">
        <v>40000</v>
      </c>
      <c r="E1006">
        <v>40000</v>
      </c>
      <c r="F1006" t="s">
        <v>6</v>
      </c>
      <c r="G1006">
        <f>tblSalaries[[#This Row],[clean Salary (in local currency)]]*VLOOKUP(tblSalaries[[#This Row],[Currency]],mapping!D:E,2,FALSE)</f>
        <v>40000</v>
      </c>
      <c r="H1006" t="s">
        <v>843</v>
      </c>
      <c r="I1006" t="s">
        <v>52</v>
      </c>
      <c r="J1006" t="s">
        <v>8</v>
      </c>
      <c r="K1006" t="str">
        <f>VLOOKUP(tblSalaries[[#This Row],[Where do you work]],tblCountries[[Actual]:[Mapping]],2,FALSE)</f>
        <v>India</v>
      </c>
      <c r="L1006" t="s">
        <v>13</v>
      </c>
      <c r="M1006" s="21">
        <v>15</v>
      </c>
      <c r="N1006" t="str">
        <f>VLOOKUP(IF(FLOOR(tblSalaries[[#This Row],[Salary in USD]]/salary_step,1)&gt;19,19,FLOOR(tblSalaries[[#This Row],[Salary in USD]]/salary_step,1)),tblCountries4[#All],2,0)</f>
        <v>03 | 37500 - 50000</v>
      </c>
      <c r="O1006">
        <f>IF(VALUE(max_scatterplot)=0,tblSalaries[[#This Row],[Salary in USD]],IF(AND(tblSalaries[[#This Row],[Salary in USD]]&gt;=VALUE(min_scatterplot),tblSalaries[[#This Row],[Salary in USD]]&lt;=VALUE(max_scatterplot)),tblSalaries[[#This Row],[Salary in USD]],selection_false))</f>
        <v>40000</v>
      </c>
    </row>
    <row r="1007" spans="2:15" ht="15" customHeight="1" x14ac:dyDescent="0.25">
      <c r="B1007" t="s">
        <v>3126</v>
      </c>
      <c r="C1007" s="1">
        <v>41057.807974537034</v>
      </c>
      <c r="D1007" s="4">
        <v>40000</v>
      </c>
      <c r="E1007">
        <v>40000</v>
      </c>
      <c r="F1007" t="s">
        <v>6</v>
      </c>
      <c r="G1007">
        <f>tblSalaries[[#This Row],[clean Salary (in local currency)]]*VLOOKUP(tblSalaries[[#This Row],[Currency]],mapping!D:E,2,FALSE)</f>
        <v>40000</v>
      </c>
      <c r="H1007" t="s">
        <v>279</v>
      </c>
      <c r="I1007" t="s">
        <v>279</v>
      </c>
      <c r="J1007" t="s">
        <v>8</v>
      </c>
      <c r="K1007" t="str">
        <f>VLOOKUP(tblSalaries[[#This Row],[Where do you work]],tblCountries[[Actual]:[Mapping]],2,FALSE)</f>
        <v>India</v>
      </c>
      <c r="L1007" t="s">
        <v>18</v>
      </c>
      <c r="M1007" s="21">
        <v>2</v>
      </c>
      <c r="N1007" t="str">
        <f>VLOOKUP(IF(FLOOR(tblSalaries[[#This Row],[Salary in USD]]/salary_step,1)&gt;19,19,FLOOR(tblSalaries[[#This Row],[Salary in USD]]/salary_step,1)),tblCountries4[#All],2,0)</f>
        <v>03 | 37500 - 50000</v>
      </c>
      <c r="O1007">
        <f>IF(VALUE(max_scatterplot)=0,tblSalaries[[#This Row],[Salary in USD]],IF(AND(tblSalaries[[#This Row],[Salary in USD]]&gt;=VALUE(min_scatterplot),tblSalaries[[#This Row],[Salary in USD]]&lt;=VALUE(max_scatterplot)),tblSalaries[[#This Row],[Salary in USD]],selection_false))</f>
        <v>40000</v>
      </c>
    </row>
    <row r="1008" spans="2:15" ht="15" customHeight="1" x14ac:dyDescent="0.25">
      <c r="B1008" t="s">
        <v>3840</v>
      </c>
      <c r="C1008" s="1">
        <v>41076.718090277776</v>
      </c>
      <c r="D1008" s="4">
        <v>40000</v>
      </c>
      <c r="E1008">
        <v>40000</v>
      </c>
      <c r="F1008" t="s">
        <v>6</v>
      </c>
      <c r="G1008">
        <f>tblSalaries[[#This Row],[clean Salary (in local currency)]]*VLOOKUP(tblSalaries[[#This Row],[Currency]],mapping!D:E,2,FALSE)</f>
        <v>40000</v>
      </c>
      <c r="H1008" t="s">
        <v>1022</v>
      </c>
      <c r="I1008" t="s">
        <v>52</v>
      </c>
      <c r="J1008" t="s">
        <v>8</v>
      </c>
      <c r="K1008" t="str">
        <f>VLOOKUP(tblSalaries[[#This Row],[Where do you work]],tblCountries[[Actual]:[Mapping]],2,FALSE)</f>
        <v>India</v>
      </c>
      <c r="L1008" t="s">
        <v>9</v>
      </c>
      <c r="M1008" s="21">
        <v>5</v>
      </c>
      <c r="N1008" t="str">
        <f>VLOOKUP(IF(FLOOR(tblSalaries[[#This Row],[Salary in USD]]/salary_step,1)&gt;19,19,FLOOR(tblSalaries[[#This Row],[Salary in USD]]/salary_step,1)),tblCountries4[#All],2,0)</f>
        <v>03 | 37500 - 50000</v>
      </c>
      <c r="O1008">
        <f>IF(VALUE(max_scatterplot)=0,tblSalaries[[#This Row],[Salary in USD]],IF(AND(tblSalaries[[#This Row],[Salary in USD]]&gt;=VALUE(min_scatterplot),tblSalaries[[#This Row],[Salary in USD]]&lt;=VALUE(max_scatterplot)),tblSalaries[[#This Row],[Salary in USD]],selection_false))</f>
        <v>40000</v>
      </c>
    </row>
    <row r="1009" spans="2:15" ht="15" customHeight="1" x14ac:dyDescent="0.25">
      <c r="B1009" t="s">
        <v>2946</v>
      </c>
      <c r="C1009" s="1">
        <v>41057.213703703703</v>
      </c>
      <c r="D1009" s="4">
        <v>40000</v>
      </c>
      <c r="E1009">
        <v>40000</v>
      </c>
      <c r="F1009" t="s">
        <v>6</v>
      </c>
      <c r="G1009">
        <f>tblSalaries[[#This Row],[clean Salary (in local currency)]]*VLOOKUP(tblSalaries[[#This Row],[Currency]],mapping!D:E,2,FALSE)</f>
        <v>40000</v>
      </c>
      <c r="H1009" t="s">
        <v>256</v>
      </c>
      <c r="I1009" t="s">
        <v>20</v>
      </c>
      <c r="J1009" t="s">
        <v>1097</v>
      </c>
      <c r="K1009" t="str">
        <f>VLOOKUP(tblSalaries[[#This Row],[Where do you work]],tblCountries[[Actual]:[Mapping]],2,FALSE)</f>
        <v>New Zealand</v>
      </c>
      <c r="L1009" t="s">
        <v>9</v>
      </c>
      <c r="M1009" s="21">
        <v>5</v>
      </c>
      <c r="N1009" t="str">
        <f>VLOOKUP(IF(FLOOR(tblSalaries[[#This Row],[Salary in USD]]/salary_step,1)&gt;19,19,FLOOR(tblSalaries[[#This Row],[Salary in USD]]/salary_step,1)),tblCountries4[#All],2,0)</f>
        <v>03 | 37500 - 50000</v>
      </c>
      <c r="O1009">
        <f>IF(VALUE(max_scatterplot)=0,tblSalaries[[#This Row],[Salary in USD]],IF(AND(tblSalaries[[#This Row],[Salary in USD]]&gt;=VALUE(min_scatterplot),tblSalaries[[#This Row],[Salary in USD]]&lt;=VALUE(max_scatterplot)),tblSalaries[[#This Row],[Salary in USD]],selection_false))</f>
        <v>40000</v>
      </c>
    </row>
    <row r="1010" spans="2:15" ht="15" customHeight="1" x14ac:dyDescent="0.25">
      <c r="B1010" t="s">
        <v>3211</v>
      </c>
      <c r="C1010" s="1">
        <v>41058.085173611114</v>
      </c>
      <c r="D1010" s="4" t="s">
        <v>1379</v>
      </c>
      <c r="E1010">
        <v>40000</v>
      </c>
      <c r="F1010" t="s">
        <v>6</v>
      </c>
      <c r="G1010">
        <f>tblSalaries[[#This Row],[clean Salary (in local currency)]]*VLOOKUP(tblSalaries[[#This Row],[Currency]],mapping!D:E,2,FALSE)</f>
        <v>40000</v>
      </c>
      <c r="H1010" t="s">
        <v>1380</v>
      </c>
      <c r="I1010" t="s">
        <v>52</v>
      </c>
      <c r="J1010" t="s">
        <v>1381</v>
      </c>
      <c r="K1010" t="str">
        <f>VLOOKUP(tblSalaries[[#This Row],[Where do you work]],tblCountries[[Actual]:[Mapping]],2,FALSE)</f>
        <v>Pakistan</v>
      </c>
      <c r="L1010" t="s">
        <v>9</v>
      </c>
      <c r="M1010" s="21">
        <v>15</v>
      </c>
      <c r="N1010" t="str">
        <f>VLOOKUP(IF(FLOOR(tblSalaries[[#This Row],[Salary in USD]]/salary_step,1)&gt;19,19,FLOOR(tblSalaries[[#This Row],[Salary in USD]]/salary_step,1)),tblCountries4[#All],2,0)</f>
        <v>03 | 37500 - 50000</v>
      </c>
      <c r="O1010">
        <f>IF(VALUE(max_scatterplot)=0,tblSalaries[[#This Row],[Salary in USD]],IF(AND(tblSalaries[[#This Row],[Salary in USD]]&gt;=VALUE(min_scatterplot),tblSalaries[[#This Row],[Salary in USD]]&lt;=VALUE(max_scatterplot)),tblSalaries[[#This Row],[Salary in USD]],selection_false))</f>
        <v>40000</v>
      </c>
    </row>
    <row r="1011" spans="2:15" ht="15" customHeight="1" x14ac:dyDescent="0.25">
      <c r="B1011" t="s">
        <v>2033</v>
      </c>
      <c r="C1011" s="1">
        <v>41054.197118055556</v>
      </c>
      <c r="D1011" s="4" t="s">
        <v>54</v>
      </c>
      <c r="E1011">
        <v>40000</v>
      </c>
      <c r="F1011" t="s">
        <v>6</v>
      </c>
      <c r="G1011">
        <f>tblSalaries[[#This Row],[clean Salary (in local currency)]]*VLOOKUP(tblSalaries[[#This Row],[Currency]],mapping!D:E,2,FALSE)</f>
        <v>40000</v>
      </c>
      <c r="H1011" t="s">
        <v>55</v>
      </c>
      <c r="I1011" t="s">
        <v>52</v>
      </c>
      <c r="J1011" t="s">
        <v>15</v>
      </c>
      <c r="K1011" t="str">
        <f>VLOOKUP(tblSalaries[[#This Row],[Where do you work]],tblCountries[[Actual]:[Mapping]],2,FALSE)</f>
        <v>USA</v>
      </c>
      <c r="L1011" t="s">
        <v>18</v>
      </c>
      <c r="M1011" s="21" t="s">
        <v>4016</v>
      </c>
      <c r="N1011" t="str">
        <f>VLOOKUP(IF(FLOOR(tblSalaries[[#This Row],[Salary in USD]]/salary_step,1)&gt;19,19,FLOOR(tblSalaries[[#This Row],[Salary in USD]]/salary_step,1)),tblCountries4[#All],2,0)</f>
        <v>03 | 37500 - 50000</v>
      </c>
      <c r="O1011">
        <f>IF(VALUE(max_scatterplot)=0,tblSalaries[[#This Row],[Salary in USD]],IF(AND(tblSalaries[[#This Row],[Salary in USD]]&gt;=VALUE(min_scatterplot),tblSalaries[[#This Row],[Salary in USD]]&lt;=VALUE(max_scatterplot)),tblSalaries[[#This Row],[Salary in USD]],selection_false))</f>
        <v>40000</v>
      </c>
    </row>
    <row r="1012" spans="2:15" ht="15" customHeight="1" x14ac:dyDescent="0.25">
      <c r="B1012" t="s">
        <v>2095</v>
      </c>
      <c r="C1012" s="1">
        <v>41055.027129629627</v>
      </c>
      <c r="D1012" s="4">
        <v>40000</v>
      </c>
      <c r="E1012">
        <v>40000</v>
      </c>
      <c r="F1012" t="s">
        <v>6</v>
      </c>
      <c r="G1012">
        <f>tblSalaries[[#This Row],[clean Salary (in local currency)]]*VLOOKUP(tblSalaries[[#This Row],[Currency]],mapping!D:E,2,FALSE)</f>
        <v>40000</v>
      </c>
      <c r="H1012" t="s">
        <v>147</v>
      </c>
      <c r="I1012" t="s">
        <v>20</v>
      </c>
      <c r="J1012" t="s">
        <v>15</v>
      </c>
      <c r="K1012" t="str">
        <f>VLOOKUP(tblSalaries[[#This Row],[Where do you work]],tblCountries[[Actual]:[Mapping]],2,FALSE)</f>
        <v>USA</v>
      </c>
      <c r="L1012" t="s">
        <v>9</v>
      </c>
      <c r="M1012" s="21" t="s">
        <v>4016</v>
      </c>
      <c r="N1012" t="str">
        <f>VLOOKUP(IF(FLOOR(tblSalaries[[#This Row],[Salary in USD]]/salary_step,1)&gt;19,19,FLOOR(tblSalaries[[#This Row],[Salary in USD]]/salary_step,1)),tblCountries4[#All],2,0)</f>
        <v>03 | 37500 - 50000</v>
      </c>
      <c r="O1012">
        <f>IF(VALUE(max_scatterplot)=0,tblSalaries[[#This Row],[Salary in USD]],IF(AND(tblSalaries[[#This Row],[Salary in USD]]&gt;=VALUE(min_scatterplot),tblSalaries[[#This Row],[Salary in USD]]&lt;=VALUE(max_scatterplot)),tblSalaries[[#This Row],[Salary in USD]],selection_false))</f>
        <v>40000</v>
      </c>
    </row>
    <row r="1013" spans="2:15" ht="15" customHeight="1" x14ac:dyDescent="0.25">
      <c r="B1013" t="s">
        <v>2104</v>
      </c>
      <c r="C1013" s="1">
        <v>41055.028229166666</v>
      </c>
      <c r="D1013" s="4">
        <v>40000</v>
      </c>
      <c r="E1013">
        <v>40000</v>
      </c>
      <c r="F1013" t="s">
        <v>6</v>
      </c>
      <c r="G1013">
        <f>tblSalaries[[#This Row],[clean Salary (in local currency)]]*VLOOKUP(tblSalaries[[#This Row],[Currency]],mapping!D:E,2,FALSE)</f>
        <v>40000</v>
      </c>
      <c r="H1013" t="s">
        <v>157</v>
      </c>
      <c r="I1013" t="s">
        <v>20</v>
      </c>
      <c r="J1013" t="s">
        <v>15</v>
      </c>
      <c r="K1013" t="str">
        <f>VLOOKUP(tblSalaries[[#This Row],[Where do you work]],tblCountries[[Actual]:[Mapping]],2,FALSE)</f>
        <v>USA</v>
      </c>
      <c r="L1013" t="s">
        <v>9</v>
      </c>
      <c r="M1013" s="21" t="s">
        <v>4016</v>
      </c>
      <c r="N1013" t="str">
        <f>VLOOKUP(IF(FLOOR(tblSalaries[[#This Row],[Salary in USD]]/salary_step,1)&gt;19,19,FLOOR(tblSalaries[[#This Row],[Salary in USD]]/salary_step,1)),tblCountries4[#All],2,0)</f>
        <v>03 | 37500 - 50000</v>
      </c>
      <c r="O1013">
        <f>IF(VALUE(max_scatterplot)=0,tblSalaries[[#This Row],[Salary in USD]],IF(AND(tblSalaries[[#This Row],[Salary in USD]]&gt;=VALUE(min_scatterplot),tblSalaries[[#This Row],[Salary in USD]]&lt;=VALUE(max_scatterplot)),tblSalaries[[#This Row],[Salary in USD]],selection_false))</f>
        <v>40000</v>
      </c>
    </row>
    <row r="1014" spans="2:15" ht="15" customHeight="1" x14ac:dyDescent="0.25">
      <c r="B1014" t="s">
        <v>2144</v>
      </c>
      <c r="C1014" s="1">
        <v>41055.030173611114</v>
      </c>
      <c r="D1014" s="4">
        <v>40000</v>
      </c>
      <c r="E1014">
        <v>40000</v>
      </c>
      <c r="F1014" t="s">
        <v>6</v>
      </c>
      <c r="G1014">
        <f>tblSalaries[[#This Row],[clean Salary (in local currency)]]*VLOOKUP(tblSalaries[[#This Row],[Currency]],mapping!D:E,2,FALSE)</f>
        <v>40000</v>
      </c>
      <c r="H1014" t="s">
        <v>207</v>
      </c>
      <c r="I1014" t="s">
        <v>20</v>
      </c>
      <c r="J1014" t="s">
        <v>15</v>
      </c>
      <c r="K1014" t="str">
        <f>VLOOKUP(tblSalaries[[#This Row],[Where do you work]],tblCountries[[Actual]:[Mapping]],2,FALSE)</f>
        <v>USA</v>
      </c>
      <c r="L1014" t="s">
        <v>9</v>
      </c>
      <c r="M1014" s="21" t="s">
        <v>4016</v>
      </c>
      <c r="N1014" t="str">
        <f>VLOOKUP(IF(FLOOR(tblSalaries[[#This Row],[Salary in USD]]/salary_step,1)&gt;19,19,FLOOR(tblSalaries[[#This Row],[Salary in USD]]/salary_step,1)),tblCountries4[#All],2,0)</f>
        <v>03 | 37500 - 50000</v>
      </c>
      <c r="O1014">
        <f>IF(VALUE(max_scatterplot)=0,tblSalaries[[#This Row],[Salary in USD]],IF(AND(tblSalaries[[#This Row],[Salary in USD]]&gt;=VALUE(min_scatterplot),tblSalaries[[#This Row],[Salary in USD]]&lt;=VALUE(max_scatterplot)),tblSalaries[[#This Row],[Salary in USD]],selection_false))</f>
        <v>40000</v>
      </c>
    </row>
    <row r="1015" spans="2:15" ht="15" customHeight="1" x14ac:dyDescent="0.25">
      <c r="B1015" t="s">
        <v>2185</v>
      </c>
      <c r="C1015" s="1">
        <v>41055.03460648148</v>
      </c>
      <c r="D1015" s="4">
        <v>40000</v>
      </c>
      <c r="E1015">
        <v>40000</v>
      </c>
      <c r="F1015" t="s">
        <v>6</v>
      </c>
      <c r="G1015">
        <f>tblSalaries[[#This Row],[clean Salary (in local currency)]]*VLOOKUP(tblSalaries[[#This Row],[Currency]],mapping!D:E,2,FALSE)</f>
        <v>40000</v>
      </c>
      <c r="H1015" t="s">
        <v>251</v>
      </c>
      <c r="I1015" t="s">
        <v>20</v>
      </c>
      <c r="J1015" t="s">
        <v>15</v>
      </c>
      <c r="K1015" t="str">
        <f>VLOOKUP(tblSalaries[[#This Row],[Where do you work]],tblCountries[[Actual]:[Mapping]],2,FALSE)</f>
        <v>USA</v>
      </c>
      <c r="L1015" t="s">
        <v>13</v>
      </c>
      <c r="M1015" s="21" t="s">
        <v>4016</v>
      </c>
      <c r="N1015" t="str">
        <f>VLOOKUP(IF(FLOOR(tblSalaries[[#This Row],[Salary in USD]]/salary_step,1)&gt;19,19,FLOOR(tblSalaries[[#This Row],[Salary in USD]]/salary_step,1)),tblCountries4[#All],2,0)</f>
        <v>03 | 37500 - 50000</v>
      </c>
      <c r="O1015">
        <f>IF(VALUE(max_scatterplot)=0,tblSalaries[[#This Row],[Salary in USD]],IF(AND(tblSalaries[[#This Row],[Salary in USD]]&gt;=VALUE(min_scatterplot),tblSalaries[[#This Row],[Salary in USD]]&lt;=VALUE(max_scatterplot)),tblSalaries[[#This Row],[Salary in USD]],selection_false))</f>
        <v>40000</v>
      </c>
    </row>
    <row r="1016" spans="2:15" ht="15" customHeight="1" x14ac:dyDescent="0.25">
      <c r="B1016" t="s">
        <v>2190</v>
      </c>
      <c r="C1016" s="1">
        <v>41055.035092592596</v>
      </c>
      <c r="D1016" s="4">
        <v>40000</v>
      </c>
      <c r="E1016">
        <v>40000</v>
      </c>
      <c r="F1016" t="s">
        <v>6</v>
      </c>
      <c r="G1016">
        <f>tblSalaries[[#This Row],[clean Salary (in local currency)]]*VLOOKUP(tblSalaries[[#This Row],[Currency]],mapping!D:E,2,FALSE)</f>
        <v>40000</v>
      </c>
      <c r="H1016" t="s">
        <v>256</v>
      </c>
      <c r="I1016" t="s">
        <v>20</v>
      </c>
      <c r="J1016" t="s">
        <v>15</v>
      </c>
      <c r="K1016" t="str">
        <f>VLOOKUP(tblSalaries[[#This Row],[Where do you work]],tblCountries[[Actual]:[Mapping]],2,FALSE)</f>
        <v>USA</v>
      </c>
      <c r="L1016" t="s">
        <v>9</v>
      </c>
      <c r="M1016" s="21" t="s">
        <v>4016</v>
      </c>
      <c r="N1016" t="str">
        <f>VLOOKUP(IF(FLOOR(tblSalaries[[#This Row],[Salary in USD]]/salary_step,1)&gt;19,19,FLOOR(tblSalaries[[#This Row],[Salary in USD]]/salary_step,1)),tblCountries4[#All],2,0)</f>
        <v>03 | 37500 - 50000</v>
      </c>
      <c r="O1016">
        <f>IF(VALUE(max_scatterplot)=0,tblSalaries[[#This Row],[Salary in USD]],IF(AND(tblSalaries[[#This Row],[Salary in USD]]&gt;=VALUE(min_scatterplot),tblSalaries[[#This Row],[Salary in USD]]&lt;=VALUE(max_scatterplot)),tblSalaries[[#This Row],[Salary in USD]],selection_false))</f>
        <v>40000</v>
      </c>
    </row>
    <row r="1017" spans="2:15" ht="15" customHeight="1" x14ac:dyDescent="0.25">
      <c r="B1017" t="s">
        <v>2256</v>
      </c>
      <c r="C1017" s="1">
        <v>41055.045451388891</v>
      </c>
      <c r="D1017" s="4">
        <v>40000</v>
      </c>
      <c r="E1017">
        <v>40000</v>
      </c>
      <c r="F1017" t="s">
        <v>6</v>
      </c>
      <c r="G1017">
        <f>tblSalaries[[#This Row],[clean Salary (in local currency)]]*VLOOKUP(tblSalaries[[#This Row],[Currency]],mapping!D:E,2,FALSE)</f>
        <v>40000</v>
      </c>
      <c r="H1017" t="s">
        <v>207</v>
      </c>
      <c r="I1017" t="s">
        <v>20</v>
      </c>
      <c r="J1017" t="s">
        <v>15</v>
      </c>
      <c r="K1017" t="str">
        <f>VLOOKUP(tblSalaries[[#This Row],[Where do you work]],tblCountries[[Actual]:[Mapping]],2,FALSE)</f>
        <v>USA</v>
      </c>
      <c r="L1017" t="s">
        <v>13</v>
      </c>
      <c r="M1017" s="21" t="s">
        <v>4016</v>
      </c>
      <c r="N1017" t="str">
        <f>VLOOKUP(IF(FLOOR(tblSalaries[[#This Row],[Salary in USD]]/salary_step,1)&gt;19,19,FLOOR(tblSalaries[[#This Row],[Salary in USD]]/salary_step,1)),tblCountries4[#All],2,0)</f>
        <v>03 | 37500 - 50000</v>
      </c>
      <c r="O1017">
        <f>IF(VALUE(max_scatterplot)=0,tblSalaries[[#This Row],[Salary in USD]],IF(AND(tblSalaries[[#This Row],[Salary in USD]]&gt;=VALUE(min_scatterplot),tblSalaries[[#This Row],[Salary in USD]]&lt;=VALUE(max_scatterplot)),tblSalaries[[#This Row],[Salary in USD]],selection_false))</f>
        <v>40000</v>
      </c>
    </row>
    <row r="1018" spans="2:15" ht="15" customHeight="1" x14ac:dyDescent="0.25">
      <c r="B1018" t="s">
        <v>2274</v>
      </c>
      <c r="C1018" s="1">
        <v>41055.048564814817</v>
      </c>
      <c r="D1018" s="4">
        <v>40000</v>
      </c>
      <c r="E1018">
        <v>40000</v>
      </c>
      <c r="F1018" t="s">
        <v>6</v>
      </c>
      <c r="G1018">
        <f>tblSalaries[[#This Row],[clean Salary (in local currency)]]*VLOOKUP(tblSalaries[[#This Row],[Currency]],mapping!D:E,2,FALSE)</f>
        <v>40000</v>
      </c>
      <c r="H1018" t="s">
        <v>343</v>
      </c>
      <c r="I1018" t="s">
        <v>20</v>
      </c>
      <c r="J1018" t="s">
        <v>15</v>
      </c>
      <c r="K1018" t="str">
        <f>VLOOKUP(tblSalaries[[#This Row],[Where do you work]],tblCountries[[Actual]:[Mapping]],2,FALSE)</f>
        <v>USA</v>
      </c>
      <c r="L1018" t="s">
        <v>9</v>
      </c>
      <c r="M1018" s="21" t="s">
        <v>4016</v>
      </c>
      <c r="N1018" t="str">
        <f>VLOOKUP(IF(FLOOR(tblSalaries[[#This Row],[Salary in USD]]/salary_step,1)&gt;19,19,FLOOR(tblSalaries[[#This Row],[Salary in USD]]/salary_step,1)),tblCountries4[#All],2,0)</f>
        <v>03 | 37500 - 50000</v>
      </c>
      <c r="O1018">
        <f>IF(VALUE(max_scatterplot)=0,tblSalaries[[#This Row],[Salary in USD]],IF(AND(tblSalaries[[#This Row],[Salary in USD]]&gt;=VALUE(min_scatterplot),tblSalaries[[#This Row],[Salary in USD]]&lt;=VALUE(max_scatterplot)),tblSalaries[[#This Row],[Salary in USD]],selection_false))</f>
        <v>40000</v>
      </c>
    </row>
    <row r="1019" spans="2:15" ht="15" customHeight="1" x14ac:dyDescent="0.25">
      <c r="B1019" t="s">
        <v>2282</v>
      </c>
      <c r="C1019" s="1">
        <v>41055.05127314815</v>
      </c>
      <c r="D1019" s="4">
        <v>40000</v>
      </c>
      <c r="E1019">
        <v>40000</v>
      </c>
      <c r="F1019" t="s">
        <v>6</v>
      </c>
      <c r="G1019">
        <f>tblSalaries[[#This Row],[clean Salary (in local currency)]]*VLOOKUP(tblSalaries[[#This Row],[Currency]],mapping!D:E,2,FALSE)</f>
        <v>40000</v>
      </c>
      <c r="H1019" t="s">
        <v>207</v>
      </c>
      <c r="I1019" t="s">
        <v>20</v>
      </c>
      <c r="J1019" t="s">
        <v>15</v>
      </c>
      <c r="K1019" t="str">
        <f>VLOOKUP(tblSalaries[[#This Row],[Where do you work]],tblCountries[[Actual]:[Mapping]],2,FALSE)</f>
        <v>USA</v>
      </c>
      <c r="L1019" t="s">
        <v>13</v>
      </c>
      <c r="M1019" s="21" t="s">
        <v>4016</v>
      </c>
      <c r="N1019" t="str">
        <f>VLOOKUP(IF(FLOOR(tblSalaries[[#This Row],[Salary in USD]]/salary_step,1)&gt;19,19,FLOOR(tblSalaries[[#This Row],[Salary in USD]]/salary_step,1)),tblCountries4[#All],2,0)</f>
        <v>03 | 37500 - 50000</v>
      </c>
      <c r="O1019">
        <f>IF(VALUE(max_scatterplot)=0,tblSalaries[[#This Row],[Salary in USD]],IF(AND(tblSalaries[[#This Row],[Salary in USD]]&gt;=VALUE(min_scatterplot),tblSalaries[[#This Row],[Salary in USD]]&lt;=VALUE(max_scatterplot)),tblSalaries[[#This Row],[Salary in USD]],selection_false))</f>
        <v>40000</v>
      </c>
    </row>
    <row r="1020" spans="2:15" ht="15" customHeight="1" x14ac:dyDescent="0.25">
      <c r="B1020" t="s">
        <v>2312</v>
      </c>
      <c r="C1020" s="1">
        <v>41055.058298611111</v>
      </c>
      <c r="D1020" s="4">
        <v>40000</v>
      </c>
      <c r="E1020">
        <v>40000</v>
      </c>
      <c r="F1020" t="s">
        <v>6</v>
      </c>
      <c r="G1020">
        <f>tblSalaries[[#This Row],[clean Salary (in local currency)]]*VLOOKUP(tblSalaries[[#This Row],[Currency]],mapping!D:E,2,FALSE)</f>
        <v>40000</v>
      </c>
      <c r="H1020" t="s">
        <v>383</v>
      </c>
      <c r="I1020" t="s">
        <v>52</v>
      </c>
      <c r="J1020" t="s">
        <v>15</v>
      </c>
      <c r="K1020" t="str">
        <f>VLOOKUP(tblSalaries[[#This Row],[Where do you work]],tblCountries[[Actual]:[Mapping]],2,FALSE)</f>
        <v>USA</v>
      </c>
      <c r="L1020" t="s">
        <v>9</v>
      </c>
      <c r="M1020" s="21" t="s">
        <v>4016</v>
      </c>
      <c r="N1020" t="str">
        <f>VLOOKUP(IF(FLOOR(tblSalaries[[#This Row],[Salary in USD]]/salary_step,1)&gt;19,19,FLOOR(tblSalaries[[#This Row],[Salary in USD]]/salary_step,1)),tblCountries4[#All],2,0)</f>
        <v>03 | 37500 - 50000</v>
      </c>
      <c r="O1020">
        <f>IF(VALUE(max_scatterplot)=0,tblSalaries[[#This Row],[Salary in USD]],IF(AND(tblSalaries[[#This Row],[Salary in USD]]&gt;=VALUE(min_scatterplot),tblSalaries[[#This Row],[Salary in USD]]&lt;=VALUE(max_scatterplot)),tblSalaries[[#This Row],[Salary in USD]],selection_false))</f>
        <v>40000</v>
      </c>
    </row>
    <row r="1021" spans="2:15" ht="15" customHeight="1" x14ac:dyDescent="0.25">
      <c r="B1021" t="s">
        <v>2401</v>
      </c>
      <c r="C1021" s="1">
        <v>41055.087476851855</v>
      </c>
      <c r="D1021" s="4">
        <v>40000</v>
      </c>
      <c r="E1021">
        <v>40000</v>
      </c>
      <c r="F1021" t="s">
        <v>6</v>
      </c>
      <c r="G1021">
        <f>tblSalaries[[#This Row],[clean Salary (in local currency)]]*VLOOKUP(tblSalaries[[#This Row],[Currency]],mapping!D:E,2,FALSE)</f>
        <v>40000</v>
      </c>
      <c r="H1021" t="s">
        <v>487</v>
      </c>
      <c r="I1021" t="s">
        <v>52</v>
      </c>
      <c r="J1021" t="s">
        <v>15</v>
      </c>
      <c r="K1021" t="str">
        <f>VLOOKUP(tblSalaries[[#This Row],[Where do you work]],tblCountries[[Actual]:[Mapping]],2,FALSE)</f>
        <v>USA</v>
      </c>
      <c r="L1021" t="s">
        <v>18</v>
      </c>
      <c r="M1021" s="21" t="s">
        <v>4016</v>
      </c>
      <c r="N1021" t="str">
        <f>VLOOKUP(IF(FLOOR(tblSalaries[[#This Row],[Salary in USD]]/salary_step,1)&gt;19,19,FLOOR(tblSalaries[[#This Row],[Salary in USD]]/salary_step,1)),tblCountries4[#All],2,0)</f>
        <v>03 | 37500 - 50000</v>
      </c>
      <c r="O1021">
        <f>IF(VALUE(max_scatterplot)=0,tblSalaries[[#This Row],[Salary in USD]],IF(AND(tblSalaries[[#This Row],[Salary in USD]]&gt;=VALUE(min_scatterplot),tblSalaries[[#This Row],[Salary in USD]]&lt;=VALUE(max_scatterplot)),tblSalaries[[#This Row],[Salary in USD]],selection_false))</f>
        <v>40000</v>
      </c>
    </row>
    <row r="1022" spans="2:15" ht="15" customHeight="1" x14ac:dyDescent="0.25">
      <c r="B1022" t="s">
        <v>2493</v>
      </c>
      <c r="C1022" s="1">
        <v>41055.153078703705</v>
      </c>
      <c r="D1022" s="4">
        <v>40000</v>
      </c>
      <c r="E1022">
        <v>40000</v>
      </c>
      <c r="F1022" t="s">
        <v>6</v>
      </c>
      <c r="G1022">
        <f>tblSalaries[[#This Row],[clean Salary (in local currency)]]*VLOOKUP(tblSalaries[[#This Row],[Currency]],mapping!D:E,2,FALSE)</f>
        <v>40000</v>
      </c>
      <c r="H1022" t="s">
        <v>595</v>
      </c>
      <c r="I1022" t="s">
        <v>20</v>
      </c>
      <c r="J1022" t="s">
        <v>15</v>
      </c>
      <c r="K1022" t="str">
        <f>VLOOKUP(tblSalaries[[#This Row],[Where do you work]],tblCountries[[Actual]:[Mapping]],2,FALSE)</f>
        <v>USA</v>
      </c>
      <c r="L1022" t="s">
        <v>18</v>
      </c>
      <c r="M1022" s="21" t="s">
        <v>4016</v>
      </c>
      <c r="N1022" t="str">
        <f>VLOOKUP(IF(FLOOR(tblSalaries[[#This Row],[Salary in USD]]/salary_step,1)&gt;19,19,FLOOR(tblSalaries[[#This Row],[Salary in USD]]/salary_step,1)),tblCountries4[#All],2,0)</f>
        <v>03 | 37500 - 50000</v>
      </c>
      <c r="O1022">
        <f>IF(VALUE(max_scatterplot)=0,tblSalaries[[#This Row],[Salary in USD]],IF(AND(tblSalaries[[#This Row],[Salary in USD]]&gt;=VALUE(min_scatterplot),tblSalaries[[#This Row],[Salary in USD]]&lt;=VALUE(max_scatterplot)),tblSalaries[[#This Row],[Salary in USD]],selection_false))</f>
        <v>40000</v>
      </c>
    </row>
    <row r="1023" spans="2:15" ht="15" customHeight="1" x14ac:dyDescent="0.25">
      <c r="B1023" t="s">
        <v>2823</v>
      </c>
      <c r="C1023" s="1">
        <v>41055.96197916667</v>
      </c>
      <c r="D1023" s="4">
        <v>40000</v>
      </c>
      <c r="E1023">
        <v>40000</v>
      </c>
      <c r="F1023" t="s">
        <v>6</v>
      </c>
      <c r="G1023">
        <f>tblSalaries[[#This Row],[clean Salary (in local currency)]]*VLOOKUP(tblSalaries[[#This Row],[Currency]],mapping!D:E,2,FALSE)</f>
        <v>40000</v>
      </c>
      <c r="H1023" t="s">
        <v>956</v>
      </c>
      <c r="I1023" t="s">
        <v>52</v>
      </c>
      <c r="J1023" t="s">
        <v>15</v>
      </c>
      <c r="K1023" t="str">
        <f>VLOOKUP(tblSalaries[[#This Row],[Where do you work]],tblCountries[[Actual]:[Mapping]],2,FALSE)</f>
        <v>USA</v>
      </c>
      <c r="L1023" t="s">
        <v>18</v>
      </c>
      <c r="M1023" s="21">
        <v>20</v>
      </c>
      <c r="N1023" t="str">
        <f>VLOOKUP(IF(FLOOR(tblSalaries[[#This Row],[Salary in USD]]/salary_step,1)&gt;19,19,FLOOR(tblSalaries[[#This Row],[Salary in USD]]/salary_step,1)),tblCountries4[#All],2,0)</f>
        <v>03 | 37500 - 50000</v>
      </c>
      <c r="O1023">
        <f>IF(VALUE(max_scatterplot)=0,tblSalaries[[#This Row],[Salary in USD]],IF(AND(tblSalaries[[#This Row],[Salary in USD]]&gt;=VALUE(min_scatterplot),tblSalaries[[#This Row],[Salary in USD]]&lt;=VALUE(max_scatterplot)),tblSalaries[[#This Row],[Salary in USD]],selection_false))</f>
        <v>40000</v>
      </c>
    </row>
    <row r="1024" spans="2:15" ht="15" customHeight="1" x14ac:dyDescent="0.25">
      <c r="B1024" t="s">
        <v>2848</v>
      </c>
      <c r="C1024" s="1">
        <v>41056.142974537041</v>
      </c>
      <c r="D1024" s="4">
        <v>40000</v>
      </c>
      <c r="E1024">
        <v>40000</v>
      </c>
      <c r="F1024" t="s">
        <v>6</v>
      </c>
      <c r="G1024">
        <f>tblSalaries[[#This Row],[clean Salary (in local currency)]]*VLOOKUP(tblSalaries[[#This Row],[Currency]],mapping!D:E,2,FALSE)</f>
        <v>40000</v>
      </c>
      <c r="H1024" t="s">
        <v>987</v>
      </c>
      <c r="I1024" t="s">
        <v>20</v>
      </c>
      <c r="J1024" t="s">
        <v>15</v>
      </c>
      <c r="K1024" t="str">
        <f>VLOOKUP(tblSalaries[[#This Row],[Where do you work]],tblCountries[[Actual]:[Mapping]],2,FALSE)</f>
        <v>USA</v>
      </c>
      <c r="L1024" t="s">
        <v>13</v>
      </c>
      <c r="M1024" s="21">
        <v>4</v>
      </c>
      <c r="N1024" t="str">
        <f>VLOOKUP(IF(FLOOR(tblSalaries[[#This Row],[Salary in USD]]/salary_step,1)&gt;19,19,FLOOR(tblSalaries[[#This Row],[Salary in USD]]/salary_step,1)),tblCountries4[#All],2,0)</f>
        <v>03 | 37500 - 50000</v>
      </c>
      <c r="O1024">
        <f>IF(VALUE(max_scatterplot)=0,tblSalaries[[#This Row],[Salary in USD]],IF(AND(tblSalaries[[#This Row],[Salary in USD]]&gt;=VALUE(min_scatterplot),tblSalaries[[#This Row],[Salary in USD]]&lt;=VALUE(max_scatterplot)),tblSalaries[[#This Row],[Salary in USD]],selection_false))</f>
        <v>40000</v>
      </c>
    </row>
    <row r="1025" spans="2:15" ht="15" customHeight="1" x14ac:dyDescent="0.25">
      <c r="B1025" t="s">
        <v>2857</v>
      </c>
      <c r="C1025" s="1">
        <v>41056.262280092589</v>
      </c>
      <c r="D1025" s="4">
        <v>40000</v>
      </c>
      <c r="E1025">
        <v>40000</v>
      </c>
      <c r="F1025" t="s">
        <v>6</v>
      </c>
      <c r="G1025">
        <f>tblSalaries[[#This Row],[clean Salary (in local currency)]]*VLOOKUP(tblSalaries[[#This Row],[Currency]],mapping!D:E,2,FALSE)</f>
        <v>40000</v>
      </c>
      <c r="H1025" t="s">
        <v>995</v>
      </c>
      <c r="I1025" t="s">
        <v>20</v>
      </c>
      <c r="J1025" t="s">
        <v>15</v>
      </c>
      <c r="K1025" t="str">
        <f>VLOOKUP(tblSalaries[[#This Row],[Where do you work]],tblCountries[[Actual]:[Mapping]],2,FALSE)</f>
        <v>USA</v>
      </c>
      <c r="L1025" t="s">
        <v>13</v>
      </c>
      <c r="M1025" s="21">
        <v>2</v>
      </c>
      <c r="N1025" t="str">
        <f>VLOOKUP(IF(FLOOR(tblSalaries[[#This Row],[Salary in USD]]/salary_step,1)&gt;19,19,FLOOR(tblSalaries[[#This Row],[Salary in USD]]/salary_step,1)),tblCountries4[#All],2,0)</f>
        <v>03 | 37500 - 50000</v>
      </c>
      <c r="O1025">
        <f>IF(VALUE(max_scatterplot)=0,tblSalaries[[#This Row],[Salary in USD]],IF(AND(tblSalaries[[#This Row],[Salary in USD]]&gt;=VALUE(min_scatterplot),tblSalaries[[#This Row],[Salary in USD]]&lt;=VALUE(max_scatterplot)),tblSalaries[[#This Row],[Salary in USD]],selection_false))</f>
        <v>40000</v>
      </c>
    </row>
    <row r="1026" spans="2:15" ht="15" customHeight="1" x14ac:dyDescent="0.25">
      <c r="B1026" t="s">
        <v>3200</v>
      </c>
      <c r="C1026" s="1">
        <v>41058.043969907405</v>
      </c>
      <c r="D1026" s="4" t="s">
        <v>1368</v>
      </c>
      <c r="E1026">
        <v>40000</v>
      </c>
      <c r="F1026" t="s">
        <v>6</v>
      </c>
      <c r="G1026">
        <f>tblSalaries[[#This Row],[clean Salary (in local currency)]]*VLOOKUP(tblSalaries[[#This Row],[Currency]],mapping!D:E,2,FALSE)</f>
        <v>40000</v>
      </c>
      <c r="H1026" t="s">
        <v>1369</v>
      </c>
      <c r="I1026" t="s">
        <v>310</v>
      </c>
      <c r="J1026" t="s">
        <v>15</v>
      </c>
      <c r="K1026" t="str">
        <f>VLOOKUP(tblSalaries[[#This Row],[Where do you work]],tblCountries[[Actual]:[Mapping]],2,FALSE)</f>
        <v>USA</v>
      </c>
      <c r="L1026" t="s">
        <v>18</v>
      </c>
      <c r="M1026" s="21">
        <v>15</v>
      </c>
      <c r="N1026" t="str">
        <f>VLOOKUP(IF(FLOOR(tblSalaries[[#This Row],[Salary in USD]]/salary_step,1)&gt;19,19,FLOOR(tblSalaries[[#This Row],[Salary in USD]]/salary_step,1)),tblCountries4[#All],2,0)</f>
        <v>03 | 37500 - 50000</v>
      </c>
      <c r="O1026">
        <f>IF(VALUE(max_scatterplot)=0,tblSalaries[[#This Row],[Salary in USD]],IF(AND(tblSalaries[[#This Row],[Salary in USD]]&gt;=VALUE(min_scatterplot),tblSalaries[[#This Row],[Salary in USD]]&lt;=VALUE(max_scatterplot)),tblSalaries[[#This Row],[Salary in USD]],selection_false))</f>
        <v>40000</v>
      </c>
    </row>
    <row r="1027" spans="2:15" ht="15" customHeight="1" x14ac:dyDescent="0.25">
      <c r="B1027" t="s">
        <v>3245</v>
      </c>
      <c r="C1027" s="1">
        <v>41058.366527777776</v>
      </c>
      <c r="D1027" s="4">
        <v>40000</v>
      </c>
      <c r="E1027">
        <v>40000</v>
      </c>
      <c r="F1027" t="s">
        <v>6</v>
      </c>
      <c r="G1027">
        <f>tblSalaries[[#This Row],[clean Salary (in local currency)]]*VLOOKUP(tblSalaries[[#This Row],[Currency]],mapping!D:E,2,FALSE)</f>
        <v>40000</v>
      </c>
      <c r="H1027" t="s">
        <v>1416</v>
      </c>
      <c r="I1027" t="s">
        <v>52</v>
      </c>
      <c r="J1027" t="s">
        <v>15</v>
      </c>
      <c r="K1027" t="str">
        <f>VLOOKUP(tblSalaries[[#This Row],[Where do you work]],tblCountries[[Actual]:[Mapping]],2,FALSE)</f>
        <v>USA</v>
      </c>
      <c r="L1027" t="s">
        <v>18</v>
      </c>
      <c r="M1027" s="21">
        <v>18</v>
      </c>
      <c r="N1027" t="str">
        <f>VLOOKUP(IF(FLOOR(tblSalaries[[#This Row],[Salary in USD]]/salary_step,1)&gt;19,19,FLOOR(tblSalaries[[#This Row],[Salary in USD]]/salary_step,1)),tblCountries4[#All],2,0)</f>
        <v>03 | 37500 - 50000</v>
      </c>
      <c r="O1027">
        <f>IF(VALUE(max_scatterplot)=0,tblSalaries[[#This Row],[Salary in USD]],IF(AND(tblSalaries[[#This Row],[Salary in USD]]&gt;=VALUE(min_scatterplot),tblSalaries[[#This Row],[Salary in USD]]&lt;=VALUE(max_scatterplot)),tblSalaries[[#This Row],[Salary in USD]],selection_false))</f>
        <v>40000</v>
      </c>
    </row>
    <row r="1028" spans="2:15" ht="15" customHeight="1" x14ac:dyDescent="0.25">
      <c r="B1028" t="s">
        <v>3380</v>
      </c>
      <c r="C1028" s="1">
        <v>41058.962500000001</v>
      </c>
      <c r="D1028" s="4">
        <v>40000</v>
      </c>
      <c r="E1028">
        <v>40000</v>
      </c>
      <c r="F1028" t="s">
        <v>6</v>
      </c>
      <c r="G1028">
        <f>tblSalaries[[#This Row],[clean Salary (in local currency)]]*VLOOKUP(tblSalaries[[#This Row],[Currency]],mapping!D:E,2,FALSE)</f>
        <v>40000</v>
      </c>
      <c r="H1028" t="s">
        <v>1564</v>
      </c>
      <c r="I1028" t="s">
        <v>52</v>
      </c>
      <c r="J1028" t="s">
        <v>15</v>
      </c>
      <c r="K1028" t="str">
        <f>VLOOKUP(tblSalaries[[#This Row],[Where do you work]],tblCountries[[Actual]:[Mapping]],2,FALSE)</f>
        <v>USA</v>
      </c>
      <c r="L1028" t="s">
        <v>25</v>
      </c>
      <c r="M1028" s="21">
        <v>8</v>
      </c>
      <c r="N1028" t="str">
        <f>VLOOKUP(IF(FLOOR(tblSalaries[[#This Row],[Salary in USD]]/salary_step,1)&gt;19,19,FLOOR(tblSalaries[[#This Row],[Salary in USD]]/salary_step,1)),tblCountries4[#All],2,0)</f>
        <v>03 | 37500 - 50000</v>
      </c>
      <c r="O1028">
        <f>IF(VALUE(max_scatterplot)=0,tblSalaries[[#This Row],[Salary in USD]],IF(AND(tblSalaries[[#This Row],[Salary in USD]]&gt;=VALUE(min_scatterplot),tblSalaries[[#This Row],[Salary in USD]]&lt;=VALUE(max_scatterplot)),tblSalaries[[#This Row],[Salary in USD]],selection_false))</f>
        <v>40000</v>
      </c>
    </row>
    <row r="1029" spans="2:15" ht="15" customHeight="1" x14ac:dyDescent="0.25">
      <c r="B1029" t="s">
        <v>3384</v>
      </c>
      <c r="C1029" s="1">
        <v>41058.972696759258</v>
      </c>
      <c r="D1029" s="4">
        <v>40000</v>
      </c>
      <c r="E1029">
        <v>40000</v>
      </c>
      <c r="F1029" t="s">
        <v>6</v>
      </c>
      <c r="G1029">
        <f>tblSalaries[[#This Row],[clean Salary (in local currency)]]*VLOOKUP(tblSalaries[[#This Row],[Currency]],mapping!D:E,2,FALSE)</f>
        <v>40000</v>
      </c>
      <c r="H1029" t="s">
        <v>1566</v>
      </c>
      <c r="I1029" t="s">
        <v>52</v>
      </c>
      <c r="J1029" t="s">
        <v>15</v>
      </c>
      <c r="K1029" t="str">
        <f>VLOOKUP(tblSalaries[[#This Row],[Where do you work]],tblCountries[[Actual]:[Mapping]],2,FALSE)</f>
        <v>USA</v>
      </c>
      <c r="L1029" t="s">
        <v>9</v>
      </c>
      <c r="M1029" s="21">
        <v>1</v>
      </c>
      <c r="N1029" t="str">
        <f>VLOOKUP(IF(FLOOR(tblSalaries[[#This Row],[Salary in USD]]/salary_step,1)&gt;19,19,FLOOR(tblSalaries[[#This Row],[Salary in USD]]/salary_step,1)),tblCountries4[#All],2,0)</f>
        <v>03 | 37500 - 50000</v>
      </c>
      <c r="O1029">
        <f>IF(VALUE(max_scatterplot)=0,tblSalaries[[#This Row],[Salary in USD]],IF(AND(tblSalaries[[#This Row],[Salary in USD]]&gt;=VALUE(min_scatterplot),tblSalaries[[#This Row],[Salary in USD]]&lt;=VALUE(max_scatterplot)),tblSalaries[[#This Row],[Salary in USD]],selection_false))</f>
        <v>40000</v>
      </c>
    </row>
    <row r="1030" spans="2:15" ht="15" customHeight="1" x14ac:dyDescent="0.25">
      <c r="B1030" t="s">
        <v>3394</v>
      </c>
      <c r="C1030" s="1">
        <v>41059.029745370368</v>
      </c>
      <c r="D1030" s="4">
        <v>40000</v>
      </c>
      <c r="E1030">
        <v>40000</v>
      </c>
      <c r="F1030" t="s">
        <v>6</v>
      </c>
      <c r="G1030">
        <f>tblSalaries[[#This Row],[clean Salary (in local currency)]]*VLOOKUP(tblSalaries[[#This Row],[Currency]],mapping!D:E,2,FALSE)</f>
        <v>40000</v>
      </c>
      <c r="H1030" t="s">
        <v>621</v>
      </c>
      <c r="I1030" t="s">
        <v>20</v>
      </c>
      <c r="J1030" t="s">
        <v>15</v>
      </c>
      <c r="K1030" t="str">
        <f>VLOOKUP(tblSalaries[[#This Row],[Where do you work]],tblCountries[[Actual]:[Mapping]],2,FALSE)</f>
        <v>USA</v>
      </c>
      <c r="L1030" t="s">
        <v>18</v>
      </c>
      <c r="M1030" s="21">
        <v>6</v>
      </c>
      <c r="N1030" t="str">
        <f>VLOOKUP(IF(FLOOR(tblSalaries[[#This Row],[Salary in USD]]/salary_step,1)&gt;19,19,FLOOR(tblSalaries[[#This Row],[Salary in USD]]/salary_step,1)),tblCountries4[#All],2,0)</f>
        <v>03 | 37500 - 50000</v>
      </c>
      <c r="O1030">
        <f>IF(VALUE(max_scatterplot)=0,tblSalaries[[#This Row],[Salary in USD]],IF(AND(tblSalaries[[#This Row],[Salary in USD]]&gt;=VALUE(min_scatterplot),tblSalaries[[#This Row],[Salary in USD]]&lt;=VALUE(max_scatterplot)),tblSalaries[[#This Row],[Salary in USD]],selection_false))</f>
        <v>40000</v>
      </c>
    </row>
    <row r="1031" spans="2:15" ht="15" customHeight="1" x14ac:dyDescent="0.25">
      <c r="B1031" t="s">
        <v>3537</v>
      </c>
      <c r="C1031" s="1">
        <v>41061.01290509259</v>
      </c>
      <c r="D1031" s="4" t="s">
        <v>1717</v>
      </c>
      <c r="E1031">
        <v>40000</v>
      </c>
      <c r="F1031" t="s">
        <v>6</v>
      </c>
      <c r="G1031">
        <f>tblSalaries[[#This Row],[clean Salary (in local currency)]]*VLOOKUP(tblSalaries[[#This Row],[Currency]],mapping!D:E,2,FALSE)</f>
        <v>40000</v>
      </c>
      <c r="H1031" t="s">
        <v>1718</v>
      </c>
      <c r="I1031" t="s">
        <v>20</v>
      </c>
      <c r="J1031" t="s">
        <v>15</v>
      </c>
      <c r="K1031" t="str">
        <f>VLOOKUP(tblSalaries[[#This Row],[Where do you work]],tblCountries[[Actual]:[Mapping]],2,FALSE)</f>
        <v>USA</v>
      </c>
      <c r="L1031" t="s">
        <v>9</v>
      </c>
      <c r="M1031" s="21">
        <v>8</v>
      </c>
      <c r="N1031" t="str">
        <f>VLOOKUP(IF(FLOOR(tblSalaries[[#This Row],[Salary in USD]]/salary_step,1)&gt;19,19,FLOOR(tblSalaries[[#This Row],[Salary in USD]]/salary_step,1)),tblCountries4[#All],2,0)</f>
        <v>03 | 37500 - 50000</v>
      </c>
      <c r="O1031">
        <f>IF(VALUE(max_scatterplot)=0,tblSalaries[[#This Row],[Salary in USD]],IF(AND(tblSalaries[[#This Row],[Salary in USD]]&gt;=VALUE(min_scatterplot),tblSalaries[[#This Row],[Salary in USD]]&lt;=VALUE(max_scatterplot)),tblSalaries[[#This Row],[Salary in USD]],selection_false))</f>
        <v>40000</v>
      </c>
    </row>
    <row r="1032" spans="2:15" ht="15" customHeight="1" x14ac:dyDescent="0.25">
      <c r="B1032" t="s">
        <v>3731</v>
      </c>
      <c r="C1032" s="1">
        <v>41069.034108796295</v>
      </c>
      <c r="D1032" s="4">
        <v>40000</v>
      </c>
      <c r="E1032">
        <v>40000</v>
      </c>
      <c r="F1032" t="s">
        <v>6</v>
      </c>
      <c r="G1032">
        <f>tblSalaries[[#This Row],[clean Salary (in local currency)]]*VLOOKUP(tblSalaries[[#This Row],[Currency]],mapping!D:E,2,FALSE)</f>
        <v>40000</v>
      </c>
      <c r="H1032" t="s">
        <v>202</v>
      </c>
      <c r="I1032" t="s">
        <v>20</v>
      </c>
      <c r="J1032" t="s">
        <v>15</v>
      </c>
      <c r="K1032" t="str">
        <f>VLOOKUP(tblSalaries[[#This Row],[Where do you work]],tblCountries[[Actual]:[Mapping]],2,FALSE)</f>
        <v>USA</v>
      </c>
      <c r="L1032" t="s">
        <v>9</v>
      </c>
      <c r="M1032" s="21">
        <v>5</v>
      </c>
      <c r="N1032" t="str">
        <f>VLOOKUP(IF(FLOOR(tblSalaries[[#This Row],[Salary in USD]]/salary_step,1)&gt;19,19,FLOOR(tblSalaries[[#This Row],[Salary in USD]]/salary_step,1)),tblCountries4[#All],2,0)</f>
        <v>03 | 37500 - 50000</v>
      </c>
      <c r="O1032">
        <f>IF(VALUE(max_scatterplot)=0,tblSalaries[[#This Row],[Salary in USD]],IF(AND(tblSalaries[[#This Row],[Salary in USD]]&gt;=VALUE(min_scatterplot),tblSalaries[[#This Row],[Salary in USD]]&lt;=VALUE(max_scatterplot)),tblSalaries[[#This Row],[Salary in USD]],selection_false))</f>
        <v>40000</v>
      </c>
    </row>
    <row r="1033" spans="2:15" ht="15" customHeight="1" x14ac:dyDescent="0.25">
      <c r="B1033" t="s">
        <v>3758</v>
      </c>
      <c r="C1033" s="1">
        <v>41071.877500000002</v>
      </c>
      <c r="D1033" s="4">
        <v>40000</v>
      </c>
      <c r="E1033">
        <v>40000</v>
      </c>
      <c r="F1033" t="s">
        <v>6</v>
      </c>
      <c r="G1033">
        <f>tblSalaries[[#This Row],[clean Salary (in local currency)]]*VLOOKUP(tblSalaries[[#This Row],[Currency]],mapping!D:E,2,FALSE)</f>
        <v>40000</v>
      </c>
      <c r="H1033" t="s">
        <v>811</v>
      </c>
      <c r="I1033" t="s">
        <v>20</v>
      </c>
      <c r="J1033" t="s">
        <v>15</v>
      </c>
      <c r="K1033" t="str">
        <f>VLOOKUP(tblSalaries[[#This Row],[Where do you work]],tblCountries[[Actual]:[Mapping]],2,FALSE)</f>
        <v>USA</v>
      </c>
      <c r="L1033" t="s">
        <v>18</v>
      </c>
      <c r="M1033" s="21">
        <v>2</v>
      </c>
      <c r="N1033" t="str">
        <f>VLOOKUP(IF(FLOOR(tblSalaries[[#This Row],[Salary in USD]]/salary_step,1)&gt;19,19,FLOOR(tblSalaries[[#This Row],[Salary in USD]]/salary_step,1)),tblCountries4[#All],2,0)</f>
        <v>03 | 37500 - 50000</v>
      </c>
      <c r="O1033">
        <f>IF(VALUE(max_scatterplot)=0,tblSalaries[[#This Row],[Salary in USD]],IF(AND(tblSalaries[[#This Row],[Salary in USD]]&gt;=VALUE(min_scatterplot),tblSalaries[[#This Row],[Salary in USD]]&lt;=VALUE(max_scatterplot)),tblSalaries[[#This Row],[Salary in USD]],selection_false))</f>
        <v>40000</v>
      </c>
    </row>
    <row r="1034" spans="2:15" ht="15" customHeight="1" x14ac:dyDescent="0.25">
      <c r="B1034" t="s">
        <v>3804</v>
      </c>
      <c r="C1034" s="1">
        <v>41074.18236111111</v>
      </c>
      <c r="D1034" s="4">
        <v>40000</v>
      </c>
      <c r="E1034">
        <v>40000</v>
      </c>
      <c r="F1034" t="s">
        <v>6</v>
      </c>
      <c r="G1034">
        <f>tblSalaries[[#This Row],[clean Salary (in local currency)]]*VLOOKUP(tblSalaries[[#This Row],[Currency]],mapping!D:E,2,FALSE)</f>
        <v>40000</v>
      </c>
      <c r="H1034" t="s">
        <v>1940</v>
      </c>
      <c r="I1034" t="s">
        <v>20</v>
      </c>
      <c r="J1034" t="s">
        <v>15</v>
      </c>
      <c r="K1034" t="str">
        <f>VLOOKUP(tblSalaries[[#This Row],[Where do you work]],tblCountries[[Actual]:[Mapping]],2,FALSE)</f>
        <v>USA</v>
      </c>
      <c r="L1034" t="s">
        <v>18</v>
      </c>
      <c r="M1034" s="21">
        <v>0</v>
      </c>
      <c r="N1034" t="str">
        <f>VLOOKUP(IF(FLOOR(tblSalaries[[#This Row],[Salary in USD]]/salary_step,1)&gt;19,19,FLOOR(tblSalaries[[#This Row],[Salary in USD]]/salary_step,1)),tblCountries4[#All],2,0)</f>
        <v>03 | 37500 - 50000</v>
      </c>
      <c r="O1034">
        <f>IF(VALUE(max_scatterplot)=0,tblSalaries[[#This Row],[Salary in USD]],IF(AND(tblSalaries[[#This Row],[Salary in USD]]&gt;=VALUE(min_scatterplot),tblSalaries[[#This Row],[Salary in USD]]&lt;=VALUE(max_scatterplot)),tblSalaries[[#This Row],[Salary in USD]],selection_false))</f>
        <v>40000</v>
      </c>
    </row>
    <row r="1035" spans="2:15" ht="15" customHeight="1" x14ac:dyDescent="0.25">
      <c r="B1035" t="s">
        <v>3814</v>
      </c>
      <c r="C1035" s="1">
        <v>41075.10050925926</v>
      </c>
      <c r="D1035" s="4">
        <v>40000</v>
      </c>
      <c r="E1035">
        <v>40000</v>
      </c>
      <c r="F1035" t="s">
        <v>6</v>
      </c>
      <c r="G1035">
        <f>tblSalaries[[#This Row],[clean Salary (in local currency)]]*VLOOKUP(tblSalaries[[#This Row],[Currency]],mapping!D:E,2,FALSE)</f>
        <v>40000</v>
      </c>
      <c r="H1035" t="s">
        <v>1945</v>
      </c>
      <c r="I1035" t="s">
        <v>67</v>
      </c>
      <c r="J1035" t="s">
        <v>15</v>
      </c>
      <c r="K1035" t="str">
        <f>VLOOKUP(tblSalaries[[#This Row],[Where do you work]],tblCountries[[Actual]:[Mapping]],2,FALSE)</f>
        <v>USA</v>
      </c>
      <c r="L1035" t="s">
        <v>9</v>
      </c>
      <c r="M1035" s="21">
        <v>1</v>
      </c>
      <c r="N1035" t="str">
        <f>VLOOKUP(IF(FLOOR(tblSalaries[[#This Row],[Salary in USD]]/salary_step,1)&gt;19,19,FLOOR(tblSalaries[[#This Row],[Salary in USD]]/salary_step,1)),tblCountries4[#All],2,0)</f>
        <v>03 | 37500 - 50000</v>
      </c>
      <c r="O1035">
        <f>IF(VALUE(max_scatterplot)=0,tblSalaries[[#This Row],[Salary in USD]],IF(AND(tblSalaries[[#This Row],[Salary in USD]]&gt;=VALUE(min_scatterplot),tblSalaries[[#This Row],[Salary in USD]]&lt;=VALUE(max_scatterplot)),tblSalaries[[#This Row],[Salary in USD]],selection_false))</f>
        <v>40000</v>
      </c>
    </row>
    <row r="1036" spans="2:15" ht="15" customHeight="1" x14ac:dyDescent="0.25">
      <c r="B1036" t="s">
        <v>3889</v>
      </c>
      <c r="C1036" s="1">
        <v>41081.171006944445</v>
      </c>
      <c r="D1036" s="4">
        <v>40000</v>
      </c>
      <c r="E1036">
        <v>40000</v>
      </c>
      <c r="F1036" t="s">
        <v>6</v>
      </c>
      <c r="G1036">
        <f>tblSalaries[[#This Row],[clean Salary (in local currency)]]*VLOOKUP(tblSalaries[[#This Row],[Currency]],mapping!D:E,2,FALSE)</f>
        <v>40000</v>
      </c>
      <c r="H1036" t="s">
        <v>2006</v>
      </c>
      <c r="I1036" t="s">
        <v>20</v>
      </c>
      <c r="J1036" t="s">
        <v>15</v>
      </c>
      <c r="K1036" t="str">
        <f>VLOOKUP(tblSalaries[[#This Row],[Where do you work]],tblCountries[[Actual]:[Mapping]],2,FALSE)</f>
        <v>USA</v>
      </c>
      <c r="L1036" t="s">
        <v>25</v>
      </c>
      <c r="M1036" s="21">
        <v>3</v>
      </c>
      <c r="N1036" t="str">
        <f>VLOOKUP(IF(FLOOR(tblSalaries[[#This Row],[Salary in USD]]/salary_step,1)&gt;19,19,FLOOR(tblSalaries[[#This Row],[Salary in USD]]/salary_step,1)),tblCountries4[#All],2,0)</f>
        <v>03 | 37500 - 50000</v>
      </c>
      <c r="O1036">
        <f>IF(VALUE(max_scatterplot)=0,tblSalaries[[#This Row],[Salary in USD]],IF(AND(tblSalaries[[#This Row],[Salary in USD]]&gt;=VALUE(min_scatterplot),tblSalaries[[#This Row],[Salary in USD]]&lt;=VALUE(max_scatterplot)),tblSalaries[[#This Row],[Salary in USD]],selection_false))</f>
        <v>40000</v>
      </c>
    </row>
    <row r="1037" spans="2:15" ht="15" customHeight="1" x14ac:dyDescent="0.25">
      <c r="B1037" t="s">
        <v>3435</v>
      </c>
      <c r="C1037" s="1">
        <v>41059.580868055556</v>
      </c>
      <c r="D1037" s="4">
        <v>50000</v>
      </c>
      <c r="E1037">
        <v>50000</v>
      </c>
      <c r="F1037" t="s">
        <v>670</v>
      </c>
      <c r="G1037">
        <f>tblSalaries[[#This Row],[clean Salary (in local currency)]]*VLOOKUP(tblSalaries[[#This Row],[Currency]],mapping!D:E,2,FALSE)</f>
        <v>39879.404680246938</v>
      </c>
      <c r="H1037" t="s">
        <v>1608</v>
      </c>
      <c r="I1037" t="s">
        <v>279</v>
      </c>
      <c r="J1037" t="s">
        <v>1609</v>
      </c>
      <c r="K1037" t="str">
        <f>VLOOKUP(tblSalaries[[#This Row],[Where do you work]],tblCountries[[Actual]:[Mapping]],2,FALSE)</f>
        <v>New Zealand</v>
      </c>
      <c r="L1037" t="s">
        <v>9</v>
      </c>
      <c r="M1037" s="21">
        <v>5</v>
      </c>
      <c r="N1037" t="str">
        <f>VLOOKUP(IF(FLOOR(tblSalaries[[#This Row],[Salary in USD]]/salary_step,1)&gt;19,19,FLOOR(tblSalaries[[#This Row],[Salary in USD]]/salary_step,1)),tblCountries4[#All],2,0)</f>
        <v>03 | 37500 - 50000</v>
      </c>
      <c r="O1037">
        <f>IF(VALUE(max_scatterplot)=0,tblSalaries[[#This Row],[Salary in USD]],IF(AND(tblSalaries[[#This Row],[Salary in USD]]&gt;=VALUE(min_scatterplot),tblSalaries[[#This Row],[Salary in USD]]&lt;=VALUE(max_scatterplot)),tblSalaries[[#This Row],[Salary in USD]],selection_false))</f>
        <v>39879.404680246938</v>
      </c>
    </row>
    <row r="1038" spans="2:15" ht="15" customHeight="1" x14ac:dyDescent="0.25">
      <c r="B1038" t="s">
        <v>2464</v>
      </c>
      <c r="C1038" s="1">
        <v>41055.130879629629</v>
      </c>
      <c r="D1038" s="4">
        <v>25000</v>
      </c>
      <c r="E1038">
        <v>25000</v>
      </c>
      <c r="F1038" t="s">
        <v>69</v>
      </c>
      <c r="G1038">
        <f>tblSalaries[[#This Row],[clean Salary (in local currency)]]*VLOOKUP(tblSalaries[[#This Row],[Currency]],mapping!D:E,2,FALSE)</f>
        <v>39404.456801682099</v>
      </c>
      <c r="H1038" t="s">
        <v>20</v>
      </c>
      <c r="I1038" t="s">
        <v>20</v>
      </c>
      <c r="J1038" t="s">
        <v>71</v>
      </c>
      <c r="K1038" t="str">
        <f>VLOOKUP(tblSalaries[[#This Row],[Where do you work]],tblCountries[[Actual]:[Mapping]],2,FALSE)</f>
        <v>UK</v>
      </c>
      <c r="L1038" t="s">
        <v>9</v>
      </c>
      <c r="M1038" s="21" t="s">
        <v>4016</v>
      </c>
      <c r="N1038" t="str">
        <f>VLOOKUP(IF(FLOOR(tblSalaries[[#This Row],[Salary in USD]]/salary_step,1)&gt;19,19,FLOOR(tblSalaries[[#This Row],[Salary in USD]]/salary_step,1)),tblCountries4[#All],2,0)</f>
        <v>03 | 37500 - 50000</v>
      </c>
      <c r="O1038">
        <f>IF(VALUE(max_scatterplot)=0,tblSalaries[[#This Row],[Salary in USD]],IF(AND(tblSalaries[[#This Row],[Salary in USD]]&gt;=VALUE(min_scatterplot),tblSalaries[[#This Row],[Salary in USD]]&lt;=VALUE(max_scatterplot)),tblSalaries[[#This Row],[Salary in USD]],selection_false))</f>
        <v>39404.456801682099</v>
      </c>
    </row>
    <row r="1039" spans="2:15" ht="15" customHeight="1" x14ac:dyDescent="0.25">
      <c r="B1039" t="s">
        <v>3099</v>
      </c>
      <c r="C1039" s="1">
        <v>41057.715046296296</v>
      </c>
      <c r="D1039" s="4" t="s">
        <v>1251</v>
      </c>
      <c r="E1039">
        <v>25000</v>
      </c>
      <c r="F1039" t="s">
        <v>69</v>
      </c>
      <c r="G1039">
        <f>tblSalaries[[#This Row],[clean Salary (in local currency)]]*VLOOKUP(tblSalaries[[#This Row],[Currency]],mapping!D:E,2,FALSE)</f>
        <v>39404.456801682099</v>
      </c>
      <c r="H1039" t="s">
        <v>1252</v>
      </c>
      <c r="I1039" t="s">
        <v>20</v>
      </c>
      <c r="J1039" t="s">
        <v>71</v>
      </c>
      <c r="K1039" t="str">
        <f>VLOOKUP(tblSalaries[[#This Row],[Where do you work]],tblCountries[[Actual]:[Mapping]],2,FALSE)</f>
        <v>UK</v>
      </c>
      <c r="L1039" t="s">
        <v>9</v>
      </c>
      <c r="M1039" s="21">
        <v>3</v>
      </c>
      <c r="N1039" t="str">
        <f>VLOOKUP(IF(FLOOR(tblSalaries[[#This Row],[Salary in USD]]/salary_step,1)&gt;19,19,FLOOR(tblSalaries[[#This Row],[Salary in USD]]/salary_step,1)),tblCountries4[#All],2,0)</f>
        <v>03 | 37500 - 50000</v>
      </c>
      <c r="O1039">
        <f>IF(VALUE(max_scatterplot)=0,tblSalaries[[#This Row],[Salary in USD]],IF(AND(tblSalaries[[#This Row],[Salary in USD]]&gt;=VALUE(min_scatterplot),tblSalaries[[#This Row],[Salary in USD]]&lt;=VALUE(max_scatterplot)),tblSalaries[[#This Row],[Salary in USD]],selection_false))</f>
        <v>39404.456801682099</v>
      </c>
    </row>
    <row r="1040" spans="2:15" ht="15" customHeight="1" x14ac:dyDescent="0.25">
      <c r="B1040" t="s">
        <v>3221</v>
      </c>
      <c r="C1040" s="1">
        <v>41058.16883101852</v>
      </c>
      <c r="D1040" s="4">
        <v>25000</v>
      </c>
      <c r="E1040">
        <v>25000</v>
      </c>
      <c r="F1040" t="s">
        <v>69</v>
      </c>
      <c r="G1040">
        <f>tblSalaries[[#This Row],[clean Salary (in local currency)]]*VLOOKUP(tblSalaries[[#This Row],[Currency]],mapping!D:E,2,FALSE)</f>
        <v>39404.456801682099</v>
      </c>
      <c r="H1040" t="s">
        <v>1390</v>
      </c>
      <c r="I1040" t="s">
        <v>310</v>
      </c>
      <c r="J1040" t="s">
        <v>71</v>
      </c>
      <c r="K1040" t="str">
        <f>VLOOKUP(tblSalaries[[#This Row],[Where do you work]],tblCountries[[Actual]:[Mapping]],2,FALSE)</f>
        <v>UK</v>
      </c>
      <c r="L1040" t="s">
        <v>18</v>
      </c>
      <c r="M1040" s="21">
        <v>10</v>
      </c>
      <c r="N1040" t="str">
        <f>VLOOKUP(IF(FLOOR(tblSalaries[[#This Row],[Salary in USD]]/salary_step,1)&gt;19,19,FLOOR(tblSalaries[[#This Row],[Salary in USD]]/salary_step,1)),tblCountries4[#All],2,0)</f>
        <v>03 | 37500 - 50000</v>
      </c>
      <c r="O1040">
        <f>IF(VALUE(max_scatterplot)=0,tblSalaries[[#This Row],[Salary in USD]],IF(AND(tblSalaries[[#This Row],[Salary in USD]]&gt;=VALUE(min_scatterplot),tblSalaries[[#This Row],[Salary in USD]]&lt;=VALUE(max_scatterplot)),tblSalaries[[#This Row],[Salary in USD]],selection_false))</f>
        <v>39404.456801682099</v>
      </c>
    </row>
    <row r="1041" spans="2:15" ht="15" customHeight="1" x14ac:dyDescent="0.25">
      <c r="B1041" t="s">
        <v>3446</v>
      </c>
      <c r="C1041" s="1">
        <v>41059.700868055559</v>
      </c>
      <c r="D1041" s="4" t="s">
        <v>1251</v>
      </c>
      <c r="E1041">
        <v>25000</v>
      </c>
      <c r="F1041" t="s">
        <v>69</v>
      </c>
      <c r="G1041">
        <f>tblSalaries[[#This Row],[clean Salary (in local currency)]]*VLOOKUP(tblSalaries[[#This Row],[Currency]],mapping!D:E,2,FALSE)</f>
        <v>39404.456801682099</v>
      </c>
      <c r="H1041" t="s">
        <v>1621</v>
      </c>
      <c r="I1041" t="s">
        <v>310</v>
      </c>
      <c r="J1041" t="s">
        <v>71</v>
      </c>
      <c r="K1041" t="str">
        <f>VLOOKUP(tblSalaries[[#This Row],[Where do you work]],tblCountries[[Actual]:[Mapping]],2,FALSE)</f>
        <v>UK</v>
      </c>
      <c r="L1041" t="s">
        <v>9</v>
      </c>
      <c r="M1041" s="21">
        <v>35</v>
      </c>
      <c r="N1041" t="str">
        <f>VLOOKUP(IF(FLOOR(tblSalaries[[#This Row],[Salary in USD]]/salary_step,1)&gt;19,19,FLOOR(tblSalaries[[#This Row],[Salary in USD]]/salary_step,1)),tblCountries4[#All],2,0)</f>
        <v>03 | 37500 - 50000</v>
      </c>
      <c r="O1041">
        <f>IF(VALUE(max_scatterplot)=0,tblSalaries[[#This Row],[Salary in USD]],IF(AND(tblSalaries[[#This Row],[Salary in USD]]&gt;=VALUE(min_scatterplot),tblSalaries[[#This Row],[Salary in USD]]&lt;=VALUE(max_scatterplot)),tblSalaries[[#This Row],[Salary in USD]],selection_false))</f>
        <v>39404.456801682099</v>
      </c>
    </row>
    <row r="1042" spans="2:15" ht="15" customHeight="1" x14ac:dyDescent="0.25">
      <c r="B1042" t="s">
        <v>3533</v>
      </c>
      <c r="C1042" s="1">
        <v>41060.964675925927</v>
      </c>
      <c r="D1042" s="4" t="s">
        <v>1251</v>
      </c>
      <c r="E1042">
        <v>25000</v>
      </c>
      <c r="F1042" t="s">
        <v>69</v>
      </c>
      <c r="G1042">
        <f>tblSalaries[[#This Row],[clean Salary (in local currency)]]*VLOOKUP(tblSalaries[[#This Row],[Currency]],mapping!D:E,2,FALSE)</f>
        <v>39404.456801682099</v>
      </c>
      <c r="H1042" t="s">
        <v>1711</v>
      </c>
      <c r="I1042" t="s">
        <v>3999</v>
      </c>
      <c r="J1042" t="s">
        <v>71</v>
      </c>
      <c r="K1042" t="str">
        <f>VLOOKUP(tblSalaries[[#This Row],[Where do you work]],tblCountries[[Actual]:[Mapping]],2,FALSE)</f>
        <v>UK</v>
      </c>
      <c r="L1042" t="s">
        <v>9</v>
      </c>
      <c r="M1042" s="21">
        <v>2</v>
      </c>
      <c r="N1042" t="str">
        <f>VLOOKUP(IF(FLOOR(tblSalaries[[#This Row],[Salary in USD]]/salary_step,1)&gt;19,19,FLOOR(tblSalaries[[#This Row],[Salary in USD]]/salary_step,1)),tblCountries4[#All],2,0)</f>
        <v>03 | 37500 - 50000</v>
      </c>
      <c r="O1042">
        <f>IF(VALUE(max_scatterplot)=0,tblSalaries[[#This Row],[Salary in USD]],IF(AND(tblSalaries[[#This Row],[Salary in USD]]&gt;=VALUE(min_scatterplot),tblSalaries[[#This Row],[Salary in USD]]&lt;=VALUE(max_scatterplot)),tblSalaries[[#This Row],[Salary in USD]],selection_false))</f>
        <v>39404.456801682099</v>
      </c>
    </row>
    <row r="1043" spans="2:15" ht="15" customHeight="1" x14ac:dyDescent="0.25">
      <c r="B1043" t="s">
        <v>3867</v>
      </c>
      <c r="C1043" s="1">
        <v>41079.762291666666</v>
      </c>
      <c r="D1043" s="4">
        <v>25000</v>
      </c>
      <c r="E1043">
        <v>25000</v>
      </c>
      <c r="F1043" t="s">
        <v>69</v>
      </c>
      <c r="G1043">
        <f>tblSalaries[[#This Row],[clean Salary (in local currency)]]*VLOOKUP(tblSalaries[[#This Row],[Currency]],mapping!D:E,2,FALSE)</f>
        <v>39404.456801682099</v>
      </c>
      <c r="H1043" t="s">
        <v>153</v>
      </c>
      <c r="I1043" t="s">
        <v>20</v>
      </c>
      <c r="J1043" t="s">
        <v>71</v>
      </c>
      <c r="K1043" t="str">
        <f>VLOOKUP(tblSalaries[[#This Row],[Where do you work]],tblCountries[[Actual]:[Mapping]],2,FALSE)</f>
        <v>UK</v>
      </c>
      <c r="L1043" t="s">
        <v>9</v>
      </c>
      <c r="M1043" s="21">
        <v>3</v>
      </c>
      <c r="N1043" t="str">
        <f>VLOOKUP(IF(FLOOR(tblSalaries[[#This Row],[Salary in USD]]/salary_step,1)&gt;19,19,FLOOR(tblSalaries[[#This Row],[Salary in USD]]/salary_step,1)),tblCountries4[#All],2,0)</f>
        <v>03 | 37500 - 50000</v>
      </c>
      <c r="O1043">
        <f>IF(VALUE(max_scatterplot)=0,tblSalaries[[#This Row],[Salary in USD]],IF(AND(tblSalaries[[#This Row],[Salary in USD]]&gt;=VALUE(min_scatterplot),tblSalaries[[#This Row],[Salary in USD]]&lt;=VALUE(max_scatterplot)),tblSalaries[[#This Row],[Salary in USD]],selection_false))</f>
        <v>39404.456801682099</v>
      </c>
    </row>
    <row r="1044" spans="2:15" ht="15" customHeight="1" x14ac:dyDescent="0.25">
      <c r="B1044" t="s">
        <v>3341</v>
      </c>
      <c r="C1044" s="1">
        <v>41058.813564814816</v>
      </c>
      <c r="D1044" s="4" t="s">
        <v>1528</v>
      </c>
      <c r="E1044">
        <v>2210000</v>
      </c>
      <c r="F1044" t="s">
        <v>40</v>
      </c>
      <c r="G1044">
        <f>tblSalaries[[#This Row],[clean Salary (in local currency)]]*VLOOKUP(tblSalaries[[#This Row],[Currency]],mapping!D:E,2,FALSE)</f>
        <v>39355.495879248076</v>
      </c>
      <c r="H1044" t="s">
        <v>387</v>
      </c>
      <c r="I1044" t="s">
        <v>20</v>
      </c>
      <c r="J1044" t="s">
        <v>8</v>
      </c>
      <c r="K1044" t="str">
        <f>VLOOKUP(tblSalaries[[#This Row],[Where do you work]],tblCountries[[Actual]:[Mapping]],2,FALSE)</f>
        <v>India</v>
      </c>
      <c r="L1044" t="s">
        <v>25</v>
      </c>
      <c r="M1044" s="21">
        <v>5.6</v>
      </c>
      <c r="N1044" t="str">
        <f>VLOOKUP(IF(FLOOR(tblSalaries[[#This Row],[Salary in USD]]/salary_step,1)&gt;19,19,FLOOR(tblSalaries[[#This Row],[Salary in USD]]/salary_step,1)),tblCountries4[#All],2,0)</f>
        <v>03 | 37500 - 50000</v>
      </c>
      <c r="O1044">
        <f>IF(VALUE(max_scatterplot)=0,tblSalaries[[#This Row],[Salary in USD]],IF(AND(tblSalaries[[#This Row],[Salary in USD]]&gt;=VALUE(min_scatterplot),tblSalaries[[#This Row],[Salary in USD]]&lt;=VALUE(max_scatterplot)),tblSalaries[[#This Row],[Salary in USD]],selection_false))</f>
        <v>39355.495879248076</v>
      </c>
    </row>
    <row r="1045" spans="2:15" ht="15" customHeight="1" x14ac:dyDescent="0.25">
      <c r="B1045" t="s">
        <v>3764</v>
      </c>
      <c r="C1045" s="1">
        <v>41072.080000000002</v>
      </c>
      <c r="D1045" s="4">
        <v>40000</v>
      </c>
      <c r="E1045">
        <v>40000</v>
      </c>
      <c r="F1045" t="s">
        <v>86</v>
      </c>
      <c r="G1045">
        <f>tblSalaries[[#This Row],[clean Salary (in local currency)]]*VLOOKUP(tblSalaries[[#This Row],[Currency]],mapping!D:E,2,FALSE)</f>
        <v>39334.460921213074</v>
      </c>
      <c r="H1045" t="s">
        <v>1907</v>
      </c>
      <c r="I1045" t="s">
        <v>20</v>
      </c>
      <c r="J1045" t="s">
        <v>88</v>
      </c>
      <c r="K1045" t="str">
        <f>VLOOKUP(tblSalaries[[#This Row],[Where do you work]],tblCountries[[Actual]:[Mapping]],2,FALSE)</f>
        <v>Canada</v>
      </c>
      <c r="L1045" t="s">
        <v>25</v>
      </c>
      <c r="M1045" s="21">
        <v>1</v>
      </c>
      <c r="N1045" t="str">
        <f>VLOOKUP(IF(FLOOR(tblSalaries[[#This Row],[Salary in USD]]/salary_step,1)&gt;19,19,FLOOR(tblSalaries[[#This Row],[Salary in USD]]/salary_step,1)),tblCountries4[#All],2,0)</f>
        <v>03 | 37500 - 50000</v>
      </c>
      <c r="O1045">
        <f>IF(VALUE(max_scatterplot)=0,tblSalaries[[#This Row],[Salary in USD]],IF(AND(tblSalaries[[#This Row],[Salary in USD]]&gt;=VALUE(min_scatterplot),tblSalaries[[#This Row],[Salary in USD]]&lt;=VALUE(max_scatterplot)),tblSalaries[[#This Row],[Salary in USD]],selection_false))</f>
        <v>39334.460921213074</v>
      </c>
    </row>
    <row r="1046" spans="2:15" ht="15" customHeight="1" x14ac:dyDescent="0.25">
      <c r="B1046" t="s">
        <v>3364</v>
      </c>
      <c r="C1046" s="1">
        <v>41058.910069444442</v>
      </c>
      <c r="D1046" s="4">
        <v>39000</v>
      </c>
      <c r="E1046">
        <v>39000</v>
      </c>
      <c r="F1046" t="s">
        <v>6</v>
      </c>
      <c r="G1046">
        <f>tblSalaries[[#This Row],[clean Salary (in local currency)]]*VLOOKUP(tblSalaries[[#This Row],[Currency]],mapping!D:E,2,FALSE)</f>
        <v>39000</v>
      </c>
      <c r="H1046" t="s">
        <v>1549</v>
      </c>
      <c r="I1046" t="s">
        <v>52</v>
      </c>
      <c r="J1046" t="s">
        <v>48</v>
      </c>
      <c r="K1046" t="str">
        <f>VLOOKUP(tblSalaries[[#This Row],[Where do you work]],tblCountries[[Actual]:[Mapping]],2,FALSE)</f>
        <v>South Africa</v>
      </c>
      <c r="L1046" t="s">
        <v>13</v>
      </c>
      <c r="M1046" s="21">
        <v>6</v>
      </c>
      <c r="N1046" t="str">
        <f>VLOOKUP(IF(FLOOR(tblSalaries[[#This Row],[Salary in USD]]/salary_step,1)&gt;19,19,FLOOR(tblSalaries[[#This Row],[Salary in USD]]/salary_step,1)),tblCountries4[#All],2,0)</f>
        <v>03 | 37500 - 50000</v>
      </c>
      <c r="O1046">
        <f>IF(VALUE(max_scatterplot)=0,tblSalaries[[#This Row],[Salary in USD]],IF(AND(tblSalaries[[#This Row],[Salary in USD]]&gt;=VALUE(min_scatterplot),tblSalaries[[#This Row],[Salary in USD]]&lt;=VALUE(max_scatterplot)),tblSalaries[[#This Row],[Salary in USD]],selection_false))</f>
        <v>39000</v>
      </c>
    </row>
    <row r="1047" spans="2:15" ht="15" customHeight="1" x14ac:dyDescent="0.25">
      <c r="B1047" t="s">
        <v>2625</v>
      </c>
      <c r="C1047" s="1">
        <v>41055.47078703704</v>
      </c>
      <c r="D1047" s="4">
        <v>39000</v>
      </c>
      <c r="E1047">
        <v>39000</v>
      </c>
      <c r="F1047" t="s">
        <v>6</v>
      </c>
      <c r="G1047">
        <f>tblSalaries[[#This Row],[clean Salary (in local currency)]]*VLOOKUP(tblSalaries[[#This Row],[Currency]],mapping!D:E,2,FALSE)</f>
        <v>39000</v>
      </c>
      <c r="H1047" t="s">
        <v>729</v>
      </c>
      <c r="I1047" t="s">
        <v>20</v>
      </c>
      <c r="J1047" t="s">
        <v>15</v>
      </c>
      <c r="K1047" t="str">
        <f>VLOOKUP(tblSalaries[[#This Row],[Where do you work]],tblCountries[[Actual]:[Mapping]],2,FALSE)</f>
        <v>USA</v>
      </c>
      <c r="L1047" t="s">
        <v>13</v>
      </c>
      <c r="M1047" s="21">
        <v>3</v>
      </c>
      <c r="N1047" t="str">
        <f>VLOOKUP(IF(FLOOR(tblSalaries[[#This Row],[Salary in USD]]/salary_step,1)&gt;19,19,FLOOR(tblSalaries[[#This Row],[Salary in USD]]/salary_step,1)),tblCountries4[#All],2,0)</f>
        <v>03 | 37500 - 50000</v>
      </c>
      <c r="O1047">
        <f>IF(VALUE(max_scatterplot)=0,tblSalaries[[#This Row],[Salary in USD]],IF(AND(tblSalaries[[#This Row],[Salary in USD]]&gt;=VALUE(min_scatterplot),tblSalaries[[#This Row],[Salary in USD]]&lt;=VALUE(max_scatterplot)),tblSalaries[[#This Row],[Salary in USD]],selection_false))</f>
        <v>39000</v>
      </c>
    </row>
    <row r="1048" spans="2:15" ht="15" customHeight="1" x14ac:dyDescent="0.25">
      <c r="B1048" t="s">
        <v>3835</v>
      </c>
      <c r="C1048" s="1">
        <v>41076.224340277775</v>
      </c>
      <c r="D1048" s="4">
        <v>38666</v>
      </c>
      <c r="E1048">
        <v>38666</v>
      </c>
      <c r="F1048" t="s">
        <v>6</v>
      </c>
      <c r="G1048">
        <f>tblSalaries[[#This Row],[clean Salary (in local currency)]]*VLOOKUP(tblSalaries[[#This Row],[Currency]],mapping!D:E,2,FALSE)</f>
        <v>38666</v>
      </c>
      <c r="H1048" t="s">
        <v>1964</v>
      </c>
      <c r="I1048" t="s">
        <v>67</v>
      </c>
      <c r="J1048" t="s">
        <v>48</v>
      </c>
      <c r="K1048" t="str">
        <f>VLOOKUP(tblSalaries[[#This Row],[Where do you work]],tblCountries[[Actual]:[Mapping]],2,FALSE)</f>
        <v>South Africa</v>
      </c>
      <c r="L1048" t="s">
        <v>13</v>
      </c>
      <c r="M1048" s="21">
        <v>10</v>
      </c>
      <c r="N1048" t="str">
        <f>VLOOKUP(IF(FLOOR(tblSalaries[[#This Row],[Salary in USD]]/salary_step,1)&gt;19,19,FLOOR(tblSalaries[[#This Row],[Salary in USD]]/salary_step,1)),tblCountries4[#All],2,0)</f>
        <v>03 | 37500 - 50000</v>
      </c>
      <c r="O1048">
        <f>IF(VALUE(max_scatterplot)=0,tblSalaries[[#This Row],[Salary in USD]],IF(AND(tblSalaries[[#This Row],[Salary in USD]]&gt;=VALUE(min_scatterplot),tblSalaries[[#This Row],[Salary in USD]]&lt;=VALUE(max_scatterplot)),tblSalaries[[#This Row],[Salary in USD]],selection_false))</f>
        <v>38666</v>
      </c>
    </row>
    <row r="1049" spans="2:15" ht="15" customHeight="1" x14ac:dyDescent="0.25">
      <c r="B1049" t="s">
        <v>3124</v>
      </c>
      <c r="C1049" s="1">
        <v>41057.798344907409</v>
      </c>
      <c r="D1049" s="4">
        <v>30000</v>
      </c>
      <c r="E1049">
        <v>30000</v>
      </c>
      <c r="F1049" t="s">
        <v>22</v>
      </c>
      <c r="G1049">
        <f>tblSalaries[[#This Row],[clean Salary (in local currency)]]*VLOOKUP(tblSalaries[[#This Row],[Currency]],mapping!D:E,2,FALSE)</f>
        <v>38111.983169748237</v>
      </c>
      <c r="H1049" t="s">
        <v>1277</v>
      </c>
      <c r="I1049" t="s">
        <v>20</v>
      </c>
      <c r="J1049" t="s">
        <v>59</v>
      </c>
      <c r="K1049" t="str">
        <f>VLOOKUP(tblSalaries[[#This Row],[Where do you work]],tblCountries[[Actual]:[Mapping]],2,FALSE)</f>
        <v>Belgium</v>
      </c>
      <c r="L1049" t="s">
        <v>25</v>
      </c>
      <c r="M1049" s="21">
        <v>15</v>
      </c>
      <c r="N1049" t="str">
        <f>VLOOKUP(IF(FLOOR(tblSalaries[[#This Row],[Salary in USD]]/salary_step,1)&gt;19,19,FLOOR(tblSalaries[[#This Row],[Salary in USD]]/salary_step,1)),tblCountries4[#All],2,0)</f>
        <v>03 | 37500 - 50000</v>
      </c>
      <c r="O1049">
        <f>IF(VALUE(max_scatterplot)=0,tblSalaries[[#This Row],[Salary in USD]],IF(AND(tblSalaries[[#This Row],[Salary in USD]]&gt;=VALUE(min_scatterplot),tblSalaries[[#This Row],[Salary in USD]]&lt;=VALUE(max_scatterplot)),tblSalaries[[#This Row],[Salary in USD]],selection_false))</f>
        <v>38111.983169748237</v>
      </c>
    </row>
    <row r="1050" spans="2:15" ht="15" customHeight="1" x14ac:dyDescent="0.25">
      <c r="B1050" t="s">
        <v>3275</v>
      </c>
      <c r="C1050" s="1">
        <v>41058.553460648145</v>
      </c>
      <c r="D1050" s="4" t="s">
        <v>1449</v>
      </c>
      <c r="E1050">
        <v>30000</v>
      </c>
      <c r="F1050" t="s">
        <v>22</v>
      </c>
      <c r="G1050">
        <f>tblSalaries[[#This Row],[clean Salary (in local currency)]]*VLOOKUP(tblSalaries[[#This Row],[Currency]],mapping!D:E,2,FALSE)</f>
        <v>38111.983169748237</v>
      </c>
      <c r="H1050" t="s">
        <v>1450</v>
      </c>
      <c r="I1050" t="s">
        <v>20</v>
      </c>
      <c r="J1050" t="s">
        <v>59</v>
      </c>
      <c r="K1050" t="str">
        <f>VLOOKUP(tblSalaries[[#This Row],[Where do you work]],tblCountries[[Actual]:[Mapping]],2,FALSE)</f>
        <v>Belgium</v>
      </c>
      <c r="L1050" t="s">
        <v>18</v>
      </c>
      <c r="M1050" s="21">
        <v>15</v>
      </c>
      <c r="N1050" t="str">
        <f>VLOOKUP(IF(FLOOR(tblSalaries[[#This Row],[Salary in USD]]/salary_step,1)&gt;19,19,FLOOR(tblSalaries[[#This Row],[Salary in USD]]/salary_step,1)),tblCountries4[#All],2,0)</f>
        <v>03 | 37500 - 50000</v>
      </c>
      <c r="O1050">
        <f>IF(VALUE(max_scatterplot)=0,tblSalaries[[#This Row],[Salary in USD]],IF(AND(tblSalaries[[#This Row],[Salary in USD]]&gt;=VALUE(min_scatterplot),tblSalaries[[#This Row],[Salary in USD]]&lt;=VALUE(max_scatterplot)),tblSalaries[[#This Row],[Salary in USD]],selection_false))</f>
        <v>38111.983169748237</v>
      </c>
    </row>
    <row r="1051" spans="2:15" ht="15" customHeight="1" x14ac:dyDescent="0.25">
      <c r="B1051" t="s">
        <v>3219</v>
      </c>
      <c r="C1051" s="1">
        <v>41058.160520833335</v>
      </c>
      <c r="D1051" s="4">
        <v>30</v>
      </c>
      <c r="E1051">
        <v>30000</v>
      </c>
      <c r="F1051" t="s">
        <v>22</v>
      </c>
      <c r="G1051">
        <f>tblSalaries[[#This Row],[clean Salary (in local currency)]]*VLOOKUP(tblSalaries[[#This Row],[Currency]],mapping!D:E,2,FALSE)</f>
        <v>38111.983169748237</v>
      </c>
      <c r="H1051" t="s">
        <v>1388</v>
      </c>
      <c r="I1051" t="s">
        <v>356</v>
      </c>
      <c r="J1051" t="s">
        <v>1389</v>
      </c>
      <c r="K1051" t="str">
        <f>VLOOKUP(tblSalaries[[#This Row],[Where do you work]],tblCountries[[Actual]:[Mapping]],2,FALSE)</f>
        <v>Netherlands</v>
      </c>
      <c r="L1051" t="s">
        <v>25</v>
      </c>
      <c r="M1051" s="21">
        <v>8</v>
      </c>
      <c r="N1051" t="str">
        <f>VLOOKUP(IF(FLOOR(tblSalaries[[#This Row],[Salary in USD]]/salary_step,1)&gt;19,19,FLOOR(tblSalaries[[#This Row],[Salary in USD]]/salary_step,1)),tblCountries4[#All],2,0)</f>
        <v>03 | 37500 - 50000</v>
      </c>
      <c r="O1051">
        <f>IF(VALUE(max_scatterplot)=0,tblSalaries[[#This Row],[Salary in USD]],IF(AND(tblSalaries[[#This Row],[Salary in USD]]&gt;=VALUE(min_scatterplot),tblSalaries[[#This Row],[Salary in USD]]&lt;=VALUE(max_scatterplot)),tblSalaries[[#This Row],[Salary in USD]],selection_false))</f>
        <v>38111.983169748237</v>
      </c>
    </row>
    <row r="1052" spans="2:15" ht="15" customHeight="1" x14ac:dyDescent="0.25">
      <c r="B1052" t="s">
        <v>2840</v>
      </c>
      <c r="C1052" s="1">
        <v>41056.063136574077</v>
      </c>
      <c r="D1052" s="4" t="s">
        <v>977</v>
      </c>
      <c r="E1052">
        <v>30000</v>
      </c>
      <c r="F1052" t="s">
        <v>22</v>
      </c>
      <c r="G1052">
        <f>tblSalaries[[#This Row],[clean Salary (in local currency)]]*VLOOKUP(tblSalaries[[#This Row],[Currency]],mapping!D:E,2,FALSE)</f>
        <v>38111.983169748237</v>
      </c>
      <c r="H1052" t="s">
        <v>978</v>
      </c>
      <c r="I1052" t="s">
        <v>310</v>
      </c>
      <c r="J1052" t="s">
        <v>979</v>
      </c>
      <c r="K1052" t="str">
        <f>VLOOKUP(tblSalaries[[#This Row],[Where do you work]],tblCountries[[Actual]:[Mapping]],2,FALSE)</f>
        <v>Portugal</v>
      </c>
      <c r="L1052" t="s">
        <v>13</v>
      </c>
      <c r="M1052" s="21">
        <v>8</v>
      </c>
      <c r="N1052" t="str">
        <f>VLOOKUP(IF(FLOOR(tblSalaries[[#This Row],[Salary in USD]]/salary_step,1)&gt;19,19,FLOOR(tblSalaries[[#This Row],[Salary in USD]]/salary_step,1)),tblCountries4[#All],2,0)</f>
        <v>03 | 37500 - 50000</v>
      </c>
      <c r="O1052">
        <f>IF(VALUE(max_scatterplot)=0,tblSalaries[[#This Row],[Salary in USD]],IF(AND(tblSalaries[[#This Row],[Salary in USD]]&gt;=VALUE(min_scatterplot),tblSalaries[[#This Row],[Salary in USD]]&lt;=VALUE(max_scatterplot)),tblSalaries[[#This Row],[Salary in USD]],selection_false))</f>
        <v>38111.983169748237</v>
      </c>
    </row>
    <row r="1053" spans="2:15" ht="15" customHeight="1" x14ac:dyDescent="0.25">
      <c r="B1053" t="s">
        <v>3639</v>
      </c>
      <c r="C1053" s="1">
        <v>41064.985266203701</v>
      </c>
      <c r="D1053" s="4" t="s">
        <v>1810</v>
      </c>
      <c r="E1053">
        <v>30000</v>
      </c>
      <c r="F1053" t="s">
        <v>22</v>
      </c>
      <c r="G1053">
        <f>tblSalaries[[#This Row],[clean Salary (in local currency)]]*VLOOKUP(tblSalaries[[#This Row],[Currency]],mapping!D:E,2,FALSE)</f>
        <v>38111.983169748237</v>
      </c>
      <c r="H1053" t="s">
        <v>1811</v>
      </c>
      <c r="I1053" t="s">
        <v>20</v>
      </c>
      <c r="J1053" t="s">
        <v>608</v>
      </c>
      <c r="K1053" t="str">
        <f>VLOOKUP(tblSalaries[[#This Row],[Where do you work]],tblCountries[[Actual]:[Mapping]],2,FALSE)</f>
        <v>Spain</v>
      </c>
      <c r="L1053" t="s">
        <v>25</v>
      </c>
      <c r="M1053" s="21">
        <v>12</v>
      </c>
      <c r="N1053" t="str">
        <f>VLOOKUP(IF(FLOOR(tblSalaries[[#This Row],[Salary in USD]]/salary_step,1)&gt;19,19,FLOOR(tblSalaries[[#This Row],[Salary in USD]]/salary_step,1)),tblCountries4[#All],2,0)</f>
        <v>03 | 37500 - 50000</v>
      </c>
      <c r="O1053">
        <f>IF(VALUE(max_scatterplot)=0,tblSalaries[[#This Row],[Salary in USD]],IF(AND(tblSalaries[[#This Row],[Salary in USD]]&gt;=VALUE(min_scatterplot),tblSalaries[[#This Row],[Salary in USD]]&lt;=VALUE(max_scatterplot)),tblSalaries[[#This Row],[Salary in USD]],selection_false))</f>
        <v>38111.983169748237</v>
      </c>
    </row>
    <row r="1054" spans="2:15" ht="15" customHeight="1" x14ac:dyDescent="0.25">
      <c r="B1054" t="s">
        <v>2065</v>
      </c>
      <c r="C1054" s="1">
        <v>41054.290185185186</v>
      </c>
      <c r="D1054" s="4">
        <v>38000</v>
      </c>
      <c r="E1054">
        <v>38000</v>
      </c>
      <c r="F1054" t="s">
        <v>6</v>
      </c>
      <c r="G1054">
        <f>tblSalaries[[#This Row],[clean Salary (in local currency)]]*VLOOKUP(tblSalaries[[#This Row],[Currency]],mapping!D:E,2,FALSE)</f>
        <v>38000</v>
      </c>
      <c r="H1054" t="s">
        <v>72</v>
      </c>
      <c r="I1054" t="s">
        <v>20</v>
      </c>
      <c r="J1054" t="s">
        <v>15</v>
      </c>
      <c r="K1054" t="str">
        <f>VLOOKUP(tblSalaries[[#This Row],[Where do you work]],tblCountries[[Actual]:[Mapping]],2,FALSE)</f>
        <v>USA</v>
      </c>
      <c r="L1054" t="s">
        <v>9</v>
      </c>
      <c r="M1054" s="21" t="s">
        <v>4016</v>
      </c>
      <c r="N1054" t="str">
        <f>VLOOKUP(IF(FLOOR(tblSalaries[[#This Row],[Salary in USD]]/salary_step,1)&gt;19,19,FLOOR(tblSalaries[[#This Row],[Salary in USD]]/salary_step,1)),tblCountries4[#All],2,0)</f>
        <v>03 | 37500 - 50000</v>
      </c>
      <c r="O1054">
        <f>IF(VALUE(max_scatterplot)=0,tblSalaries[[#This Row],[Salary in USD]],IF(AND(tblSalaries[[#This Row],[Salary in USD]]&gt;=VALUE(min_scatterplot),tblSalaries[[#This Row],[Salary in USD]]&lt;=VALUE(max_scatterplot)),tblSalaries[[#This Row],[Salary in USD]],selection_false))</f>
        <v>38000</v>
      </c>
    </row>
    <row r="1055" spans="2:15" ht="15" customHeight="1" x14ac:dyDescent="0.25">
      <c r="B1055" t="s">
        <v>2568</v>
      </c>
      <c r="C1055" s="1">
        <v>41055.284988425927</v>
      </c>
      <c r="D1055" s="4">
        <v>38000</v>
      </c>
      <c r="E1055">
        <v>38000</v>
      </c>
      <c r="F1055" t="s">
        <v>6</v>
      </c>
      <c r="G1055">
        <f>tblSalaries[[#This Row],[clean Salary (in local currency)]]*VLOOKUP(tblSalaries[[#This Row],[Currency]],mapping!D:E,2,FALSE)</f>
        <v>38000</v>
      </c>
      <c r="H1055" t="s">
        <v>673</v>
      </c>
      <c r="I1055" t="s">
        <v>20</v>
      </c>
      <c r="J1055" t="s">
        <v>15</v>
      </c>
      <c r="K1055" t="str">
        <f>VLOOKUP(tblSalaries[[#This Row],[Where do you work]],tblCountries[[Actual]:[Mapping]],2,FALSE)</f>
        <v>USA</v>
      </c>
      <c r="L1055" t="s">
        <v>13</v>
      </c>
      <c r="M1055" s="21">
        <v>11</v>
      </c>
      <c r="N1055" t="str">
        <f>VLOOKUP(IF(FLOOR(tblSalaries[[#This Row],[Salary in USD]]/salary_step,1)&gt;19,19,FLOOR(tblSalaries[[#This Row],[Salary in USD]]/salary_step,1)),tblCountries4[#All],2,0)</f>
        <v>03 | 37500 - 50000</v>
      </c>
      <c r="O1055">
        <f>IF(VALUE(max_scatterplot)=0,tblSalaries[[#This Row],[Salary in USD]],IF(AND(tblSalaries[[#This Row],[Salary in USD]]&gt;=VALUE(min_scatterplot),tblSalaries[[#This Row],[Salary in USD]]&lt;=VALUE(max_scatterplot)),tblSalaries[[#This Row],[Salary in USD]],selection_false))</f>
        <v>38000</v>
      </c>
    </row>
    <row r="1056" spans="2:15" ht="15" customHeight="1" x14ac:dyDescent="0.25">
      <c r="B1056" t="s">
        <v>3502</v>
      </c>
      <c r="C1056" s="1">
        <v>41060.394502314812</v>
      </c>
      <c r="D1056" s="4">
        <v>38000</v>
      </c>
      <c r="E1056">
        <v>38000</v>
      </c>
      <c r="F1056" t="s">
        <v>6</v>
      </c>
      <c r="G1056">
        <f>tblSalaries[[#This Row],[clean Salary (in local currency)]]*VLOOKUP(tblSalaries[[#This Row],[Currency]],mapping!D:E,2,FALSE)</f>
        <v>38000</v>
      </c>
      <c r="H1056" t="s">
        <v>310</v>
      </c>
      <c r="I1056" t="s">
        <v>310</v>
      </c>
      <c r="J1056" t="s">
        <v>15</v>
      </c>
      <c r="K1056" t="str">
        <f>VLOOKUP(tblSalaries[[#This Row],[Where do you work]],tblCountries[[Actual]:[Mapping]],2,FALSE)</f>
        <v>USA</v>
      </c>
      <c r="L1056" t="s">
        <v>9</v>
      </c>
      <c r="M1056" s="21">
        <v>11</v>
      </c>
      <c r="N1056" t="str">
        <f>VLOOKUP(IF(FLOOR(tblSalaries[[#This Row],[Salary in USD]]/salary_step,1)&gt;19,19,FLOOR(tblSalaries[[#This Row],[Salary in USD]]/salary_step,1)),tblCountries4[#All],2,0)</f>
        <v>03 | 37500 - 50000</v>
      </c>
      <c r="O1056">
        <f>IF(VALUE(max_scatterplot)=0,tblSalaries[[#This Row],[Salary in USD]],IF(AND(tblSalaries[[#This Row],[Salary in USD]]&gt;=VALUE(min_scatterplot),tblSalaries[[#This Row],[Salary in USD]]&lt;=VALUE(max_scatterplot)),tblSalaries[[#This Row],[Salary in USD]],selection_false))</f>
        <v>38000</v>
      </c>
    </row>
    <row r="1057" spans="2:15" ht="15" customHeight="1" x14ac:dyDescent="0.25">
      <c r="B1057" t="s">
        <v>3580</v>
      </c>
      <c r="C1057" s="1">
        <v>41062.103125000001</v>
      </c>
      <c r="D1057" s="4">
        <v>38000</v>
      </c>
      <c r="E1057">
        <v>38000</v>
      </c>
      <c r="F1057" t="s">
        <v>6</v>
      </c>
      <c r="G1057">
        <f>tblSalaries[[#This Row],[clean Salary (in local currency)]]*VLOOKUP(tblSalaries[[#This Row],[Currency]],mapping!D:E,2,FALSE)</f>
        <v>38000</v>
      </c>
      <c r="H1057" t="s">
        <v>207</v>
      </c>
      <c r="I1057" t="s">
        <v>20</v>
      </c>
      <c r="J1057" t="s">
        <v>15</v>
      </c>
      <c r="K1057" t="str">
        <f>VLOOKUP(tblSalaries[[#This Row],[Where do you work]],tblCountries[[Actual]:[Mapping]],2,FALSE)</f>
        <v>USA</v>
      </c>
      <c r="L1057" t="s">
        <v>13</v>
      </c>
      <c r="M1057" s="21">
        <v>1</v>
      </c>
      <c r="N1057" t="str">
        <f>VLOOKUP(IF(FLOOR(tblSalaries[[#This Row],[Salary in USD]]/salary_step,1)&gt;19,19,FLOOR(tblSalaries[[#This Row],[Salary in USD]]/salary_step,1)),tblCountries4[#All],2,0)</f>
        <v>03 | 37500 - 50000</v>
      </c>
      <c r="O1057">
        <f>IF(VALUE(max_scatterplot)=0,tblSalaries[[#This Row],[Salary in USD]],IF(AND(tblSalaries[[#This Row],[Salary in USD]]&gt;=VALUE(min_scatterplot),tblSalaries[[#This Row],[Salary in USD]]&lt;=VALUE(max_scatterplot)),tblSalaries[[#This Row],[Salary in USD]],selection_false))</f>
        <v>38000</v>
      </c>
    </row>
    <row r="1058" spans="2:15" ht="15" customHeight="1" x14ac:dyDescent="0.25">
      <c r="B1058" t="s">
        <v>2119</v>
      </c>
      <c r="C1058" s="1">
        <v>41055.028796296298</v>
      </c>
      <c r="D1058" s="4">
        <v>37900</v>
      </c>
      <c r="E1058">
        <v>37900</v>
      </c>
      <c r="F1058" t="s">
        <v>6</v>
      </c>
      <c r="G1058">
        <f>tblSalaries[[#This Row],[clean Salary (in local currency)]]*VLOOKUP(tblSalaries[[#This Row],[Currency]],mapping!D:E,2,FALSE)</f>
        <v>37900</v>
      </c>
      <c r="H1058" t="s">
        <v>177</v>
      </c>
      <c r="I1058" t="s">
        <v>310</v>
      </c>
      <c r="J1058" t="s">
        <v>15</v>
      </c>
      <c r="K1058" t="str">
        <f>VLOOKUP(tblSalaries[[#This Row],[Where do you work]],tblCountries[[Actual]:[Mapping]],2,FALSE)</f>
        <v>USA</v>
      </c>
      <c r="L1058" t="s">
        <v>13</v>
      </c>
      <c r="M1058" s="21" t="s">
        <v>4016</v>
      </c>
      <c r="N1058" t="str">
        <f>VLOOKUP(IF(FLOOR(tblSalaries[[#This Row],[Salary in USD]]/salary_step,1)&gt;19,19,FLOOR(tblSalaries[[#This Row],[Salary in USD]]/salary_step,1)),tblCountries4[#All],2,0)</f>
        <v>03 | 37500 - 50000</v>
      </c>
      <c r="O1058">
        <f>IF(VALUE(max_scatterplot)=0,tblSalaries[[#This Row],[Salary in USD]],IF(AND(tblSalaries[[#This Row],[Salary in USD]]&gt;=VALUE(min_scatterplot),tblSalaries[[#This Row],[Salary in USD]]&lt;=VALUE(max_scatterplot)),tblSalaries[[#This Row],[Salary in USD]],selection_false))</f>
        <v>37900</v>
      </c>
    </row>
    <row r="1059" spans="2:15" ht="15" customHeight="1" x14ac:dyDescent="0.25">
      <c r="B1059" t="s">
        <v>2748</v>
      </c>
      <c r="C1059" s="1">
        <v>41055.690937500003</v>
      </c>
      <c r="D1059" s="4" t="s">
        <v>864</v>
      </c>
      <c r="E1059">
        <v>24000</v>
      </c>
      <c r="F1059" t="s">
        <v>69</v>
      </c>
      <c r="G1059">
        <f>tblSalaries[[#This Row],[clean Salary (in local currency)]]*VLOOKUP(tblSalaries[[#This Row],[Currency]],mapping!D:E,2,FALSE)</f>
        <v>37828.278529614821</v>
      </c>
      <c r="H1059" t="s">
        <v>865</v>
      </c>
      <c r="I1059" t="s">
        <v>67</v>
      </c>
      <c r="J1059" t="s">
        <v>71</v>
      </c>
      <c r="K1059" t="str">
        <f>VLOOKUP(tblSalaries[[#This Row],[Where do you work]],tblCountries[[Actual]:[Mapping]],2,FALSE)</f>
        <v>UK</v>
      </c>
      <c r="L1059" t="s">
        <v>13</v>
      </c>
      <c r="M1059" s="21">
        <v>8</v>
      </c>
      <c r="N1059" t="str">
        <f>VLOOKUP(IF(FLOOR(tblSalaries[[#This Row],[Salary in USD]]/salary_step,1)&gt;19,19,FLOOR(tblSalaries[[#This Row],[Salary in USD]]/salary_step,1)),tblCountries4[#All],2,0)</f>
        <v>03 | 37500 - 50000</v>
      </c>
      <c r="O1059">
        <f>IF(VALUE(max_scatterplot)=0,tblSalaries[[#This Row],[Salary in USD]],IF(AND(tblSalaries[[#This Row],[Salary in USD]]&gt;=VALUE(min_scatterplot),tblSalaries[[#This Row],[Salary in USD]]&lt;=VALUE(max_scatterplot)),tblSalaries[[#This Row],[Salary in USD]],selection_false))</f>
        <v>37828.278529614821</v>
      </c>
    </row>
    <row r="1060" spans="2:15" ht="15" customHeight="1" x14ac:dyDescent="0.25">
      <c r="B1060" t="s">
        <v>3001</v>
      </c>
      <c r="C1060" s="1">
        <v>41057.499062499999</v>
      </c>
      <c r="D1060" s="4" t="s">
        <v>1151</v>
      </c>
      <c r="E1060">
        <v>308500</v>
      </c>
      <c r="F1060" t="s">
        <v>585</v>
      </c>
      <c r="G1060">
        <f>tblSalaries[[#This Row],[clean Salary (in local currency)]]*VLOOKUP(tblSalaries[[#This Row],[Currency]],mapping!D:E,2,FALSE)</f>
        <v>37612.869087708088</v>
      </c>
      <c r="H1060" t="s">
        <v>1152</v>
      </c>
      <c r="I1060" t="s">
        <v>52</v>
      </c>
      <c r="J1060" t="s">
        <v>48</v>
      </c>
      <c r="K1060" t="str">
        <f>VLOOKUP(tblSalaries[[#This Row],[Where do you work]],tblCountries[[Actual]:[Mapping]],2,FALSE)</f>
        <v>South Africa</v>
      </c>
      <c r="L1060" t="s">
        <v>13</v>
      </c>
      <c r="M1060" s="21">
        <v>3</v>
      </c>
      <c r="N1060" t="str">
        <f>VLOOKUP(IF(FLOOR(tblSalaries[[#This Row],[Salary in USD]]/salary_step,1)&gt;19,19,FLOOR(tblSalaries[[#This Row],[Salary in USD]]/salary_step,1)),tblCountries4[#All],2,0)</f>
        <v>03 | 37500 - 50000</v>
      </c>
      <c r="O1060">
        <f>IF(VALUE(max_scatterplot)=0,tblSalaries[[#This Row],[Salary in USD]],IF(AND(tblSalaries[[#This Row],[Salary in USD]]&gt;=VALUE(min_scatterplot),tblSalaries[[#This Row],[Salary in USD]]&lt;=VALUE(max_scatterplot)),tblSalaries[[#This Row],[Salary in USD]],selection_false))</f>
        <v>37612.869087708088</v>
      </c>
    </row>
    <row r="1061" spans="2:15" ht="15" customHeight="1" x14ac:dyDescent="0.25">
      <c r="B1061" t="s">
        <v>3813</v>
      </c>
      <c r="C1061" s="1">
        <v>41075.048715277779</v>
      </c>
      <c r="D1061" s="4">
        <v>37500</v>
      </c>
      <c r="E1061">
        <v>37500</v>
      </c>
      <c r="F1061" t="s">
        <v>6</v>
      </c>
      <c r="G1061">
        <f>tblSalaries[[#This Row],[clean Salary (in local currency)]]*VLOOKUP(tblSalaries[[#This Row],[Currency]],mapping!D:E,2,FALSE)</f>
        <v>37500</v>
      </c>
      <c r="H1061" t="s">
        <v>83</v>
      </c>
      <c r="I1061" t="s">
        <v>356</v>
      </c>
      <c r="J1061" t="s">
        <v>8</v>
      </c>
      <c r="K1061" t="str">
        <f>VLOOKUP(tblSalaries[[#This Row],[Where do you work]],tblCountries[[Actual]:[Mapping]],2,FALSE)</f>
        <v>India</v>
      </c>
      <c r="L1061" t="s">
        <v>13</v>
      </c>
      <c r="M1061" s="21">
        <v>0</v>
      </c>
      <c r="N1061" t="str">
        <f>VLOOKUP(IF(FLOOR(tblSalaries[[#This Row],[Salary in USD]]/salary_step,1)&gt;19,19,FLOOR(tblSalaries[[#This Row],[Salary in USD]]/salary_step,1)),tblCountries4[#All],2,0)</f>
        <v>03 | 37500 - 50000</v>
      </c>
      <c r="O1061">
        <f>IF(VALUE(max_scatterplot)=0,tblSalaries[[#This Row],[Salary in USD]],IF(AND(tblSalaries[[#This Row],[Salary in USD]]&gt;=VALUE(min_scatterplot),tblSalaries[[#This Row],[Salary in USD]]&lt;=VALUE(max_scatterplot)),tblSalaries[[#This Row],[Salary in USD]],selection_false))</f>
        <v>37500</v>
      </c>
    </row>
    <row r="1062" spans="2:15" ht="15" customHeight="1" x14ac:dyDescent="0.25">
      <c r="B1062" t="s">
        <v>2159</v>
      </c>
      <c r="C1062" s="1">
        <v>41055.031319444446</v>
      </c>
      <c r="D1062" s="4">
        <v>37440</v>
      </c>
      <c r="E1062">
        <v>37440</v>
      </c>
      <c r="F1062" t="s">
        <v>6</v>
      </c>
      <c r="G1062">
        <f>tblSalaries[[#This Row],[clean Salary (in local currency)]]*VLOOKUP(tblSalaries[[#This Row],[Currency]],mapping!D:E,2,FALSE)</f>
        <v>37440</v>
      </c>
      <c r="H1062" t="s">
        <v>121</v>
      </c>
      <c r="I1062" t="s">
        <v>20</v>
      </c>
      <c r="J1062" t="s">
        <v>15</v>
      </c>
      <c r="K1062" t="str">
        <f>VLOOKUP(tblSalaries[[#This Row],[Where do you work]],tblCountries[[Actual]:[Mapping]],2,FALSE)</f>
        <v>USA</v>
      </c>
      <c r="L1062" t="s">
        <v>13</v>
      </c>
      <c r="M1062" s="21" t="s">
        <v>4016</v>
      </c>
      <c r="N1062" t="str">
        <f>VLOOKUP(IF(FLOOR(tblSalaries[[#This Row],[Salary in USD]]/salary_step,1)&gt;19,19,FLOOR(tblSalaries[[#This Row],[Salary in USD]]/salary_step,1)),tblCountries4[#All],2,0)</f>
        <v>02 | 25000 - 37500</v>
      </c>
      <c r="O1062">
        <f>IF(VALUE(max_scatterplot)=0,tblSalaries[[#This Row],[Salary in USD]],IF(AND(tblSalaries[[#This Row],[Salary in USD]]&gt;=VALUE(min_scatterplot),tblSalaries[[#This Row],[Salary in USD]]&lt;=VALUE(max_scatterplot)),tblSalaries[[#This Row],[Salary in USD]],selection_false))</f>
        <v>37440</v>
      </c>
    </row>
    <row r="1063" spans="2:15" ht="15" customHeight="1" x14ac:dyDescent="0.25">
      <c r="B1063" t="s">
        <v>2656</v>
      </c>
      <c r="C1063" s="1">
        <v>41055.521863425929</v>
      </c>
      <c r="D1063" s="4">
        <v>37000</v>
      </c>
      <c r="E1063">
        <v>37000</v>
      </c>
      <c r="F1063" t="s">
        <v>6</v>
      </c>
      <c r="G1063">
        <f>tblSalaries[[#This Row],[clean Salary (in local currency)]]*VLOOKUP(tblSalaries[[#This Row],[Currency]],mapping!D:E,2,FALSE)</f>
        <v>37000</v>
      </c>
      <c r="H1063" t="s">
        <v>762</v>
      </c>
      <c r="I1063" t="s">
        <v>279</v>
      </c>
      <c r="J1063" t="s">
        <v>8</v>
      </c>
      <c r="K1063" t="str">
        <f>VLOOKUP(tblSalaries[[#This Row],[Where do you work]],tblCountries[[Actual]:[Mapping]],2,FALSE)</f>
        <v>India</v>
      </c>
      <c r="L1063" t="s">
        <v>9</v>
      </c>
      <c r="M1063" s="21">
        <v>10</v>
      </c>
      <c r="N1063" t="str">
        <f>VLOOKUP(IF(FLOOR(tblSalaries[[#This Row],[Salary in USD]]/salary_step,1)&gt;19,19,FLOOR(tblSalaries[[#This Row],[Salary in USD]]/salary_step,1)),tblCountries4[#All],2,0)</f>
        <v>02 | 25000 - 37500</v>
      </c>
      <c r="O1063">
        <f>IF(VALUE(max_scatterplot)=0,tblSalaries[[#This Row],[Salary in USD]],IF(AND(tblSalaries[[#This Row],[Salary in USD]]&gt;=VALUE(min_scatterplot),tblSalaries[[#This Row],[Salary in USD]]&lt;=VALUE(max_scatterplot)),tblSalaries[[#This Row],[Salary in USD]],selection_false))</f>
        <v>37000</v>
      </c>
    </row>
    <row r="1064" spans="2:15" ht="15" customHeight="1" x14ac:dyDescent="0.25">
      <c r="B1064" t="s">
        <v>3379</v>
      </c>
      <c r="C1064" s="1">
        <v>41058.955833333333</v>
      </c>
      <c r="D1064" s="4" t="s">
        <v>1562</v>
      </c>
      <c r="E1064">
        <v>37000</v>
      </c>
      <c r="F1064" t="s">
        <v>6</v>
      </c>
      <c r="G1064">
        <f>tblSalaries[[#This Row],[clean Salary (in local currency)]]*VLOOKUP(tblSalaries[[#This Row],[Currency]],mapping!D:E,2,FALSE)</f>
        <v>37000</v>
      </c>
      <c r="H1064" t="s">
        <v>1563</v>
      </c>
      <c r="I1064" t="s">
        <v>3999</v>
      </c>
      <c r="J1064" t="s">
        <v>15</v>
      </c>
      <c r="K1064" t="str">
        <f>VLOOKUP(tblSalaries[[#This Row],[Where do you work]],tblCountries[[Actual]:[Mapping]],2,FALSE)</f>
        <v>USA</v>
      </c>
      <c r="L1064" t="s">
        <v>18</v>
      </c>
      <c r="M1064" s="21">
        <v>30</v>
      </c>
      <c r="N1064" t="str">
        <f>VLOOKUP(IF(FLOOR(tblSalaries[[#This Row],[Salary in USD]]/salary_step,1)&gt;19,19,FLOOR(tblSalaries[[#This Row],[Salary in USD]]/salary_step,1)),tblCountries4[#All],2,0)</f>
        <v>02 | 25000 - 37500</v>
      </c>
      <c r="O1064">
        <f>IF(VALUE(max_scatterplot)=0,tblSalaries[[#This Row],[Salary in USD]],IF(AND(tblSalaries[[#This Row],[Salary in USD]]&gt;=VALUE(min_scatterplot),tblSalaries[[#This Row],[Salary in USD]]&lt;=VALUE(max_scatterplot)),tblSalaries[[#This Row],[Salary in USD]],selection_false))</f>
        <v>37000</v>
      </c>
    </row>
    <row r="1065" spans="2:15" ht="15" customHeight="1" x14ac:dyDescent="0.25">
      <c r="B1065" t="s">
        <v>2882</v>
      </c>
      <c r="C1065" s="1">
        <v>41056.573460648149</v>
      </c>
      <c r="D1065" s="4">
        <v>36500</v>
      </c>
      <c r="E1065">
        <v>36500</v>
      </c>
      <c r="F1065" t="s">
        <v>6</v>
      </c>
      <c r="G1065">
        <f>tblSalaries[[#This Row],[clean Salary (in local currency)]]*VLOOKUP(tblSalaries[[#This Row],[Currency]],mapping!D:E,2,FALSE)</f>
        <v>36500</v>
      </c>
      <c r="H1065" t="s">
        <v>310</v>
      </c>
      <c r="I1065" t="s">
        <v>310</v>
      </c>
      <c r="J1065" t="s">
        <v>133</v>
      </c>
      <c r="K1065" t="str">
        <f>VLOOKUP(tblSalaries[[#This Row],[Where do you work]],tblCountries[[Actual]:[Mapping]],2,FALSE)</f>
        <v>Saudi Arabia</v>
      </c>
      <c r="L1065" t="s">
        <v>9</v>
      </c>
      <c r="M1065" s="21">
        <v>15</v>
      </c>
      <c r="N1065" t="str">
        <f>VLOOKUP(IF(FLOOR(tblSalaries[[#This Row],[Salary in USD]]/salary_step,1)&gt;19,19,FLOOR(tblSalaries[[#This Row],[Salary in USD]]/salary_step,1)),tblCountries4[#All],2,0)</f>
        <v>02 | 25000 - 37500</v>
      </c>
      <c r="O1065">
        <f>IF(VALUE(max_scatterplot)=0,tblSalaries[[#This Row],[Salary in USD]],IF(AND(tblSalaries[[#This Row],[Salary in USD]]&gt;=VALUE(min_scatterplot),tblSalaries[[#This Row],[Salary in USD]]&lt;=VALUE(max_scatterplot)),tblSalaries[[#This Row],[Salary in USD]],selection_false))</f>
        <v>36500</v>
      </c>
    </row>
    <row r="1066" spans="2:15" ht="15" customHeight="1" x14ac:dyDescent="0.25">
      <c r="B1066" t="s">
        <v>2906</v>
      </c>
      <c r="C1066" s="1">
        <v>41056.725104166668</v>
      </c>
      <c r="D1066" s="4">
        <v>36400</v>
      </c>
      <c r="E1066">
        <v>36400</v>
      </c>
      <c r="F1066" t="s">
        <v>6</v>
      </c>
      <c r="G1066">
        <f>tblSalaries[[#This Row],[clean Salary (in local currency)]]*VLOOKUP(tblSalaries[[#This Row],[Currency]],mapping!D:E,2,FALSE)</f>
        <v>36400</v>
      </c>
      <c r="H1066" t="s">
        <v>20</v>
      </c>
      <c r="I1066" t="s">
        <v>20</v>
      </c>
      <c r="J1066" t="s">
        <v>1055</v>
      </c>
      <c r="K1066" t="str">
        <f>VLOOKUP(tblSalaries[[#This Row],[Where do you work]],tblCountries[[Actual]:[Mapping]],2,FALSE)</f>
        <v>Zimbabwe</v>
      </c>
      <c r="L1066" t="s">
        <v>9</v>
      </c>
      <c r="M1066" s="21">
        <v>20</v>
      </c>
      <c r="N1066" t="str">
        <f>VLOOKUP(IF(FLOOR(tblSalaries[[#This Row],[Salary in USD]]/salary_step,1)&gt;19,19,FLOOR(tblSalaries[[#This Row],[Salary in USD]]/salary_step,1)),tblCountries4[#All],2,0)</f>
        <v>02 | 25000 - 37500</v>
      </c>
      <c r="O1066">
        <f>IF(VALUE(max_scatterplot)=0,tblSalaries[[#This Row],[Salary in USD]],IF(AND(tblSalaries[[#This Row],[Salary in USD]]&gt;=VALUE(min_scatterplot),tblSalaries[[#This Row],[Salary in USD]]&lt;=VALUE(max_scatterplot)),tblSalaries[[#This Row],[Salary in USD]],selection_false))</f>
        <v>36400</v>
      </c>
    </row>
    <row r="1067" spans="2:15" ht="15" customHeight="1" x14ac:dyDescent="0.25">
      <c r="B1067" t="s">
        <v>3075</v>
      </c>
      <c r="C1067" s="1">
        <v>41057.66741898148</v>
      </c>
      <c r="D1067" s="4" t="s">
        <v>1228</v>
      </c>
      <c r="E1067">
        <v>23000</v>
      </c>
      <c r="F1067" t="s">
        <v>69</v>
      </c>
      <c r="G1067">
        <f>tblSalaries[[#This Row],[clean Salary (in local currency)]]*VLOOKUP(tblSalaries[[#This Row],[Currency]],mapping!D:E,2,FALSE)</f>
        <v>36252.100257547536</v>
      </c>
      <c r="H1067" t="s">
        <v>153</v>
      </c>
      <c r="I1067" t="s">
        <v>20</v>
      </c>
      <c r="J1067" t="s">
        <v>71</v>
      </c>
      <c r="K1067" t="str">
        <f>VLOOKUP(tblSalaries[[#This Row],[Where do you work]],tblCountries[[Actual]:[Mapping]],2,FALSE)</f>
        <v>UK</v>
      </c>
      <c r="L1067" t="s">
        <v>13</v>
      </c>
      <c r="M1067" s="21">
        <v>5</v>
      </c>
      <c r="N1067" t="str">
        <f>VLOOKUP(IF(FLOOR(tblSalaries[[#This Row],[Salary in USD]]/salary_step,1)&gt;19,19,FLOOR(tblSalaries[[#This Row],[Salary in USD]]/salary_step,1)),tblCountries4[#All],2,0)</f>
        <v>02 | 25000 - 37500</v>
      </c>
      <c r="O1067">
        <f>IF(VALUE(max_scatterplot)=0,tblSalaries[[#This Row],[Salary in USD]],IF(AND(tblSalaries[[#This Row],[Salary in USD]]&gt;=VALUE(min_scatterplot),tblSalaries[[#This Row],[Salary in USD]]&lt;=VALUE(max_scatterplot)),tblSalaries[[#This Row],[Salary in USD]],selection_false))</f>
        <v>36252.100257547536</v>
      </c>
    </row>
    <row r="1068" spans="2:15" ht="15" customHeight="1" x14ac:dyDescent="0.25">
      <c r="B1068" t="s">
        <v>3129</v>
      </c>
      <c r="C1068" s="1">
        <v>41057.814062500001</v>
      </c>
      <c r="D1068" s="4" t="s">
        <v>1228</v>
      </c>
      <c r="E1068">
        <v>23000</v>
      </c>
      <c r="F1068" t="s">
        <v>69</v>
      </c>
      <c r="G1068">
        <f>tblSalaries[[#This Row],[clean Salary (in local currency)]]*VLOOKUP(tblSalaries[[#This Row],[Currency]],mapping!D:E,2,FALSE)</f>
        <v>36252.100257547536</v>
      </c>
      <c r="H1068" t="s">
        <v>1283</v>
      </c>
      <c r="I1068" t="s">
        <v>52</v>
      </c>
      <c r="J1068" t="s">
        <v>71</v>
      </c>
      <c r="K1068" t="str">
        <f>VLOOKUP(tblSalaries[[#This Row],[Where do you work]],tblCountries[[Actual]:[Mapping]],2,FALSE)</f>
        <v>UK</v>
      </c>
      <c r="L1068" t="s">
        <v>9</v>
      </c>
      <c r="M1068" s="21">
        <v>10</v>
      </c>
      <c r="N1068" t="str">
        <f>VLOOKUP(IF(FLOOR(tblSalaries[[#This Row],[Salary in USD]]/salary_step,1)&gt;19,19,FLOOR(tblSalaries[[#This Row],[Salary in USD]]/salary_step,1)),tblCountries4[#All],2,0)</f>
        <v>02 | 25000 - 37500</v>
      </c>
      <c r="O1068">
        <f>IF(VALUE(max_scatterplot)=0,tblSalaries[[#This Row],[Salary in USD]],IF(AND(tblSalaries[[#This Row],[Salary in USD]]&gt;=VALUE(min_scatterplot),tblSalaries[[#This Row],[Salary in USD]]&lt;=VALUE(max_scatterplot)),tblSalaries[[#This Row],[Salary in USD]],selection_false))</f>
        <v>36252.100257547536</v>
      </c>
    </row>
    <row r="1069" spans="2:15" ht="15" customHeight="1" x14ac:dyDescent="0.25">
      <c r="B1069" t="s">
        <v>3291</v>
      </c>
      <c r="C1069" s="1">
        <v>41058.630694444444</v>
      </c>
      <c r="D1069" s="4" t="s">
        <v>1474</v>
      </c>
      <c r="E1069">
        <v>28500</v>
      </c>
      <c r="F1069" t="s">
        <v>22</v>
      </c>
      <c r="G1069">
        <f>tblSalaries[[#This Row],[clean Salary (in local currency)]]*VLOOKUP(tblSalaries[[#This Row],[Currency]],mapping!D:E,2,FALSE)</f>
        <v>36206.384011260823</v>
      </c>
      <c r="H1069" t="s">
        <v>1475</v>
      </c>
      <c r="I1069" t="s">
        <v>20</v>
      </c>
      <c r="J1069" t="s">
        <v>628</v>
      </c>
      <c r="K1069" t="str">
        <f>VLOOKUP(tblSalaries[[#This Row],[Where do you work]],tblCountries[[Actual]:[Mapping]],2,FALSE)</f>
        <v>Netherlands</v>
      </c>
      <c r="L1069" t="s">
        <v>25</v>
      </c>
      <c r="M1069" s="21">
        <v>5</v>
      </c>
      <c r="N1069" t="str">
        <f>VLOOKUP(IF(FLOOR(tblSalaries[[#This Row],[Salary in USD]]/salary_step,1)&gt;19,19,FLOOR(tblSalaries[[#This Row],[Salary in USD]]/salary_step,1)),tblCountries4[#All],2,0)</f>
        <v>02 | 25000 - 37500</v>
      </c>
      <c r="O1069">
        <f>IF(VALUE(max_scatterplot)=0,tblSalaries[[#This Row],[Salary in USD]],IF(AND(tblSalaries[[#This Row],[Salary in USD]]&gt;=VALUE(min_scatterplot),tblSalaries[[#This Row],[Salary in USD]]&lt;=VALUE(max_scatterplot)),tblSalaries[[#This Row],[Salary in USD]],selection_false))</f>
        <v>36206.384011260823</v>
      </c>
    </row>
    <row r="1070" spans="2:15" ht="15" customHeight="1" x14ac:dyDescent="0.25">
      <c r="B1070" t="s">
        <v>2777</v>
      </c>
      <c r="C1070" s="1">
        <v>41055.807557870372</v>
      </c>
      <c r="D1070" s="4" t="s">
        <v>901</v>
      </c>
      <c r="E1070">
        <v>36000</v>
      </c>
      <c r="F1070" t="s">
        <v>6</v>
      </c>
      <c r="G1070">
        <f>tblSalaries[[#This Row],[clean Salary (in local currency)]]*VLOOKUP(tblSalaries[[#This Row],[Currency]],mapping!D:E,2,FALSE)</f>
        <v>36000</v>
      </c>
      <c r="H1070" t="s">
        <v>902</v>
      </c>
      <c r="I1070" t="s">
        <v>52</v>
      </c>
      <c r="J1070" t="s">
        <v>84</v>
      </c>
      <c r="K1070" t="str">
        <f>VLOOKUP(tblSalaries[[#This Row],[Where do you work]],tblCountries[[Actual]:[Mapping]],2,FALSE)</f>
        <v>Australia</v>
      </c>
      <c r="L1070" t="s">
        <v>18</v>
      </c>
      <c r="M1070" s="21">
        <v>12</v>
      </c>
      <c r="N1070" t="str">
        <f>VLOOKUP(IF(FLOOR(tblSalaries[[#This Row],[Salary in USD]]/salary_step,1)&gt;19,19,FLOOR(tblSalaries[[#This Row],[Salary in USD]]/salary_step,1)),tblCountries4[#All],2,0)</f>
        <v>02 | 25000 - 37500</v>
      </c>
      <c r="O1070">
        <f>IF(VALUE(max_scatterplot)=0,tblSalaries[[#This Row],[Salary in USD]],IF(AND(tblSalaries[[#This Row],[Salary in USD]]&gt;=VALUE(min_scatterplot),tblSalaries[[#This Row],[Salary in USD]]&lt;=VALUE(max_scatterplot)),tblSalaries[[#This Row],[Salary in USD]],selection_false))</f>
        <v>36000</v>
      </c>
    </row>
    <row r="1071" spans="2:15" ht="15" customHeight="1" x14ac:dyDescent="0.25">
      <c r="B1071" t="s">
        <v>3603</v>
      </c>
      <c r="C1071" s="1">
        <v>41063.121203703704</v>
      </c>
      <c r="D1071" s="4">
        <v>36000</v>
      </c>
      <c r="E1071">
        <v>36000</v>
      </c>
      <c r="F1071" t="s">
        <v>6</v>
      </c>
      <c r="G1071">
        <f>tblSalaries[[#This Row],[clean Salary (in local currency)]]*VLOOKUP(tblSalaries[[#This Row],[Currency]],mapping!D:E,2,FALSE)</f>
        <v>36000</v>
      </c>
      <c r="H1071" t="s">
        <v>1772</v>
      </c>
      <c r="I1071" t="s">
        <v>356</v>
      </c>
      <c r="J1071" t="s">
        <v>1773</v>
      </c>
      <c r="K1071" t="str">
        <f>VLOOKUP(tblSalaries[[#This Row],[Where do you work]],tblCountries[[Actual]:[Mapping]],2,FALSE)</f>
        <v>Azerbaijan</v>
      </c>
      <c r="L1071" t="s">
        <v>9</v>
      </c>
      <c r="M1071" s="21">
        <v>5</v>
      </c>
      <c r="N1071" t="str">
        <f>VLOOKUP(IF(FLOOR(tblSalaries[[#This Row],[Salary in USD]]/salary_step,1)&gt;19,19,FLOOR(tblSalaries[[#This Row],[Salary in USD]]/salary_step,1)),tblCountries4[#All],2,0)</f>
        <v>02 | 25000 - 37500</v>
      </c>
      <c r="O1071">
        <f>IF(VALUE(max_scatterplot)=0,tblSalaries[[#This Row],[Salary in USD]],IF(AND(tblSalaries[[#This Row],[Salary in USD]]&gt;=VALUE(min_scatterplot),tblSalaries[[#This Row],[Salary in USD]]&lt;=VALUE(max_scatterplot)),tblSalaries[[#This Row],[Salary in USD]],selection_false))</f>
        <v>36000</v>
      </c>
    </row>
    <row r="1072" spans="2:15" ht="15" customHeight="1" x14ac:dyDescent="0.25">
      <c r="B1072" t="s">
        <v>2903</v>
      </c>
      <c r="C1072" s="1">
        <v>41056.715694444443</v>
      </c>
      <c r="D1072" s="4">
        <v>36000</v>
      </c>
      <c r="E1072">
        <v>36000</v>
      </c>
      <c r="F1072" t="s">
        <v>6</v>
      </c>
      <c r="G1072">
        <f>tblSalaries[[#This Row],[clean Salary (in local currency)]]*VLOOKUP(tblSalaries[[#This Row],[Currency]],mapping!D:E,2,FALSE)</f>
        <v>36000</v>
      </c>
      <c r="H1072" t="s">
        <v>1051</v>
      </c>
      <c r="I1072" t="s">
        <v>488</v>
      </c>
      <c r="J1072" t="s">
        <v>1052</v>
      </c>
      <c r="K1072" t="str">
        <f>VLOOKUP(tblSalaries[[#This Row],[Where do you work]],tblCountries[[Actual]:[Mapping]],2,FALSE)</f>
        <v>Czech Republic</v>
      </c>
      <c r="L1072" t="s">
        <v>18</v>
      </c>
      <c r="M1072" s="21">
        <v>9</v>
      </c>
      <c r="N1072" t="str">
        <f>VLOOKUP(IF(FLOOR(tblSalaries[[#This Row],[Salary in USD]]/salary_step,1)&gt;19,19,FLOOR(tblSalaries[[#This Row],[Salary in USD]]/salary_step,1)),tblCountries4[#All],2,0)</f>
        <v>02 | 25000 - 37500</v>
      </c>
      <c r="O1072">
        <f>IF(VALUE(max_scatterplot)=0,tblSalaries[[#This Row],[Salary in USD]],IF(AND(tblSalaries[[#This Row],[Salary in USD]]&gt;=VALUE(min_scatterplot),tblSalaries[[#This Row],[Salary in USD]]&lt;=VALUE(max_scatterplot)),tblSalaries[[#This Row],[Salary in USD]],selection_false))</f>
        <v>36000</v>
      </c>
    </row>
    <row r="1073" spans="2:15" ht="15" customHeight="1" x14ac:dyDescent="0.25">
      <c r="B1073" t="s">
        <v>3286</v>
      </c>
      <c r="C1073" s="1">
        <v>41058.621770833335</v>
      </c>
      <c r="D1073" s="4" t="s">
        <v>1466</v>
      </c>
      <c r="E1073">
        <v>36000</v>
      </c>
      <c r="F1073" t="s">
        <v>6</v>
      </c>
      <c r="G1073">
        <f>tblSalaries[[#This Row],[clean Salary (in local currency)]]*VLOOKUP(tblSalaries[[#This Row],[Currency]],mapping!D:E,2,FALSE)</f>
        <v>36000</v>
      </c>
      <c r="H1073" t="s">
        <v>263</v>
      </c>
      <c r="I1073" t="s">
        <v>20</v>
      </c>
      <c r="J1073" t="s">
        <v>1176</v>
      </c>
      <c r="K1073" t="str">
        <f>VLOOKUP(tblSalaries[[#This Row],[Where do you work]],tblCountries[[Actual]:[Mapping]],2,FALSE)</f>
        <v>Kuwait</v>
      </c>
      <c r="L1073" t="s">
        <v>18</v>
      </c>
      <c r="M1073" s="21">
        <v>10</v>
      </c>
      <c r="N1073" t="str">
        <f>VLOOKUP(IF(FLOOR(tblSalaries[[#This Row],[Salary in USD]]/salary_step,1)&gt;19,19,FLOOR(tblSalaries[[#This Row],[Salary in USD]]/salary_step,1)),tblCountries4[#All],2,0)</f>
        <v>02 | 25000 - 37500</v>
      </c>
      <c r="O1073">
        <f>IF(VALUE(max_scatterplot)=0,tblSalaries[[#This Row],[Salary in USD]],IF(AND(tblSalaries[[#This Row],[Salary in USD]]&gt;=VALUE(min_scatterplot),tblSalaries[[#This Row],[Salary in USD]]&lt;=VALUE(max_scatterplot)),tblSalaries[[#This Row],[Salary in USD]],selection_false))</f>
        <v>36000</v>
      </c>
    </row>
    <row r="1074" spans="2:15" ht="15" customHeight="1" x14ac:dyDescent="0.25">
      <c r="B1074" t="s">
        <v>2972</v>
      </c>
      <c r="C1074" s="1">
        <v>41057.361030092594</v>
      </c>
      <c r="D1074" s="4">
        <v>3000</v>
      </c>
      <c r="E1074">
        <v>36000</v>
      </c>
      <c r="F1074" t="s">
        <v>6</v>
      </c>
      <c r="G1074">
        <f>tblSalaries[[#This Row],[clean Salary (in local currency)]]*VLOOKUP(tblSalaries[[#This Row],[Currency]],mapping!D:E,2,FALSE)</f>
        <v>36000</v>
      </c>
      <c r="H1074" t="s">
        <v>168</v>
      </c>
      <c r="I1074" t="s">
        <v>52</v>
      </c>
      <c r="J1074" t="s">
        <v>1118</v>
      </c>
      <c r="K1074" t="str">
        <f>VLOOKUP(tblSalaries[[#This Row],[Where do you work]],tblCountries[[Actual]:[Mapping]],2,FALSE)</f>
        <v>Malaysia</v>
      </c>
      <c r="L1074" t="s">
        <v>25</v>
      </c>
      <c r="M1074" s="21">
        <v>3</v>
      </c>
      <c r="N1074" t="str">
        <f>VLOOKUP(IF(FLOOR(tblSalaries[[#This Row],[Salary in USD]]/salary_step,1)&gt;19,19,FLOOR(tblSalaries[[#This Row],[Salary in USD]]/salary_step,1)),tblCountries4[#All],2,0)</f>
        <v>02 | 25000 - 37500</v>
      </c>
      <c r="O1074">
        <f>IF(VALUE(max_scatterplot)=0,tblSalaries[[#This Row],[Salary in USD]],IF(AND(tblSalaries[[#This Row],[Salary in USD]]&gt;=VALUE(min_scatterplot),tblSalaries[[#This Row],[Salary in USD]]&lt;=VALUE(max_scatterplot)),tblSalaries[[#This Row],[Salary in USD]],selection_false))</f>
        <v>36000</v>
      </c>
    </row>
    <row r="1075" spans="2:15" ht="15" customHeight="1" x14ac:dyDescent="0.25">
      <c r="B1075" t="s">
        <v>2286</v>
      </c>
      <c r="C1075" s="1">
        <v>41055.052222222221</v>
      </c>
      <c r="D1075" s="4" t="s">
        <v>352</v>
      </c>
      <c r="E1075">
        <v>36000</v>
      </c>
      <c r="F1075" t="s">
        <v>6</v>
      </c>
      <c r="G1075">
        <f>tblSalaries[[#This Row],[clean Salary (in local currency)]]*VLOOKUP(tblSalaries[[#This Row],[Currency]],mapping!D:E,2,FALSE)</f>
        <v>36000</v>
      </c>
      <c r="H1075" t="s">
        <v>353</v>
      </c>
      <c r="I1075" t="s">
        <v>67</v>
      </c>
      <c r="J1075" t="s">
        <v>65</v>
      </c>
      <c r="K1075" t="str">
        <f>VLOOKUP(tblSalaries[[#This Row],[Where do you work]],tblCountries[[Actual]:[Mapping]],2,FALSE)</f>
        <v>Russia</v>
      </c>
      <c r="L1075" t="s">
        <v>9</v>
      </c>
      <c r="M1075" s="21" t="s">
        <v>4016</v>
      </c>
      <c r="N1075" t="str">
        <f>VLOOKUP(IF(FLOOR(tblSalaries[[#This Row],[Salary in USD]]/salary_step,1)&gt;19,19,FLOOR(tblSalaries[[#This Row],[Salary in USD]]/salary_step,1)),tblCountries4[#All],2,0)</f>
        <v>02 | 25000 - 37500</v>
      </c>
      <c r="O1075">
        <f>IF(VALUE(max_scatterplot)=0,tblSalaries[[#This Row],[Salary in USD]],IF(AND(tblSalaries[[#This Row],[Salary in USD]]&gt;=VALUE(min_scatterplot),tblSalaries[[#This Row],[Salary in USD]]&lt;=VALUE(max_scatterplot)),tblSalaries[[#This Row],[Salary in USD]],selection_false))</f>
        <v>36000</v>
      </c>
    </row>
    <row r="1076" spans="2:15" ht="15" customHeight="1" x14ac:dyDescent="0.25">
      <c r="B1076" t="s">
        <v>2590</v>
      </c>
      <c r="C1076" s="1">
        <v>41055.345752314817</v>
      </c>
      <c r="D1076" s="4" t="s">
        <v>691</v>
      </c>
      <c r="E1076">
        <v>36000</v>
      </c>
      <c r="F1076" t="s">
        <v>6</v>
      </c>
      <c r="G1076">
        <f>tblSalaries[[#This Row],[clean Salary (in local currency)]]*VLOOKUP(tblSalaries[[#This Row],[Currency]],mapping!D:E,2,FALSE)</f>
        <v>36000</v>
      </c>
      <c r="H1076" t="s">
        <v>692</v>
      </c>
      <c r="I1076" t="s">
        <v>356</v>
      </c>
      <c r="J1076" t="s">
        <v>65</v>
      </c>
      <c r="K1076" t="str">
        <f>VLOOKUP(tblSalaries[[#This Row],[Where do you work]],tblCountries[[Actual]:[Mapping]],2,FALSE)</f>
        <v>Russia</v>
      </c>
      <c r="L1076" t="s">
        <v>13</v>
      </c>
      <c r="M1076" s="21">
        <v>10</v>
      </c>
      <c r="N1076" t="str">
        <f>VLOOKUP(IF(FLOOR(tblSalaries[[#This Row],[Salary in USD]]/salary_step,1)&gt;19,19,FLOOR(tblSalaries[[#This Row],[Salary in USD]]/salary_step,1)),tblCountries4[#All],2,0)</f>
        <v>02 | 25000 - 37500</v>
      </c>
      <c r="O1076">
        <f>IF(VALUE(max_scatterplot)=0,tblSalaries[[#This Row],[Salary in USD]],IF(AND(tblSalaries[[#This Row],[Salary in USD]]&gt;=VALUE(min_scatterplot),tblSalaries[[#This Row],[Salary in USD]]&lt;=VALUE(max_scatterplot)),tblSalaries[[#This Row],[Salary in USD]],selection_false))</f>
        <v>36000</v>
      </c>
    </row>
    <row r="1077" spans="2:15" ht="15" customHeight="1" x14ac:dyDescent="0.25">
      <c r="B1077" t="s">
        <v>2134</v>
      </c>
      <c r="C1077" s="1">
        <v>41055.029537037037</v>
      </c>
      <c r="D1077" s="4" t="s">
        <v>195</v>
      </c>
      <c r="E1077">
        <v>36000</v>
      </c>
      <c r="F1077" t="s">
        <v>6</v>
      </c>
      <c r="G1077">
        <f>tblSalaries[[#This Row],[clean Salary (in local currency)]]*VLOOKUP(tblSalaries[[#This Row],[Currency]],mapping!D:E,2,FALSE)</f>
        <v>36000</v>
      </c>
      <c r="H1077" t="s">
        <v>196</v>
      </c>
      <c r="I1077" t="s">
        <v>310</v>
      </c>
      <c r="J1077" t="s">
        <v>197</v>
      </c>
      <c r="K1077" t="str">
        <f>VLOOKUP(tblSalaries[[#This Row],[Where do you work]],tblCountries[[Actual]:[Mapping]],2,FALSE)</f>
        <v>Turkey</v>
      </c>
      <c r="L1077" t="s">
        <v>9</v>
      </c>
      <c r="M1077" s="21" t="s">
        <v>4016</v>
      </c>
      <c r="N1077" t="str">
        <f>VLOOKUP(IF(FLOOR(tblSalaries[[#This Row],[Salary in USD]]/salary_step,1)&gt;19,19,FLOOR(tblSalaries[[#This Row],[Salary in USD]]/salary_step,1)),tblCountries4[#All],2,0)</f>
        <v>02 | 25000 - 37500</v>
      </c>
      <c r="O1077">
        <f>IF(VALUE(max_scatterplot)=0,tblSalaries[[#This Row],[Salary in USD]],IF(AND(tblSalaries[[#This Row],[Salary in USD]]&gt;=VALUE(min_scatterplot),tblSalaries[[#This Row],[Salary in USD]]&lt;=VALUE(max_scatterplot)),tblSalaries[[#This Row],[Salary in USD]],selection_false))</f>
        <v>36000</v>
      </c>
    </row>
    <row r="1078" spans="2:15" ht="15" customHeight="1" x14ac:dyDescent="0.25">
      <c r="B1078" t="s">
        <v>2745</v>
      </c>
      <c r="C1078" s="1">
        <v>41055.687222222223</v>
      </c>
      <c r="D1078" s="4">
        <v>36000</v>
      </c>
      <c r="E1078">
        <v>36000</v>
      </c>
      <c r="F1078" t="s">
        <v>6</v>
      </c>
      <c r="G1078">
        <f>tblSalaries[[#This Row],[clean Salary (in local currency)]]*VLOOKUP(tblSalaries[[#This Row],[Currency]],mapping!D:E,2,FALSE)</f>
        <v>36000</v>
      </c>
      <c r="H1078" t="s">
        <v>485</v>
      </c>
      <c r="I1078" t="s">
        <v>279</v>
      </c>
      <c r="J1078" t="s">
        <v>820</v>
      </c>
      <c r="K1078" t="str">
        <f>VLOOKUP(tblSalaries[[#This Row],[Where do you work]],tblCountries[[Actual]:[Mapping]],2,FALSE)</f>
        <v>UAE</v>
      </c>
      <c r="L1078" t="s">
        <v>25</v>
      </c>
      <c r="M1078" s="21">
        <v>7</v>
      </c>
      <c r="N1078" t="str">
        <f>VLOOKUP(IF(FLOOR(tblSalaries[[#This Row],[Salary in USD]]/salary_step,1)&gt;19,19,FLOOR(tblSalaries[[#This Row],[Salary in USD]]/salary_step,1)),tblCountries4[#All],2,0)</f>
        <v>02 | 25000 - 37500</v>
      </c>
      <c r="O1078">
        <f>IF(VALUE(max_scatterplot)=0,tblSalaries[[#This Row],[Salary in USD]],IF(AND(tblSalaries[[#This Row],[Salary in USD]]&gt;=VALUE(min_scatterplot),tblSalaries[[#This Row],[Salary in USD]]&lt;=VALUE(max_scatterplot)),tblSalaries[[#This Row],[Salary in USD]],selection_false))</f>
        <v>36000</v>
      </c>
    </row>
    <row r="1079" spans="2:15" ht="15" customHeight="1" x14ac:dyDescent="0.25">
      <c r="B1079" t="s">
        <v>2938</v>
      </c>
      <c r="C1079" s="1">
        <v>41057.062025462961</v>
      </c>
      <c r="D1079" s="4">
        <v>3000</v>
      </c>
      <c r="E1079">
        <v>36000</v>
      </c>
      <c r="F1079" t="s">
        <v>6</v>
      </c>
      <c r="G1079">
        <f>tblSalaries[[#This Row],[clean Salary (in local currency)]]*VLOOKUP(tblSalaries[[#This Row],[Currency]],mapping!D:E,2,FALSE)</f>
        <v>36000</v>
      </c>
      <c r="H1079" t="s">
        <v>310</v>
      </c>
      <c r="I1079" t="s">
        <v>310</v>
      </c>
      <c r="J1079" t="s">
        <v>126</v>
      </c>
      <c r="K1079" t="str">
        <f>VLOOKUP(tblSalaries[[#This Row],[Where do you work]],tblCountries[[Actual]:[Mapping]],2,FALSE)</f>
        <v>UAE</v>
      </c>
      <c r="L1079" t="s">
        <v>9</v>
      </c>
      <c r="M1079" s="21">
        <v>4.5</v>
      </c>
      <c r="N1079" t="str">
        <f>VLOOKUP(IF(FLOOR(tblSalaries[[#This Row],[Salary in USD]]/salary_step,1)&gt;19,19,FLOOR(tblSalaries[[#This Row],[Salary in USD]]/salary_step,1)),tblCountries4[#All],2,0)</f>
        <v>02 | 25000 - 37500</v>
      </c>
      <c r="O1079">
        <f>IF(VALUE(max_scatterplot)=0,tblSalaries[[#This Row],[Salary in USD]],IF(AND(tblSalaries[[#This Row],[Salary in USD]]&gt;=VALUE(min_scatterplot),tblSalaries[[#This Row],[Salary in USD]]&lt;=VALUE(max_scatterplot)),tblSalaries[[#This Row],[Salary in USD]],selection_false))</f>
        <v>36000</v>
      </c>
    </row>
    <row r="1080" spans="2:15" ht="15" customHeight="1" x14ac:dyDescent="0.25">
      <c r="B1080" t="s">
        <v>2098</v>
      </c>
      <c r="C1080" s="1">
        <v>41055.02752314815</v>
      </c>
      <c r="D1080" s="4">
        <v>36000</v>
      </c>
      <c r="E1080">
        <v>36000</v>
      </c>
      <c r="F1080" t="s">
        <v>6</v>
      </c>
      <c r="G1080">
        <f>tblSalaries[[#This Row],[clean Salary (in local currency)]]*VLOOKUP(tblSalaries[[#This Row],[Currency]],mapping!D:E,2,FALSE)</f>
        <v>36000</v>
      </c>
      <c r="H1080" t="s">
        <v>150</v>
      </c>
      <c r="I1080" t="s">
        <v>52</v>
      </c>
      <c r="J1080" t="s">
        <v>15</v>
      </c>
      <c r="K1080" t="str">
        <f>VLOOKUP(tblSalaries[[#This Row],[Where do you work]],tblCountries[[Actual]:[Mapping]],2,FALSE)</f>
        <v>USA</v>
      </c>
      <c r="L1080" t="s">
        <v>18</v>
      </c>
      <c r="M1080" s="21" t="s">
        <v>4016</v>
      </c>
      <c r="N1080" t="str">
        <f>VLOOKUP(IF(FLOOR(tblSalaries[[#This Row],[Salary in USD]]/salary_step,1)&gt;19,19,FLOOR(tblSalaries[[#This Row],[Salary in USD]]/salary_step,1)),tblCountries4[#All],2,0)</f>
        <v>02 | 25000 - 37500</v>
      </c>
      <c r="O1080">
        <f>IF(VALUE(max_scatterplot)=0,tblSalaries[[#This Row],[Salary in USD]],IF(AND(tblSalaries[[#This Row],[Salary in USD]]&gt;=VALUE(min_scatterplot),tblSalaries[[#This Row],[Salary in USD]]&lt;=VALUE(max_scatterplot)),tblSalaries[[#This Row],[Salary in USD]],selection_false))</f>
        <v>36000</v>
      </c>
    </row>
    <row r="1081" spans="2:15" ht="15" customHeight="1" x14ac:dyDescent="0.25">
      <c r="B1081" t="s">
        <v>2112</v>
      </c>
      <c r="C1081" s="1">
        <v>41055.028437499997</v>
      </c>
      <c r="D1081" s="4">
        <v>36000</v>
      </c>
      <c r="E1081">
        <v>36000</v>
      </c>
      <c r="F1081" t="s">
        <v>6</v>
      </c>
      <c r="G1081">
        <f>tblSalaries[[#This Row],[clean Salary (in local currency)]]*VLOOKUP(tblSalaries[[#This Row],[Currency]],mapping!D:E,2,FALSE)</f>
        <v>36000</v>
      </c>
      <c r="H1081" t="s">
        <v>20</v>
      </c>
      <c r="I1081" t="s">
        <v>20</v>
      </c>
      <c r="J1081" t="s">
        <v>15</v>
      </c>
      <c r="K1081" t="str">
        <f>VLOOKUP(tblSalaries[[#This Row],[Where do you work]],tblCountries[[Actual]:[Mapping]],2,FALSE)</f>
        <v>USA</v>
      </c>
      <c r="L1081" t="s">
        <v>9</v>
      </c>
      <c r="M1081" s="21" t="s">
        <v>4016</v>
      </c>
      <c r="N1081" t="str">
        <f>VLOOKUP(IF(FLOOR(tblSalaries[[#This Row],[Salary in USD]]/salary_step,1)&gt;19,19,FLOOR(tblSalaries[[#This Row],[Salary in USD]]/salary_step,1)),tblCountries4[#All],2,0)</f>
        <v>02 | 25000 - 37500</v>
      </c>
      <c r="O1081">
        <f>IF(VALUE(max_scatterplot)=0,tblSalaries[[#This Row],[Salary in USD]],IF(AND(tblSalaries[[#This Row],[Salary in USD]]&gt;=VALUE(min_scatterplot),tblSalaries[[#This Row],[Salary in USD]]&lt;=VALUE(max_scatterplot)),tblSalaries[[#This Row],[Salary in USD]],selection_false))</f>
        <v>36000</v>
      </c>
    </row>
    <row r="1082" spans="2:15" ht="15" customHeight="1" x14ac:dyDescent="0.25">
      <c r="B1082" t="s">
        <v>2304</v>
      </c>
      <c r="C1082" s="1">
        <v>41055.057199074072</v>
      </c>
      <c r="D1082" s="4" t="s">
        <v>375</v>
      </c>
      <c r="E1082">
        <v>36000</v>
      </c>
      <c r="F1082" t="s">
        <v>6</v>
      </c>
      <c r="G1082">
        <f>tblSalaries[[#This Row],[clean Salary (in local currency)]]*VLOOKUP(tblSalaries[[#This Row],[Currency]],mapping!D:E,2,FALSE)</f>
        <v>36000</v>
      </c>
      <c r="H1082" t="s">
        <v>376</v>
      </c>
      <c r="I1082" t="s">
        <v>20</v>
      </c>
      <c r="J1082" t="s">
        <v>15</v>
      </c>
      <c r="K1082" t="str">
        <f>VLOOKUP(tblSalaries[[#This Row],[Where do you work]],tblCountries[[Actual]:[Mapping]],2,FALSE)</f>
        <v>USA</v>
      </c>
      <c r="L1082" t="s">
        <v>13</v>
      </c>
      <c r="M1082" s="21" t="s">
        <v>4016</v>
      </c>
      <c r="N1082" t="str">
        <f>VLOOKUP(IF(FLOOR(tblSalaries[[#This Row],[Salary in USD]]/salary_step,1)&gt;19,19,FLOOR(tblSalaries[[#This Row],[Salary in USD]]/salary_step,1)),tblCountries4[#All],2,0)</f>
        <v>02 | 25000 - 37500</v>
      </c>
      <c r="O1082">
        <f>IF(VALUE(max_scatterplot)=0,tblSalaries[[#This Row],[Salary in USD]],IF(AND(tblSalaries[[#This Row],[Salary in USD]]&gt;=VALUE(min_scatterplot),tblSalaries[[#This Row],[Salary in USD]]&lt;=VALUE(max_scatterplot)),tblSalaries[[#This Row],[Salary in USD]],selection_false))</f>
        <v>36000</v>
      </c>
    </row>
    <row r="1083" spans="2:15" ht="15" customHeight="1" x14ac:dyDescent="0.25">
      <c r="B1083" t="s">
        <v>3355</v>
      </c>
      <c r="C1083" s="1">
        <v>41058.894016203703</v>
      </c>
      <c r="D1083" s="4">
        <v>36000</v>
      </c>
      <c r="E1083">
        <v>36000</v>
      </c>
      <c r="F1083" t="s">
        <v>6</v>
      </c>
      <c r="G1083">
        <f>tblSalaries[[#This Row],[clean Salary (in local currency)]]*VLOOKUP(tblSalaries[[#This Row],[Currency]],mapping!D:E,2,FALSE)</f>
        <v>36000</v>
      </c>
      <c r="H1083" t="s">
        <v>1144</v>
      </c>
      <c r="I1083" t="s">
        <v>67</v>
      </c>
      <c r="J1083" t="s">
        <v>15</v>
      </c>
      <c r="K1083" t="str">
        <f>VLOOKUP(tblSalaries[[#This Row],[Where do you work]],tblCountries[[Actual]:[Mapping]],2,FALSE)</f>
        <v>USA</v>
      </c>
      <c r="L1083" t="s">
        <v>13</v>
      </c>
      <c r="M1083" s="21">
        <v>8</v>
      </c>
      <c r="N1083" t="str">
        <f>VLOOKUP(IF(FLOOR(tblSalaries[[#This Row],[Salary in USD]]/salary_step,1)&gt;19,19,FLOOR(tblSalaries[[#This Row],[Salary in USD]]/salary_step,1)),tblCountries4[#All],2,0)</f>
        <v>02 | 25000 - 37500</v>
      </c>
      <c r="O1083">
        <f>IF(VALUE(max_scatterplot)=0,tblSalaries[[#This Row],[Salary in USD]],IF(AND(tblSalaries[[#This Row],[Salary in USD]]&gt;=VALUE(min_scatterplot),tblSalaries[[#This Row],[Salary in USD]]&lt;=VALUE(max_scatterplot)),tblSalaries[[#This Row],[Salary in USD]],selection_false))</f>
        <v>36000</v>
      </c>
    </row>
    <row r="1084" spans="2:15" ht="15" customHeight="1" x14ac:dyDescent="0.25">
      <c r="B1084" t="s">
        <v>3705</v>
      </c>
      <c r="C1084" s="1">
        <v>41067.992002314815</v>
      </c>
      <c r="D1084" s="4">
        <v>36000</v>
      </c>
      <c r="E1084">
        <v>36000</v>
      </c>
      <c r="F1084" t="s">
        <v>6</v>
      </c>
      <c r="G1084">
        <f>tblSalaries[[#This Row],[clean Salary (in local currency)]]*VLOOKUP(tblSalaries[[#This Row],[Currency]],mapping!D:E,2,FALSE)</f>
        <v>36000</v>
      </c>
      <c r="H1084" t="s">
        <v>569</v>
      </c>
      <c r="I1084" t="s">
        <v>20</v>
      </c>
      <c r="J1084" t="s">
        <v>15</v>
      </c>
      <c r="K1084" t="str">
        <f>VLOOKUP(tblSalaries[[#This Row],[Where do you work]],tblCountries[[Actual]:[Mapping]],2,FALSE)</f>
        <v>USA</v>
      </c>
      <c r="L1084" t="s">
        <v>9</v>
      </c>
      <c r="M1084" s="21">
        <v>4</v>
      </c>
      <c r="N1084" t="str">
        <f>VLOOKUP(IF(FLOOR(tblSalaries[[#This Row],[Salary in USD]]/salary_step,1)&gt;19,19,FLOOR(tblSalaries[[#This Row],[Salary in USD]]/salary_step,1)),tblCountries4[#All],2,0)</f>
        <v>02 | 25000 - 37500</v>
      </c>
      <c r="O1084">
        <f>IF(VALUE(max_scatterplot)=0,tblSalaries[[#This Row],[Salary in USD]],IF(AND(tblSalaries[[#This Row],[Salary in USD]]&gt;=VALUE(min_scatterplot),tblSalaries[[#This Row],[Salary in USD]]&lt;=VALUE(max_scatterplot)),tblSalaries[[#This Row],[Salary in USD]],selection_false))</f>
        <v>36000</v>
      </c>
    </row>
    <row r="1085" spans="2:15" ht="15" customHeight="1" x14ac:dyDescent="0.25">
      <c r="B1085" t="s">
        <v>3861</v>
      </c>
      <c r="C1085" s="1">
        <v>41079.204930555556</v>
      </c>
      <c r="D1085" s="4">
        <v>28000</v>
      </c>
      <c r="E1085">
        <v>28000</v>
      </c>
      <c r="F1085" t="s">
        <v>22</v>
      </c>
      <c r="G1085">
        <f>tblSalaries[[#This Row],[clean Salary (in local currency)]]*VLOOKUP(tblSalaries[[#This Row],[Currency]],mapping!D:E,2,FALSE)</f>
        <v>35571.184291765021</v>
      </c>
      <c r="H1085" t="s">
        <v>270</v>
      </c>
      <c r="I1085" t="s">
        <v>488</v>
      </c>
      <c r="J1085" t="s">
        <v>608</v>
      </c>
      <c r="K1085" t="str">
        <f>VLOOKUP(tblSalaries[[#This Row],[Where do you work]],tblCountries[[Actual]:[Mapping]],2,FALSE)</f>
        <v>Spain</v>
      </c>
      <c r="L1085" t="s">
        <v>9</v>
      </c>
      <c r="M1085" s="21">
        <v>8</v>
      </c>
      <c r="N1085" t="str">
        <f>VLOOKUP(IF(FLOOR(tblSalaries[[#This Row],[Salary in USD]]/salary_step,1)&gt;19,19,FLOOR(tblSalaries[[#This Row],[Salary in USD]]/salary_step,1)),tblCountries4[#All],2,0)</f>
        <v>02 | 25000 - 37500</v>
      </c>
      <c r="O1085">
        <f>IF(VALUE(max_scatterplot)=0,tblSalaries[[#This Row],[Salary in USD]],IF(AND(tblSalaries[[#This Row],[Salary in USD]]&gt;=VALUE(min_scatterplot),tblSalaries[[#This Row],[Salary in USD]]&lt;=VALUE(max_scatterplot)),tblSalaries[[#This Row],[Salary in USD]],selection_false))</f>
        <v>35571.184291765021</v>
      </c>
    </row>
    <row r="1086" spans="2:15" ht="15" customHeight="1" x14ac:dyDescent="0.25">
      <c r="B1086" t="s">
        <v>3582</v>
      </c>
      <c r="C1086" s="1">
        <v>41062.134687500002</v>
      </c>
      <c r="D1086" s="4">
        <v>35500</v>
      </c>
      <c r="E1086">
        <v>35500</v>
      </c>
      <c r="F1086" t="s">
        <v>6</v>
      </c>
      <c r="G1086">
        <f>tblSalaries[[#This Row],[clean Salary (in local currency)]]*VLOOKUP(tblSalaries[[#This Row],[Currency]],mapping!D:E,2,FALSE)</f>
        <v>35500</v>
      </c>
      <c r="H1086" t="s">
        <v>1754</v>
      </c>
      <c r="I1086" t="s">
        <v>20</v>
      </c>
      <c r="J1086" t="s">
        <v>15</v>
      </c>
      <c r="K1086" t="str">
        <f>VLOOKUP(tblSalaries[[#This Row],[Where do you work]],tblCountries[[Actual]:[Mapping]],2,FALSE)</f>
        <v>USA</v>
      </c>
      <c r="L1086" t="s">
        <v>9</v>
      </c>
      <c r="M1086" s="21">
        <v>20</v>
      </c>
      <c r="N1086" t="str">
        <f>VLOOKUP(IF(FLOOR(tblSalaries[[#This Row],[Salary in USD]]/salary_step,1)&gt;19,19,FLOOR(tblSalaries[[#This Row],[Salary in USD]]/salary_step,1)),tblCountries4[#All],2,0)</f>
        <v>02 | 25000 - 37500</v>
      </c>
      <c r="O1086">
        <f>IF(VALUE(max_scatterplot)=0,tblSalaries[[#This Row],[Salary in USD]],IF(AND(tblSalaries[[#This Row],[Salary in USD]]&gt;=VALUE(min_scatterplot),tblSalaries[[#This Row],[Salary in USD]]&lt;=VALUE(max_scatterplot)),tblSalaries[[#This Row],[Salary in USD]],selection_false))</f>
        <v>35500</v>
      </c>
    </row>
    <row r="1087" spans="2:15" ht="15" customHeight="1" x14ac:dyDescent="0.25">
      <c r="B1087" t="s">
        <v>3680</v>
      </c>
      <c r="C1087" s="1">
        <v>41066.473009259258</v>
      </c>
      <c r="D1087" s="4">
        <v>36000</v>
      </c>
      <c r="E1087">
        <v>36000</v>
      </c>
      <c r="F1087" t="s">
        <v>86</v>
      </c>
      <c r="G1087">
        <f>tblSalaries[[#This Row],[clean Salary (in local currency)]]*VLOOKUP(tblSalaries[[#This Row],[Currency]],mapping!D:E,2,FALSE)</f>
        <v>35401.014829091764</v>
      </c>
      <c r="H1087" t="s">
        <v>1845</v>
      </c>
      <c r="I1087" t="s">
        <v>20</v>
      </c>
      <c r="J1087" t="s">
        <v>88</v>
      </c>
      <c r="K1087" t="str">
        <f>VLOOKUP(tblSalaries[[#This Row],[Where do you work]],tblCountries[[Actual]:[Mapping]],2,FALSE)</f>
        <v>Canada</v>
      </c>
      <c r="L1087" t="s">
        <v>13</v>
      </c>
      <c r="M1087" s="21">
        <v>2</v>
      </c>
      <c r="N1087" t="str">
        <f>VLOOKUP(IF(FLOOR(tblSalaries[[#This Row],[Salary in USD]]/salary_step,1)&gt;19,19,FLOOR(tblSalaries[[#This Row],[Salary in USD]]/salary_step,1)),tblCountries4[#All],2,0)</f>
        <v>02 | 25000 - 37500</v>
      </c>
      <c r="O1087">
        <f>IF(VALUE(max_scatterplot)=0,tblSalaries[[#This Row],[Salary in USD]],IF(AND(tblSalaries[[#This Row],[Salary in USD]]&gt;=VALUE(min_scatterplot),tblSalaries[[#This Row],[Salary in USD]]&lt;=VALUE(max_scatterplot)),tblSalaries[[#This Row],[Salary in USD]],selection_false))</f>
        <v>35401.014829091764</v>
      </c>
    </row>
    <row r="1088" spans="2:15" ht="15" customHeight="1" x14ac:dyDescent="0.25">
      <c r="B1088" t="s">
        <v>3747</v>
      </c>
      <c r="C1088" s="1">
        <v>41070.854432870372</v>
      </c>
      <c r="D1088" s="4" t="s">
        <v>1896</v>
      </c>
      <c r="E1088">
        <v>22300</v>
      </c>
      <c r="F1088" t="s">
        <v>69</v>
      </c>
      <c r="G1088">
        <f>tblSalaries[[#This Row],[clean Salary (in local currency)]]*VLOOKUP(tblSalaries[[#This Row],[Currency]],mapping!D:E,2,FALSE)</f>
        <v>35148.775467100437</v>
      </c>
      <c r="H1088" t="s">
        <v>1897</v>
      </c>
      <c r="I1088" t="s">
        <v>20</v>
      </c>
      <c r="J1088" t="s">
        <v>71</v>
      </c>
      <c r="K1088" t="str">
        <f>VLOOKUP(tblSalaries[[#This Row],[Where do you work]],tblCountries[[Actual]:[Mapping]],2,FALSE)</f>
        <v>UK</v>
      </c>
      <c r="L1088" t="s">
        <v>13</v>
      </c>
      <c r="M1088" s="21">
        <v>4</v>
      </c>
      <c r="N1088" t="str">
        <f>VLOOKUP(IF(FLOOR(tblSalaries[[#This Row],[Salary in USD]]/salary_step,1)&gt;19,19,FLOOR(tblSalaries[[#This Row],[Salary in USD]]/salary_step,1)),tblCountries4[#All],2,0)</f>
        <v>02 | 25000 - 37500</v>
      </c>
      <c r="O1088">
        <f>IF(VALUE(max_scatterplot)=0,tblSalaries[[#This Row],[Salary in USD]],IF(AND(tblSalaries[[#This Row],[Salary in USD]]&gt;=VALUE(min_scatterplot),tblSalaries[[#This Row],[Salary in USD]]&lt;=VALUE(max_scatterplot)),tblSalaries[[#This Row],[Salary in USD]],selection_false))</f>
        <v>35148.775467100437</v>
      </c>
    </row>
    <row r="1089" spans="2:15" ht="15" customHeight="1" x14ac:dyDescent="0.25">
      <c r="B1089" t="s">
        <v>3578</v>
      </c>
      <c r="C1089" s="1">
        <v>41062.071805555555</v>
      </c>
      <c r="D1089" s="4">
        <v>2300</v>
      </c>
      <c r="E1089">
        <v>27600</v>
      </c>
      <c r="F1089" t="s">
        <v>22</v>
      </c>
      <c r="G1089">
        <f>tblSalaries[[#This Row],[clean Salary (in local currency)]]*VLOOKUP(tblSalaries[[#This Row],[Currency]],mapping!D:E,2,FALSE)</f>
        <v>35063.024516168378</v>
      </c>
      <c r="H1089" t="s">
        <v>270</v>
      </c>
      <c r="I1089" t="s">
        <v>488</v>
      </c>
      <c r="J1089" t="s">
        <v>38</v>
      </c>
      <c r="K1089" t="str">
        <f>VLOOKUP(tblSalaries[[#This Row],[Where do you work]],tblCountries[[Actual]:[Mapping]],2,FALSE)</f>
        <v>Hungary</v>
      </c>
      <c r="L1089" t="s">
        <v>13</v>
      </c>
      <c r="M1089" s="21">
        <v>15</v>
      </c>
      <c r="N1089" t="str">
        <f>VLOOKUP(IF(FLOOR(tblSalaries[[#This Row],[Salary in USD]]/salary_step,1)&gt;19,19,FLOOR(tblSalaries[[#This Row],[Salary in USD]]/salary_step,1)),tblCountries4[#All],2,0)</f>
        <v>02 | 25000 - 37500</v>
      </c>
      <c r="O1089">
        <f>IF(VALUE(max_scatterplot)=0,tblSalaries[[#This Row],[Salary in USD]],IF(AND(tblSalaries[[#This Row],[Salary in USD]]&gt;=VALUE(min_scatterplot),tblSalaries[[#This Row],[Salary in USD]]&lt;=VALUE(max_scatterplot)),tblSalaries[[#This Row],[Salary in USD]],selection_false))</f>
        <v>35063.024516168378</v>
      </c>
    </row>
    <row r="1090" spans="2:15" ht="15" customHeight="1" x14ac:dyDescent="0.25">
      <c r="B1090" t="s">
        <v>2368</v>
      </c>
      <c r="C1090" s="1">
        <v>41055.076388888891</v>
      </c>
      <c r="D1090" s="4">
        <v>35000</v>
      </c>
      <c r="E1090">
        <v>35000</v>
      </c>
      <c r="F1090" t="s">
        <v>6</v>
      </c>
      <c r="G1090">
        <f>tblSalaries[[#This Row],[clean Salary (in local currency)]]*VLOOKUP(tblSalaries[[#This Row],[Currency]],mapping!D:E,2,FALSE)</f>
        <v>35000</v>
      </c>
      <c r="H1090" t="s">
        <v>450</v>
      </c>
      <c r="I1090" t="s">
        <v>20</v>
      </c>
      <c r="J1090" t="s">
        <v>111</v>
      </c>
      <c r="K1090" t="str">
        <f>VLOOKUP(tblSalaries[[#This Row],[Where do you work]],tblCountries[[Actual]:[Mapping]],2,FALSE)</f>
        <v>Brazil</v>
      </c>
      <c r="L1090" t="s">
        <v>13</v>
      </c>
      <c r="M1090" s="21" t="s">
        <v>4016</v>
      </c>
      <c r="N1090" t="str">
        <f>VLOOKUP(IF(FLOOR(tblSalaries[[#This Row],[Salary in USD]]/salary_step,1)&gt;19,19,FLOOR(tblSalaries[[#This Row],[Salary in USD]]/salary_step,1)),tblCountries4[#All],2,0)</f>
        <v>02 | 25000 - 37500</v>
      </c>
      <c r="O1090">
        <f>IF(VALUE(max_scatterplot)=0,tblSalaries[[#This Row],[Salary in USD]],IF(AND(tblSalaries[[#This Row],[Salary in USD]]&gt;=VALUE(min_scatterplot),tblSalaries[[#This Row],[Salary in USD]]&lt;=VALUE(max_scatterplot)),tblSalaries[[#This Row],[Salary in USD]],selection_false))</f>
        <v>35000</v>
      </c>
    </row>
    <row r="1091" spans="2:15" ht="15" customHeight="1" x14ac:dyDescent="0.25">
      <c r="B1091" t="s">
        <v>2724</v>
      </c>
      <c r="C1091" s="1">
        <v>41055.630312499998</v>
      </c>
      <c r="D1091" s="4">
        <v>35000</v>
      </c>
      <c r="E1091">
        <v>35000</v>
      </c>
      <c r="F1091" t="s">
        <v>6</v>
      </c>
      <c r="G1091">
        <f>tblSalaries[[#This Row],[clean Salary (in local currency)]]*VLOOKUP(tblSalaries[[#This Row],[Currency]],mapping!D:E,2,FALSE)</f>
        <v>35000</v>
      </c>
      <c r="H1091" t="s">
        <v>616</v>
      </c>
      <c r="I1091" t="s">
        <v>20</v>
      </c>
      <c r="J1091" t="s">
        <v>8</v>
      </c>
      <c r="K1091" t="str">
        <f>VLOOKUP(tblSalaries[[#This Row],[Where do you work]],tblCountries[[Actual]:[Mapping]],2,FALSE)</f>
        <v>India</v>
      </c>
      <c r="L1091" t="s">
        <v>9</v>
      </c>
      <c r="M1091" s="21">
        <v>10</v>
      </c>
      <c r="N1091" t="str">
        <f>VLOOKUP(IF(FLOOR(tblSalaries[[#This Row],[Salary in USD]]/salary_step,1)&gt;19,19,FLOOR(tblSalaries[[#This Row],[Salary in USD]]/salary_step,1)),tblCountries4[#All],2,0)</f>
        <v>02 | 25000 - 37500</v>
      </c>
      <c r="O1091">
        <f>IF(VALUE(max_scatterplot)=0,tblSalaries[[#This Row],[Salary in USD]],IF(AND(tblSalaries[[#This Row],[Salary in USD]]&gt;=VALUE(min_scatterplot),tblSalaries[[#This Row],[Salary in USD]]&lt;=VALUE(max_scatterplot)),tblSalaries[[#This Row],[Salary in USD]],selection_false))</f>
        <v>35000</v>
      </c>
    </row>
    <row r="1092" spans="2:15" ht="15" customHeight="1" x14ac:dyDescent="0.25">
      <c r="B1092" t="s">
        <v>3255</v>
      </c>
      <c r="C1092" s="1">
        <v>41058.424629629626</v>
      </c>
      <c r="D1092" s="4">
        <v>35000</v>
      </c>
      <c r="E1092">
        <v>35000</v>
      </c>
      <c r="F1092" t="s">
        <v>6</v>
      </c>
      <c r="G1092">
        <f>tblSalaries[[#This Row],[clean Salary (in local currency)]]*VLOOKUP(tblSalaries[[#This Row],[Currency]],mapping!D:E,2,FALSE)</f>
        <v>35000</v>
      </c>
      <c r="H1092" t="s">
        <v>1426</v>
      </c>
      <c r="I1092" t="s">
        <v>4001</v>
      </c>
      <c r="J1092" t="s">
        <v>1131</v>
      </c>
      <c r="K1092" t="str">
        <f>VLOOKUP(tblSalaries[[#This Row],[Where do you work]],tblCountries[[Actual]:[Mapping]],2,FALSE)</f>
        <v>Malaysia</v>
      </c>
      <c r="L1092" t="s">
        <v>13</v>
      </c>
      <c r="M1092" s="21">
        <v>12</v>
      </c>
      <c r="N1092" t="str">
        <f>VLOOKUP(IF(FLOOR(tblSalaries[[#This Row],[Salary in USD]]/salary_step,1)&gt;19,19,FLOOR(tblSalaries[[#This Row],[Salary in USD]]/salary_step,1)),tblCountries4[#All],2,0)</f>
        <v>02 | 25000 - 37500</v>
      </c>
      <c r="O1092">
        <f>IF(VALUE(max_scatterplot)=0,tblSalaries[[#This Row],[Salary in USD]],IF(AND(tblSalaries[[#This Row],[Salary in USD]]&gt;=VALUE(min_scatterplot),tblSalaries[[#This Row],[Salary in USD]]&lt;=VALUE(max_scatterplot)),tblSalaries[[#This Row],[Salary in USD]],selection_false))</f>
        <v>35000</v>
      </c>
    </row>
    <row r="1093" spans="2:15" ht="15" customHeight="1" x14ac:dyDescent="0.25">
      <c r="B1093" t="s">
        <v>2416</v>
      </c>
      <c r="C1093" s="1">
        <v>41055.095150462963</v>
      </c>
      <c r="D1093" s="4">
        <v>35000</v>
      </c>
      <c r="E1093">
        <v>35000</v>
      </c>
      <c r="F1093" t="s">
        <v>6</v>
      </c>
      <c r="G1093">
        <f>tblSalaries[[#This Row],[clean Salary (in local currency)]]*VLOOKUP(tblSalaries[[#This Row],[Currency]],mapping!D:E,2,FALSE)</f>
        <v>35000</v>
      </c>
      <c r="H1093" t="s">
        <v>503</v>
      </c>
      <c r="I1093" t="s">
        <v>20</v>
      </c>
      <c r="J1093" t="s">
        <v>65</v>
      </c>
      <c r="K1093" t="str">
        <f>VLOOKUP(tblSalaries[[#This Row],[Where do you work]],tblCountries[[Actual]:[Mapping]],2,FALSE)</f>
        <v>Russia</v>
      </c>
      <c r="L1093" t="s">
        <v>9</v>
      </c>
      <c r="M1093" s="21" t="s">
        <v>4016</v>
      </c>
      <c r="N1093" t="str">
        <f>VLOOKUP(IF(FLOOR(tblSalaries[[#This Row],[Salary in USD]]/salary_step,1)&gt;19,19,FLOOR(tblSalaries[[#This Row],[Salary in USD]]/salary_step,1)),tblCountries4[#All],2,0)</f>
        <v>02 | 25000 - 37500</v>
      </c>
      <c r="O1093">
        <f>IF(VALUE(max_scatterplot)=0,tblSalaries[[#This Row],[Salary in USD]],IF(AND(tblSalaries[[#This Row],[Salary in USD]]&gt;=VALUE(min_scatterplot),tblSalaries[[#This Row],[Salary in USD]]&lt;=VALUE(max_scatterplot)),tblSalaries[[#This Row],[Salary in USD]],selection_false))</f>
        <v>35000</v>
      </c>
    </row>
    <row r="1094" spans="2:15" ht="15" customHeight="1" x14ac:dyDescent="0.25">
      <c r="B1094" t="s">
        <v>2852</v>
      </c>
      <c r="C1094" s="1">
        <v>41056.17046296296</v>
      </c>
      <c r="D1094" s="4">
        <v>35000</v>
      </c>
      <c r="E1094">
        <v>35000</v>
      </c>
      <c r="F1094" t="s">
        <v>6</v>
      </c>
      <c r="G1094">
        <f>tblSalaries[[#This Row],[clean Salary (in local currency)]]*VLOOKUP(tblSalaries[[#This Row],[Currency]],mapping!D:E,2,FALSE)</f>
        <v>35000</v>
      </c>
      <c r="H1094" t="s">
        <v>707</v>
      </c>
      <c r="I1094" t="s">
        <v>52</v>
      </c>
      <c r="J1094" t="s">
        <v>989</v>
      </c>
      <c r="K1094" t="str">
        <f>VLOOKUP(tblSalaries[[#This Row],[Where do you work]],tblCountries[[Actual]:[Mapping]],2,FALSE)</f>
        <v>Uruguay</v>
      </c>
      <c r="L1094" t="s">
        <v>13</v>
      </c>
      <c r="M1094" s="21">
        <v>10</v>
      </c>
      <c r="N1094" t="str">
        <f>VLOOKUP(IF(FLOOR(tblSalaries[[#This Row],[Salary in USD]]/salary_step,1)&gt;19,19,FLOOR(tblSalaries[[#This Row],[Salary in USD]]/salary_step,1)),tblCountries4[#All],2,0)</f>
        <v>02 | 25000 - 37500</v>
      </c>
      <c r="O1094">
        <f>IF(VALUE(max_scatterplot)=0,tblSalaries[[#This Row],[Salary in USD]],IF(AND(tblSalaries[[#This Row],[Salary in USD]]&gt;=VALUE(min_scatterplot),tblSalaries[[#This Row],[Salary in USD]]&lt;=VALUE(max_scatterplot)),tblSalaries[[#This Row],[Salary in USD]],selection_false))</f>
        <v>35000</v>
      </c>
    </row>
    <row r="1095" spans="2:15" ht="15" customHeight="1" x14ac:dyDescent="0.25">
      <c r="B1095" t="s">
        <v>2156</v>
      </c>
      <c r="C1095" s="1">
        <v>41055.031018518515</v>
      </c>
      <c r="D1095" s="4">
        <v>35000</v>
      </c>
      <c r="E1095">
        <v>35000</v>
      </c>
      <c r="F1095" t="s">
        <v>6</v>
      </c>
      <c r="G1095">
        <f>tblSalaries[[#This Row],[clean Salary (in local currency)]]*VLOOKUP(tblSalaries[[#This Row],[Currency]],mapping!D:E,2,FALSE)</f>
        <v>35000</v>
      </c>
      <c r="H1095" t="s">
        <v>220</v>
      </c>
      <c r="I1095" t="s">
        <v>52</v>
      </c>
      <c r="J1095" t="s">
        <v>15</v>
      </c>
      <c r="K1095" t="str">
        <f>VLOOKUP(tblSalaries[[#This Row],[Where do you work]],tblCountries[[Actual]:[Mapping]],2,FALSE)</f>
        <v>USA</v>
      </c>
      <c r="L1095" t="s">
        <v>18</v>
      </c>
      <c r="M1095" s="21" t="s">
        <v>4016</v>
      </c>
      <c r="N1095" t="str">
        <f>VLOOKUP(IF(FLOOR(tblSalaries[[#This Row],[Salary in USD]]/salary_step,1)&gt;19,19,FLOOR(tblSalaries[[#This Row],[Salary in USD]]/salary_step,1)),tblCountries4[#All],2,0)</f>
        <v>02 | 25000 - 37500</v>
      </c>
      <c r="O1095">
        <f>IF(VALUE(max_scatterplot)=0,tblSalaries[[#This Row],[Salary in USD]],IF(AND(tblSalaries[[#This Row],[Salary in USD]]&gt;=VALUE(min_scatterplot),tblSalaries[[#This Row],[Salary in USD]]&lt;=VALUE(max_scatterplot)),tblSalaries[[#This Row],[Salary in USD]],selection_false))</f>
        <v>35000</v>
      </c>
    </row>
    <row r="1096" spans="2:15" ht="15" customHeight="1" x14ac:dyDescent="0.25">
      <c r="B1096" t="s">
        <v>2555</v>
      </c>
      <c r="C1096" s="1">
        <v>41055.243356481478</v>
      </c>
      <c r="D1096" s="4">
        <v>35000</v>
      </c>
      <c r="E1096">
        <v>35000</v>
      </c>
      <c r="F1096" t="s">
        <v>6</v>
      </c>
      <c r="G1096">
        <f>tblSalaries[[#This Row],[clean Salary (in local currency)]]*VLOOKUP(tblSalaries[[#This Row],[Currency]],mapping!D:E,2,FALSE)</f>
        <v>35000</v>
      </c>
      <c r="H1096" t="s">
        <v>20</v>
      </c>
      <c r="I1096" t="s">
        <v>20</v>
      </c>
      <c r="J1096" t="s">
        <v>15</v>
      </c>
      <c r="K1096" t="str">
        <f>VLOOKUP(tblSalaries[[#This Row],[Where do you work]],tblCountries[[Actual]:[Mapping]],2,FALSE)</f>
        <v>USA</v>
      </c>
      <c r="L1096" t="s">
        <v>18</v>
      </c>
      <c r="M1096" s="21" t="s">
        <v>4016</v>
      </c>
      <c r="N1096" t="str">
        <f>VLOOKUP(IF(FLOOR(tblSalaries[[#This Row],[Salary in USD]]/salary_step,1)&gt;19,19,FLOOR(tblSalaries[[#This Row],[Salary in USD]]/salary_step,1)),tblCountries4[#All],2,0)</f>
        <v>02 | 25000 - 37500</v>
      </c>
      <c r="O1096">
        <f>IF(VALUE(max_scatterplot)=0,tblSalaries[[#This Row],[Salary in USD]],IF(AND(tblSalaries[[#This Row],[Salary in USD]]&gt;=VALUE(min_scatterplot),tblSalaries[[#This Row],[Salary in USD]]&lt;=VALUE(max_scatterplot)),tblSalaries[[#This Row],[Salary in USD]],selection_false))</f>
        <v>35000</v>
      </c>
    </row>
    <row r="1097" spans="2:15" ht="15" customHeight="1" x14ac:dyDescent="0.25">
      <c r="B1097" t="s">
        <v>2559</v>
      </c>
      <c r="C1097" s="1">
        <v>41055.25582175926</v>
      </c>
      <c r="D1097" s="4">
        <v>35000</v>
      </c>
      <c r="E1097">
        <v>35000</v>
      </c>
      <c r="F1097" t="s">
        <v>6</v>
      </c>
      <c r="G1097">
        <f>tblSalaries[[#This Row],[clean Salary (in local currency)]]*VLOOKUP(tblSalaries[[#This Row],[Currency]],mapping!D:E,2,FALSE)</f>
        <v>35000</v>
      </c>
      <c r="H1097" t="s">
        <v>663</v>
      </c>
      <c r="I1097" t="s">
        <v>20</v>
      </c>
      <c r="J1097" t="s">
        <v>15</v>
      </c>
      <c r="K1097" t="str">
        <f>VLOOKUP(tblSalaries[[#This Row],[Where do you work]],tblCountries[[Actual]:[Mapping]],2,FALSE)</f>
        <v>USA</v>
      </c>
      <c r="L1097" t="s">
        <v>25</v>
      </c>
      <c r="M1097" s="21">
        <v>7</v>
      </c>
      <c r="N1097" t="str">
        <f>VLOOKUP(IF(FLOOR(tblSalaries[[#This Row],[Salary in USD]]/salary_step,1)&gt;19,19,FLOOR(tblSalaries[[#This Row],[Salary in USD]]/salary_step,1)),tblCountries4[#All],2,0)</f>
        <v>02 | 25000 - 37500</v>
      </c>
      <c r="O1097">
        <f>IF(VALUE(max_scatterplot)=0,tblSalaries[[#This Row],[Salary in USD]],IF(AND(tblSalaries[[#This Row],[Salary in USD]]&gt;=VALUE(min_scatterplot),tblSalaries[[#This Row],[Salary in USD]]&lt;=VALUE(max_scatterplot)),tblSalaries[[#This Row],[Salary in USD]],selection_false))</f>
        <v>35000</v>
      </c>
    </row>
    <row r="1098" spans="2:15" ht="15" customHeight="1" x14ac:dyDescent="0.25">
      <c r="B1098" t="s">
        <v>2697</v>
      </c>
      <c r="C1098" s="1">
        <v>41055.576319444444</v>
      </c>
      <c r="D1098" s="4">
        <v>35000</v>
      </c>
      <c r="E1098">
        <v>35000</v>
      </c>
      <c r="F1098" t="s">
        <v>6</v>
      </c>
      <c r="G1098">
        <f>tblSalaries[[#This Row],[clean Salary (in local currency)]]*VLOOKUP(tblSalaries[[#This Row],[Currency]],mapping!D:E,2,FALSE)</f>
        <v>35000</v>
      </c>
      <c r="H1098" t="s">
        <v>660</v>
      </c>
      <c r="I1098" t="s">
        <v>67</v>
      </c>
      <c r="J1098" t="s">
        <v>15</v>
      </c>
      <c r="K1098" t="str">
        <f>VLOOKUP(tblSalaries[[#This Row],[Where do you work]],tblCountries[[Actual]:[Mapping]],2,FALSE)</f>
        <v>USA</v>
      </c>
      <c r="L1098" t="s">
        <v>9</v>
      </c>
      <c r="M1098" s="21">
        <v>10</v>
      </c>
      <c r="N1098" t="str">
        <f>VLOOKUP(IF(FLOOR(tblSalaries[[#This Row],[Salary in USD]]/salary_step,1)&gt;19,19,FLOOR(tblSalaries[[#This Row],[Salary in USD]]/salary_step,1)),tblCountries4[#All],2,0)</f>
        <v>02 | 25000 - 37500</v>
      </c>
      <c r="O1098">
        <f>IF(VALUE(max_scatterplot)=0,tblSalaries[[#This Row],[Salary in USD]],IF(AND(tblSalaries[[#This Row],[Salary in USD]]&gt;=VALUE(min_scatterplot),tblSalaries[[#This Row],[Salary in USD]]&lt;=VALUE(max_scatterplot)),tblSalaries[[#This Row],[Salary in USD]],selection_false))</f>
        <v>35000</v>
      </c>
    </row>
    <row r="1099" spans="2:15" ht="15" customHeight="1" x14ac:dyDescent="0.25">
      <c r="B1099" t="s">
        <v>3133</v>
      </c>
      <c r="C1099" s="1">
        <v>41057.84784722222</v>
      </c>
      <c r="D1099" s="4">
        <v>35000</v>
      </c>
      <c r="E1099">
        <v>35000</v>
      </c>
      <c r="F1099" t="s">
        <v>6</v>
      </c>
      <c r="G1099">
        <f>tblSalaries[[#This Row],[clean Salary (in local currency)]]*VLOOKUP(tblSalaries[[#This Row],[Currency]],mapping!D:E,2,FALSE)</f>
        <v>35000</v>
      </c>
      <c r="H1099" t="s">
        <v>1288</v>
      </c>
      <c r="I1099" t="s">
        <v>20</v>
      </c>
      <c r="J1099" t="s">
        <v>15</v>
      </c>
      <c r="K1099" t="str">
        <f>VLOOKUP(tblSalaries[[#This Row],[Where do you work]],tblCountries[[Actual]:[Mapping]],2,FALSE)</f>
        <v>USA</v>
      </c>
      <c r="L1099" t="s">
        <v>13</v>
      </c>
      <c r="M1099" s="21">
        <v>20</v>
      </c>
      <c r="N1099" t="str">
        <f>VLOOKUP(IF(FLOOR(tblSalaries[[#This Row],[Salary in USD]]/salary_step,1)&gt;19,19,FLOOR(tblSalaries[[#This Row],[Salary in USD]]/salary_step,1)),tblCountries4[#All],2,0)</f>
        <v>02 | 25000 - 37500</v>
      </c>
      <c r="O1099">
        <f>IF(VALUE(max_scatterplot)=0,tblSalaries[[#This Row],[Salary in USD]],IF(AND(tblSalaries[[#This Row],[Salary in USD]]&gt;=VALUE(min_scatterplot),tblSalaries[[#This Row],[Salary in USD]]&lt;=VALUE(max_scatterplot)),tblSalaries[[#This Row],[Salary in USD]],selection_false))</f>
        <v>35000</v>
      </c>
    </row>
    <row r="1100" spans="2:15" ht="15" customHeight="1" x14ac:dyDescent="0.25">
      <c r="B1100" t="s">
        <v>3632</v>
      </c>
      <c r="C1100" s="1">
        <v>41064.799513888887</v>
      </c>
      <c r="D1100" s="4" t="s">
        <v>1799</v>
      </c>
      <c r="E1100">
        <v>22000</v>
      </c>
      <c r="F1100" t="s">
        <v>69</v>
      </c>
      <c r="G1100">
        <f>tblSalaries[[#This Row],[clean Salary (in local currency)]]*VLOOKUP(tblSalaries[[#This Row],[Currency]],mapping!D:E,2,FALSE)</f>
        <v>34675.92198548025</v>
      </c>
      <c r="H1100" t="s">
        <v>1800</v>
      </c>
      <c r="I1100" t="s">
        <v>52</v>
      </c>
      <c r="J1100" t="s">
        <v>71</v>
      </c>
      <c r="K1100" t="str">
        <f>VLOOKUP(tblSalaries[[#This Row],[Where do you work]],tblCountries[[Actual]:[Mapping]],2,FALSE)</f>
        <v>UK</v>
      </c>
      <c r="L1100" t="s">
        <v>9</v>
      </c>
      <c r="M1100" s="21">
        <v>17</v>
      </c>
      <c r="N1100" t="str">
        <f>VLOOKUP(IF(FLOOR(tblSalaries[[#This Row],[Salary in USD]]/salary_step,1)&gt;19,19,FLOOR(tblSalaries[[#This Row],[Salary in USD]]/salary_step,1)),tblCountries4[#All],2,0)</f>
        <v>02 | 25000 - 37500</v>
      </c>
      <c r="O1100">
        <f>IF(VALUE(max_scatterplot)=0,tblSalaries[[#This Row],[Salary in USD]],IF(AND(tblSalaries[[#This Row],[Salary in USD]]&gt;=VALUE(min_scatterplot),tblSalaries[[#This Row],[Salary in USD]]&lt;=VALUE(max_scatterplot)),tblSalaries[[#This Row],[Salary in USD]],selection_false))</f>
        <v>34675.92198548025</v>
      </c>
    </row>
    <row r="1101" spans="2:15" ht="15" customHeight="1" x14ac:dyDescent="0.25">
      <c r="B1101" t="s">
        <v>2980</v>
      </c>
      <c r="C1101" s="1">
        <v>41057.401724537034</v>
      </c>
      <c r="D1101" s="4">
        <v>35000</v>
      </c>
      <c r="E1101">
        <v>35000</v>
      </c>
      <c r="F1101" t="s">
        <v>86</v>
      </c>
      <c r="G1101">
        <f>tblSalaries[[#This Row],[clean Salary (in local currency)]]*VLOOKUP(tblSalaries[[#This Row],[Currency]],mapping!D:E,2,FALSE)</f>
        <v>34417.653306061438</v>
      </c>
      <c r="H1101" t="s">
        <v>855</v>
      </c>
      <c r="I1101" t="s">
        <v>20</v>
      </c>
      <c r="J1101" t="s">
        <v>88</v>
      </c>
      <c r="K1101" t="str">
        <f>VLOOKUP(tblSalaries[[#This Row],[Where do you work]],tblCountries[[Actual]:[Mapping]],2,FALSE)</f>
        <v>Canada</v>
      </c>
      <c r="L1101" t="s">
        <v>13</v>
      </c>
      <c r="M1101" s="21">
        <v>4</v>
      </c>
      <c r="N1101" t="str">
        <f>VLOOKUP(IF(FLOOR(tblSalaries[[#This Row],[Salary in USD]]/salary_step,1)&gt;19,19,FLOOR(tblSalaries[[#This Row],[Salary in USD]]/salary_step,1)),tblCountries4[#All],2,0)</f>
        <v>02 | 25000 - 37500</v>
      </c>
      <c r="O1101">
        <f>IF(VALUE(max_scatterplot)=0,tblSalaries[[#This Row],[Salary in USD]],IF(AND(tblSalaries[[#This Row],[Salary in USD]]&gt;=VALUE(min_scatterplot),tblSalaries[[#This Row],[Salary in USD]]&lt;=VALUE(max_scatterplot)),tblSalaries[[#This Row],[Salary in USD]],selection_false))</f>
        <v>34417.653306061438</v>
      </c>
    </row>
    <row r="1102" spans="2:15" ht="15" customHeight="1" x14ac:dyDescent="0.25">
      <c r="B1102" t="s">
        <v>2740</v>
      </c>
      <c r="C1102" s="1">
        <v>41055.675104166665</v>
      </c>
      <c r="D1102" s="4" t="s">
        <v>857</v>
      </c>
      <c r="E1102">
        <v>21798</v>
      </c>
      <c r="F1102" t="s">
        <v>69</v>
      </c>
      <c r="G1102">
        <f>tblSalaries[[#This Row],[clean Salary (in local currency)]]*VLOOKUP(tblSalaries[[#This Row],[Currency]],mapping!D:E,2,FALSE)</f>
        <v>34357.533974522659</v>
      </c>
      <c r="H1102" t="s">
        <v>153</v>
      </c>
      <c r="I1102" t="s">
        <v>20</v>
      </c>
      <c r="J1102" t="s">
        <v>71</v>
      </c>
      <c r="K1102" t="str">
        <f>VLOOKUP(tblSalaries[[#This Row],[Where do you work]],tblCountries[[Actual]:[Mapping]],2,FALSE)</f>
        <v>UK</v>
      </c>
      <c r="L1102" t="s">
        <v>13</v>
      </c>
      <c r="M1102" s="21">
        <v>1.5</v>
      </c>
      <c r="N1102" t="str">
        <f>VLOOKUP(IF(FLOOR(tblSalaries[[#This Row],[Salary in USD]]/salary_step,1)&gt;19,19,FLOOR(tblSalaries[[#This Row],[Salary in USD]]/salary_step,1)),tblCountries4[#All],2,0)</f>
        <v>02 | 25000 - 37500</v>
      </c>
      <c r="O1102">
        <f>IF(VALUE(max_scatterplot)=0,tblSalaries[[#This Row],[Salary in USD]],IF(AND(tblSalaries[[#This Row],[Salary in USD]]&gt;=VALUE(min_scatterplot),tblSalaries[[#This Row],[Salary in USD]]&lt;=VALUE(max_scatterplot)),tblSalaries[[#This Row],[Salary in USD]],selection_false))</f>
        <v>34357.533974522659</v>
      </c>
    </row>
    <row r="1103" spans="2:15" ht="15" customHeight="1" x14ac:dyDescent="0.25">
      <c r="B1103" t="s">
        <v>2263</v>
      </c>
      <c r="C1103" s="1">
        <v>41055.047013888892</v>
      </c>
      <c r="D1103" s="4">
        <v>1920000</v>
      </c>
      <c r="E1103">
        <v>1920000</v>
      </c>
      <c r="F1103" t="s">
        <v>40</v>
      </c>
      <c r="G1103">
        <f>tblSalaries[[#This Row],[clean Salary (in local currency)]]*VLOOKUP(tblSalaries[[#This Row],[Currency]],mapping!D:E,2,FALSE)</f>
        <v>34191.200039889729</v>
      </c>
      <c r="H1103" t="s">
        <v>201</v>
      </c>
      <c r="I1103" t="s">
        <v>52</v>
      </c>
      <c r="J1103" t="s">
        <v>8</v>
      </c>
      <c r="K1103" t="str">
        <f>VLOOKUP(tblSalaries[[#This Row],[Where do you work]],tblCountries[[Actual]:[Mapping]],2,FALSE)</f>
        <v>India</v>
      </c>
      <c r="L1103" t="s">
        <v>18</v>
      </c>
      <c r="M1103" s="21" t="s">
        <v>4016</v>
      </c>
      <c r="N1103" t="str">
        <f>VLOOKUP(IF(FLOOR(tblSalaries[[#This Row],[Salary in USD]]/salary_step,1)&gt;19,19,FLOOR(tblSalaries[[#This Row],[Salary in USD]]/salary_step,1)),tblCountries4[#All],2,0)</f>
        <v>02 | 25000 - 37500</v>
      </c>
      <c r="O1103">
        <f>IF(VALUE(max_scatterplot)=0,tblSalaries[[#This Row],[Salary in USD]],IF(AND(tblSalaries[[#This Row],[Salary in USD]]&gt;=VALUE(min_scatterplot),tblSalaries[[#This Row],[Salary in USD]]&lt;=VALUE(max_scatterplot)),tblSalaries[[#This Row],[Salary in USD]],selection_false))</f>
        <v>34191.200039889729</v>
      </c>
    </row>
    <row r="1104" spans="2:15" ht="15" customHeight="1" x14ac:dyDescent="0.25">
      <c r="B1104" t="s">
        <v>3517</v>
      </c>
      <c r="C1104" s="1">
        <v>41060.723437499997</v>
      </c>
      <c r="D1104" s="4">
        <v>34000</v>
      </c>
      <c r="E1104">
        <v>34000</v>
      </c>
      <c r="F1104" t="s">
        <v>6</v>
      </c>
      <c r="G1104">
        <f>tblSalaries[[#This Row],[clean Salary (in local currency)]]*VLOOKUP(tblSalaries[[#This Row],[Currency]],mapping!D:E,2,FALSE)</f>
        <v>34000</v>
      </c>
      <c r="H1104" t="s">
        <v>1694</v>
      </c>
      <c r="I1104" t="s">
        <v>20</v>
      </c>
      <c r="J1104" t="s">
        <v>8</v>
      </c>
      <c r="K1104" t="str">
        <f>VLOOKUP(tblSalaries[[#This Row],[Where do you work]],tblCountries[[Actual]:[Mapping]],2,FALSE)</f>
        <v>India</v>
      </c>
      <c r="L1104" t="s">
        <v>13</v>
      </c>
      <c r="M1104" s="21">
        <v>4</v>
      </c>
      <c r="N1104" t="str">
        <f>VLOOKUP(IF(FLOOR(tblSalaries[[#This Row],[Salary in USD]]/salary_step,1)&gt;19,19,FLOOR(tblSalaries[[#This Row],[Salary in USD]]/salary_step,1)),tblCountries4[#All],2,0)</f>
        <v>02 | 25000 - 37500</v>
      </c>
      <c r="O1104">
        <f>IF(VALUE(max_scatterplot)=0,tblSalaries[[#This Row],[Salary in USD]],IF(AND(tblSalaries[[#This Row],[Salary in USD]]&gt;=VALUE(min_scatterplot),tblSalaries[[#This Row],[Salary in USD]]&lt;=VALUE(max_scatterplot)),tblSalaries[[#This Row],[Salary in USD]],selection_false))</f>
        <v>34000</v>
      </c>
    </row>
    <row r="1105" spans="2:15" ht="15" customHeight="1" x14ac:dyDescent="0.25">
      <c r="B1105" t="s">
        <v>2404</v>
      </c>
      <c r="C1105" s="1">
        <v>41055.088518518518</v>
      </c>
      <c r="D1105" s="4">
        <v>34000</v>
      </c>
      <c r="E1105">
        <v>34000</v>
      </c>
      <c r="F1105" t="s">
        <v>6</v>
      </c>
      <c r="G1105">
        <f>tblSalaries[[#This Row],[clean Salary (in local currency)]]*VLOOKUP(tblSalaries[[#This Row],[Currency]],mapping!D:E,2,FALSE)</f>
        <v>34000</v>
      </c>
      <c r="H1105" t="s">
        <v>489</v>
      </c>
      <c r="I1105" t="s">
        <v>20</v>
      </c>
      <c r="J1105" t="s">
        <v>15</v>
      </c>
      <c r="K1105" t="str">
        <f>VLOOKUP(tblSalaries[[#This Row],[Where do you work]],tblCountries[[Actual]:[Mapping]],2,FALSE)</f>
        <v>USA</v>
      </c>
      <c r="L1105" t="s">
        <v>9</v>
      </c>
      <c r="M1105" s="21" t="s">
        <v>4016</v>
      </c>
      <c r="N1105" t="str">
        <f>VLOOKUP(IF(FLOOR(tblSalaries[[#This Row],[Salary in USD]]/salary_step,1)&gt;19,19,FLOOR(tblSalaries[[#This Row],[Salary in USD]]/salary_step,1)),tblCountries4[#All],2,0)</f>
        <v>02 | 25000 - 37500</v>
      </c>
      <c r="O1105">
        <f>IF(VALUE(max_scatterplot)=0,tblSalaries[[#This Row],[Salary in USD]],IF(AND(tblSalaries[[#This Row],[Salary in USD]]&gt;=VALUE(min_scatterplot),tblSalaries[[#This Row],[Salary in USD]]&lt;=VALUE(max_scatterplot)),tblSalaries[[#This Row],[Salary in USD]],selection_false))</f>
        <v>34000</v>
      </c>
    </row>
    <row r="1106" spans="2:15" ht="15" customHeight="1" x14ac:dyDescent="0.25">
      <c r="B1106" t="s">
        <v>2796</v>
      </c>
      <c r="C1106" s="1">
        <v>41055.884618055556</v>
      </c>
      <c r="D1106" s="4">
        <v>33900</v>
      </c>
      <c r="E1106">
        <v>33900</v>
      </c>
      <c r="F1106" t="s">
        <v>6</v>
      </c>
      <c r="G1106">
        <f>tblSalaries[[#This Row],[clean Salary (in local currency)]]*VLOOKUP(tblSalaries[[#This Row],[Currency]],mapping!D:E,2,FALSE)</f>
        <v>33900</v>
      </c>
      <c r="H1106" t="s">
        <v>263</v>
      </c>
      <c r="I1106" t="s">
        <v>20</v>
      </c>
      <c r="J1106" t="s">
        <v>15</v>
      </c>
      <c r="K1106" t="str">
        <f>VLOOKUP(tblSalaries[[#This Row],[Where do you work]],tblCountries[[Actual]:[Mapping]],2,FALSE)</f>
        <v>USA</v>
      </c>
      <c r="L1106" t="s">
        <v>18</v>
      </c>
      <c r="M1106" s="21">
        <v>10</v>
      </c>
      <c r="N1106" t="str">
        <f>VLOOKUP(IF(FLOOR(tblSalaries[[#This Row],[Salary in USD]]/salary_step,1)&gt;19,19,FLOOR(tblSalaries[[#This Row],[Salary in USD]]/salary_step,1)),tblCountries4[#All],2,0)</f>
        <v>02 | 25000 - 37500</v>
      </c>
      <c r="O1106">
        <f>IF(VALUE(max_scatterplot)=0,tblSalaries[[#This Row],[Salary in USD]],IF(AND(tblSalaries[[#This Row],[Salary in USD]]&gt;=VALUE(min_scatterplot),tblSalaries[[#This Row],[Salary in USD]]&lt;=VALUE(max_scatterplot)),tblSalaries[[#This Row],[Salary in USD]],selection_false))</f>
        <v>33900</v>
      </c>
    </row>
    <row r="1107" spans="2:15" ht="15" customHeight="1" x14ac:dyDescent="0.25">
      <c r="B1107" t="s">
        <v>3584</v>
      </c>
      <c r="C1107" s="1">
        <v>41062.145358796297</v>
      </c>
      <c r="D1107" s="4" t="s">
        <v>1755</v>
      </c>
      <c r="E1107">
        <v>21500</v>
      </c>
      <c r="F1107" t="s">
        <v>69</v>
      </c>
      <c r="G1107">
        <f>tblSalaries[[#This Row],[clean Salary (in local currency)]]*VLOOKUP(tblSalaries[[#This Row],[Currency]],mapping!D:E,2,FALSE)</f>
        <v>33887.832849446611</v>
      </c>
      <c r="H1107" t="s">
        <v>153</v>
      </c>
      <c r="I1107" t="s">
        <v>20</v>
      </c>
      <c r="J1107" t="s">
        <v>71</v>
      </c>
      <c r="K1107" t="str">
        <f>VLOOKUP(tblSalaries[[#This Row],[Where do you work]],tblCountries[[Actual]:[Mapping]],2,FALSE)</f>
        <v>UK</v>
      </c>
      <c r="L1107" t="s">
        <v>13</v>
      </c>
      <c r="M1107" s="21">
        <v>1</v>
      </c>
      <c r="N1107" t="str">
        <f>VLOOKUP(IF(FLOOR(tblSalaries[[#This Row],[Salary in USD]]/salary_step,1)&gt;19,19,FLOOR(tblSalaries[[#This Row],[Salary in USD]]/salary_step,1)),tblCountries4[#All],2,0)</f>
        <v>02 | 25000 - 37500</v>
      </c>
      <c r="O1107">
        <f>IF(VALUE(max_scatterplot)=0,tblSalaries[[#This Row],[Salary in USD]],IF(AND(tblSalaries[[#This Row],[Salary in USD]]&gt;=VALUE(min_scatterplot),tblSalaries[[#This Row],[Salary in USD]]&lt;=VALUE(max_scatterplot)),tblSalaries[[#This Row],[Salary in USD]],selection_false))</f>
        <v>33887.832849446611</v>
      </c>
    </row>
    <row r="1108" spans="2:15" ht="15" customHeight="1" x14ac:dyDescent="0.25">
      <c r="B1108" t="s">
        <v>3761</v>
      </c>
      <c r="C1108" s="1">
        <v>41071.931539351855</v>
      </c>
      <c r="D1108" s="4">
        <v>33600</v>
      </c>
      <c r="E1108">
        <v>33600</v>
      </c>
      <c r="F1108" t="s">
        <v>6</v>
      </c>
      <c r="G1108">
        <f>tblSalaries[[#This Row],[clean Salary (in local currency)]]*VLOOKUP(tblSalaries[[#This Row],[Currency]],mapping!D:E,2,FALSE)</f>
        <v>33600</v>
      </c>
      <c r="H1108" t="s">
        <v>749</v>
      </c>
      <c r="I1108" t="s">
        <v>20</v>
      </c>
      <c r="J1108" t="s">
        <v>171</v>
      </c>
      <c r="K1108" t="str">
        <f>VLOOKUP(tblSalaries[[#This Row],[Where do you work]],tblCountries[[Actual]:[Mapping]],2,FALSE)</f>
        <v>Singapore</v>
      </c>
      <c r="L1108" t="s">
        <v>13</v>
      </c>
      <c r="M1108" s="21">
        <v>2</v>
      </c>
      <c r="N1108" t="str">
        <f>VLOOKUP(IF(FLOOR(tblSalaries[[#This Row],[Salary in USD]]/salary_step,1)&gt;19,19,FLOOR(tblSalaries[[#This Row],[Salary in USD]]/salary_step,1)),tblCountries4[#All],2,0)</f>
        <v>02 | 25000 - 37500</v>
      </c>
      <c r="O1108">
        <f>IF(VALUE(max_scatterplot)=0,tblSalaries[[#This Row],[Salary in USD]],IF(AND(tblSalaries[[#This Row],[Salary in USD]]&gt;=VALUE(min_scatterplot),tblSalaries[[#This Row],[Salary in USD]]&lt;=VALUE(max_scatterplot)),tblSalaries[[#This Row],[Salary in USD]],selection_false))</f>
        <v>33600</v>
      </c>
    </row>
    <row r="1109" spans="2:15" ht="15" customHeight="1" x14ac:dyDescent="0.25">
      <c r="B1109" t="s">
        <v>3762</v>
      </c>
      <c r="C1109" s="1">
        <v>41071.931944444441</v>
      </c>
      <c r="D1109" s="4">
        <v>33600</v>
      </c>
      <c r="E1109">
        <v>33600</v>
      </c>
      <c r="F1109" t="s">
        <v>6</v>
      </c>
      <c r="G1109">
        <f>tblSalaries[[#This Row],[clean Salary (in local currency)]]*VLOOKUP(tblSalaries[[#This Row],[Currency]],mapping!D:E,2,FALSE)</f>
        <v>33600</v>
      </c>
      <c r="H1109" t="s">
        <v>749</v>
      </c>
      <c r="I1109" t="s">
        <v>20</v>
      </c>
      <c r="J1109" t="s">
        <v>171</v>
      </c>
      <c r="K1109" t="str">
        <f>VLOOKUP(tblSalaries[[#This Row],[Where do you work]],tblCountries[[Actual]:[Mapping]],2,FALSE)</f>
        <v>Singapore</v>
      </c>
      <c r="L1109" t="s">
        <v>13</v>
      </c>
      <c r="M1109" s="21">
        <v>2</v>
      </c>
      <c r="N1109" t="str">
        <f>VLOOKUP(IF(FLOOR(tblSalaries[[#This Row],[Salary in USD]]/salary_step,1)&gt;19,19,FLOOR(tblSalaries[[#This Row],[Salary in USD]]/salary_step,1)),tblCountries4[#All],2,0)</f>
        <v>02 | 25000 - 37500</v>
      </c>
      <c r="O1109">
        <f>IF(VALUE(max_scatterplot)=0,tblSalaries[[#This Row],[Salary in USD]],IF(AND(tblSalaries[[#This Row],[Salary in USD]]&gt;=VALUE(min_scatterplot),tblSalaries[[#This Row],[Salary in USD]]&lt;=VALUE(max_scatterplot)),tblSalaries[[#This Row],[Salary in USD]],selection_false))</f>
        <v>33600</v>
      </c>
    </row>
    <row r="1110" spans="2:15" ht="15" customHeight="1" x14ac:dyDescent="0.25">
      <c r="B1110" t="s">
        <v>2682</v>
      </c>
      <c r="C1110" s="1">
        <v>41055.554537037038</v>
      </c>
      <c r="D1110" s="4" t="s">
        <v>789</v>
      </c>
      <c r="E1110">
        <v>33500</v>
      </c>
      <c r="F1110" t="s">
        <v>6</v>
      </c>
      <c r="G1110">
        <f>tblSalaries[[#This Row],[clean Salary (in local currency)]]*VLOOKUP(tblSalaries[[#This Row],[Currency]],mapping!D:E,2,FALSE)</f>
        <v>33500</v>
      </c>
      <c r="H1110" t="s">
        <v>790</v>
      </c>
      <c r="I1110" t="s">
        <v>310</v>
      </c>
      <c r="J1110" t="s">
        <v>359</v>
      </c>
      <c r="K1110" t="str">
        <f>VLOOKUP(tblSalaries[[#This Row],[Where do you work]],tblCountries[[Actual]:[Mapping]],2,FALSE)</f>
        <v>Dubai</v>
      </c>
      <c r="L1110" t="s">
        <v>25</v>
      </c>
      <c r="M1110" s="21">
        <v>10</v>
      </c>
      <c r="N1110" t="str">
        <f>VLOOKUP(IF(FLOOR(tblSalaries[[#This Row],[Salary in USD]]/salary_step,1)&gt;19,19,FLOOR(tblSalaries[[#This Row],[Salary in USD]]/salary_step,1)),tblCountries4[#All],2,0)</f>
        <v>02 | 25000 - 37500</v>
      </c>
      <c r="O1110">
        <f>IF(VALUE(max_scatterplot)=0,tblSalaries[[#This Row],[Salary in USD]],IF(AND(tblSalaries[[#This Row],[Salary in USD]]&gt;=VALUE(min_scatterplot),tblSalaries[[#This Row],[Salary in USD]]&lt;=VALUE(max_scatterplot)),tblSalaries[[#This Row],[Salary in USD]],selection_false))</f>
        <v>33500</v>
      </c>
    </row>
    <row r="1111" spans="2:15" ht="15" customHeight="1" x14ac:dyDescent="0.25">
      <c r="B1111" t="s">
        <v>2080</v>
      </c>
      <c r="C1111" s="1">
        <v>41054.95925925926</v>
      </c>
      <c r="D1111" s="4">
        <v>2785</v>
      </c>
      <c r="E1111">
        <v>33420</v>
      </c>
      <c r="F1111" t="s">
        <v>6</v>
      </c>
      <c r="G1111">
        <f>tblSalaries[[#This Row],[clean Salary (in local currency)]]*VLOOKUP(tblSalaries[[#This Row],[Currency]],mapping!D:E,2,FALSE)</f>
        <v>33420</v>
      </c>
      <c r="H1111" t="s">
        <v>125</v>
      </c>
      <c r="I1111" t="s">
        <v>52</v>
      </c>
      <c r="J1111" t="s">
        <v>126</v>
      </c>
      <c r="K1111" t="str">
        <f>VLOOKUP(tblSalaries[[#This Row],[Where do you work]],tblCountries[[Actual]:[Mapping]],2,FALSE)</f>
        <v>UAE</v>
      </c>
      <c r="L1111" t="s">
        <v>13</v>
      </c>
      <c r="M1111" s="21" t="s">
        <v>4016</v>
      </c>
      <c r="N1111" t="str">
        <f>VLOOKUP(IF(FLOOR(tblSalaries[[#This Row],[Salary in USD]]/salary_step,1)&gt;19,19,FLOOR(tblSalaries[[#This Row],[Salary in USD]]/salary_step,1)),tblCountries4[#All],2,0)</f>
        <v>02 | 25000 - 37500</v>
      </c>
      <c r="O1111">
        <f>IF(VALUE(max_scatterplot)=0,tblSalaries[[#This Row],[Salary in USD]],IF(AND(tblSalaries[[#This Row],[Salary in USD]]&gt;=VALUE(min_scatterplot),tblSalaries[[#This Row],[Salary in USD]]&lt;=VALUE(max_scatterplot)),tblSalaries[[#This Row],[Salary in USD]],selection_false))</f>
        <v>33420</v>
      </c>
    </row>
    <row r="1112" spans="2:15" ht="15" customHeight="1" x14ac:dyDescent="0.25">
      <c r="B1112" t="s">
        <v>3791</v>
      </c>
      <c r="C1112" s="1">
        <v>41073.194479166668</v>
      </c>
      <c r="D1112" s="4">
        <v>33250</v>
      </c>
      <c r="E1112">
        <v>33250</v>
      </c>
      <c r="F1112" t="s">
        <v>6</v>
      </c>
      <c r="G1112">
        <f>tblSalaries[[#This Row],[clean Salary (in local currency)]]*VLOOKUP(tblSalaries[[#This Row],[Currency]],mapping!D:E,2,FALSE)</f>
        <v>33250</v>
      </c>
      <c r="H1112" t="s">
        <v>1928</v>
      </c>
      <c r="I1112" t="s">
        <v>52</v>
      </c>
      <c r="J1112" t="s">
        <v>15</v>
      </c>
      <c r="K1112" t="str">
        <f>VLOOKUP(tblSalaries[[#This Row],[Where do you work]],tblCountries[[Actual]:[Mapping]],2,FALSE)</f>
        <v>USA</v>
      </c>
      <c r="L1112" t="s">
        <v>13</v>
      </c>
      <c r="M1112" s="21">
        <v>20</v>
      </c>
      <c r="N1112" t="str">
        <f>VLOOKUP(IF(FLOOR(tblSalaries[[#This Row],[Salary in USD]]/salary_step,1)&gt;19,19,FLOOR(tblSalaries[[#This Row],[Salary in USD]]/salary_step,1)),tblCountries4[#All],2,0)</f>
        <v>02 | 25000 - 37500</v>
      </c>
      <c r="O1112">
        <f>IF(VALUE(max_scatterplot)=0,tblSalaries[[#This Row],[Salary in USD]],IF(AND(tblSalaries[[#This Row],[Salary in USD]]&gt;=VALUE(min_scatterplot),tblSalaries[[#This Row],[Salary in USD]]&lt;=VALUE(max_scatterplot)),tblSalaries[[#This Row],[Salary in USD]],selection_false))</f>
        <v>33250</v>
      </c>
    </row>
    <row r="1113" spans="2:15" ht="15" customHeight="1" x14ac:dyDescent="0.25">
      <c r="B1113" t="s">
        <v>2571</v>
      </c>
      <c r="C1113" s="1">
        <v>41055.29247685185</v>
      </c>
      <c r="D1113" s="4" t="s">
        <v>676</v>
      </c>
      <c r="E1113">
        <v>21000</v>
      </c>
      <c r="F1113" t="s">
        <v>69</v>
      </c>
      <c r="G1113">
        <f>tblSalaries[[#This Row],[clean Salary (in local currency)]]*VLOOKUP(tblSalaries[[#This Row],[Currency]],mapping!D:E,2,FALSE)</f>
        <v>33099.743713412965</v>
      </c>
      <c r="H1113" t="s">
        <v>108</v>
      </c>
      <c r="I1113" t="s">
        <v>20</v>
      </c>
      <c r="J1113" t="s">
        <v>71</v>
      </c>
      <c r="K1113" t="str">
        <f>VLOOKUP(tblSalaries[[#This Row],[Where do you work]],tblCountries[[Actual]:[Mapping]],2,FALSE)</f>
        <v>UK</v>
      </c>
      <c r="L1113" t="s">
        <v>13</v>
      </c>
      <c r="M1113" s="21">
        <v>10</v>
      </c>
      <c r="N1113" t="str">
        <f>VLOOKUP(IF(FLOOR(tblSalaries[[#This Row],[Salary in USD]]/salary_step,1)&gt;19,19,FLOOR(tblSalaries[[#This Row],[Salary in USD]]/salary_step,1)),tblCountries4[#All],2,0)</f>
        <v>02 | 25000 - 37500</v>
      </c>
      <c r="O1113">
        <f>IF(VALUE(max_scatterplot)=0,tblSalaries[[#This Row],[Salary in USD]],IF(AND(tblSalaries[[#This Row],[Salary in USD]]&gt;=VALUE(min_scatterplot),tblSalaries[[#This Row],[Salary in USD]]&lt;=VALUE(max_scatterplot)),tblSalaries[[#This Row],[Salary in USD]],selection_false))</f>
        <v>33099.743713412965</v>
      </c>
    </row>
    <row r="1114" spans="2:15" ht="15" customHeight="1" x14ac:dyDescent="0.25">
      <c r="B1114" t="s">
        <v>3348</v>
      </c>
      <c r="C1114" s="1">
        <v>41058.835497685184</v>
      </c>
      <c r="D1114" s="4">
        <v>33000</v>
      </c>
      <c r="E1114">
        <v>33000</v>
      </c>
      <c r="F1114" t="s">
        <v>6</v>
      </c>
      <c r="G1114">
        <f>tblSalaries[[#This Row],[clean Salary (in local currency)]]*VLOOKUP(tblSalaries[[#This Row],[Currency]],mapping!D:E,2,FALSE)</f>
        <v>33000</v>
      </c>
      <c r="H1114" t="s">
        <v>1536</v>
      </c>
      <c r="I1114" t="s">
        <v>488</v>
      </c>
      <c r="J1114" t="s">
        <v>15</v>
      </c>
      <c r="K1114" t="str">
        <f>VLOOKUP(tblSalaries[[#This Row],[Where do you work]],tblCountries[[Actual]:[Mapping]],2,FALSE)</f>
        <v>USA</v>
      </c>
      <c r="L1114" t="s">
        <v>9</v>
      </c>
      <c r="M1114" s="21">
        <v>3</v>
      </c>
      <c r="N1114" t="str">
        <f>VLOOKUP(IF(FLOOR(tblSalaries[[#This Row],[Salary in USD]]/salary_step,1)&gt;19,19,FLOOR(tblSalaries[[#This Row],[Salary in USD]]/salary_step,1)),tblCountries4[#All],2,0)</f>
        <v>02 | 25000 - 37500</v>
      </c>
      <c r="O1114">
        <f>IF(VALUE(max_scatterplot)=0,tblSalaries[[#This Row],[Salary in USD]],IF(AND(tblSalaries[[#This Row],[Salary in USD]]&gt;=VALUE(min_scatterplot),tblSalaries[[#This Row],[Salary in USD]]&lt;=VALUE(max_scatterplot)),tblSalaries[[#This Row],[Salary in USD]],selection_false))</f>
        <v>33000</v>
      </c>
    </row>
    <row r="1115" spans="2:15" ht="15" customHeight="1" x14ac:dyDescent="0.25">
      <c r="B1115" t="s">
        <v>3586</v>
      </c>
      <c r="C1115" s="1">
        <v>41062.265104166669</v>
      </c>
      <c r="D1115" s="4">
        <v>32884.800000000003</v>
      </c>
      <c r="E1115">
        <v>32884</v>
      </c>
      <c r="F1115" t="s">
        <v>6</v>
      </c>
      <c r="G1115">
        <f>tblSalaries[[#This Row],[clean Salary (in local currency)]]*VLOOKUP(tblSalaries[[#This Row],[Currency]],mapping!D:E,2,FALSE)</f>
        <v>32884</v>
      </c>
      <c r="H1115" t="s">
        <v>263</v>
      </c>
      <c r="I1115" t="s">
        <v>20</v>
      </c>
      <c r="J1115" t="s">
        <v>15</v>
      </c>
      <c r="K1115" t="str">
        <f>VLOOKUP(tblSalaries[[#This Row],[Where do you work]],tblCountries[[Actual]:[Mapping]],2,FALSE)</f>
        <v>USA</v>
      </c>
      <c r="L1115" t="s">
        <v>13</v>
      </c>
      <c r="M1115" s="21">
        <v>10</v>
      </c>
      <c r="N1115" t="str">
        <f>VLOOKUP(IF(FLOOR(tblSalaries[[#This Row],[Salary in USD]]/salary_step,1)&gt;19,19,FLOOR(tblSalaries[[#This Row],[Salary in USD]]/salary_step,1)),tblCountries4[#All],2,0)</f>
        <v>02 | 25000 - 37500</v>
      </c>
      <c r="O1115">
        <f>IF(VALUE(max_scatterplot)=0,tblSalaries[[#This Row],[Salary in USD]],IF(AND(tblSalaries[[#This Row],[Salary in USD]]&gt;=VALUE(min_scatterplot),tblSalaries[[#This Row],[Salary in USD]]&lt;=VALUE(max_scatterplot)),tblSalaries[[#This Row],[Salary in USD]],selection_false))</f>
        <v>32884</v>
      </c>
    </row>
    <row r="1116" spans="2:15" ht="15" customHeight="1" x14ac:dyDescent="0.25">
      <c r="B1116" t="s">
        <v>3108</v>
      </c>
      <c r="C1116" s="1">
        <v>41057.737754629627</v>
      </c>
      <c r="D1116" s="4" t="s">
        <v>1260</v>
      </c>
      <c r="E1116">
        <v>120000</v>
      </c>
      <c r="F1116" t="s">
        <v>358</v>
      </c>
      <c r="G1116">
        <f>tblSalaries[[#This Row],[clean Salary (in local currency)]]*VLOOKUP(tblSalaries[[#This Row],[Currency]],mapping!D:E,2,FALSE)</f>
        <v>32666.305522511171</v>
      </c>
      <c r="H1116" t="s">
        <v>642</v>
      </c>
      <c r="I1116" t="s">
        <v>52</v>
      </c>
      <c r="J1116" t="s">
        <v>179</v>
      </c>
      <c r="K1116" t="str">
        <f>VLOOKUP(tblSalaries[[#This Row],[Where do you work]],tblCountries[[Actual]:[Mapping]],2,FALSE)</f>
        <v>UAE</v>
      </c>
      <c r="L1116" t="s">
        <v>18</v>
      </c>
      <c r="M1116" s="21">
        <v>12</v>
      </c>
      <c r="N1116" t="str">
        <f>VLOOKUP(IF(FLOOR(tblSalaries[[#This Row],[Salary in USD]]/salary_step,1)&gt;19,19,FLOOR(tblSalaries[[#This Row],[Salary in USD]]/salary_step,1)),tblCountries4[#All],2,0)</f>
        <v>02 | 25000 - 37500</v>
      </c>
      <c r="O1116">
        <f>IF(VALUE(max_scatterplot)=0,tblSalaries[[#This Row],[Salary in USD]],IF(AND(tblSalaries[[#This Row],[Salary in USD]]&gt;=VALUE(min_scatterplot),tblSalaries[[#This Row],[Salary in USD]]&lt;=VALUE(max_scatterplot)),tblSalaries[[#This Row],[Salary in USD]],selection_false))</f>
        <v>32666.305522511171</v>
      </c>
    </row>
    <row r="1117" spans="2:15" ht="15" customHeight="1" x14ac:dyDescent="0.25">
      <c r="B1117" t="s">
        <v>3844</v>
      </c>
      <c r="C1117" s="1">
        <v>41076.933680555558</v>
      </c>
      <c r="D1117" s="4">
        <v>20500</v>
      </c>
      <c r="E1117">
        <v>20500</v>
      </c>
      <c r="F1117" t="s">
        <v>69</v>
      </c>
      <c r="G1117">
        <f>tblSalaries[[#This Row],[clean Salary (in local currency)]]*VLOOKUP(tblSalaries[[#This Row],[Currency]],mapping!D:E,2,FALSE)</f>
        <v>32311.654577379326</v>
      </c>
      <c r="H1117" t="s">
        <v>256</v>
      </c>
      <c r="I1117" t="s">
        <v>20</v>
      </c>
      <c r="J1117" t="s">
        <v>71</v>
      </c>
      <c r="K1117" t="str">
        <f>VLOOKUP(tblSalaries[[#This Row],[Where do you work]],tblCountries[[Actual]:[Mapping]],2,FALSE)</f>
        <v>UK</v>
      </c>
      <c r="L1117" t="s">
        <v>9</v>
      </c>
      <c r="M1117" s="21">
        <v>20</v>
      </c>
      <c r="N1117" t="str">
        <f>VLOOKUP(IF(FLOOR(tblSalaries[[#This Row],[Salary in USD]]/salary_step,1)&gt;19,19,FLOOR(tblSalaries[[#This Row],[Salary in USD]]/salary_step,1)),tblCountries4[#All],2,0)</f>
        <v>02 | 25000 - 37500</v>
      </c>
      <c r="O1117">
        <f>IF(VALUE(max_scatterplot)=0,tblSalaries[[#This Row],[Salary in USD]],IF(AND(tblSalaries[[#This Row],[Salary in USD]]&gt;=VALUE(min_scatterplot),tblSalaries[[#This Row],[Salary in USD]]&lt;=VALUE(max_scatterplot)),tblSalaries[[#This Row],[Salary in USD]],selection_false))</f>
        <v>32311.654577379326</v>
      </c>
    </row>
    <row r="1118" spans="2:15" ht="15" customHeight="1" x14ac:dyDescent="0.25">
      <c r="B1118" t="s">
        <v>3434</v>
      </c>
      <c r="C1118" s="1">
        <v>41059.574895833335</v>
      </c>
      <c r="D1118" s="4" t="s">
        <v>1606</v>
      </c>
      <c r="E1118">
        <v>264000</v>
      </c>
      <c r="F1118" t="s">
        <v>585</v>
      </c>
      <c r="G1118">
        <f>tblSalaries[[#This Row],[clean Salary (in local currency)]]*VLOOKUP(tblSalaries[[#This Row],[Currency]],mapping!D:E,2,FALSE)</f>
        <v>32187.34988380854</v>
      </c>
      <c r="H1118" t="s">
        <v>20</v>
      </c>
      <c r="I1118" t="s">
        <v>20</v>
      </c>
      <c r="J1118" t="s">
        <v>1607</v>
      </c>
      <c r="K1118" t="str">
        <f>VLOOKUP(tblSalaries[[#This Row],[Where do you work]],tblCountries[[Actual]:[Mapping]],2,FALSE)</f>
        <v>South Africa</v>
      </c>
      <c r="L1118" t="s">
        <v>13</v>
      </c>
      <c r="M1118" s="21">
        <v>2</v>
      </c>
      <c r="N1118" t="str">
        <f>VLOOKUP(IF(FLOOR(tblSalaries[[#This Row],[Salary in USD]]/salary_step,1)&gt;19,19,FLOOR(tblSalaries[[#This Row],[Salary in USD]]/salary_step,1)),tblCountries4[#All],2,0)</f>
        <v>02 | 25000 - 37500</v>
      </c>
      <c r="O1118">
        <f>IF(VALUE(max_scatterplot)=0,tblSalaries[[#This Row],[Salary in USD]],IF(AND(tblSalaries[[#This Row],[Salary in USD]]&gt;=VALUE(min_scatterplot),tblSalaries[[#This Row],[Salary in USD]]&lt;=VALUE(max_scatterplot)),tblSalaries[[#This Row],[Salary in USD]],selection_false))</f>
        <v>32187.34988380854</v>
      </c>
    </row>
    <row r="1119" spans="2:15" ht="15" customHeight="1" x14ac:dyDescent="0.25">
      <c r="B1119" t="s">
        <v>2208</v>
      </c>
      <c r="C1119" s="1">
        <v>41055.03733796296</v>
      </c>
      <c r="D1119" s="4" t="s">
        <v>277</v>
      </c>
      <c r="E1119">
        <v>1800000</v>
      </c>
      <c r="F1119" t="s">
        <v>40</v>
      </c>
      <c r="G1119">
        <f>tblSalaries[[#This Row],[clean Salary (in local currency)]]*VLOOKUP(tblSalaries[[#This Row],[Currency]],mapping!D:E,2,FALSE)</f>
        <v>32054.250037396621</v>
      </c>
      <c r="H1119" t="s">
        <v>278</v>
      </c>
      <c r="I1119" t="s">
        <v>52</v>
      </c>
      <c r="J1119" t="s">
        <v>8</v>
      </c>
      <c r="K1119" t="str">
        <f>VLOOKUP(tblSalaries[[#This Row],[Where do you work]],tblCountries[[Actual]:[Mapping]],2,FALSE)</f>
        <v>India</v>
      </c>
      <c r="L1119" t="s">
        <v>25</v>
      </c>
      <c r="M1119" s="21" t="s">
        <v>4016</v>
      </c>
      <c r="N1119" t="str">
        <f>VLOOKUP(IF(FLOOR(tblSalaries[[#This Row],[Salary in USD]]/salary_step,1)&gt;19,19,FLOOR(tblSalaries[[#This Row],[Salary in USD]]/salary_step,1)),tblCountries4[#All],2,0)</f>
        <v>02 | 25000 - 37500</v>
      </c>
      <c r="O1119">
        <f>IF(VALUE(max_scatterplot)=0,tblSalaries[[#This Row],[Salary in USD]],IF(AND(tblSalaries[[#This Row],[Salary in USD]]&gt;=VALUE(min_scatterplot),tblSalaries[[#This Row],[Salary in USD]]&lt;=VALUE(max_scatterplot)),tblSalaries[[#This Row],[Salary in USD]],selection_false))</f>
        <v>32054.250037396621</v>
      </c>
    </row>
    <row r="1120" spans="2:15" ht="15" customHeight="1" x14ac:dyDescent="0.25">
      <c r="B1120" t="s">
        <v>2611</v>
      </c>
      <c r="C1120" s="1">
        <v>41055.447141203702</v>
      </c>
      <c r="D1120" s="4">
        <v>1800000</v>
      </c>
      <c r="E1120">
        <v>1800000</v>
      </c>
      <c r="F1120" t="s">
        <v>40</v>
      </c>
      <c r="G1120">
        <f>tblSalaries[[#This Row],[clean Salary (in local currency)]]*VLOOKUP(tblSalaries[[#This Row],[Currency]],mapping!D:E,2,FALSE)</f>
        <v>32054.250037396621</v>
      </c>
      <c r="H1120" t="s">
        <v>718</v>
      </c>
      <c r="I1120" t="s">
        <v>52</v>
      </c>
      <c r="J1120" t="s">
        <v>8</v>
      </c>
      <c r="K1120" t="str">
        <f>VLOOKUP(tblSalaries[[#This Row],[Where do you work]],tblCountries[[Actual]:[Mapping]],2,FALSE)</f>
        <v>India</v>
      </c>
      <c r="L1120" t="s">
        <v>18</v>
      </c>
      <c r="M1120" s="21">
        <v>10</v>
      </c>
      <c r="N1120" t="str">
        <f>VLOOKUP(IF(FLOOR(tblSalaries[[#This Row],[Salary in USD]]/salary_step,1)&gt;19,19,FLOOR(tblSalaries[[#This Row],[Salary in USD]]/salary_step,1)),tblCountries4[#All],2,0)</f>
        <v>02 | 25000 - 37500</v>
      </c>
      <c r="O1120">
        <f>IF(VALUE(max_scatterplot)=0,tblSalaries[[#This Row],[Salary in USD]],IF(AND(tblSalaries[[#This Row],[Salary in USD]]&gt;=VALUE(min_scatterplot),tblSalaries[[#This Row],[Salary in USD]]&lt;=VALUE(max_scatterplot)),tblSalaries[[#This Row],[Salary in USD]],selection_false))</f>
        <v>32054.250037396621</v>
      </c>
    </row>
    <row r="1121" spans="2:15" ht="15" customHeight="1" x14ac:dyDescent="0.25">
      <c r="B1121" t="s">
        <v>3581</v>
      </c>
      <c r="C1121" s="1">
        <v>41062.13113425926</v>
      </c>
      <c r="D1121" s="4">
        <v>1800000</v>
      </c>
      <c r="E1121">
        <v>1800000</v>
      </c>
      <c r="F1121" t="s">
        <v>40</v>
      </c>
      <c r="G1121">
        <f>tblSalaries[[#This Row],[clean Salary (in local currency)]]*VLOOKUP(tblSalaries[[#This Row],[Currency]],mapping!D:E,2,FALSE)</f>
        <v>32054.250037396621</v>
      </c>
      <c r="H1121" t="s">
        <v>256</v>
      </c>
      <c r="I1121" t="s">
        <v>20</v>
      </c>
      <c r="J1121" t="s">
        <v>8</v>
      </c>
      <c r="K1121" t="str">
        <f>VLOOKUP(tblSalaries[[#This Row],[Where do you work]],tblCountries[[Actual]:[Mapping]],2,FALSE)</f>
        <v>India</v>
      </c>
      <c r="L1121" t="s">
        <v>13</v>
      </c>
      <c r="M1121" s="21">
        <v>1</v>
      </c>
      <c r="N1121" t="str">
        <f>VLOOKUP(IF(FLOOR(tblSalaries[[#This Row],[Salary in USD]]/salary_step,1)&gt;19,19,FLOOR(tblSalaries[[#This Row],[Salary in USD]]/salary_step,1)),tblCountries4[#All],2,0)</f>
        <v>02 | 25000 - 37500</v>
      </c>
      <c r="O1121">
        <f>IF(VALUE(max_scatterplot)=0,tblSalaries[[#This Row],[Salary in USD]],IF(AND(tblSalaries[[#This Row],[Salary in USD]]&gt;=VALUE(min_scatterplot),tblSalaries[[#This Row],[Salary in USD]]&lt;=VALUE(max_scatterplot)),tblSalaries[[#This Row],[Salary in USD]],selection_false))</f>
        <v>32054.250037396621</v>
      </c>
    </row>
    <row r="1122" spans="2:15" ht="15" customHeight="1" x14ac:dyDescent="0.25">
      <c r="B1122" t="s">
        <v>2846</v>
      </c>
      <c r="C1122" s="1">
        <v>41056.13853009259</v>
      </c>
      <c r="D1122" s="4">
        <v>32000</v>
      </c>
      <c r="E1122">
        <v>32000</v>
      </c>
      <c r="F1122" t="s">
        <v>6</v>
      </c>
      <c r="G1122">
        <f>tblSalaries[[#This Row],[clean Salary (in local currency)]]*VLOOKUP(tblSalaries[[#This Row],[Currency]],mapping!D:E,2,FALSE)</f>
        <v>32000</v>
      </c>
      <c r="H1122" t="s">
        <v>986</v>
      </c>
      <c r="I1122" t="s">
        <v>52</v>
      </c>
      <c r="J1122" t="s">
        <v>15</v>
      </c>
      <c r="K1122" t="str">
        <f>VLOOKUP(tblSalaries[[#This Row],[Where do you work]],tblCountries[[Actual]:[Mapping]],2,FALSE)</f>
        <v>USA</v>
      </c>
      <c r="L1122" t="s">
        <v>9</v>
      </c>
      <c r="M1122" s="21">
        <v>1</v>
      </c>
      <c r="N1122" t="str">
        <f>VLOOKUP(IF(FLOOR(tblSalaries[[#This Row],[Salary in USD]]/salary_step,1)&gt;19,19,FLOOR(tblSalaries[[#This Row],[Salary in USD]]/salary_step,1)),tblCountries4[#All],2,0)</f>
        <v>02 | 25000 - 37500</v>
      </c>
      <c r="O1122">
        <f>IF(VALUE(max_scatterplot)=0,tblSalaries[[#This Row],[Salary in USD]],IF(AND(tblSalaries[[#This Row],[Salary in USD]]&gt;=VALUE(min_scatterplot),tblSalaries[[#This Row],[Salary in USD]]&lt;=VALUE(max_scatterplot)),tblSalaries[[#This Row],[Salary in USD]],selection_false))</f>
        <v>32000</v>
      </c>
    </row>
    <row r="1123" spans="2:15" ht="15" customHeight="1" x14ac:dyDescent="0.25">
      <c r="B1123" t="s">
        <v>3479</v>
      </c>
      <c r="C1123" s="1">
        <v>41059.976388888892</v>
      </c>
      <c r="D1123" s="4">
        <v>32000</v>
      </c>
      <c r="E1123">
        <v>32000</v>
      </c>
      <c r="F1123" t="s">
        <v>6</v>
      </c>
      <c r="G1123">
        <f>tblSalaries[[#This Row],[clean Salary (in local currency)]]*VLOOKUP(tblSalaries[[#This Row],[Currency]],mapping!D:E,2,FALSE)</f>
        <v>32000</v>
      </c>
      <c r="H1123" t="s">
        <v>1657</v>
      </c>
      <c r="I1123" t="s">
        <v>3999</v>
      </c>
      <c r="J1123" t="s">
        <v>15</v>
      </c>
      <c r="K1123" t="str">
        <f>VLOOKUP(tblSalaries[[#This Row],[Where do you work]],tblCountries[[Actual]:[Mapping]],2,FALSE)</f>
        <v>USA</v>
      </c>
      <c r="L1123" t="s">
        <v>9</v>
      </c>
      <c r="M1123" s="21">
        <v>10</v>
      </c>
      <c r="N1123" t="str">
        <f>VLOOKUP(IF(FLOOR(tblSalaries[[#This Row],[Salary in USD]]/salary_step,1)&gt;19,19,FLOOR(tblSalaries[[#This Row],[Salary in USD]]/salary_step,1)),tblCountries4[#All],2,0)</f>
        <v>02 | 25000 - 37500</v>
      </c>
      <c r="O1123">
        <f>IF(VALUE(max_scatterplot)=0,tblSalaries[[#This Row],[Salary in USD]],IF(AND(tblSalaries[[#This Row],[Salary in USD]]&gt;=VALUE(min_scatterplot),tblSalaries[[#This Row],[Salary in USD]]&lt;=VALUE(max_scatterplot)),tblSalaries[[#This Row],[Salary in USD]],selection_false))</f>
        <v>32000</v>
      </c>
    </row>
    <row r="1124" spans="2:15" ht="15" customHeight="1" x14ac:dyDescent="0.25">
      <c r="B1124" t="s">
        <v>2313</v>
      </c>
      <c r="C1124" s="1">
        <v>41055.058368055557</v>
      </c>
      <c r="D1124" s="4" t="s">
        <v>384</v>
      </c>
      <c r="E1124">
        <v>20000</v>
      </c>
      <c r="F1124" t="s">
        <v>69</v>
      </c>
      <c r="G1124">
        <f>tblSalaries[[#This Row],[clean Salary (in local currency)]]*VLOOKUP(tblSalaries[[#This Row],[Currency]],mapping!D:E,2,FALSE)</f>
        <v>31523.565441345683</v>
      </c>
      <c r="H1124" t="s">
        <v>385</v>
      </c>
      <c r="I1124" t="s">
        <v>279</v>
      </c>
      <c r="J1124" t="s">
        <v>71</v>
      </c>
      <c r="K1124" t="str">
        <f>VLOOKUP(tblSalaries[[#This Row],[Where do you work]],tblCountries[[Actual]:[Mapping]],2,FALSE)</f>
        <v>UK</v>
      </c>
      <c r="L1124" t="s">
        <v>25</v>
      </c>
      <c r="M1124" s="21" t="s">
        <v>4016</v>
      </c>
      <c r="N1124" t="str">
        <f>VLOOKUP(IF(FLOOR(tblSalaries[[#This Row],[Salary in USD]]/salary_step,1)&gt;19,19,FLOOR(tblSalaries[[#This Row],[Salary in USD]]/salary_step,1)),tblCountries4[#All],2,0)</f>
        <v>02 | 25000 - 37500</v>
      </c>
      <c r="O1124">
        <f>IF(VALUE(max_scatterplot)=0,tblSalaries[[#This Row],[Salary in USD]],IF(AND(tblSalaries[[#This Row],[Salary in USD]]&gt;=VALUE(min_scatterplot),tblSalaries[[#This Row],[Salary in USD]]&lt;=VALUE(max_scatterplot)),tblSalaries[[#This Row],[Salary in USD]],selection_false))</f>
        <v>31523.565441345683</v>
      </c>
    </row>
    <row r="1125" spans="2:15" ht="15" customHeight="1" x14ac:dyDescent="0.25">
      <c r="B1125" t="s">
        <v>2552</v>
      </c>
      <c r="C1125" s="1">
        <v>41055.241805555554</v>
      </c>
      <c r="D1125" s="4" t="s">
        <v>655</v>
      </c>
      <c r="E1125">
        <v>20000</v>
      </c>
      <c r="F1125" t="s">
        <v>69</v>
      </c>
      <c r="G1125">
        <f>tblSalaries[[#This Row],[clean Salary (in local currency)]]*VLOOKUP(tblSalaries[[#This Row],[Currency]],mapping!D:E,2,FALSE)</f>
        <v>31523.565441345683</v>
      </c>
      <c r="H1125" t="s">
        <v>656</v>
      </c>
      <c r="I1125" t="s">
        <v>356</v>
      </c>
      <c r="J1125" t="s">
        <v>71</v>
      </c>
      <c r="K1125" t="str">
        <f>VLOOKUP(tblSalaries[[#This Row],[Where do you work]],tblCountries[[Actual]:[Mapping]],2,FALSE)</f>
        <v>UK</v>
      </c>
      <c r="L1125" t="s">
        <v>9</v>
      </c>
      <c r="M1125" s="21" t="s">
        <v>4016</v>
      </c>
      <c r="N1125" t="str">
        <f>VLOOKUP(IF(FLOOR(tblSalaries[[#This Row],[Salary in USD]]/salary_step,1)&gt;19,19,FLOOR(tblSalaries[[#This Row],[Salary in USD]]/salary_step,1)),tblCountries4[#All],2,0)</f>
        <v>02 | 25000 - 37500</v>
      </c>
      <c r="O1125">
        <f>IF(VALUE(max_scatterplot)=0,tblSalaries[[#This Row],[Salary in USD]],IF(AND(tblSalaries[[#This Row],[Salary in USD]]&gt;=VALUE(min_scatterplot),tblSalaries[[#This Row],[Salary in USD]]&lt;=VALUE(max_scatterplot)),tblSalaries[[#This Row],[Salary in USD]],selection_false))</f>
        <v>31523.565441345683</v>
      </c>
    </row>
    <row r="1126" spans="2:15" ht="15" customHeight="1" x14ac:dyDescent="0.25">
      <c r="B1126" t="s">
        <v>3065</v>
      </c>
      <c r="C1126" s="1">
        <v>41057.649675925924</v>
      </c>
      <c r="D1126" s="4">
        <v>20000</v>
      </c>
      <c r="E1126">
        <v>20000</v>
      </c>
      <c r="F1126" t="s">
        <v>69</v>
      </c>
      <c r="G1126">
        <f>tblSalaries[[#This Row],[clean Salary (in local currency)]]*VLOOKUP(tblSalaries[[#This Row],[Currency]],mapping!D:E,2,FALSE)</f>
        <v>31523.565441345683</v>
      </c>
      <c r="H1126" t="s">
        <v>1218</v>
      </c>
      <c r="I1126" t="s">
        <v>20</v>
      </c>
      <c r="J1126" t="s">
        <v>71</v>
      </c>
      <c r="K1126" t="str">
        <f>VLOOKUP(tblSalaries[[#This Row],[Where do you work]],tblCountries[[Actual]:[Mapping]],2,FALSE)</f>
        <v>UK</v>
      </c>
      <c r="L1126" t="s">
        <v>9</v>
      </c>
      <c r="M1126" s="21">
        <v>1</v>
      </c>
      <c r="N1126" t="str">
        <f>VLOOKUP(IF(FLOOR(tblSalaries[[#This Row],[Salary in USD]]/salary_step,1)&gt;19,19,FLOOR(tblSalaries[[#This Row],[Salary in USD]]/salary_step,1)),tblCountries4[#All],2,0)</f>
        <v>02 | 25000 - 37500</v>
      </c>
      <c r="O1126">
        <f>IF(VALUE(max_scatterplot)=0,tblSalaries[[#This Row],[Salary in USD]],IF(AND(tblSalaries[[#This Row],[Salary in USD]]&gt;=VALUE(min_scatterplot),tblSalaries[[#This Row],[Salary in USD]]&lt;=VALUE(max_scatterplot)),tblSalaries[[#This Row],[Salary in USD]],selection_false))</f>
        <v>31523.565441345683</v>
      </c>
    </row>
    <row r="1127" spans="2:15" ht="15" customHeight="1" x14ac:dyDescent="0.25">
      <c r="B1127" t="s">
        <v>3237</v>
      </c>
      <c r="C1127" s="1">
        <v>41058.311585648145</v>
      </c>
      <c r="D1127" s="4">
        <v>20000</v>
      </c>
      <c r="E1127">
        <v>20000</v>
      </c>
      <c r="F1127" t="s">
        <v>69</v>
      </c>
      <c r="G1127">
        <f>tblSalaries[[#This Row],[clean Salary (in local currency)]]*VLOOKUP(tblSalaries[[#This Row],[Currency]],mapping!D:E,2,FALSE)</f>
        <v>31523.565441345683</v>
      </c>
      <c r="H1127" t="s">
        <v>1407</v>
      </c>
      <c r="I1127" t="s">
        <v>20</v>
      </c>
      <c r="J1127" t="s">
        <v>71</v>
      </c>
      <c r="K1127" t="str">
        <f>VLOOKUP(tblSalaries[[#This Row],[Where do you work]],tblCountries[[Actual]:[Mapping]],2,FALSE)</f>
        <v>UK</v>
      </c>
      <c r="L1127" t="s">
        <v>9</v>
      </c>
      <c r="M1127" s="21">
        <v>1</v>
      </c>
      <c r="N1127" t="str">
        <f>VLOOKUP(IF(FLOOR(tblSalaries[[#This Row],[Salary in USD]]/salary_step,1)&gt;19,19,FLOOR(tblSalaries[[#This Row],[Salary in USD]]/salary_step,1)),tblCountries4[#All],2,0)</f>
        <v>02 | 25000 - 37500</v>
      </c>
      <c r="O1127">
        <f>IF(VALUE(max_scatterplot)=0,tblSalaries[[#This Row],[Salary in USD]],IF(AND(tblSalaries[[#This Row],[Salary in USD]]&gt;=VALUE(min_scatterplot),tblSalaries[[#This Row],[Salary in USD]]&lt;=VALUE(max_scatterplot)),tblSalaries[[#This Row],[Salary in USD]],selection_false))</f>
        <v>31523.565441345683</v>
      </c>
    </row>
    <row r="1128" spans="2:15" ht="15" customHeight="1" x14ac:dyDescent="0.25">
      <c r="B1128" t="s">
        <v>3576</v>
      </c>
      <c r="C1128" s="1">
        <v>41061.97896990741</v>
      </c>
      <c r="D1128" s="4" t="s">
        <v>655</v>
      </c>
      <c r="E1128">
        <v>20000</v>
      </c>
      <c r="F1128" t="s">
        <v>69</v>
      </c>
      <c r="G1128">
        <f>tblSalaries[[#This Row],[clean Salary (in local currency)]]*VLOOKUP(tblSalaries[[#This Row],[Currency]],mapping!D:E,2,FALSE)</f>
        <v>31523.565441345683</v>
      </c>
      <c r="H1128" t="s">
        <v>386</v>
      </c>
      <c r="I1128" t="s">
        <v>20</v>
      </c>
      <c r="J1128" t="s">
        <v>71</v>
      </c>
      <c r="K1128" t="str">
        <f>VLOOKUP(tblSalaries[[#This Row],[Where do you work]],tblCountries[[Actual]:[Mapping]],2,FALSE)</f>
        <v>UK</v>
      </c>
      <c r="L1128" t="s">
        <v>13</v>
      </c>
      <c r="M1128" s="21">
        <v>3</v>
      </c>
      <c r="N1128" t="str">
        <f>VLOOKUP(IF(FLOOR(tblSalaries[[#This Row],[Salary in USD]]/salary_step,1)&gt;19,19,FLOOR(tblSalaries[[#This Row],[Salary in USD]]/salary_step,1)),tblCountries4[#All],2,0)</f>
        <v>02 | 25000 - 37500</v>
      </c>
      <c r="O1128">
        <f>IF(VALUE(max_scatterplot)=0,tblSalaries[[#This Row],[Salary in USD]],IF(AND(tblSalaries[[#This Row],[Salary in USD]]&gt;=VALUE(min_scatterplot),tblSalaries[[#This Row],[Salary in USD]]&lt;=VALUE(max_scatterplot)),tblSalaries[[#This Row],[Salary in USD]],selection_false))</f>
        <v>31523.565441345683</v>
      </c>
    </row>
    <row r="1129" spans="2:15" ht="15" customHeight="1" x14ac:dyDescent="0.25">
      <c r="B1129" t="s">
        <v>3825</v>
      </c>
      <c r="C1129" s="1">
        <v>41075.73300925926</v>
      </c>
      <c r="D1129" s="4">
        <v>20000</v>
      </c>
      <c r="E1129">
        <v>20000</v>
      </c>
      <c r="F1129" t="s">
        <v>69</v>
      </c>
      <c r="G1129">
        <f>tblSalaries[[#This Row],[clean Salary (in local currency)]]*VLOOKUP(tblSalaries[[#This Row],[Currency]],mapping!D:E,2,FALSE)</f>
        <v>31523.565441345683</v>
      </c>
      <c r="H1129" t="s">
        <v>310</v>
      </c>
      <c r="I1129" t="s">
        <v>310</v>
      </c>
      <c r="J1129" t="s">
        <v>71</v>
      </c>
      <c r="K1129" t="str">
        <f>VLOOKUP(tblSalaries[[#This Row],[Where do you work]],tblCountries[[Actual]:[Mapping]],2,FALSE)</f>
        <v>UK</v>
      </c>
      <c r="L1129" t="s">
        <v>18</v>
      </c>
      <c r="M1129" s="21">
        <v>10</v>
      </c>
      <c r="N1129" t="str">
        <f>VLOOKUP(IF(FLOOR(tblSalaries[[#This Row],[Salary in USD]]/salary_step,1)&gt;19,19,FLOOR(tblSalaries[[#This Row],[Salary in USD]]/salary_step,1)),tblCountries4[#All],2,0)</f>
        <v>02 | 25000 - 37500</v>
      </c>
      <c r="O1129">
        <f>IF(VALUE(max_scatterplot)=0,tblSalaries[[#This Row],[Salary in USD]],IF(AND(tblSalaries[[#This Row],[Salary in USD]]&gt;=VALUE(min_scatterplot),tblSalaries[[#This Row],[Salary in USD]]&lt;=VALUE(max_scatterplot)),tblSalaries[[#This Row],[Salary in USD]],selection_false))</f>
        <v>31523.565441345683</v>
      </c>
    </row>
    <row r="1130" spans="2:15" ht="15" customHeight="1" x14ac:dyDescent="0.25">
      <c r="B1130" t="s">
        <v>2092</v>
      </c>
      <c r="C1130" s="1">
        <v>41055.007881944446</v>
      </c>
      <c r="D1130" s="4" t="s">
        <v>141</v>
      </c>
      <c r="E1130">
        <v>31330</v>
      </c>
      <c r="F1130" t="s">
        <v>6</v>
      </c>
      <c r="G1130">
        <f>tblSalaries[[#This Row],[clean Salary (in local currency)]]*VLOOKUP(tblSalaries[[#This Row],[Currency]],mapping!D:E,2,FALSE)</f>
        <v>31330</v>
      </c>
      <c r="H1130" t="s">
        <v>142</v>
      </c>
      <c r="I1130" t="s">
        <v>20</v>
      </c>
      <c r="J1130" t="s">
        <v>143</v>
      </c>
      <c r="K1130" t="str">
        <f>VLOOKUP(tblSalaries[[#This Row],[Where do you work]],tblCountries[[Actual]:[Mapping]],2,FALSE)</f>
        <v>Brazil</v>
      </c>
      <c r="L1130" t="s">
        <v>13</v>
      </c>
      <c r="M1130" s="21" t="s">
        <v>4016</v>
      </c>
      <c r="N1130" t="str">
        <f>VLOOKUP(IF(FLOOR(tblSalaries[[#This Row],[Salary in USD]]/salary_step,1)&gt;19,19,FLOOR(tblSalaries[[#This Row],[Salary in USD]]/salary_step,1)),tblCountries4[#All],2,0)</f>
        <v>02 | 25000 - 37500</v>
      </c>
      <c r="O1130">
        <f>IF(VALUE(max_scatterplot)=0,tblSalaries[[#This Row],[Salary in USD]],IF(AND(tblSalaries[[#This Row],[Salary in USD]]&gt;=VALUE(min_scatterplot),tblSalaries[[#This Row],[Salary in USD]]&lt;=VALUE(max_scatterplot)),tblSalaries[[#This Row],[Salary in USD]],selection_false))</f>
        <v>31330</v>
      </c>
    </row>
    <row r="1131" spans="2:15" ht="15" customHeight="1" x14ac:dyDescent="0.25">
      <c r="B1131" t="s">
        <v>2715</v>
      </c>
      <c r="C1131" s="1">
        <v>41055.623368055552</v>
      </c>
      <c r="D1131" s="4">
        <v>31250</v>
      </c>
      <c r="E1131">
        <v>31250</v>
      </c>
      <c r="F1131" t="s">
        <v>6</v>
      </c>
      <c r="G1131">
        <f>tblSalaries[[#This Row],[clean Salary (in local currency)]]*VLOOKUP(tblSalaries[[#This Row],[Currency]],mapping!D:E,2,FALSE)</f>
        <v>31250</v>
      </c>
      <c r="H1131" t="s">
        <v>827</v>
      </c>
      <c r="I1131" t="s">
        <v>52</v>
      </c>
      <c r="J1131" t="s">
        <v>8</v>
      </c>
      <c r="K1131" t="str">
        <f>VLOOKUP(tblSalaries[[#This Row],[Where do you work]],tblCountries[[Actual]:[Mapping]],2,FALSE)</f>
        <v>India</v>
      </c>
      <c r="L1131" t="s">
        <v>18</v>
      </c>
      <c r="M1131" s="21">
        <v>6</v>
      </c>
      <c r="N1131" t="str">
        <f>VLOOKUP(IF(FLOOR(tblSalaries[[#This Row],[Salary in USD]]/salary_step,1)&gt;19,19,FLOOR(tblSalaries[[#This Row],[Salary in USD]]/salary_step,1)),tblCountries4[#All],2,0)</f>
        <v>02 | 25000 - 37500</v>
      </c>
      <c r="O1131">
        <f>IF(VALUE(max_scatterplot)=0,tblSalaries[[#This Row],[Salary in USD]],IF(AND(tblSalaries[[#This Row],[Salary in USD]]&gt;=VALUE(min_scatterplot),tblSalaries[[#This Row],[Salary in USD]]&lt;=VALUE(max_scatterplot)),tblSalaries[[#This Row],[Salary in USD]],selection_false))</f>
        <v>31250</v>
      </c>
    </row>
    <row r="1132" spans="2:15" ht="15" customHeight="1" x14ac:dyDescent="0.25">
      <c r="B1132" t="s">
        <v>3714</v>
      </c>
      <c r="C1132" s="1">
        <v>41068.344375000001</v>
      </c>
      <c r="D1132" s="4">
        <v>31200</v>
      </c>
      <c r="E1132">
        <v>31200</v>
      </c>
      <c r="F1132" t="s">
        <v>6</v>
      </c>
      <c r="G1132">
        <f>tblSalaries[[#This Row],[clean Salary (in local currency)]]*VLOOKUP(tblSalaries[[#This Row],[Currency]],mapping!D:E,2,FALSE)</f>
        <v>31200</v>
      </c>
      <c r="H1132" t="s">
        <v>1090</v>
      </c>
      <c r="I1132" t="s">
        <v>20</v>
      </c>
      <c r="J1132" t="s">
        <v>143</v>
      </c>
      <c r="K1132" t="str">
        <f>VLOOKUP(tblSalaries[[#This Row],[Where do you work]],tblCountries[[Actual]:[Mapping]],2,FALSE)</f>
        <v>Brazil</v>
      </c>
      <c r="L1132" t="s">
        <v>9</v>
      </c>
      <c r="M1132" s="21">
        <v>4</v>
      </c>
      <c r="N1132" t="str">
        <f>VLOOKUP(IF(FLOOR(tblSalaries[[#This Row],[Salary in USD]]/salary_step,1)&gt;19,19,FLOOR(tblSalaries[[#This Row],[Salary in USD]]/salary_step,1)),tblCountries4[#All],2,0)</f>
        <v>02 | 25000 - 37500</v>
      </c>
      <c r="O1132">
        <f>IF(VALUE(max_scatterplot)=0,tblSalaries[[#This Row],[Salary in USD]],IF(AND(tblSalaries[[#This Row],[Salary in USD]]&gt;=VALUE(min_scatterplot),tblSalaries[[#This Row],[Salary in USD]]&lt;=VALUE(max_scatterplot)),tblSalaries[[#This Row],[Salary in USD]],selection_false))</f>
        <v>31200</v>
      </c>
    </row>
    <row r="1133" spans="2:15" ht="15" customHeight="1" x14ac:dyDescent="0.25">
      <c r="B1133" t="s">
        <v>3633</v>
      </c>
      <c r="C1133" s="1">
        <v>41064.82371527778</v>
      </c>
      <c r="D1133" s="4" t="s">
        <v>1801</v>
      </c>
      <c r="E1133">
        <v>31200</v>
      </c>
      <c r="F1133" t="s">
        <v>6</v>
      </c>
      <c r="G1133">
        <f>tblSalaries[[#This Row],[clean Salary (in local currency)]]*VLOOKUP(tblSalaries[[#This Row],[Currency]],mapping!D:E,2,FALSE)</f>
        <v>31200</v>
      </c>
      <c r="H1133" t="s">
        <v>467</v>
      </c>
      <c r="I1133" t="s">
        <v>3999</v>
      </c>
      <c r="J1133" t="s">
        <v>1802</v>
      </c>
      <c r="K1133" t="str">
        <f>VLOOKUP(tblSalaries[[#This Row],[Where do you work]],tblCountries[[Actual]:[Mapping]],2,FALSE)</f>
        <v>Israel</v>
      </c>
      <c r="L1133" t="s">
        <v>13</v>
      </c>
      <c r="M1133" s="21">
        <v>11</v>
      </c>
      <c r="N1133" t="str">
        <f>VLOOKUP(IF(FLOOR(tblSalaries[[#This Row],[Salary in USD]]/salary_step,1)&gt;19,19,FLOOR(tblSalaries[[#This Row],[Salary in USD]]/salary_step,1)),tblCountries4[#All],2,0)</f>
        <v>02 | 25000 - 37500</v>
      </c>
      <c r="O1133">
        <f>IF(VALUE(max_scatterplot)=0,tblSalaries[[#This Row],[Salary in USD]],IF(AND(tblSalaries[[#This Row],[Salary in USD]]&gt;=VALUE(min_scatterplot),tblSalaries[[#This Row],[Salary in USD]]&lt;=VALUE(max_scatterplot)),tblSalaries[[#This Row],[Salary in USD]],selection_false))</f>
        <v>31200</v>
      </c>
    </row>
    <row r="1134" spans="2:15" ht="15" customHeight="1" x14ac:dyDescent="0.25">
      <c r="B1134" t="s">
        <v>3541</v>
      </c>
      <c r="C1134" s="1">
        <v>41061.106273148151</v>
      </c>
      <c r="D1134" s="4">
        <v>31200</v>
      </c>
      <c r="E1134">
        <v>31200</v>
      </c>
      <c r="F1134" t="s">
        <v>6</v>
      </c>
      <c r="G1134">
        <f>tblSalaries[[#This Row],[clean Salary (in local currency)]]*VLOOKUP(tblSalaries[[#This Row],[Currency]],mapping!D:E,2,FALSE)</f>
        <v>31200</v>
      </c>
      <c r="H1134" t="s">
        <v>153</v>
      </c>
      <c r="I1134" t="s">
        <v>20</v>
      </c>
      <c r="J1134" t="s">
        <v>15</v>
      </c>
      <c r="K1134" t="str">
        <f>VLOOKUP(tblSalaries[[#This Row],[Where do you work]],tblCountries[[Actual]:[Mapping]],2,FALSE)</f>
        <v>USA</v>
      </c>
      <c r="L1134" t="s">
        <v>9</v>
      </c>
      <c r="M1134" s="21">
        <v>15</v>
      </c>
      <c r="N1134" t="str">
        <f>VLOOKUP(IF(FLOOR(tblSalaries[[#This Row],[Salary in USD]]/salary_step,1)&gt;19,19,FLOOR(tblSalaries[[#This Row],[Salary in USD]]/salary_step,1)),tblCountries4[#All],2,0)</f>
        <v>02 | 25000 - 37500</v>
      </c>
      <c r="O1134">
        <f>IF(VALUE(max_scatterplot)=0,tblSalaries[[#This Row],[Salary in USD]],IF(AND(tblSalaries[[#This Row],[Salary in USD]]&gt;=VALUE(min_scatterplot),tblSalaries[[#This Row],[Salary in USD]]&lt;=VALUE(max_scatterplot)),tblSalaries[[#This Row],[Salary in USD]],selection_false))</f>
        <v>31200</v>
      </c>
    </row>
    <row r="1135" spans="2:15" ht="15" customHeight="1" x14ac:dyDescent="0.25">
      <c r="B1135" t="s">
        <v>2257</v>
      </c>
      <c r="C1135" s="1">
        <v>41055.045856481483</v>
      </c>
      <c r="D1135" s="4" t="s">
        <v>323</v>
      </c>
      <c r="E1135">
        <v>31000</v>
      </c>
      <c r="F1135" t="s">
        <v>6</v>
      </c>
      <c r="G1135">
        <f>tblSalaries[[#This Row],[clean Salary (in local currency)]]*VLOOKUP(tblSalaries[[#This Row],[Currency]],mapping!D:E,2,FALSE)</f>
        <v>31000</v>
      </c>
      <c r="H1135" t="s">
        <v>324</v>
      </c>
      <c r="I1135" t="s">
        <v>20</v>
      </c>
      <c r="J1135" t="s">
        <v>15</v>
      </c>
      <c r="K1135" t="str">
        <f>VLOOKUP(tblSalaries[[#This Row],[Where do you work]],tblCountries[[Actual]:[Mapping]],2,FALSE)</f>
        <v>USA</v>
      </c>
      <c r="L1135" t="s">
        <v>9</v>
      </c>
      <c r="M1135" s="21" t="s">
        <v>4016</v>
      </c>
      <c r="N1135" t="str">
        <f>VLOOKUP(IF(FLOOR(tblSalaries[[#This Row],[Salary in USD]]/salary_step,1)&gt;19,19,FLOOR(tblSalaries[[#This Row],[Salary in USD]]/salary_step,1)),tblCountries4[#All],2,0)</f>
        <v>02 | 25000 - 37500</v>
      </c>
      <c r="O1135">
        <f>IF(VALUE(max_scatterplot)=0,tblSalaries[[#This Row],[Salary in USD]],IF(AND(tblSalaries[[#This Row],[Salary in USD]]&gt;=VALUE(min_scatterplot),tblSalaries[[#This Row],[Salary in USD]]&lt;=VALUE(max_scatterplot)),tblSalaries[[#This Row],[Salary in USD]],selection_false))</f>
        <v>31000</v>
      </c>
    </row>
    <row r="1136" spans="2:15" ht="15" customHeight="1" x14ac:dyDescent="0.25">
      <c r="B1136" t="s">
        <v>2301</v>
      </c>
      <c r="C1136" s="1">
        <v>41055.056087962963</v>
      </c>
      <c r="D1136" s="4">
        <v>31000</v>
      </c>
      <c r="E1136">
        <v>31000</v>
      </c>
      <c r="F1136" t="s">
        <v>6</v>
      </c>
      <c r="G1136">
        <f>tblSalaries[[#This Row],[clean Salary (in local currency)]]*VLOOKUP(tblSalaries[[#This Row],[Currency]],mapping!D:E,2,FALSE)</f>
        <v>31000</v>
      </c>
      <c r="H1136" t="s">
        <v>372</v>
      </c>
      <c r="I1136" t="s">
        <v>67</v>
      </c>
      <c r="J1136" t="s">
        <v>15</v>
      </c>
      <c r="K1136" t="str">
        <f>VLOOKUP(tblSalaries[[#This Row],[Where do you work]],tblCountries[[Actual]:[Mapping]],2,FALSE)</f>
        <v>USA</v>
      </c>
      <c r="L1136" t="s">
        <v>18</v>
      </c>
      <c r="M1136" s="21" t="s">
        <v>4016</v>
      </c>
      <c r="N1136" t="str">
        <f>VLOOKUP(IF(FLOOR(tblSalaries[[#This Row],[Salary in USD]]/salary_step,1)&gt;19,19,FLOOR(tblSalaries[[#This Row],[Salary in USD]]/salary_step,1)),tblCountries4[#All],2,0)</f>
        <v>02 | 25000 - 37500</v>
      </c>
      <c r="O1136">
        <f>IF(VALUE(max_scatterplot)=0,tblSalaries[[#This Row],[Salary in USD]],IF(AND(tblSalaries[[#This Row],[Salary in USD]]&gt;=VALUE(min_scatterplot),tblSalaries[[#This Row],[Salary in USD]]&lt;=VALUE(max_scatterplot)),tblSalaries[[#This Row],[Salary in USD]],selection_false))</f>
        <v>31000</v>
      </c>
    </row>
    <row r="1137" spans="2:15" ht="15" customHeight="1" x14ac:dyDescent="0.25">
      <c r="B1137" t="s">
        <v>3645</v>
      </c>
      <c r="C1137" s="1">
        <v>41065.163611111115</v>
      </c>
      <c r="D1137" s="4" t="s">
        <v>1816</v>
      </c>
      <c r="E1137">
        <v>30500</v>
      </c>
      <c r="F1137" t="s">
        <v>6</v>
      </c>
      <c r="G1137">
        <f>tblSalaries[[#This Row],[clean Salary (in local currency)]]*VLOOKUP(tblSalaries[[#This Row],[Currency]],mapping!D:E,2,FALSE)</f>
        <v>30500</v>
      </c>
      <c r="H1137" t="s">
        <v>14</v>
      </c>
      <c r="I1137" t="s">
        <v>20</v>
      </c>
      <c r="J1137" t="s">
        <v>143</v>
      </c>
      <c r="K1137" t="str">
        <f>VLOOKUP(tblSalaries[[#This Row],[Where do you work]],tblCountries[[Actual]:[Mapping]],2,FALSE)</f>
        <v>Brazil</v>
      </c>
      <c r="L1137" t="s">
        <v>13</v>
      </c>
      <c r="M1137" s="21">
        <v>8</v>
      </c>
      <c r="N1137" t="str">
        <f>VLOOKUP(IF(FLOOR(tblSalaries[[#This Row],[Salary in USD]]/salary_step,1)&gt;19,19,FLOOR(tblSalaries[[#This Row],[Salary in USD]]/salary_step,1)),tblCountries4[#All],2,0)</f>
        <v>02 | 25000 - 37500</v>
      </c>
      <c r="O1137">
        <f>IF(VALUE(max_scatterplot)=0,tblSalaries[[#This Row],[Salary in USD]],IF(AND(tblSalaries[[#This Row],[Salary in USD]]&gt;=VALUE(min_scatterplot),tblSalaries[[#This Row],[Salary in USD]]&lt;=VALUE(max_scatterplot)),tblSalaries[[#This Row],[Salary in USD]],selection_false))</f>
        <v>30500</v>
      </c>
    </row>
    <row r="1138" spans="2:15" ht="15" customHeight="1" x14ac:dyDescent="0.25">
      <c r="B1138" t="s">
        <v>2059</v>
      </c>
      <c r="C1138" s="1">
        <v>41054.25675925926</v>
      </c>
      <c r="D1138" s="4" t="s">
        <v>100</v>
      </c>
      <c r="E1138">
        <v>24000</v>
      </c>
      <c r="F1138" t="s">
        <v>22</v>
      </c>
      <c r="G1138">
        <f>tblSalaries[[#This Row],[clean Salary (in local currency)]]*VLOOKUP(tblSalaries[[#This Row],[Currency]],mapping!D:E,2,FALSE)</f>
        <v>30489.586535798586</v>
      </c>
      <c r="H1138" t="s">
        <v>101</v>
      </c>
      <c r="I1138" t="s">
        <v>52</v>
      </c>
      <c r="J1138" t="s">
        <v>24</v>
      </c>
      <c r="K1138" t="str">
        <f>VLOOKUP(tblSalaries[[#This Row],[Where do you work]],tblCountries[[Actual]:[Mapping]],2,FALSE)</f>
        <v>Germany</v>
      </c>
      <c r="L1138" t="s">
        <v>13</v>
      </c>
      <c r="M1138" s="21" t="s">
        <v>4016</v>
      </c>
      <c r="N1138" t="str">
        <f>VLOOKUP(IF(FLOOR(tblSalaries[[#This Row],[Salary in USD]]/salary_step,1)&gt;19,19,FLOOR(tblSalaries[[#This Row],[Salary in USD]]/salary_step,1)),tblCountries4[#All],2,0)</f>
        <v>02 | 25000 - 37500</v>
      </c>
      <c r="O1138">
        <f>IF(VALUE(max_scatterplot)=0,tblSalaries[[#This Row],[Salary in USD]],IF(AND(tblSalaries[[#This Row],[Salary in USD]]&gt;=VALUE(min_scatterplot),tblSalaries[[#This Row],[Salary in USD]]&lt;=VALUE(max_scatterplot)),tblSalaries[[#This Row],[Salary in USD]],selection_false))</f>
        <v>30489.586535798586</v>
      </c>
    </row>
    <row r="1139" spans="2:15" ht="15" customHeight="1" x14ac:dyDescent="0.25">
      <c r="B1139" t="s">
        <v>3298</v>
      </c>
      <c r="C1139" s="1">
        <v>41058.657141203701</v>
      </c>
      <c r="D1139" s="4" t="s">
        <v>1483</v>
      </c>
      <c r="E1139">
        <v>24000</v>
      </c>
      <c r="F1139" t="s">
        <v>22</v>
      </c>
      <c r="G1139">
        <f>tblSalaries[[#This Row],[clean Salary (in local currency)]]*VLOOKUP(tblSalaries[[#This Row],[Currency]],mapping!D:E,2,FALSE)</f>
        <v>30489.586535798586</v>
      </c>
      <c r="H1139" t="s">
        <v>488</v>
      </c>
      <c r="I1139" t="s">
        <v>488</v>
      </c>
      <c r="J1139" t="s">
        <v>1351</v>
      </c>
      <c r="K1139" t="str">
        <f>VLOOKUP(tblSalaries[[#This Row],[Where do you work]],tblCountries[[Actual]:[Mapping]],2,FALSE)</f>
        <v>italy</v>
      </c>
      <c r="L1139" t="s">
        <v>9</v>
      </c>
      <c r="M1139" s="21">
        <v>10</v>
      </c>
      <c r="N1139" t="str">
        <f>VLOOKUP(IF(FLOOR(tblSalaries[[#This Row],[Salary in USD]]/salary_step,1)&gt;19,19,FLOOR(tblSalaries[[#This Row],[Salary in USD]]/salary_step,1)),tblCountries4[#All],2,0)</f>
        <v>02 | 25000 - 37500</v>
      </c>
      <c r="O1139">
        <f>IF(VALUE(max_scatterplot)=0,tblSalaries[[#This Row],[Salary in USD]],IF(AND(tblSalaries[[#This Row],[Salary in USD]]&gt;=VALUE(min_scatterplot),tblSalaries[[#This Row],[Salary in USD]]&lt;=VALUE(max_scatterplot)),tblSalaries[[#This Row],[Salary in USD]],selection_false))</f>
        <v>30489.586535798586</v>
      </c>
    </row>
    <row r="1140" spans="2:15" ht="15" customHeight="1" x14ac:dyDescent="0.25">
      <c r="B1140" t="s">
        <v>2818</v>
      </c>
      <c r="C1140" s="1">
        <v>41055.959722222222</v>
      </c>
      <c r="D1140" s="4" t="s">
        <v>950</v>
      </c>
      <c r="E1140">
        <v>1700000</v>
      </c>
      <c r="F1140" t="s">
        <v>40</v>
      </c>
      <c r="G1140">
        <f>tblSalaries[[#This Row],[clean Salary (in local currency)]]*VLOOKUP(tblSalaries[[#This Row],[Currency]],mapping!D:E,2,FALSE)</f>
        <v>30273.458368652366</v>
      </c>
      <c r="H1140" t="s">
        <v>951</v>
      </c>
      <c r="I1140" t="s">
        <v>52</v>
      </c>
      <c r="J1140" t="s">
        <v>8</v>
      </c>
      <c r="K1140" t="str">
        <f>VLOOKUP(tblSalaries[[#This Row],[Where do you work]],tblCountries[[Actual]:[Mapping]],2,FALSE)</f>
        <v>India</v>
      </c>
      <c r="L1140" t="s">
        <v>13</v>
      </c>
      <c r="M1140" s="21">
        <v>1.1000000000000001</v>
      </c>
      <c r="N1140" t="str">
        <f>VLOOKUP(IF(FLOOR(tblSalaries[[#This Row],[Salary in USD]]/salary_step,1)&gt;19,19,FLOOR(tblSalaries[[#This Row],[Salary in USD]]/salary_step,1)),tblCountries4[#All],2,0)</f>
        <v>02 | 25000 - 37500</v>
      </c>
      <c r="O1140">
        <f>IF(VALUE(max_scatterplot)=0,tblSalaries[[#This Row],[Salary in USD]],IF(AND(tblSalaries[[#This Row],[Salary in USD]]&gt;=VALUE(min_scatterplot),tblSalaries[[#This Row],[Salary in USD]]&lt;=VALUE(max_scatterplot)),tblSalaries[[#This Row],[Salary in USD]],selection_false))</f>
        <v>30273.458368652366</v>
      </c>
    </row>
    <row r="1141" spans="2:15" ht="15" customHeight="1" x14ac:dyDescent="0.25">
      <c r="B1141" t="s">
        <v>3562</v>
      </c>
      <c r="C1141" s="1">
        <v>41061.631562499999</v>
      </c>
      <c r="D1141" s="4">
        <v>1700000</v>
      </c>
      <c r="E1141">
        <v>1700000</v>
      </c>
      <c r="F1141" t="s">
        <v>40</v>
      </c>
      <c r="G1141">
        <f>tblSalaries[[#This Row],[clean Salary (in local currency)]]*VLOOKUP(tblSalaries[[#This Row],[Currency]],mapping!D:E,2,FALSE)</f>
        <v>30273.458368652366</v>
      </c>
      <c r="H1141" t="s">
        <v>1741</v>
      </c>
      <c r="I1141" t="s">
        <v>4001</v>
      </c>
      <c r="J1141" t="s">
        <v>8</v>
      </c>
      <c r="K1141" t="str">
        <f>VLOOKUP(tblSalaries[[#This Row],[Where do you work]],tblCountries[[Actual]:[Mapping]],2,FALSE)</f>
        <v>India</v>
      </c>
      <c r="L1141" t="s">
        <v>9</v>
      </c>
      <c r="M1141" s="21">
        <v>6</v>
      </c>
      <c r="N1141" t="str">
        <f>VLOOKUP(IF(FLOOR(tblSalaries[[#This Row],[Salary in USD]]/salary_step,1)&gt;19,19,FLOOR(tblSalaries[[#This Row],[Salary in USD]]/salary_step,1)),tblCountries4[#All],2,0)</f>
        <v>02 | 25000 - 37500</v>
      </c>
      <c r="O1141">
        <f>IF(VALUE(max_scatterplot)=0,tblSalaries[[#This Row],[Salary in USD]],IF(AND(tblSalaries[[#This Row],[Salary in USD]]&gt;=VALUE(min_scatterplot),tblSalaries[[#This Row],[Salary in USD]]&lt;=VALUE(max_scatterplot)),tblSalaries[[#This Row],[Salary in USD]],selection_false))</f>
        <v>30273.458368652366</v>
      </c>
    </row>
    <row r="1142" spans="2:15" ht="15" customHeight="1" x14ac:dyDescent="0.25">
      <c r="B1142" t="s">
        <v>2760</v>
      </c>
      <c r="C1142" s="1">
        <v>41055.725474537037</v>
      </c>
      <c r="D1142" s="4">
        <v>30232</v>
      </c>
      <c r="E1142">
        <v>30232</v>
      </c>
      <c r="F1142" t="s">
        <v>6</v>
      </c>
      <c r="G1142">
        <f>tblSalaries[[#This Row],[clean Salary (in local currency)]]*VLOOKUP(tblSalaries[[#This Row],[Currency]],mapping!D:E,2,FALSE)</f>
        <v>30232</v>
      </c>
      <c r="H1142" t="s">
        <v>882</v>
      </c>
      <c r="I1142" t="s">
        <v>310</v>
      </c>
      <c r="J1142" t="s">
        <v>883</v>
      </c>
      <c r="K1142" t="str">
        <f>VLOOKUP(tblSalaries[[#This Row],[Where do you work]],tblCountries[[Actual]:[Mapping]],2,FALSE)</f>
        <v>USA</v>
      </c>
      <c r="L1142" t="s">
        <v>18</v>
      </c>
      <c r="M1142" s="21">
        <v>5</v>
      </c>
      <c r="N1142" t="str">
        <f>VLOOKUP(IF(FLOOR(tblSalaries[[#This Row],[Salary in USD]]/salary_step,1)&gt;19,19,FLOOR(tblSalaries[[#This Row],[Salary in USD]]/salary_step,1)),tblCountries4[#All],2,0)</f>
        <v>02 | 25000 - 37500</v>
      </c>
      <c r="O1142">
        <f>IF(VALUE(max_scatterplot)=0,tblSalaries[[#This Row],[Salary in USD]],IF(AND(tblSalaries[[#This Row],[Salary in USD]]&gt;=VALUE(min_scatterplot),tblSalaries[[#This Row],[Salary in USD]]&lt;=VALUE(max_scatterplot)),tblSalaries[[#This Row],[Salary in USD]],selection_false))</f>
        <v>30232</v>
      </c>
    </row>
    <row r="1143" spans="2:15" ht="15" customHeight="1" x14ac:dyDescent="0.25">
      <c r="B1143" t="s">
        <v>3816</v>
      </c>
      <c r="C1143" s="1">
        <v>41075.1250462963</v>
      </c>
      <c r="D1143" s="4">
        <v>30000</v>
      </c>
      <c r="E1143">
        <v>30000</v>
      </c>
      <c r="F1143" t="s">
        <v>6</v>
      </c>
      <c r="G1143">
        <f>tblSalaries[[#This Row],[clean Salary (in local currency)]]*VLOOKUP(tblSalaries[[#This Row],[Currency]],mapping!D:E,2,FALSE)</f>
        <v>30000</v>
      </c>
      <c r="H1143" t="s">
        <v>1664</v>
      </c>
      <c r="I1143" t="s">
        <v>20</v>
      </c>
      <c r="J1143" t="s">
        <v>143</v>
      </c>
      <c r="K1143" t="str">
        <f>VLOOKUP(tblSalaries[[#This Row],[Where do you work]],tblCountries[[Actual]:[Mapping]],2,FALSE)</f>
        <v>Brazil</v>
      </c>
      <c r="L1143" t="s">
        <v>18</v>
      </c>
      <c r="M1143" s="21">
        <v>1</v>
      </c>
      <c r="N1143" t="str">
        <f>VLOOKUP(IF(FLOOR(tblSalaries[[#This Row],[Salary in USD]]/salary_step,1)&gt;19,19,FLOOR(tblSalaries[[#This Row],[Salary in USD]]/salary_step,1)),tblCountries4[#All],2,0)</f>
        <v>02 | 25000 - 37500</v>
      </c>
      <c r="O1143">
        <f>IF(VALUE(max_scatterplot)=0,tblSalaries[[#This Row],[Salary in USD]],IF(AND(tblSalaries[[#This Row],[Salary in USD]]&gt;=VALUE(min_scatterplot),tblSalaries[[#This Row],[Salary in USD]]&lt;=VALUE(max_scatterplot)),tblSalaries[[#This Row],[Salary in USD]],selection_false))</f>
        <v>30000</v>
      </c>
    </row>
    <row r="1144" spans="2:15" ht="15" customHeight="1" x14ac:dyDescent="0.25">
      <c r="B1144" t="s">
        <v>2402</v>
      </c>
      <c r="C1144" s="1">
        <v>41055.087939814817</v>
      </c>
      <c r="D1144" s="4">
        <v>30000</v>
      </c>
      <c r="E1144">
        <v>30000</v>
      </c>
      <c r="F1144" t="s">
        <v>6</v>
      </c>
      <c r="G1144">
        <f>tblSalaries[[#This Row],[clean Salary (in local currency)]]*VLOOKUP(tblSalaries[[#This Row],[Currency]],mapping!D:E,2,FALSE)</f>
        <v>30000</v>
      </c>
      <c r="H1144" t="s">
        <v>452</v>
      </c>
      <c r="I1144" t="s">
        <v>4001</v>
      </c>
      <c r="J1144" t="s">
        <v>8</v>
      </c>
      <c r="K1144" t="str">
        <f>VLOOKUP(tblSalaries[[#This Row],[Where do you work]],tblCountries[[Actual]:[Mapping]],2,FALSE)</f>
        <v>India</v>
      </c>
      <c r="L1144" t="s">
        <v>18</v>
      </c>
      <c r="M1144" s="21" t="s">
        <v>4016</v>
      </c>
      <c r="N1144" t="str">
        <f>VLOOKUP(IF(FLOOR(tblSalaries[[#This Row],[Salary in USD]]/salary_step,1)&gt;19,19,FLOOR(tblSalaries[[#This Row],[Salary in USD]]/salary_step,1)),tblCountries4[#All],2,0)</f>
        <v>02 | 25000 - 37500</v>
      </c>
      <c r="O1144">
        <f>IF(VALUE(max_scatterplot)=0,tblSalaries[[#This Row],[Salary in USD]],IF(AND(tblSalaries[[#This Row],[Salary in USD]]&gt;=VALUE(min_scatterplot),tblSalaries[[#This Row],[Salary in USD]]&lt;=VALUE(max_scatterplot)),tblSalaries[[#This Row],[Salary in USD]],selection_false))</f>
        <v>30000</v>
      </c>
    </row>
    <row r="1145" spans="2:15" ht="15" customHeight="1" x14ac:dyDescent="0.25">
      <c r="B1145" t="s">
        <v>2834</v>
      </c>
      <c r="C1145" s="1">
        <v>41056.008946759262</v>
      </c>
      <c r="D1145" s="4">
        <v>30000</v>
      </c>
      <c r="E1145">
        <v>30000</v>
      </c>
      <c r="F1145" t="s">
        <v>6</v>
      </c>
      <c r="G1145">
        <f>tblSalaries[[#This Row],[clean Salary (in local currency)]]*VLOOKUP(tblSalaries[[#This Row],[Currency]],mapping!D:E,2,FALSE)</f>
        <v>30000</v>
      </c>
      <c r="H1145" t="s">
        <v>721</v>
      </c>
      <c r="I1145" t="s">
        <v>3999</v>
      </c>
      <c r="J1145" t="s">
        <v>8</v>
      </c>
      <c r="K1145" t="str">
        <f>VLOOKUP(tblSalaries[[#This Row],[Where do you work]],tblCountries[[Actual]:[Mapping]],2,FALSE)</f>
        <v>India</v>
      </c>
      <c r="L1145" t="s">
        <v>9</v>
      </c>
      <c r="M1145" s="21">
        <v>2</v>
      </c>
      <c r="N1145" t="str">
        <f>VLOOKUP(IF(FLOOR(tblSalaries[[#This Row],[Salary in USD]]/salary_step,1)&gt;19,19,FLOOR(tblSalaries[[#This Row],[Salary in USD]]/salary_step,1)),tblCountries4[#All],2,0)</f>
        <v>02 | 25000 - 37500</v>
      </c>
      <c r="O1145">
        <f>IF(VALUE(max_scatterplot)=0,tblSalaries[[#This Row],[Salary in USD]],IF(AND(tblSalaries[[#This Row],[Salary in USD]]&gt;=VALUE(min_scatterplot),tblSalaries[[#This Row],[Salary in USD]]&lt;=VALUE(max_scatterplot)),tblSalaries[[#This Row],[Salary in USD]],selection_false))</f>
        <v>30000</v>
      </c>
    </row>
    <row r="1146" spans="2:15" ht="15" customHeight="1" x14ac:dyDescent="0.25">
      <c r="B1146" t="s">
        <v>3251</v>
      </c>
      <c r="C1146" s="1">
        <v>41058.408182870371</v>
      </c>
      <c r="D1146" s="4">
        <v>30000</v>
      </c>
      <c r="E1146">
        <v>30000</v>
      </c>
      <c r="F1146" t="s">
        <v>6</v>
      </c>
      <c r="G1146">
        <f>tblSalaries[[#This Row],[clean Salary (in local currency)]]*VLOOKUP(tblSalaries[[#This Row],[Currency]],mapping!D:E,2,FALSE)</f>
        <v>30000</v>
      </c>
      <c r="H1146" t="s">
        <v>1423</v>
      </c>
      <c r="I1146" t="s">
        <v>52</v>
      </c>
      <c r="J1146" t="s">
        <v>8</v>
      </c>
      <c r="K1146" t="str">
        <f>VLOOKUP(tblSalaries[[#This Row],[Where do you work]],tblCountries[[Actual]:[Mapping]],2,FALSE)</f>
        <v>India</v>
      </c>
      <c r="L1146" t="s">
        <v>18</v>
      </c>
      <c r="M1146" s="21">
        <v>3</v>
      </c>
      <c r="N1146" t="str">
        <f>VLOOKUP(IF(FLOOR(tblSalaries[[#This Row],[Salary in USD]]/salary_step,1)&gt;19,19,FLOOR(tblSalaries[[#This Row],[Salary in USD]]/salary_step,1)),tblCountries4[#All],2,0)</f>
        <v>02 | 25000 - 37500</v>
      </c>
      <c r="O1146">
        <f>IF(VALUE(max_scatterplot)=0,tblSalaries[[#This Row],[Salary in USD]],IF(AND(tblSalaries[[#This Row],[Salary in USD]]&gt;=VALUE(min_scatterplot),tblSalaries[[#This Row],[Salary in USD]]&lt;=VALUE(max_scatterplot)),tblSalaries[[#This Row],[Salary in USD]],selection_false))</f>
        <v>30000</v>
      </c>
    </row>
    <row r="1147" spans="2:15" ht="15" customHeight="1" x14ac:dyDescent="0.25">
      <c r="B1147" t="s">
        <v>3538</v>
      </c>
      <c r="C1147" s="1">
        <v>41061.016597222224</v>
      </c>
      <c r="D1147" s="4">
        <v>30000</v>
      </c>
      <c r="E1147">
        <v>30000</v>
      </c>
      <c r="F1147" t="s">
        <v>6</v>
      </c>
      <c r="G1147">
        <f>tblSalaries[[#This Row],[clean Salary (in local currency)]]*VLOOKUP(tblSalaries[[#This Row],[Currency]],mapping!D:E,2,FALSE)</f>
        <v>30000</v>
      </c>
      <c r="H1147" t="s">
        <v>1719</v>
      </c>
      <c r="I1147" t="s">
        <v>20</v>
      </c>
      <c r="J1147" t="s">
        <v>8</v>
      </c>
      <c r="K1147" t="str">
        <f>VLOOKUP(tblSalaries[[#This Row],[Where do you work]],tblCountries[[Actual]:[Mapping]],2,FALSE)</f>
        <v>India</v>
      </c>
      <c r="L1147" t="s">
        <v>13</v>
      </c>
      <c r="M1147" s="21">
        <v>4</v>
      </c>
      <c r="N1147" t="str">
        <f>VLOOKUP(IF(FLOOR(tblSalaries[[#This Row],[Salary in USD]]/salary_step,1)&gt;19,19,FLOOR(tblSalaries[[#This Row],[Salary in USD]]/salary_step,1)),tblCountries4[#All],2,0)</f>
        <v>02 | 25000 - 37500</v>
      </c>
      <c r="O1147">
        <f>IF(VALUE(max_scatterplot)=0,tblSalaries[[#This Row],[Salary in USD]],IF(AND(tblSalaries[[#This Row],[Salary in USD]]&gt;=VALUE(min_scatterplot),tblSalaries[[#This Row],[Salary in USD]]&lt;=VALUE(max_scatterplot)),tblSalaries[[#This Row],[Salary in USD]],selection_false))</f>
        <v>30000</v>
      </c>
    </row>
    <row r="1148" spans="2:15" ht="15" customHeight="1" x14ac:dyDescent="0.25">
      <c r="B1148" t="s">
        <v>2819</v>
      </c>
      <c r="C1148" s="1">
        <v>41055.960659722223</v>
      </c>
      <c r="D1148" s="4" t="s">
        <v>952</v>
      </c>
      <c r="E1148">
        <v>30000</v>
      </c>
      <c r="F1148" t="s">
        <v>6</v>
      </c>
      <c r="G1148">
        <f>tblSalaries[[#This Row],[clean Salary (in local currency)]]*VLOOKUP(tblSalaries[[#This Row],[Currency]],mapping!D:E,2,FALSE)</f>
        <v>30000</v>
      </c>
      <c r="H1148" t="s">
        <v>953</v>
      </c>
      <c r="I1148" t="s">
        <v>488</v>
      </c>
      <c r="J1148" t="s">
        <v>954</v>
      </c>
      <c r="K1148" t="str">
        <f>VLOOKUP(tblSalaries[[#This Row],[Where do you work]],tblCountries[[Actual]:[Mapping]],2,FALSE)</f>
        <v>Indonesia</v>
      </c>
      <c r="L1148" t="s">
        <v>9</v>
      </c>
      <c r="M1148" s="21">
        <v>7</v>
      </c>
      <c r="N1148" t="str">
        <f>VLOOKUP(IF(FLOOR(tblSalaries[[#This Row],[Salary in USD]]/salary_step,1)&gt;19,19,FLOOR(tblSalaries[[#This Row],[Salary in USD]]/salary_step,1)),tblCountries4[#All],2,0)</f>
        <v>02 | 25000 - 37500</v>
      </c>
      <c r="O1148">
        <f>IF(VALUE(max_scatterplot)=0,tblSalaries[[#This Row],[Salary in USD]],IF(AND(tblSalaries[[#This Row],[Salary in USD]]&gt;=VALUE(min_scatterplot),tblSalaries[[#This Row],[Salary in USD]]&lt;=VALUE(max_scatterplot)),tblSalaries[[#This Row],[Salary in USD]],selection_false))</f>
        <v>30000</v>
      </c>
    </row>
    <row r="1149" spans="2:15" ht="15" customHeight="1" x14ac:dyDescent="0.25">
      <c r="B1149" t="s">
        <v>2929</v>
      </c>
      <c r="C1149" s="1">
        <v>41056.991261574076</v>
      </c>
      <c r="D1149" s="4" t="s">
        <v>520</v>
      </c>
      <c r="E1149">
        <v>30000</v>
      </c>
      <c r="F1149" t="s">
        <v>6</v>
      </c>
      <c r="G1149">
        <f>tblSalaries[[#This Row],[clean Salary (in local currency)]]*VLOOKUP(tblSalaries[[#This Row],[Currency]],mapping!D:E,2,FALSE)</f>
        <v>30000</v>
      </c>
      <c r="H1149" t="s">
        <v>1077</v>
      </c>
      <c r="I1149" t="s">
        <v>310</v>
      </c>
      <c r="J1149" t="s">
        <v>1078</v>
      </c>
      <c r="K1149" t="str">
        <f>VLOOKUP(tblSalaries[[#This Row],[Where do you work]],tblCountries[[Actual]:[Mapping]],2,FALSE)</f>
        <v>iran</v>
      </c>
      <c r="L1149" t="s">
        <v>18</v>
      </c>
      <c r="M1149" s="21">
        <v>30</v>
      </c>
      <c r="N1149" t="str">
        <f>VLOOKUP(IF(FLOOR(tblSalaries[[#This Row],[Salary in USD]]/salary_step,1)&gt;19,19,FLOOR(tblSalaries[[#This Row],[Salary in USD]]/salary_step,1)),tblCountries4[#All],2,0)</f>
        <v>02 | 25000 - 37500</v>
      </c>
      <c r="O1149">
        <f>IF(VALUE(max_scatterplot)=0,tblSalaries[[#This Row],[Salary in USD]],IF(AND(tblSalaries[[#This Row],[Salary in USD]]&gt;=VALUE(min_scatterplot),tblSalaries[[#This Row],[Salary in USD]]&lt;=VALUE(max_scatterplot)),tblSalaries[[#This Row],[Salary in USD]],selection_false))</f>
        <v>30000</v>
      </c>
    </row>
    <row r="1150" spans="2:15" ht="15" customHeight="1" x14ac:dyDescent="0.25">
      <c r="B1150" t="s">
        <v>3745</v>
      </c>
      <c r="C1150" s="1">
        <v>41070.666168981479</v>
      </c>
      <c r="D1150" s="4">
        <v>30000</v>
      </c>
      <c r="E1150">
        <v>30000</v>
      </c>
      <c r="F1150" t="s">
        <v>6</v>
      </c>
      <c r="G1150">
        <f>tblSalaries[[#This Row],[clean Salary (in local currency)]]*VLOOKUP(tblSalaries[[#This Row],[Currency]],mapping!D:E,2,FALSE)</f>
        <v>30000</v>
      </c>
      <c r="H1150" t="s">
        <v>1893</v>
      </c>
      <c r="I1150" t="s">
        <v>20</v>
      </c>
      <c r="J1150" t="s">
        <v>1131</v>
      </c>
      <c r="K1150" t="str">
        <f>VLOOKUP(tblSalaries[[#This Row],[Where do you work]],tblCountries[[Actual]:[Mapping]],2,FALSE)</f>
        <v>Malaysia</v>
      </c>
      <c r="L1150" t="s">
        <v>25</v>
      </c>
      <c r="M1150" s="21">
        <v>12</v>
      </c>
      <c r="N1150" t="str">
        <f>VLOOKUP(IF(FLOOR(tblSalaries[[#This Row],[Salary in USD]]/salary_step,1)&gt;19,19,FLOOR(tblSalaries[[#This Row],[Salary in USD]]/salary_step,1)),tblCountries4[#All],2,0)</f>
        <v>02 | 25000 - 37500</v>
      </c>
      <c r="O1150">
        <f>IF(VALUE(max_scatterplot)=0,tblSalaries[[#This Row],[Salary in USD]],IF(AND(tblSalaries[[#This Row],[Salary in USD]]&gt;=VALUE(min_scatterplot),tblSalaries[[#This Row],[Salary in USD]]&lt;=VALUE(max_scatterplot)),tblSalaries[[#This Row],[Salary in USD]],selection_false))</f>
        <v>30000</v>
      </c>
    </row>
    <row r="1151" spans="2:15" ht="15" customHeight="1" x14ac:dyDescent="0.25">
      <c r="B1151" t="s">
        <v>3143</v>
      </c>
      <c r="C1151" s="1">
        <v>41057.923750000002</v>
      </c>
      <c r="D1151" s="4">
        <v>30000</v>
      </c>
      <c r="E1151">
        <v>30000</v>
      </c>
      <c r="F1151" t="s">
        <v>6</v>
      </c>
      <c r="G1151">
        <f>tblSalaries[[#This Row],[clean Salary (in local currency)]]*VLOOKUP(tblSalaries[[#This Row],[Currency]],mapping!D:E,2,FALSE)</f>
        <v>30000</v>
      </c>
      <c r="H1151" t="s">
        <v>1300</v>
      </c>
      <c r="I1151" t="s">
        <v>52</v>
      </c>
      <c r="J1151" t="s">
        <v>1301</v>
      </c>
      <c r="K1151" t="str">
        <f>VLOOKUP(tblSalaries[[#This Row],[Where do you work]],tblCountries[[Actual]:[Mapping]],2,FALSE)</f>
        <v>Mexico</v>
      </c>
      <c r="L1151" t="s">
        <v>13</v>
      </c>
      <c r="M1151" s="21">
        <v>17</v>
      </c>
      <c r="N1151" t="str">
        <f>VLOOKUP(IF(FLOOR(tblSalaries[[#This Row],[Salary in USD]]/salary_step,1)&gt;19,19,FLOOR(tblSalaries[[#This Row],[Salary in USD]]/salary_step,1)),tblCountries4[#All],2,0)</f>
        <v>02 | 25000 - 37500</v>
      </c>
      <c r="O1151">
        <f>IF(VALUE(max_scatterplot)=0,tblSalaries[[#This Row],[Salary in USD]],IF(AND(tblSalaries[[#This Row],[Salary in USD]]&gt;=VALUE(min_scatterplot),tblSalaries[[#This Row],[Salary in USD]]&lt;=VALUE(max_scatterplot)),tblSalaries[[#This Row],[Salary in USD]],selection_false))</f>
        <v>30000</v>
      </c>
    </row>
    <row r="1152" spans="2:15" ht="15" customHeight="1" x14ac:dyDescent="0.25">
      <c r="B1152" t="s">
        <v>3516</v>
      </c>
      <c r="C1152" s="1">
        <v>41060.714571759258</v>
      </c>
      <c r="D1152" s="4">
        <v>30000</v>
      </c>
      <c r="E1152">
        <v>30000</v>
      </c>
      <c r="F1152" t="s">
        <v>6</v>
      </c>
      <c r="G1152">
        <f>tblSalaries[[#This Row],[clean Salary (in local currency)]]*VLOOKUP(tblSalaries[[#This Row],[Currency]],mapping!D:E,2,FALSE)</f>
        <v>30000</v>
      </c>
      <c r="H1152" t="s">
        <v>1693</v>
      </c>
      <c r="I1152" t="s">
        <v>52</v>
      </c>
      <c r="J1152" t="s">
        <v>17</v>
      </c>
      <c r="K1152" t="str">
        <f>VLOOKUP(tblSalaries[[#This Row],[Where do you work]],tblCountries[[Actual]:[Mapping]],2,FALSE)</f>
        <v>Pakistan</v>
      </c>
      <c r="L1152" t="s">
        <v>9</v>
      </c>
      <c r="M1152" s="21">
        <v>5</v>
      </c>
      <c r="N1152" t="str">
        <f>VLOOKUP(IF(FLOOR(tblSalaries[[#This Row],[Salary in USD]]/salary_step,1)&gt;19,19,FLOOR(tblSalaries[[#This Row],[Salary in USD]]/salary_step,1)),tblCountries4[#All],2,0)</f>
        <v>02 | 25000 - 37500</v>
      </c>
      <c r="O1152">
        <f>IF(VALUE(max_scatterplot)=0,tblSalaries[[#This Row],[Salary in USD]],IF(AND(tblSalaries[[#This Row],[Salary in USD]]&gt;=VALUE(min_scatterplot),tblSalaries[[#This Row],[Salary in USD]]&lt;=VALUE(max_scatterplot)),tblSalaries[[#This Row],[Salary in USD]],selection_false))</f>
        <v>30000</v>
      </c>
    </row>
    <row r="1153" spans="2:15" ht="15" customHeight="1" x14ac:dyDescent="0.25">
      <c r="B1153" t="s">
        <v>2429</v>
      </c>
      <c r="C1153" s="1">
        <v>41055.103900462964</v>
      </c>
      <c r="D1153" s="4" t="s">
        <v>520</v>
      </c>
      <c r="E1153">
        <v>30000</v>
      </c>
      <c r="F1153" t="s">
        <v>6</v>
      </c>
      <c r="G1153">
        <f>tblSalaries[[#This Row],[clean Salary (in local currency)]]*VLOOKUP(tblSalaries[[#This Row],[Currency]],mapping!D:E,2,FALSE)</f>
        <v>30000</v>
      </c>
      <c r="H1153" t="s">
        <v>521</v>
      </c>
      <c r="I1153" t="s">
        <v>3999</v>
      </c>
      <c r="J1153" t="s">
        <v>73</v>
      </c>
      <c r="K1153" t="str">
        <f>VLOOKUP(tblSalaries[[#This Row],[Where do you work]],tblCountries[[Actual]:[Mapping]],2,FALSE)</f>
        <v>Romania</v>
      </c>
      <c r="L1153" t="s">
        <v>25</v>
      </c>
      <c r="M1153" s="21" t="s">
        <v>4016</v>
      </c>
      <c r="N1153" t="str">
        <f>VLOOKUP(IF(FLOOR(tblSalaries[[#This Row],[Salary in USD]]/salary_step,1)&gt;19,19,FLOOR(tblSalaries[[#This Row],[Salary in USD]]/salary_step,1)),tblCountries4[#All],2,0)</f>
        <v>02 | 25000 - 37500</v>
      </c>
      <c r="O1153">
        <f>IF(VALUE(max_scatterplot)=0,tblSalaries[[#This Row],[Salary in USD]],IF(AND(tblSalaries[[#This Row],[Salary in USD]]&gt;=VALUE(min_scatterplot),tblSalaries[[#This Row],[Salary in USD]]&lt;=VALUE(max_scatterplot)),tblSalaries[[#This Row],[Salary in USD]],selection_false))</f>
        <v>30000</v>
      </c>
    </row>
    <row r="1154" spans="2:15" ht="15" customHeight="1" x14ac:dyDescent="0.25">
      <c r="B1154" t="s">
        <v>3427</v>
      </c>
      <c r="C1154" s="1">
        <v>41059.545972222222</v>
      </c>
      <c r="D1154" s="4">
        <v>30000</v>
      </c>
      <c r="E1154">
        <v>30000</v>
      </c>
      <c r="F1154" t="s">
        <v>6</v>
      </c>
      <c r="G1154">
        <f>tblSalaries[[#This Row],[clean Salary (in local currency)]]*VLOOKUP(tblSalaries[[#This Row],[Currency]],mapping!D:E,2,FALSE)</f>
        <v>30000</v>
      </c>
      <c r="H1154" t="s">
        <v>1602</v>
      </c>
      <c r="I1154" t="s">
        <v>310</v>
      </c>
      <c r="J1154" t="s">
        <v>179</v>
      </c>
      <c r="K1154" t="str">
        <f>VLOOKUP(tblSalaries[[#This Row],[Where do you work]],tblCountries[[Actual]:[Mapping]],2,FALSE)</f>
        <v>UAE</v>
      </c>
      <c r="L1154" t="s">
        <v>9</v>
      </c>
      <c r="M1154" s="21">
        <v>8</v>
      </c>
      <c r="N1154" t="str">
        <f>VLOOKUP(IF(FLOOR(tblSalaries[[#This Row],[Salary in USD]]/salary_step,1)&gt;19,19,FLOOR(tblSalaries[[#This Row],[Salary in USD]]/salary_step,1)),tblCountries4[#All],2,0)</f>
        <v>02 | 25000 - 37500</v>
      </c>
      <c r="O1154">
        <f>IF(VALUE(max_scatterplot)=0,tblSalaries[[#This Row],[Salary in USD]],IF(AND(tblSalaries[[#This Row],[Salary in USD]]&gt;=VALUE(min_scatterplot),tblSalaries[[#This Row],[Salary in USD]]&lt;=VALUE(max_scatterplot)),tblSalaries[[#This Row],[Salary in USD]],selection_false))</f>
        <v>30000</v>
      </c>
    </row>
    <row r="1155" spans="2:15" ht="15" customHeight="1" x14ac:dyDescent="0.25">
      <c r="B1155" t="s">
        <v>2045</v>
      </c>
      <c r="C1155" s="1">
        <v>41054.216400462959</v>
      </c>
      <c r="D1155" s="4">
        <v>30000</v>
      </c>
      <c r="E1155">
        <v>30000</v>
      </c>
      <c r="F1155" t="s">
        <v>6</v>
      </c>
      <c r="G1155">
        <f>tblSalaries[[#This Row],[clean Salary (in local currency)]]*VLOOKUP(tblSalaries[[#This Row],[Currency]],mapping!D:E,2,FALSE)</f>
        <v>30000</v>
      </c>
      <c r="H1155" t="s">
        <v>79</v>
      </c>
      <c r="I1155" t="s">
        <v>356</v>
      </c>
      <c r="J1155" t="s">
        <v>15</v>
      </c>
      <c r="K1155" t="str">
        <f>VLOOKUP(tblSalaries[[#This Row],[Where do you work]],tblCountries[[Actual]:[Mapping]],2,FALSE)</f>
        <v>USA</v>
      </c>
      <c r="L1155" t="s">
        <v>18</v>
      </c>
      <c r="M1155" s="21" t="s">
        <v>4016</v>
      </c>
      <c r="N1155" t="str">
        <f>VLOOKUP(IF(FLOOR(tblSalaries[[#This Row],[Salary in USD]]/salary_step,1)&gt;19,19,FLOOR(tblSalaries[[#This Row],[Salary in USD]]/salary_step,1)),tblCountries4[#All],2,0)</f>
        <v>02 | 25000 - 37500</v>
      </c>
      <c r="O1155">
        <f>IF(VALUE(max_scatterplot)=0,tblSalaries[[#This Row],[Salary in USD]],IF(AND(tblSalaries[[#This Row],[Salary in USD]]&gt;=VALUE(min_scatterplot),tblSalaries[[#This Row],[Salary in USD]]&lt;=VALUE(max_scatterplot)),tblSalaries[[#This Row],[Salary in USD]],selection_false))</f>
        <v>30000</v>
      </c>
    </row>
    <row r="1156" spans="2:15" ht="15" customHeight="1" x14ac:dyDescent="0.25">
      <c r="B1156" t="s">
        <v>2428</v>
      </c>
      <c r="C1156" s="1">
        <v>41055.102662037039</v>
      </c>
      <c r="D1156" s="4" t="s">
        <v>518</v>
      </c>
      <c r="E1156">
        <v>30000</v>
      </c>
      <c r="F1156" t="s">
        <v>6</v>
      </c>
      <c r="G1156">
        <f>tblSalaries[[#This Row],[clean Salary (in local currency)]]*VLOOKUP(tblSalaries[[#This Row],[Currency]],mapping!D:E,2,FALSE)</f>
        <v>30000</v>
      </c>
      <c r="H1156" t="s">
        <v>519</v>
      </c>
      <c r="I1156" t="s">
        <v>52</v>
      </c>
      <c r="J1156" t="s">
        <v>15</v>
      </c>
      <c r="K1156" t="str">
        <f>VLOOKUP(tblSalaries[[#This Row],[Where do you work]],tblCountries[[Actual]:[Mapping]],2,FALSE)</f>
        <v>USA</v>
      </c>
      <c r="L1156" t="s">
        <v>18</v>
      </c>
      <c r="M1156" s="21" t="s">
        <v>4016</v>
      </c>
      <c r="N1156" t="str">
        <f>VLOOKUP(IF(FLOOR(tblSalaries[[#This Row],[Salary in USD]]/salary_step,1)&gt;19,19,FLOOR(tblSalaries[[#This Row],[Salary in USD]]/salary_step,1)),tblCountries4[#All],2,0)</f>
        <v>02 | 25000 - 37500</v>
      </c>
      <c r="O1156">
        <f>IF(VALUE(max_scatterplot)=0,tblSalaries[[#This Row],[Salary in USD]],IF(AND(tblSalaries[[#This Row],[Salary in USD]]&gt;=VALUE(min_scatterplot),tblSalaries[[#This Row],[Salary in USD]]&lt;=VALUE(max_scatterplot)),tblSalaries[[#This Row],[Salary in USD]],selection_false))</f>
        <v>30000</v>
      </c>
    </row>
    <row r="1157" spans="2:15" ht="15" customHeight="1" x14ac:dyDescent="0.25">
      <c r="B1157" t="s">
        <v>2477</v>
      </c>
      <c r="C1157" s="1">
        <v>41055.138194444444</v>
      </c>
      <c r="D1157" s="4">
        <v>30000</v>
      </c>
      <c r="E1157">
        <v>30000</v>
      </c>
      <c r="F1157" t="s">
        <v>6</v>
      </c>
      <c r="G1157">
        <f>tblSalaries[[#This Row],[clean Salary (in local currency)]]*VLOOKUP(tblSalaries[[#This Row],[Currency]],mapping!D:E,2,FALSE)</f>
        <v>30000</v>
      </c>
      <c r="H1157" t="s">
        <v>576</v>
      </c>
      <c r="I1157" t="s">
        <v>20</v>
      </c>
      <c r="J1157" t="s">
        <v>15</v>
      </c>
      <c r="K1157" t="str">
        <f>VLOOKUP(tblSalaries[[#This Row],[Where do you work]],tblCountries[[Actual]:[Mapping]],2,FALSE)</f>
        <v>USA</v>
      </c>
      <c r="L1157" t="s">
        <v>186</v>
      </c>
      <c r="M1157" s="21" t="s">
        <v>4016</v>
      </c>
      <c r="N1157" t="str">
        <f>VLOOKUP(IF(FLOOR(tblSalaries[[#This Row],[Salary in USD]]/salary_step,1)&gt;19,19,FLOOR(tblSalaries[[#This Row],[Salary in USD]]/salary_step,1)),tblCountries4[#All],2,0)</f>
        <v>02 | 25000 - 37500</v>
      </c>
      <c r="O1157">
        <f>IF(VALUE(max_scatterplot)=0,tblSalaries[[#This Row],[Salary in USD]],IF(AND(tblSalaries[[#This Row],[Salary in USD]]&gt;=VALUE(min_scatterplot),tblSalaries[[#This Row],[Salary in USD]]&lt;=VALUE(max_scatterplot)),tblSalaries[[#This Row],[Salary in USD]],selection_false))</f>
        <v>30000</v>
      </c>
    </row>
    <row r="1158" spans="2:15" ht="15" customHeight="1" x14ac:dyDescent="0.25">
      <c r="B1158" t="s">
        <v>2606</v>
      </c>
      <c r="C1158" s="1">
        <v>41055.430960648147</v>
      </c>
      <c r="D1158" s="4">
        <v>30000</v>
      </c>
      <c r="E1158">
        <v>30000</v>
      </c>
      <c r="F1158" t="s">
        <v>6</v>
      </c>
      <c r="G1158">
        <f>tblSalaries[[#This Row],[clean Salary (in local currency)]]*VLOOKUP(tblSalaries[[#This Row],[Currency]],mapping!D:E,2,FALSE)</f>
        <v>30000</v>
      </c>
      <c r="H1158" t="s">
        <v>710</v>
      </c>
      <c r="I1158" t="s">
        <v>20</v>
      </c>
      <c r="J1158" t="s">
        <v>15</v>
      </c>
      <c r="K1158" t="str">
        <f>VLOOKUP(tblSalaries[[#This Row],[Where do you work]],tblCountries[[Actual]:[Mapping]],2,FALSE)</f>
        <v>USA</v>
      </c>
      <c r="L1158" t="s">
        <v>18</v>
      </c>
      <c r="M1158" s="21">
        <v>8</v>
      </c>
      <c r="N1158" t="str">
        <f>VLOOKUP(IF(FLOOR(tblSalaries[[#This Row],[Salary in USD]]/salary_step,1)&gt;19,19,FLOOR(tblSalaries[[#This Row],[Salary in USD]]/salary_step,1)),tblCountries4[#All],2,0)</f>
        <v>02 | 25000 - 37500</v>
      </c>
      <c r="O1158">
        <f>IF(VALUE(max_scatterplot)=0,tblSalaries[[#This Row],[Salary in USD]],IF(AND(tblSalaries[[#This Row],[Salary in USD]]&gt;=VALUE(min_scatterplot),tblSalaries[[#This Row],[Salary in USD]]&lt;=VALUE(max_scatterplot)),tblSalaries[[#This Row],[Salary in USD]],selection_false))</f>
        <v>30000</v>
      </c>
    </row>
    <row r="1159" spans="2:15" ht="15" customHeight="1" x14ac:dyDescent="0.25">
      <c r="B1159" t="s">
        <v>3711</v>
      </c>
      <c r="C1159" s="1">
        <v>41068.149201388886</v>
      </c>
      <c r="D1159" s="4">
        <v>30000</v>
      </c>
      <c r="E1159">
        <v>30000</v>
      </c>
      <c r="F1159" t="s">
        <v>6</v>
      </c>
      <c r="G1159">
        <f>tblSalaries[[#This Row],[clean Salary (in local currency)]]*VLOOKUP(tblSalaries[[#This Row],[Currency]],mapping!D:E,2,FALSE)</f>
        <v>30000</v>
      </c>
      <c r="H1159" t="s">
        <v>1257</v>
      </c>
      <c r="I1159" t="s">
        <v>52</v>
      </c>
      <c r="J1159" t="s">
        <v>15</v>
      </c>
      <c r="K1159" t="str">
        <f>VLOOKUP(tblSalaries[[#This Row],[Where do you work]],tblCountries[[Actual]:[Mapping]],2,FALSE)</f>
        <v>USA</v>
      </c>
      <c r="L1159" t="s">
        <v>9</v>
      </c>
      <c r="M1159" s="21">
        <v>1</v>
      </c>
      <c r="N1159" t="str">
        <f>VLOOKUP(IF(FLOOR(tblSalaries[[#This Row],[Salary in USD]]/salary_step,1)&gt;19,19,FLOOR(tblSalaries[[#This Row],[Salary in USD]]/salary_step,1)),tblCountries4[#All],2,0)</f>
        <v>02 | 25000 - 37500</v>
      </c>
      <c r="O1159">
        <f>IF(VALUE(max_scatterplot)=0,tblSalaries[[#This Row],[Salary in USD]],IF(AND(tblSalaries[[#This Row],[Salary in USD]]&gt;=VALUE(min_scatterplot),tblSalaries[[#This Row],[Salary in USD]]&lt;=VALUE(max_scatterplot)),tblSalaries[[#This Row],[Salary in USD]],selection_false))</f>
        <v>30000</v>
      </c>
    </row>
    <row r="1160" spans="2:15" ht="15" customHeight="1" x14ac:dyDescent="0.25">
      <c r="B1160" t="s">
        <v>3727</v>
      </c>
      <c r="C1160" s="1">
        <v>41068.876944444448</v>
      </c>
      <c r="D1160" s="4">
        <v>30000</v>
      </c>
      <c r="E1160">
        <v>30000</v>
      </c>
      <c r="F1160" t="s">
        <v>6</v>
      </c>
      <c r="G1160">
        <f>tblSalaries[[#This Row],[clean Salary (in local currency)]]*VLOOKUP(tblSalaries[[#This Row],[Currency]],mapping!D:E,2,FALSE)</f>
        <v>30000</v>
      </c>
      <c r="H1160" t="s">
        <v>1879</v>
      </c>
      <c r="I1160" t="s">
        <v>20</v>
      </c>
      <c r="J1160" t="s">
        <v>15</v>
      </c>
      <c r="K1160" t="str">
        <f>VLOOKUP(tblSalaries[[#This Row],[Where do you work]],tblCountries[[Actual]:[Mapping]],2,FALSE)</f>
        <v>USA</v>
      </c>
      <c r="L1160" t="s">
        <v>18</v>
      </c>
      <c r="M1160" s="21">
        <v>4</v>
      </c>
      <c r="N1160" t="str">
        <f>VLOOKUP(IF(FLOOR(tblSalaries[[#This Row],[Salary in USD]]/salary_step,1)&gt;19,19,FLOOR(tblSalaries[[#This Row],[Salary in USD]]/salary_step,1)),tblCountries4[#All],2,0)</f>
        <v>02 | 25000 - 37500</v>
      </c>
      <c r="O1160">
        <f>IF(VALUE(max_scatterplot)=0,tblSalaries[[#This Row],[Salary in USD]],IF(AND(tblSalaries[[#This Row],[Salary in USD]]&gt;=VALUE(min_scatterplot),tblSalaries[[#This Row],[Salary in USD]]&lt;=VALUE(max_scatterplot)),tblSalaries[[#This Row],[Salary in USD]],selection_false))</f>
        <v>30000</v>
      </c>
    </row>
    <row r="1161" spans="2:15" ht="15" customHeight="1" x14ac:dyDescent="0.25">
      <c r="B1161" t="s">
        <v>3042</v>
      </c>
      <c r="C1161" s="1">
        <v>41057.604224537034</v>
      </c>
      <c r="D1161" s="4" t="s">
        <v>1195</v>
      </c>
      <c r="E1161">
        <v>240000</v>
      </c>
      <c r="F1161" t="s">
        <v>585</v>
      </c>
      <c r="G1161">
        <f>tblSalaries[[#This Row],[clean Salary (in local currency)]]*VLOOKUP(tblSalaries[[#This Row],[Currency]],mapping!D:E,2,FALSE)</f>
        <v>29261.227167098674</v>
      </c>
      <c r="H1161" t="s">
        <v>1196</v>
      </c>
      <c r="I1161" t="s">
        <v>310</v>
      </c>
      <c r="J1161" t="s">
        <v>48</v>
      </c>
      <c r="K1161" t="str">
        <f>VLOOKUP(tblSalaries[[#This Row],[Where do you work]],tblCountries[[Actual]:[Mapping]],2,FALSE)</f>
        <v>South Africa</v>
      </c>
      <c r="L1161" t="s">
        <v>18</v>
      </c>
      <c r="M1161" s="21">
        <v>20</v>
      </c>
      <c r="N1161" t="str">
        <f>VLOOKUP(IF(FLOOR(tblSalaries[[#This Row],[Salary in USD]]/salary_step,1)&gt;19,19,FLOOR(tblSalaries[[#This Row],[Salary in USD]]/salary_step,1)),tblCountries4[#All],2,0)</f>
        <v>02 | 25000 - 37500</v>
      </c>
      <c r="O1161">
        <f>IF(VALUE(max_scatterplot)=0,tblSalaries[[#This Row],[Salary in USD]],IF(AND(tblSalaries[[#This Row],[Salary in USD]]&gt;=VALUE(min_scatterplot),tblSalaries[[#This Row],[Salary in USD]]&lt;=VALUE(max_scatterplot)),tblSalaries[[#This Row],[Salary in USD]],selection_false))</f>
        <v>29261.227167098674</v>
      </c>
    </row>
    <row r="1162" spans="2:15" ht="15" customHeight="1" x14ac:dyDescent="0.25">
      <c r="B1162" t="s">
        <v>2184</v>
      </c>
      <c r="C1162" s="1">
        <v>41055.034583333334</v>
      </c>
      <c r="D1162" s="4">
        <v>18500</v>
      </c>
      <c r="E1162">
        <v>18500</v>
      </c>
      <c r="F1162" t="s">
        <v>69</v>
      </c>
      <c r="G1162">
        <f>tblSalaries[[#This Row],[clean Salary (in local currency)]]*VLOOKUP(tblSalaries[[#This Row],[Currency]],mapping!D:E,2,FALSE)</f>
        <v>29159.298033244755</v>
      </c>
      <c r="H1162" t="s">
        <v>250</v>
      </c>
      <c r="I1162" t="s">
        <v>52</v>
      </c>
      <c r="J1162" t="s">
        <v>71</v>
      </c>
      <c r="K1162" t="str">
        <f>VLOOKUP(tblSalaries[[#This Row],[Where do you work]],tblCountries[[Actual]:[Mapping]],2,FALSE)</f>
        <v>UK</v>
      </c>
      <c r="L1162" t="s">
        <v>13</v>
      </c>
      <c r="M1162" s="21" t="s">
        <v>4016</v>
      </c>
      <c r="N1162" t="str">
        <f>VLOOKUP(IF(FLOOR(tblSalaries[[#This Row],[Salary in USD]]/salary_step,1)&gt;19,19,FLOOR(tblSalaries[[#This Row],[Salary in USD]]/salary_step,1)),tblCountries4[#All],2,0)</f>
        <v>02 | 25000 - 37500</v>
      </c>
      <c r="O1162">
        <f>IF(VALUE(max_scatterplot)=0,tblSalaries[[#This Row],[Salary in USD]],IF(AND(tblSalaries[[#This Row],[Salary in USD]]&gt;=VALUE(min_scatterplot),tblSalaries[[#This Row],[Salary in USD]]&lt;=VALUE(max_scatterplot)),tblSalaries[[#This Row],[Salary in USD]],selection_false))</f>
        <v>29159.298033244755</v>
      </c>
    </row>
    <row r="1163" spans="2:15" ht="15" customHeight="1" x14ac:dyDescent="0.25">
      <c r="B1163" t="s">
        <v>2343</v>
      </c>
      <c r="C1163" s="1">
        <v>41055.066377314812</v>
      </c>
      <c r="D1163" s="4">
        <v>29000</v>
      </c>
      <c r="E1163">
        <v>29000</v>
      </c>
      <c r="F1163" t="s">
        <v>6</v>
      </c>
      <c r="G1163">
        <f>tblSalaries[[#This Row],[clean Salary (in local currency)]]*VLOOKUP(tblSalaries[[#This Row],[Currency]],mapping!D:E,2,FALSE)</f>
        <v>29000</v>
      </c>
      <c r="H1163" t="s">
        <v>421</v>
      </c>
      <c r="I1163" t="s">
        <v>52</v>
      </c>
      <c r="J1163" t="s">
        <v>15</v>
      </c>
      <c r="K1163" t="str">
        <f>VLOOKUP(tblSalaries[[#This Row],[Where do you work]],tblCountries[[Actual]:[Mapping]],2,FALSE)</f>
        <v>USA</v>
      </c>
      <c r="L1163" t="s">
        <v>9</v>
      </c>
      <c r="M1163" s="21" t="s">
        <v>4016</v>
      </c>
      <c r="N1163" t="str">
        <f>VLOOKUP(IF(FLOOR(tblSalaries[[#This Row],[Salary in USD]]/salary_step,1)&gt;19,19,FLOOR(tblSalaries[[#This Row],[Salary in USD]]/salary_step,1)),tblCountries4[#All],2,0)</f>
        <v>02 | 25000 - 37500</v>
      </c>
      <c r="O1163">
        <f>IF(VALUE(max_scatterplot)=0,tblSalaries[[#This Row],[Salary in USD]],IF(AND(tblSalaries[[#This Row],[Salary in USD]]&gt;=VALUE(min_scatterplot),tblSalaries[[#This Row],[Salary in USD]]&lt;=VALUE(max_scatterplot)),tblSalaries[[#This Row],[Salary in USD]],selection_false))</f>
        <v>29000</v>
      </c>
    </row>
    <row r="1164" spans="2:15" ht="15" customHeight="1" x14ac:dyDescent="0.25">
      <c r="B1164" t="s">
        <v>3818</v>
      </c>
      <c r="C1164" s="1">
        <v>41075.239236111112</v>
      </c>
      <c r="D1164" s="4">
        <v>29000</v>
      </c>
      <c r="E1164">
        <v>29000</v>
      </c>
      <c r="F1164" t="s">
        <v>6</v>
      </c>
      <c r="G1164">
        <f>tblSalaries[[#This Row],[clean Salary (in local currency)]]*VLOOKUP(tblSalaries[[#This Row],[Currency]],mapping!D:E,2,FALSE)</f>
        <v>29000</v>
      </c>
      <c r="H1164" t="s">
        <v>1950</v>
      </c>
      <c r="I1164" t="s">
        <v>279</v>
      </c>
      <c r="J1164" t="s">
        <v>15</v>
      </c>
      <c r="K1164" t="str">
        <f>VLOOKUP(tblSalaries[[#This Row],[Where do you work]],tblCountries[[Actual]:[Mapping]],2,FALSE)</f>
        <v>USA</v>
      </c>
      <c r="L1164" t="s">
        <v>13</v>
      </c>
      <c r="M1164" s="21">
        <v>1</v>
      </c>
      <c r="N1164" t="str">
        <f>VLOOKUP(IF(FLOOR(tblSalaries[[#This Row],[Salary in USD]]/salary_step,1)&gt;19,19,FLOOR(tblSalaries[[#This Row],[Salary in USD]]/salary_step,1)),tblCountries4[#All],2,0)</f>
        <v>02 | 25000 - 37500</v>
      </c>
      <c r="O1164">
        <f>IF(VALUE(max_scatterplot)=0,tblSalaries[[#This Row],[Salary in USD]],IF(AND(tblSalaries[[#This Row],[Salary in USD]]&gt;=VALUE(min_scatterplot),tblSalaries[[#This Row],[Salary in USD]]&lt;=VALUE(max_scatterplot)),tblSalaries[[#This Row],[Salary in USD]],selection_false))</f>
        <v>29000</v>
      </c>
    </row>
    <row r="1165" spans="2:15" ht="15" customHeight="1" x14ac:dyDescent="0.25">
      <c r="B1165" t="s">
        <v>3722</v>
      </c>
      <c r="C1165" s="1">
        <v>41068.783472222225</v>
      </c>
      <c r="D1165" s="4">
        <v>28995</v>
      </c>
      <c r="E1165">
        <v>28995</v>
      </c>
      <c r="F1165" t="s">
        <v>6</v>
      </c>
      <c r="G1165">
        <f>tblSalaries[[#This Row],[clean Salary (in local currency)]]*VLOOKUP(tblSalaries[[#This Row],[Currency]],mapping!D:E,2,FALSE)</f>
        <v>28995</v>
      </c>
      <c r="H1165" t="s">
        <v>739</v>
      </c>
      <c r="I1165" t="s">
        <v>52</v>
      </c>
      <c r="J1165" t="s">
        <v>8</v>
      </c>
      <c r="K1165" t="str">
        <f>VLOOKUP(tblSalaries[[#This Row],[Where do you work]],tblCountries[[Actual]:[Mapping]],2,FALSE)</f>
        <v>India</v>
      </c>
      <c r="L1165" t="s">
        <v>9</v>
      </c>
      <c r="M1165" s="21">
        <v>6</v>
      </c>
      <c r="N1165" t="str">
        <f>VLOOKUP(IF(FLOOR(tblSalaries[[#This Row],[Salary in USD]]/salary_step,1)&gt;19,19,FLOOR(tblSalaries[[#This Row],[Salary in USD]]/salary_step,1)),tblCountries4[#All],2,0)</f>
        <v>02 | 25000 - 37500</v>
      </c>
      <c r="O1165">
        <f>IF(VALUE(max_scatterplot)=0,tblSalaries[[#This Row],[Salary in USD]],IF(AND(tblSalaries[[#This Row],[Salary in USD]]&gt;=VALUE(min_scatterplot),tblSalaries[[#This Row],[Salary in USD]]&lt;=VALUE(max_scatterplot)),tblSalaries[[#This Row],[Salary in USD]],selection_false))</f>
        <v>28995</v>
      </c>
    </row>
    <row r="1166" spans="2:15" ht="15" customHeight="1" x14ac:dyDescent="0.25">
      <c r="B1166" t="s">
        <v>3054</v>
      </c>
      <c r="C1166" s="1">
        <v>41057.620648148149</v>
      </c>
      <c r="D1166" s="4" t="s">
        <v>1206</v>
      </c>
      <c r="E1166">
        <v>1600000</v>
      </c>
      <c r="F1166" t="s">
        <v>40</v>
      </c>
      <c r="G1166">
        <f>tblSalaries[[#This Row],[clean Salary (in local currency)]]*VLOOKUP(tblSalaries[[#This Row],[Currency]],mapping!D:E,2,FALSE)</f>
        <v>28492.66669990811</v>
      </c>
      <c r="H1166" t="s">
        <v>1207</v>
      </c>
      <c r="I1166" t="s">
        <v>52</v>
      </c>
      <c r="J1166" t="s">
        <v>8</v>
      </c>
      <c r="K1166" t="str">
        <f>VLOOKUP(tblSalaries[[#This Row],[Where do you work]],tblCountries[[Actual]:[Mapping]],2,FALSE)</f>
        <v>India</v>
      </c>
      <c r="L1166" t="s">
        <v>13</v>
      </c>
      <c r="M1166" s="21">
        <v>9</v>
      </c>
      <c r="N1166" t="str">
        <f>VLOOKUP(IF(FLOOR(tblSalaries[[#This Row],[Salary in USD]]/salary_step,1)&gt;19,19,FLOOR(tblSalaries[[#This Row],[Salary in USD]]/salary_step,1)),tblCountries4[#All],2,0)</f>
        <v>02 | 25000 - 37500</v>
      </c>
      <c r="O1166">
        <f>IF(VALUE(max_scatterplot)=0,tblSalaries[[#This Row],[Salary in USD]],IF(AND(tblSalaries[[#This Row],[Salary in USD]]&gt;=VALUE(min_scatterplot),tblSalaries[[#This Row],[Salary in USD]]&lt;=VALUE(max_scatterplot)),tblSalaries[[#This Row],[Salary in USD]],selection_false))</f>
        <v>28492.66669990811</v>
      </c>
    </row>
    <row r="1167" spans="2:15" ht="15" customHeight="1" x14ac:dyDescent="0.25">
      <c r="B1167" t="s">
        <v>3320</v>
      </c>
      <c r="C1167" s="1">
        <v>41058.740266203706</v>
      </c>
      <c r="D1167" s="4" t="s">
        <v>1506</v>
      </c>
      <c r="E1167">
        <v>1600000</v>
      </c>
      <c r="F1167" t="s">
        <v>40</v>
      </c>
      <c r="G1167">
        <f>tblSalaries[[#This Row],[clean Salary (in local currency)]]*VLOOKUP(tblSalaries[[#This Row],[Currency]],mapping!D:E,2,FALSE)</f>
        <v>28492.66669990811</v>
      </c>
      <c r="H1167" t="s">
        <v>1507</v>
      </c>
      <c r="I1167" t="s">
        <v>20</v>
      </c>
      <c r="J1167" t="s">
        <v>8</v>
      </c>
      <c r="K1167" t="str">
        <f>VLOOKUP(tblSalaries[[#This Row],[Where do you work]],tblCountries[[Actual]:[Mapping]],2,FALSE)</f>
        <v>India</v>
      </c>
      <c r="L1167" t="s">
        <v>18</v>
      </c>
      <c r="M1167" s="21">
        <v>4</v>
      </c>
      <c r="N1167" t="str">
        <f>VLOOKUP(IF(FLOOR(tblSalaries[[#This Row],[Salary in USD]]/salary_step,1)&gt;19,19,FLOOR(tblSalaries[[#This Row],[Salary in USD]]/salary_step,1)),tblCountries4[#All],2,0)</f>
        <v>02 | 25000 - 37500</v>
      </c>
      <c r="O1167">
        <f>IF(VALUE(max_scatterplot)=0,tblSalaries[[#This Row],[Salary in USD]],IF(AND(tblSalaries[[#This Row],[Salary in USD]]&gt;=VALUE(min_scatterplot),tblSalaries[[#This Row],[Salary in USD]]&lt;=VALUE(max_scatterplot)),tblSalaries[[#This Row],[Salary in USD]],selection_false))</f>
        <v>28492.66669990811</v>
      </c>
    </row>
    <row r="1168" spans="2:15" ht="15" customHeight="1" x14ac:dyDescent="0.25">
      <c r="B1168" t="s">
        <v>2063</v>
      </c>
      <c r="C1168" s="1">
        <v>41054.269085648149</v>
      </c>
      <c r="D1168" s="4" t="s">
        <v>103</v>
      </c>
      <c r="E1168">
        <v>18000</v>
      </c>
      <c r="F1168" t="s">
        <v>69</v>
      </c>
      <c r="G1168">
        <f>tblSalaries[[#This Row],[clean Salary (in local currency)]]*VLOOKUP(tblSalaries[[#This Row],[Currency]],mapping!D:E,2,FALSE)</f>
        <v>28371.208897211112</v>
      </c>
      <c r="H1168" t="s">
        <v>104</v>
      </c>
      <c r="I1168" t="s">
        <v>52</v>
      </c>
      <c r="J1168" t="s">
        <v>71</v>
      </c>
      <c r="K1168" t="str">
        <f>VLOOKUP(tblSalaries[[#This Row],[Where do you work]],tblCountries[[Actual]:[Mapping]],2,FALSE)</f>
        <v>UK</v>
      </c>
      <c r="L1168" t="s">
        <v>25</v>
      </c>
      <c r="M1168" s="21" t="s">
        <v>4016</v>
      </c>
      <c r="N1168" t="str">
        <f>VLOOKUP(IF(FLOOR(tblSalaries[[#This Row],[Salary in USD]]/salary_step,1)&gt;19,19,FLOOR(tblSalaries[[#This Row],[Salary in USD]]/salary_step,1)),tblCountries4[#All],2,0)</f>
        <v>02 | 25000 - 37500</v>
      </c>
      <c r="O1168">
        <f>IF(VALUE(max_scatterplot)=0,tblSalaries[[#This Row],[Salary in USD]],IF(AND(tblSalaries[[#This Row],[Salary in USD]]&gt;=VALUE(min_scatterplot),tblSalaries[[#This Row],[Salary in USD]]&lt;=VALUE(max_scatterplot)),tblSalaries[[#This Row],[Salary in USD]],selection_false))</f>
        <v>28371.208897211112</v>
      </c>
    </row>
    <row r="1169" spans="2:15" ht="15" customHeight="1" x14ac:dyDescent="0.25">
      <c r="B1169" t="s">
        <v>3257</v>
      </c>
      <c r="C1169" s="1">
        <v>41058.448449074072</v>
      </c>
      <c r="D1169" s="4" t="s">
        <v>1428</v>
      </c>
      <c r="E1169">
        <v>89500</v>
      </c>
      <c r="F1169" t="s">
        <v>3939</v>
      </c>
      <c r="G1169">
        <f>tblSalaries[[#This Row],[clean Salary (in local currency)]]*VLOOKUP(tblSalaries[[#This Row],[Currency]],mapping!D:E,2,FALSE)</f>
        <v>28353.650809742252</v>
      </c>
      <c r="H1169" t="s">
        <v>52</v>
      </c>
      <c r="I1169" t="s">
        <v>52</v>
      </c>
      <c r="J1169" t="s">
        <v>1131</v>
      </c>
      <c r="K1169" t="str">
        <f>VLOOKUP(tblSalaries[[#This Row],[Where do you work]],tblCountries[[Actual]:[Mapping]],2,FALSE)</f>
        <v>Malaysia</v>
      </c>
      <c r="L1169" t="s">
        <v>18</v>
      </c>
      <c r="M1169" s="21">
        <v>20</v>
      </c>
      <c r="N1169" t="str">
        <f>VLOOKUP(IF(FLOOR(tblSalaries[[#This Row],[Salary in USD]]/salary_step,1)&gt;19,19,FLOOR(tblSalaries[[#This Row],[Salary in USD]]/salary_step,1)),tblCountries4[#All],2,0)</f>
        <v>02 | 25000 - 37500</v>
      </c>
      <c r="O1169">
        <f>IF(VALUE(max_scatterplot)=0,tblSalaries[[#This Row],[Salary in USD]],IF(AND(tblSalaries[[#This Row],[Salary in USD]]&gt;=VALUE(min_scatterplot),tblSalaries[[#This Row],[Salary in USD]]&lt;=VALUE(max_scatterplot)),tblSalaries[[#This Row],[Salary in USD]],selection_false))</f>
        <v>28353.650809742252</v>
      </c>
    </row>
    <row r="1170" spans="2:15" ht="15" customHeight="1" x14ac:dyDescent="0.25">
      <c r="B1170" t="s">
        <v>2909</v>
      </c>
      <c r="C1170" s="1">
        <v>41056.819050925929</v>
      </c>
      <c r="D1170" s="4">
        <v>104000</v>
      </c>
      <c r="E1170">
        <v>104000</v>
      </c>
      <c r="F1170" t="s">
        <v>358</v>
      </c>
      <c r="G1170">
        <f>tblSalaries[[#This Row],[clean Salary (in local currency)]]*VLOOKUP(tblSalaries[[#This Row],[Currency]],mapping!D:E,2,FALSE)</f>
        <v>28310.79811950968</v>
      </c>
      <c r="H1170" t="s">
        <v>14</v>
      </c>
      <c r="I1170" t="s">
        <v>20</v>
      </c>
      <c r="J1170" t="s">
        <v>179</v>
      </c>
      <c r="K1170" t="str">
        <f>VLOOKUP(tblSalaries[[#This Row],[Where do you work]],tblCountries[[Actual]:[Mapping]],2,FALSE)</f>
        <v>UAE</v>
      </c>
      <c r="L1170" t="s">
        <v>9</v>
      </c>
      <c r="M1170" s="21">
        <v>11</v>
      </c>
      <c r="N1170" t="str">
        <f>VLOOKUP(IF(FLOOR(tblSalaries[[#This Row],[Salary in USD]]/salary_step,1)&gt;19,19,FLOOR(tblSalaries[[#This Row],[Salary in USD]]/salary_step,1)),tblCountries4[#All],2,0)</f>
        <v>02 | 25000 - 37500</v>
      </c>
      <c r="O1170">
        <f>IF(VALUE(max_scatterplot)=0,tblSalaries[[#This Row],[Salary in USD]],IF(AND(tblSalaries[[#This Row],[Salary in USD]]&gt;=VALUE(min_scatterplot),tblSalaries[[#This Row],[Salary in USD]]&lt;=VALUE(max_scatterplot)),tblSalaries[[#This Row],[Salary in USD]],selection_false))</f>
        <v>28310.79811950968</v>
      </c>
    </row>
    <row r="1171" spans="2:15" ht="15" customHeight="1" x14ac:dyDescent="0.25">
      <c r="B1171" t="s">
        <v>2412</v>
      </c>
      <c r="C1171" s="1">
        <v>41055.093113425923</v>
      </c>
      <c r="D1171" s="4" t="s">
        <v>496</v>
      </c>
      <c r="E1171">
        <v>14000000</v>
      </c>
      <c r="F1171" t="s">
        <v>497</v>
      </c>
      <c r="G1171">
        <f>tblSalaries[[#This Row],[clean Salary (in local currency)]]*VLOOKUP(tblSalaries[[#This Row],[Currency]],mapping!D:E,2,FALSE)</f>
        <v>28109.627547434993</v>
      </c>
      <c r="H1171" t="s">
        <v>498</v>
      </c>
      <c r="I1171" t="s">
        <v>20</v>
      </c>
      <c r="J1171" t="s">
        <v>499</v>
      </c>
      <c r="K1171" t="str">
        <f>VLOOKUP(tblSalaries[[#This Row],[Where do you work]],tblCountries[[Actual]:[Mapping]],2,FALSE)</f>
        <v>Costa Rica</v>
      </c>
      <c r="L1171" t="s">
        <v>13</v>
      </c>
      <c r="M1171" s="21" t="s">
        <v>4016</v>
      </c>
      <c r="N1171" t="str">
        <f>VLOOKUP(IF(FLOOR(tblSalaries[[#This Row],[Salary in USD]]/salary_step,1)&gt;19,19,FLOOR(tblSalaries[[#This Row],[Salary in USD]]/salary_step,1)),tblCountries4[#All],2,0)</f>
        <v>02 | 25000 - 37500</v>
      </c>
      <c r="O1171">
        <f>IF(VALUE(max_scatterplot)=0,tblSalaries[[#This Row],[Salary in USD]],IF(AND(tblSalaries[[#This Row],[Salary in USD]]&gt;=VALUE(min_scatterplot),tblSalaries[[#This Row],[Salary in USD]]&lt;=VALUE(max_scatterplot)),tblSalaries[[#This Row],[Salary in USD]],selection_false))</f>
        <v>28109.627547434993</v>
      </c>
    </row>
    <row r="1172" spans="2:15" ht="15" customHeight="1" x14ac:dyDescent="0.25">
      <c r="B1172" t="s">
        <v>3021</v>
      </c>
      <c r="C1172" s="1">
        <v>41057.548634259256</v>
      </c>
      <c r="D1172" s="4">
        <v>28000</v>
      </c>
      <c r="E1172">
        <v>28000</v>
      </c>
      <c r="F1172" t="s">
        <v>6</v>
      </c>
      <c r="G1172">
        <f>tblSalaries[[#This Row],[clean Salary (in local currency)]]*VLOOKUP(tblSalaries[[#This Row],[Currency]],mapping!D:E,2,FALSE)</f>
        <v>28000</v>
      </c>
      <c r="H1172" t="s">
        <v>1082</v>
      </c>
      <c r="I1172" t="s">
        <v>3999</v>
      </c>
      <c r="J1172" t="s">
        <v>8</v>
      </c>
      <c r="K1172" t="str">
        <f>VLOOKUP(tblSalaries[[#This Row],[Where do you work]],tblCountries[[Actual]:[Mapping]],2,FALSE)</f>
        <v>India</v>
      </c>
      <c r="L1172" t="s">
        <v>18</v>
      </c>
      <c r="M1172" s="21">
        <v>3</v>
      </c>
      <c r="N1172" t="str">
        <f>VLOOKUP(IF(FLOOR(tblSalaries[[#This Row],[Salary in USD]]/salary_step,1)&gt;19,19,FLOOR(tblSalaries[[#This Row],[Salary in USD]]/salary_step,1)),tblCountries4[#All],2,0)</f>
        <v>02 | 25000 - 37500</v>
      </c>
      <c r="O1172">
        <f>IF(VALUE(max_scatterplot)=0,tblSalaries[[#This Row],[Salary in USD]],IF(AND(tblSalaries[[#This Row],[Salary in USD]]&gt;=VALUE(min_scatterplot),tblSalaries[[#This Row],[Salary in USD]]&lt;=VALUE(max_scatterplot)),tblSalaries[[#This Row],[Salary in USD]],selection_false))</f>
        <v>28000</v>
      </c>
    </row>
    <row r="1173" spans="2:15" ht="15" customHeight="1" x14ac:dyDescent="0.25">
      <c r="B1173" t="s">
        <v>3160</v>
      </c>
      <c r="C1173" s="1">
        <v>41057.951979166668</v>
      </c>
      <c r="D1173" s="4">
        <v>28000</v>
      </c>
      <c r="E1173">
        <v>28000</v>
      </c>
      <c r="F1173" t="s">
        <v>6</v>
      </c>
      <c r="G1173">
        <f>tblSalaries[[#This Row],[clean Salary (in local currency)]]*VLOOKUP(tblSalaries[[#This Row],[Currency]],mapping!D:E,2,FALSE)</f>
        <v>28000</v>
      </c>
      <c r="H1173" t="s">
        <v>1321</v>
      </c>
      <c r="I1173" t="s">
        <v>52</v>
      </c>
      <c r="J1173" t="s">
        <v>75</v>
      </c>
      <c r="K1173" t="str">
        <f>VLOOKUP(tblSalaries[[#This Row],[Where do you work]],tblCountries[[Actual]:[Mapping]],2,FALSE)</f>
        <v>Poland</v>
      </c>
      <c r="L1173" t="s">
        <v>9</v>
      </c>
      <c r="M1173" s="21">
        <v>5</v>
      </c>
      <c r="N1173" t="str">
        <f>VLOOKUP(IF(FLOOR(tblSalaries[[#This Row],[Salary in USD]]/salary_step,1)&gt;19,19,FLOOR(tblSalaries[[#This Row],[Salary in USD]]/salary_step,1)),tblCountries4[#All],2,0)</f>
        <v>02 | 25000 - 37500</v>
      </c>
      <c r="O1173">
        <f>IF(VALUE(max_scatterplot)=0,tblSalaries[[#This Row],[Salary in USD]],IF(AND(tblSalaries[[#This Row],[Salary in USD]]&gt;=VALUE(min_scatterplot),tblSalaries[[#This Row],[Salary in USD]]&lt;=VALUE(max_scatterplot)),tblSalaries[[#This Row],[Salary in USD]],selection_false))</f>
        <v>28000</v>
      </c>
    </row>
    <row r="1174" spans="2:15" ht="15" customHeight="1" x14ac:dyDescent="0.25">
      <c r="B1174" t="s">
        <v>2196</v>
      </c>
      <c r="C1174" s="1">
        <v>41055.035914351851</v>
      </c>
      <c r="D1174" s="4">
        <v>28000</v>
      </c>
      <c r="E1174">
        <v>28000</v>
      </c>
      <c r="F1174" t="s">
        <v>6</v>
      </c>
      <c r="G1174">
        <f>tblSalaries[[#This Row],[clean Salary (in local currency)]]*VLOOKUP(tblSalaries[[#This Row],[Currency]],mapping!D:E,2,FALSE)</f>
        <v>28000</v>
      </c>
      <c r="H1174" t="s">
        <v>263</v>
      </c>
      <c r="I1174" t="s">
        <v>20</v>
      </c>
      <c r="J1174" t="s">
        <v>15</v>
      </c>
      <c r="K1174" t="str">
        <f>VLOOKUP(tblSalaries[[#This Row],[Where do you work]],tblCountries[[Actual]:[Mapping]],2,FALSE)</f>
        <v>USA</v>
      </c>
      <c r="L1174" t="s">
        <v>9</v>
      </c>
      <c r="M1174" s="21" t="s">
        <v>4016</v>
      </c>
      <c r="N1174" t="str">
        <f>VLOOKUP(IF(FLOOR(tblSalaries[[#This Row],[Salary in USD]]/salary_step,1)&gt;19,19,FLOOR(tblSalaries[[#This Row],[Salary in USD]]/salary_step,1)),tblCountries4[#All],2,0)</f>
        <v>02 | 25000 - 37500</v>
      </c>
      <c r="O1174">
        <f>IF(VALUE(max_scatterplot)=0,tblSalaries[[#This Row],[Salary in USD]],IF(AND(tblSalaries[[#This Row],[Salary in USD]]&gt;=VALUE(min_scatterplot),tblSalaries[[#This Row],[Salary in USD]]&lt;=VALUE(max_scatterplot)),tblSalaries[[#This Row],[Salary in USD]],selection_false))</f>
        <v>28000</v>
      </c>
    </row>
    <row r="1175" spans="2:15" ht="15" customHeight="1" x14ac:dyDescent="0.25">
      <c r="B1175" t="s">
        <v>3163</v>
      </c>
      <c r="C1175" s="1">
        <v>41057.953506944446</v>
      </c>
      <c r="D1175" s="4">
        <v>27840</v>
      </c>
      <c r="E1175">
        <v>27840</v>
      </c>
      <c r="F1175" t="s">
        <v>6</v>
      </c>
      <c r="G1175">
        <f>tblSalaries[[#This Row],[clean Salary (in local currency)]]*VLOOKUP(tblSalaries[[#This Row],[Currency]],mapping!D:E,2,FALSE)</f>
        <v>27840</v>
      </c>
      <c r="H1175" t="s">
        <v>1325</v>
      </c>
      <c r="I1175" t="s">
        <v>20</v>
      </c>
      <c r="J1175" t="s">
        <v>15</v>
      </c>
      <c r="K1175" t="str">
        <f>VLOOKUP(tblSalaries[[#This Row],[Where do you work]],tblCountries[[Actual]:[Mapping]],2,FALSE)</f>
        <v>USA</v>
      </c>
      <c r="L1175" t="s">
        <v>18</v>
      </c>
      <c r="M1175" s="21">
        <v>1</v>
      </c>
      <c r="N1175" t="str">
        <f>VLOOKUP(IF(FLOOR(tblSalaries[[#This Row],[Salary in USD]]/salary_step,1)&gt;19,19,FLOOR(tblSalaries[[#This Row],[Salary in USD]]/salary_step,1)),tblCountries4[#All],2,0)</f>
        <v>02 | 25000 - 37500</v>
      </c>
      <c r="O1175">
        <f>IF(VALUE(max_scatterplot)=0,tblSalaries[[#This Row],[Salary in USD]],IF(AND(tblSalaries[[#This Row],[Salary in USD]]&gt;=VALUE(min_scatterplot),tblSalaries[[#This Row],[Salary in USD]]&lt;=VALUE(max_scatterplot)),tblSalaries[[#This Row],[Salary in USD]],selection_false))</f>
        <v>27840</v>
      </c>
    </row>
    <row r="1176" spans="2:15" ht="15" customHeight="1" x14ac:dyDescent="0.25">
      <c r="B1176" t="s">
        <v>2267</v>
      </c>
      <c r="C1176" s="1">
        <v>41055.047465277778</v>
      </c>
      <c r="D1176" s="4">
        <v>2300</v>
      </c>
      <c r="E1176">
        <v>27600</v>
      </c>
      <c r="F1176" t="s">
        <v>6</v>
      </c>
      <c r="G1176">
        <f>tblSalaries[[#This Row],[clean Salary (in local currency)]]*VLOOKUP(tblSalaries[[#This Row],[Currency]],mapping!D:E,2,FALSE)</f>
        <v>27600</v>
      </c>
      <c r="H1176" t="s">
        <v>335</v>
      </c>
      <c r="I1176" t="s">
        <v>356</v>
      </c>
      <c r="J1176" t="s">
        <v>171</v>
      </c>
      <c r="K1176" t="str">
        <f>VLOOKUP(tblSalaries[[#This Row],[Where do you work]],tblCountries[[Actual]:[Mapping]],2,FALSE)</f>
        <v>Singapore</v>
      </c>
      <c r="L1176" t="s">
        <v>13</v>
      </c>
      <c r="M1176" s="21" t="s">
        <v>4016</v>
      </c>
      <c r="N1176" t="str">
        <f>VLOOKUP(IF(FLOOR(tblSalaries[[#This Row],[Salary in USD]]/salary_step,1)&gt;19,19,FLOOR(tblSalaries[[#This Row],[Salary in USD]]/salary_step,1)),tblCountries4[#All],2,0)</f>
        <v>02 | 25000 - 37500</v>
      </c>
      <c r="O1176">
        <f>IF(VALUE(max_scatterplot)=0,tblSalaries[[#This Row],[Salary in USD]],IF(AND(tblSalaries[[#This Row],[Salary in USD]]&gt;=VALUE(min_scatterplot),tblSalaries[[#This Row],[Salary in USD]]&lt;=VALUE(max_scatterplot)),tblSalaries[[#This Row],[Salary in USD]],selection_false))</f>
        <v>27600</v>
      </c>
    </row>
    <row r="1177" spans="2:15" ht="15" customHeight="1" x14ac:dyDescent="0.25">
      <c r="B1177" t="s">
        <v>2561</v>
      </c>
      <c r="C1177" s="1">
        <v>41055.259872685187</v>
      </c>
      <c r="D1177" s="4">
        <v>27500</v>
      </c>
      <c r="E1177">
        <v>27500</v>
      </c>
      <c r="F1177" t="s">
        <v>6</v>
      </c>
      <c r="G1177">
        <f>tblSalaries[[#This Row],[clean Salary (in local currency)]]*VLOOKUP(tblSalaries[[#This Row],[Currency]],mapping!D:E,2,FALSE)</f>
        <v>27500</v>
      </c>
      <c r="H1177" t="s">
        <v>616</v>
      </c>
      <c r="I1177" t="s">
        <v>20</v>
      </c>
      <c r="J1177" t="s">
        <v>15</v>
      </c>
      <c r="K1177" t="str">
        <f>VLOOKUP(tblSalaries[[#This Row],[Where do you work]],tblCountries[[Actual]:[Mapping]],2,FALSE)</f>
        <v>USA</v>
      </c>
      <c r="L1177" t="s">
        <v>13</v>
      </c>
      <c r="M1177" s="21">
        <v>1</v>
      </c>
      <c r="N1177" t="str">
        <f>VLOOKUP(IF(FLOOR(tblSalaries[[#This Row],[Salary in USD]]/salary_step,1)&gt;19,19,FLOOR(tblSalaries[[#This Row],[Salary in USD]]/salary_step,1)),tblCountries4[#All],2,0)</f>
        <v>02 | 25000 - 37500</v>
      </c>
      <c r="O1177">
        <f>IF(VALUE(max_scatterplot)=0,tblSalaries[[#This Row],[Salary in USD]],IF(AND(tblSalaries[[#This Row],[Salary in USD]]&gt;=VALUE(min_scatterplot),tblSalaries[[#This Row],[Salary in USD]]&lt;=VALUE(max_scatterplot)),tblSalaries[[#This Row],[Salary in USD]],selection_false))</f>
        <v>27500</v>
      </c>
    </row>
    <row r="1178" spans="2:15" ht="15" customHeight="1" x14ac:dyDescent="0.25">
      <c r="B1178" t="s">
        <v>2289</v>
      </c>
      <c r="C1178" s="1">
        <v>41055.053599537037</v>
      </c>
      <c r="D1178" s="4" t="s">
        <v>357</v>
      </c>
      <c r="E1178">
        <v>100000</v>
      </c>
      <c r="F1178" t="s">
        <v>358</v>
      </c>
      <c r="G1178">
        <f>tblSalaries[[#This Row],[clean Salary (in local currency)]]*VLOOKUP(tblSalaries[[#This Row],[Currency]],mapping!D:E,2,FALSE)</f>
        <v>27221.92126875931</v>
      </c>
      <c r="H1178" t="s">
        <v>310</v>
      </c>
      <c r="I1178" t="s">
        <v>310</v>
      </c>
      <c r="J1178" t="s">
        <v>359</v>
      </c>
      <c r="K1178" t="str">
        <f>VLOOKUP(tblSalaries[[#This Row],[Where do you work]],tblCountries[[Actual]:[Mapping]],2,FALSE)</f>
        <v>Dubai</v>
      </c>
      <c r="L1178" t="s">
        <v>9</v>
      </c>
      <c r="M1178" s="21" t="s">
        <v>4016</v>
      </c>
      <c r="N1178" t="str">
        <f>VLOOKUP(IF(FLOOR(tblSalaries[[#This Row],[Salary in USD]]/salary_step,1)&gt;19,19,FLOOR(tblSalaries[[#This Row],[Salary in USD]]/salary_step,1)),tblCountries4[#All],2,0)</f>
        <v>02 | 25000 - 37500</v>
      </c>
      <c r="O1178">
        <f>IF(VALUE(max_scatterplot)=0,tblSalaries[[#This Row],[Salary in USD]],IF(AND(tblSalaries[[#This Row],[Salary in USD]]&gt;=VALUE(min_scatterplot),tblSalaries[[#This Row],[Salary in USD]]&lt;=VALUE(max_scatterplot)),tblSalaries[[#This Row],[Salary in USD]],selection_false))</f>
        <v>27221.92126875931</v>
      </c>
    </row>
    <row r="1179" spans="2:15" ht="15" customHeight="1" x14ac:dyDescent="0.25">
      <c r="B1179" t="s">
        <v>2215</v>
      </c>
      <c r="C1179" s="1">
        <v>41055.038032407407</v>
      </c>
      <c r="D1179" s="4">
        <v>27000</v>
      </c>
      <c r="E1179">
        <v>27000</v>
      </c>
      <c r="F1179" t="s">
        <v>6</v>
      </c>
      <c r="G1179">
        <f>tblSalaries[[#This Row],[clean Salary (in local currency)]]*VLOOKUP(tblSalaries[[#This Row],[Currency]],mapping!D:E,2,FALSE)</f>
        <v>27000</v>
      </c>
      <c r="H1179" t="s">
        <v>170</v>
      </c>
      <c r="I1179" t="s">
        <v>20</v>
      </c>
      <c r="J1179" t="s">
        <v>171</v>
      </c>
      <c r="K1179" t="str">
        <f>VLOOKUP(tblSalaries[[#This Row],[Where do you work]],tblCountries[[Actual]:[Mapping]],2,FALSE)</f>
        <v>Singapore</v>
      </c>
      <c r="L1179" t="s">
        <v>13</v>
      </c>
      <c r="M1179" s="21" t="s">
        <v>4016</v>
      </c>
      <c r="N1179" t="str">
        <f>VLOOKUP(IF(FLOOR(tblSalaries[[#This Row],[Salary in USD]]/salary_step,1)&gt;19,19,FLOOR(tblSalaries[[#This Row],[Salary in USD]]/salary_step,1)),tblCountries4[#All],2,0)</f>
        <v>02 | 25000 - 37500</v>
      </c>
      <c r="O1179">
        <f>IF(VALUE(max_scatterplot)=0,tblSalaries[[#This Row],[Salary in USD]],IF(AND(tblSalaries[[#This Row],[Salary in USD]]&gt;=VALUE(min_scatterplot),tblSalaries[[#This Row],[Salary in USD]]&lt;=VALUE(max_scatterplot)),tblSalaries[[#This Row],[Salary in USD]],selection_false))</f>
        <v>27000</v>
      </c>
    </row>
    <row r="1180" spans="2:15" ht="15" customHeight="1" x14ac:dyDescent="0.25">
      <c r="B1180" t="s">
        <v>3444</v>
      </c>
      <c r="C1180" s="1">
        <v>41059.682164351849</v>
      </c>
      <c r="D1180" s="4" t="s">
        <v>1617</v>
      </c>
      <c r="E1180">
        <v>17000</v>
      </c>
      <c r="F1180" t="s">
        <v>69</v>
      </c>
      <c r="G1180">
        <f>tblSalaries[[#This Row],[clean Salary (in local currency)]]*VLOOKUP(tblSalaries[[#This Row],[Currency]],mapping!D:E,2,FALSE)</f>
        <v>26795.030625143831</v>
      </c>
      <c r="H1180" t="s">
        <v>1618</v>
      </c>
      <c r="I1180" t="s">
        <v>20</v>
      </c>
      <c r="J1180" t="s">
        <v>71</v>
      </c>
      <c r="K1180" t="str">
        <f>VLOOKUP(tblSalaries[[#This Row],[Where do you work]],tblCountries[[Actual]:[Mapping]],2,FALSE)</f>
        <v>UK</v>
      </c>
      <c r="L1180" t="s">
        <v>18</v>
      </c>
      <c r="M1180" s="21">
        <v>5</v>
      </c>
      <c r="N1180" t="str">
        <f>VLOOKUP(IF(FLOOR(tblSalaries[[#This Row],[Salary in USD]]/salary_step,1)&gt;19,19,FLOOR(tblSalaries[[#This Row],[Salary in USD]]/salary_step,1)),tblCountries4[#All],2,0)</f>
        <v>02 | 25000 - 37500</v>
      </c>
      <c r="O1180">
        <f>IF(VALUE(max_scatterplot)=0,tblSalaries[[#This Row],[Salary in USD]],IF(AND(tblSalaries[[#This Row],[Salary in USD]]&gt;=VALUE(min_scatterplot),tblSalaries[[#This Row],[Salary in USD]]&lt;=VALUE(max_scatterplot)),tblSalaries[[#This Row],[Salary in USD]],selection_false))</f>
        <v>26795.030625143831</v>
      </c>
    </row>
    <row r="1181" spans="2:15" ht="15" customHeight="1" x14ac:dyDescent="0.25">
      <c r="B1181" t="s">
        <v>2288</v>
      </c>
      <c r="C1181" s="1">
        <v>41055.052986111114</v>
      </c>
      <c r="D1181" s="4" t="s">
        <v>355</v>
      </c>
      <c r="E1181">
        <v>1500000</v>
      </c>
      <c r="F1181" t="s">
        <v>40</v>
      </c>
      <c r="G1181">
        <f>tblSalaries[[#This Row],[clean Salary (in local currency)]]*VLOOKUP(tblSalaries[[#This Row],[Currency]],mapping!D:E,2,FALSE)</f>
        <v>26711.875031163851</v>
      </c>
      <c r="H1181" t="s">
        <v>356</v>
      </c>
      <c r="I1181" t="s">
        <v>356</v>
      </c>
      <c r="J1181" t="s">
        <v>8</v>
      </c>
      <c r="K1181" t="str">
        <f>VLOOKUP(tblSalaries[[#This Row],[Where do you work]],tblCountries[[Actual]:[Mapping]],2,FALSE)</f>
        <v>India</v>
      </c>
      <c r="L1181" t="s">
        <v>13</v>
      </c>
      <c r="M1181" s="21" t="s">
        <v>4016</v>
      </c>
      <c r="N1181" t="str">
        <f>VLOOKUP(IF(FLOOR(tblSalaries[[#This Row],[Salary in USD]]/salary_step,1)&gt;19,19,FLOOR(tblSalaries[[#This Row],[Salary in USD]]/salary_step,1)),tblCountries4[#All],2,0)</f>
        <v>02 | 25000 - 37500</v>
      </c>
      <c r="O1181">
        <f>IF(VALUE(max_scatterplot)=0,tblSalaries[[#This Row],[Salary in USD]],IF(AND(tblSalaries[[#This Row],[Salary in USD]]&gt;=VALUE(min_scatterplot),tblSalaries[[#This Row],[Salary in USD]]&lt;=VALUE(max_scatterplot)),tblSalaries[[#This Row],[Salary in USD]],selection_false))</f>
        <v>26711.875031163851</v>
      </c>
    </row>
    <row r="1182" spans="2:15" ht="15" customHeight="1" x14ac:dyDescent="0.25">
      <c r="B1182" t="s">
        <v>3280</v>
      </c>
      <c r="C1182" s="1">
        <v>41058.579606481479</v>
      </c>
      <c r="D1182" s="4" t="s">
        <v>1456</v>
      </c>
      <c r="E1182">
        <v>1500000</v>
      </c>
      <c r="F1182" t="s">
        <v>40</v>
      </c>
      <c r="G1182">
        <f>tblSalaries[[#This Row],[clean Salary (in local currency)]]*VLOOKUP(tblSalaries[[#This Row],[Currency]],mapping!D:E,2,FALSE)</f>
        <v>26711.875031163851</v>
      </c>
      <c r="H1182" t="s">
        <v>20</v>
      </c>
      <c r="I1182" t="s">
        <v>20</v>
      </c>
      <c r="J1182" t="s">
        <v>8</v>
      </c>
      <c r="K1182" t="str">
        <f>VLOOKUP(tblSalaries[[#This Row],[Where do you work]],tblCountries[[Actual]:[Mapping]],2,FALSE)</f>
        <v>India</v>
      </c>
      <c r="L1182" t="s">
        <v>9</v>
      </c>
      <c r="M1182" s="21">
        <v>7</v>
      </c>
      <c r="N1182" t="str">
        <f>VLOOKUP(IF(FLOOR(tblSalaries[[#This Row],[Salary in USD]]/salary_step,1)&gt;19,19,FLOOR(tblSalaries[[#This Row],[Salary in USD]]/salary_step,1)),tblCountries4[#All],2,0)</f>
        <v>02 | 25000 - 37500</v>
      </c>
      <c r="O1182">
        <f>IF(VALUE(max_scatterplot)=0,tblSalaries[[#This Row],[Salary in USD]],IF(AND(tblSalaries[[#This Row],[Salary in USD]]&gt;=VALUE(min_scatterplot),tblSalaries[[#This Row],[Salary in USD]]&lt;=VALUE(max_scatterplot)),tblSalaries[[#This Row],[Salary in USD]],selection_false))</f>
        <v>26711.875031163851</v>
      </c>
    </row>
    <row r="1183" spans="2:15" ht="15" customHeight="1" x14ac:dyDescent="0.25">
      <c r="B1183" t="s">
        <v>3486</v>
      </c>
      <c r="C1183" s="1">
        <v>41060.054027777776</v>
      </c>
      <c r="D1183" s="4">
        <v>1500000</v>
      </c>
      <c r="E1183">
        <v>1500000</v>
      </c>
      <c r="F1183" t="s">
        <v>40</v>
      </c>
      <c r="G1183">
        <f>tblSalaries[[#This Row],[clean Salary (in local currency)]]*VLOOKUP(tblSalaries[[#This Row],[Currency]],mapping!D:E,2,FALSE)</f>
        <v>26711.875031163851</v>
      </c>
      <c r="H1183" t="s">
        <v>1666</v>
      </c>
      <c r="I1183" t="s">
        <v>356</v>
      </c>
      <c r="J1183" t="s">
        <v>8</v>
      </c>
      <c r="K1183" t="str">
        <f>VLOOKUP(tblSalaries[[#This Row],[Where do you work]],tblCountries[[Actual]:[Mapping]],2,FALSE)</f>
        <v>India</v>
      </c>
      <c r="L1183" t="s">
        <v>9</v>
      </c>
      <c r="M1183" s="21">
        <v>10</v>
      </c>
      <c r="N1183" t="str">
        <f>VLOOKUP(IF(FLOOR(tblSalaries[[#This Row],[Salary in USD]]/salary_step,1)&gt;19,19,FLOOR(tblSalaries[[#This Row],[Salary in USD]]/salary_step,1)),tblCountries4[#All],2,0)</f>
        <v>02 | 25000 - 37500</v>
      </c>
      <c r="O1183">
        <f>IF(VALUE(max_scatterplot)=0,tblSalaries[[#This Row],[Salary in USD]],IF(AND(tblSalaries[[#This Row],[Salary in USD]]&gt;=VALUE(min_scatterplot),tblSalaries[[#This Row],[Salary in USD]]&lt;=VALUE(max_scatterplot)),tblSalaries[[#This Row],[Salary in USD]],selection_false))</f>
        <v>26711.875031163851</v>
      </c>
    </row>
    <row r="1184" spans="2:15" ht="15" customHeight="1" x14ac:dyDescent="0.25">
      <c r="B1184" t="s">
        <v>3152</v>
      </c>
      <c r="C1184" s="1">
        <v>41057.945150462961</v>
      </c>
      <c r="D1184" s="4" t="s">
        <v>1311</v>
      </c>
      <c r="E1184">
        <v>54000</v>
      </c>
      <c r="F1184" t="s">
        <v>3900</v>
      </c>
      <c r="G1184">
        <f>tblSalaries[[#This Row],[clean Salary (in local currency)]]*VLOOKUP(tblSalaries[[#This Row],[Currency]],mapping!D:E,2,FALSE)</f>
        <v>26691.183012544854</v>
      </c>
      <c r="H1184" t="s">
        <v>1312</v>
      </c>
      <c r="I1184" t="s">
        <v>52</v>
      </c>
      <c r="J1184" t="s">
        <v>143</v>
      </c>
      <c r="K1184" t="str">
        <f>VLOOKUP(tblSalaries[[#This Row],[Where do you work]],tblCountries[[Actual]:[Mapping]],2,FALSE)</f>
        <v>Brazil</v>
      </c>
      <c r="L1184" t="s">
        <v>25</v>
      </c>
      <c r="M1184" s="21">
        <v>7</v>
      </c>
      <c r="N1184" t="str">
        <f>VLOOKUP(IF(FLOOR(tblSalaries[[#This Row],[Salary in USD]]/salary_step,1)&gt;19,19,FLOOR(tblSalaries[[#This Row],[Salary in USD]]/salary_step,1)),tblCountries4[#All],2,0)</f>
        <v>02 | 25000 - 37500</v>
      </c>
      <c r="O1184">
        <f>IF(VALUE(max_scatterplot)=0,tblSalaries[[#This Row],[Salary in USD]],IF(AND(tblSalaries[[#This Row],[Salary in USD]]&gt;=VALUE(min_scatterplot),tblSalaries[[#This Row],[Salary in USD]]&lt;=VALUE(max_scatterplot)),tblSalaries[[#This Row],[Salary in USD]],selection_false))</f>
        <v>26691.183012544854</v>
      </c>
    </row>
    <row r="1185" spans="2:15" ht="15" customHeight="1" x14ac:dyDescent="0.25">
      <c r="B1185" t="s">
        <v>3568</v>
      </c>
      <c r="C1185" s="1">
        <v>41061.823993055557</v>
      </c>
      <c r="D1185" s="4" t="s">
        <v>1746</v>
      </c>
      <c r="E1185">
        <v>21000</v>
      </c>
      <c r="F1185" t="s">
        <v>22</v>
      </c>
      <c r="G1185">
        <f>tblSalaries[[#This Row],[clean Salary (in local currency)]]*VLOOKUP(tblSalaries[[#This Row],[Currency]],mapping!D:E,2,FALSE)</f>
        <v>26678.388218823762</v>
      </c>
      <c r="H1185" t="s">
        <v>1747</v>
      </c>
      <c r="I1185" t="s">
        <v>52</v>
      </c>
      <c r="J1185" t="s">
        <v>30</v>
      </c>
      <c r="K1185" t="str">
        <f>VLOOKUP(tblSalaries[[#This Row],[Where do you work]],tblCountries[[Actual]:[Mapping]],2,FALSE)</f>
        <v>Portugal</v>
      </c>
      <c r="L1185" t="s">
        <v>9</v>
      </c>
      <c r="M1185" s="21">
        <v>10</v>
      </c>
      <c r="N1185" t="str">
        <f>VLOOKUP(IF(FLOOR(tblSalaries[[#This Row],[Salary in USD]]/salary_step,1)&gt;19,19,FLOOR(tblSalaries[[#This Row],[Salary in USD]]/salary_step,1)),tblCountries4[#All],2,0)</f>
        <v>02 | 25000 - 37500</v>
      </c>
      <c r="O1185">
        <f>IF(VALUE(max_scatterplot)=0,tblSalaries[[#This Row],[Salary in USD]],IF(AND(tblSalaries[[#This Row],[Salary in USD]]&gt;=VALUE(min_scatterplot),tblSalaries[[#This Row],[Salary in USD]]&lt;=VALUE(max_scatterplot)),tblSalaries[[#This Row],[Salary in USD]],selection_false))</f>
        <v>26678.388218823762</v>
      </c>
    </row>
    <row r="1186" spans="2:15" ht="15" customHeight="1" x14ac:dyDescent="0.25">
      <c r="B1186" t="s">
        <v>3656</v>
      </c>
      <c r="C1186" s="1">
        <v>41065.802812499998</v>
      </c>
      <c r="D1186" s="4">
        <v>21000</v>
      </c>
      <c r="E1186">
        <v>21000</v>
      </c>
      <c r="F1186" t="s">
        <v>22</v>
      </c>
      <c r="G1186">
        <f>tblSalaries[[#This Row],[clean Salary (in local currency)]]*VLOOKUP(tblSalaries[[#This Row],[Currency]],mapping!D:E,2,FALSE)</f>
        <v>26678.388218823762</v>
      </c>
      <c r="H1186" t="s">
        <v>1269</v>
      </c>
      <c r="I1186" t="s">
        <v>20</v>
      </c>
      <c r="J1186" t="s">
        <v>30</v>
      </c>
      <c r="K1186" t="str">
        <f>VLOOKUP(tblSalaries[[#This Row],[Where do you work]],tblCountries[[Actual]:[Mapping]],2,FALSE)</f>
        <v>Portugal</v>
      </c>
      <c r="L1186" t="s">
        <v>9</v>
      </c>
      <c r="M1186" s="21">
        <v>5</v>
      </c>
      <c r="N1186" t="str">
        <f>VLOOKUP(IF(FLOOR(tblSalaries[[#This Row],[Salary in USD]]/salary_step,1)&gt;19,19,FLOOR(tblSalaries[[#This Row],[Salary in USD]]/salary_step,1)),tblCountries4[#All],2,0)</f>
        <v>02 | 25000 - 37500</v>
      </c>
      <c r="O1186">
        <f>IF(VALUE(max_scatterplot)=0,tblSalaries[[#This Row],[Salary in USD]],IF(AND(tblSalaries[[#This Row],[Salary in USD]]&gt;=VALUE(min_scatterplot),tblSalaries[[#This Row],[Salary in USD]]&lt;=VALUE(max_scatterplot)),tblSalaries[[#This Row],[Salary in USD]],selection_false))</f>
        <v>26678.388218823762</v>
      </c>
    </row>
    <row r="1187" spans="2:15" ht="15" customHeight="1" x14ac:dyDescent="0.25">
      <c r="B1187" t="s">
        <v>2867</v>
      </c>
      <c r="C1187" s="1">
        <v>41056.480752314812</v>
      </c>
      <c r="D1187" s="4">
        <v>26400</v>
      </c>
      <c r="E1187">
        <v>26400</v>
      </c>
      <c r="F1187" t="s">
        <v>6</v>
      </c>
      <c r="G1187">
        <f>tblSalaries[[#This Row],[clean Salary (in local currency)]]*VLOOKUP(tblSalaries[[#This Row],[Currency]],mapping!D:E,2,FALSE)</f>
        <v>26400</v>
      </c>
      <c r="H1187" t="s">
        <v>1006</v>
      </c>
      <c r="I1187" t="s">
        <v>20</v>
      </c>
      <c r="J1187" t="s">
        <v>179</v>
      </c>
      <c r="K1187" t="str">
        <f>VLOOKUP(tblSalaries[[#This Row],[Where do you work]],tblCountries[[Actual]:[Mapping]],2,FALSE)</f>
        <v>UAE</v>
      </c>
      <c r="L1187" t="s">
        <v>13</v>
      </c>
      <c r="M1187" s="21">
        <v>6</v>
      </c>
      <c r="N1187" t="str">
        <f>VLOOKUP(IF(FLOOR(tblSalaries[[#This Row],[Salary in USD]]/salary_step,1)&gt;19,19,FLOOR(tblSalaries[[#This Row],[Salary in USD]]/salary_step,1)),tblCountries4[#All],2,0)</f>
        <v>02 | 25000 - 37500</v>
      </c>
      <c r="O1187">
        <f>IF(VALUE(max_scatterplot)=0,tblSalaries[[#This Row],[Salary in USD]],IF(AND(tblSalaries[[#This Row],[Salary in USD]]&gt;=VALUE(min_scatterplot),tblSalaries[[#This Row],[Salary in USD]]&lt;=VALUE(max_scatterplot)),tblSalaries[[#This Row],[Salary in USD]],selection_false))</f>
        <v>26400</v>
      </c>
    </row>
    <row r="1188" spans="2:15" ht="15" customHeight="1" x14ac:dyDescent="0.25">
      <c r="B1188" t="s">
        <v>2910</v>
      </c>
      <c r="C1188" s="1">
        <v>41056.820775462962</v>
      </c>
      <c r="D1188" s="4">
        <v>20500</v>
      </c>
      <c r="E1188">
        <v>20500</v>
      </c>
      <c r="F1188" t="s">
        <v>22</v>
      </c>
      <c r="G1188">
        <f>tblSalaries[[#This Row],[clean Salary (in local currency)]]*VLOOKUP(tblSalaries[[#This Row],[Currency]],mapping!D:E,2,FALSE)</f>
        <v>26043.18849932796</v>
      </c>
      <c r="H1188" t="s">
        <v>1059</v>
      </c>
      <c r="I1188" t="s">
        <v>52</v>
      </c>
      <c r="J1188" t="s">
        <v>75</v>
      </c>
      <c r="K1188" t="str">
        <f>VLOOKUP(tblSalaries[[#This Row],[Where do you work]],tblCountries[[Actual]:[Mapping]],2,FALSE)</f>
        <v>Poland</v>
      </c>
      <c r="L1188" t="s">
        <v>9</v>
      </c>
      <c r="M1188" s="21">
        <v>8</v>
      </c>
      <c r="N1188" t="str">
        <f>VLOOKUP(IF(FLOOR(tblSalaries[[#This Row],[Salary in USD]]/salary_step,1)&gt;19,19,FLOOR(tblSalaries[[#This Row],[Salary in USD]]/salary_step,1)),tblCountries4[#All],2,0)</f>
        <v>02 | 25000 - 37500</v>
      </c>
      <c r="O1188">
        <f>IF(VALUE(max_scatterplot)=0,tblSalaries[[#This Row],[Salary in USD]],IF(AND(tblSalaries[[#This Row],[Salary in USD]]&gt;=VALUE(min_scatterplot),tblSalaries[[#This Row],[Salary in USD]]&lt;=VALUE(max_scatterplot)),tblSalaries[[#This Row],[Salary in USD]],selection_false))</f>
        <v>26043.18849932796</v>
      </c>
    </row>
    <row r="1189" spans="2:15" ht="15" customHeight="1" x14ac:dyDescent="0.25">
      <c r="B1189" t="s">
        <v>2087</v>
      </c>
      <c r="C1189" s="1">
        <v>41054.981423611112</v>
      </c>
      <c r="D1189" s="4">
        <v>26000</v>
      </c>
      <c r="E1189">
        <v>26000</v>
      </c>
      <c r="F1189" t="s">
        <v>6</v>
      </c>
      <c r="G1189">
        <f>tblSalaries[[#This Row],[clean Salary (in local currency)]]*VLOOKUP(tblSalaries[[#This Row],[Currency]],mapping!D:E,2,FALSE)</f>
        <v>26000</v>
      </c>
      <c r="H1189" t="s">
        <v>135</v>
      </c>
      <c r="I1189" t="s">
        <v>20</v>
      </c>
      <c r="J1189" t="s">
        <v>136</v>
      </c>
      <c r="K1189" t="str">
        <f>VLOOKUP(tblSalaries[[#This Row],[Where do you work]],tblCountries[[Actual]:[Mapping]],2,FALSE)</f>
        <v>Panama</v>
      </c>
      <c r="L1189" t="s">
        <v>13</v>
      </c>
      <c r="M1189" s="21" t="s">
        <v>4016</v>
      </c>
      <c r="N1189" t="str">
        <f>VLOOKUP(IF(FLOOR(tblSalaries[[#This Row],[Salary in USD]]/salary_step,1)&gt;19,19,FLOOR(tblSalaries[[#This Row],[Salary in USD]]/salary_step,1)),tblCountries4[#All],2,0)</f>
        <v>02 | 25000 - 37500</v>
      </c>
      <c r="O1189">
        <f>IF(VALUE(max_scatterplot)=0,tblSalaries[[#This Row],[Salary in USD]],IF(AND(tblSalaries[[#This Row],[Salary in USD]]&gt;=VALUE(min_scatterplot),tblSalaries[[#This Row],[Salary in USD]]&lt;=VALUE(max_scatterplot)),tblSalaries[[#This Row],[Salary in USD]],selection_false))</f>
        <v>26000</v>
      </c>
    </row>
    <row r="1190" spans="2:15" ht="15" customHeight="1" x14ac:dyDescent="0.25">
      <c r="B1190" t="s">
        <v>2511</v>
      </c>
      <c r="C1190" s="1">
        <v>41055.179918981485</v>
      </c>
      <c r="D1190" s="4" t="s">
        <v>614</v>
      </c>
      <c r="E1190">
        <v>16400</v>
      </c>
      <c r="F1190" t="s">
        <v>69</v>
      </c>
      <c r="G1190">
        <f>tblSalaries[[#This Row],[clean Salary (in local currency)]]*VLOOKUP(tblSalaries[[#This Row],[Currency]],mapping!D:E,2,FALSE)</f>
        <v>25849.323661903458</v>
      </c>
      <c r="H1190" t="s">
        <v>615</v>
      </c>
      <c r="I1190" t="s">
        <v>20</v>
      </c>
      <c r="J1190" t="s">
        <v>71</v>
      </c>
      <c r="K1190" t="str">
        <f>VLOOKUP(tblSalaries[[#This Row],[Where do you work]],tblCountries[[Actual]:[Mapping]],2,FALSE)</f>
        <v>UK</v>
      </c>
      <c r="L1190" t="s">
        <v>9</v>
      </c>
      <c r="M1190" s="21" t="s">
        <v>4016</v>
      </c>
      <c r="N1190" t="str">
        <f>VLOOKUP(IF(FLOOR(tblSalaries[[#This Row],[Salary in USD]]/salary_step,1)&gt;19,19,FLOOR(tblSalaries[[#This Row],[Salary in USD]]/salary_step,1)),tblCountries4[#All],2,0)</f>
        <v>02 | 25000 - 37500</v>
      </c>
      <c r="O1190">
        <f>IF(VALUE(max_scatterplot)=0,tblSalaries[[#This Row],[Salary in USD]],IF(AND(tblSalaries[[#This Row],[Salary in USD]]&gt;=VALUE(min_scatterplot),tblSalaries[[#This Row],[Salary in USD]]&lt;=VALUE(max_scatterplot)),tblSalaries[[#This Row],[Salary in USD]],selection_false))</f>
        <v>25849.323661903458</v>
      </c>
    </row>
    <row r="1191" spans="2:15" ht="15" customHeight="1" x14ac:dyDescent="0.25">
      <c r="B1191" t="s">
        <v>2873</v>
      </c>
      <c r="C1191" s="1">
        <v>41056.528807870367</v>
      </c>
      <c r="D1191" s="4" t="s">
        <v>1015</v>
      </c>
      <c r="E1191">
        <v>25560</v>
      </c>
      <c r="F1191" t="s">
        <v>6</v>
      </c>
      <c r="G1191">
        <f>tblSalaries[[#This Row],[clean Salary (in local currency)]]*VLOOKUP(tblSalaries[[#This Row],[Currency]],mapping!D:E,2,FALSE)</f>
        <v>25560</v>
      </c>
      <c r="H1191" t="s">
        <v>1016</v>
      </c>
      <c r="I1191" t="s">
        <v>52</v>
      </c>
      <c r="J1191" t="s">
        <v>1017</v>
      </c>
      <c r="K1191" t="str">
        <f>VLOOKUP(tblSalaries[[#This Row],[Where do you work]],tblCountries[[Actual]:[Mapping]],2,FALSE)</f>
        <v>Saudi Arabia</v>
      </c>
      <c r="L1191" t="s">
        <v>9</v>
      </c>
      <c r="M1191" s="21">
        <v>3</v>
      </c>
      <c r="N1191" t="str">
        <f>VLOOKUP(IF(FLOOR(tblSalaries[[#This Row],[Salary in USD]]/salary_step,1)&gt;19,19,FLOOR(tblSalaries[[#This Row],[Salary in USD]]/salary_step,1)),tblCountries4[#All],2,0)</f>
        <v>02 | 25000 - 37500</v>
      </c>
      <c r="O1191">
        <f>IF(VALUE(max_scatterplot)=0,tblSalaries[[#This Row],[Salary in USD]],IF(AND(tblSalaries[[#This Row],[Salary in USD]]&gt;=VALUE(min_scatterplot),tblSalaries[[#This Row],[Salary in USD]]&lt;=VALUE(max_scatterplot)),tblSalaries[[#This Row],[Salary in USD]],selection_false))</f>
        <v>25560</v>
      </c>
    </row>
    <row r="1192" spans="2:15" ht="15" customHeight="1" x14ac:dyDescent="0.25">
      <c r="B1192" t="s">
        <v>3188</v>
      </c>
      <c r="C1192" s="1">
        <v>41058.005277777775</v>
      </c>
      <c r="D1192" s="4">
        <v>20000</v>
      </c>
      <c r="E1192">
        <v>20000</v>
      </c>
      <c r="F1192" t="s">
        <v>22</v>
      </c>
      <c r="G1192">
        <f>tblSalaries[[#This Row],[clean Salary (in local currency)]]*VLOOKUP(tblSalaries[[#This Row],[Currency]],mapping!D:E,2,FALSE)</f>
        <v>25407.988779832154</v>
      </c>
      <c r="H1192" t="s">
        <v>1356</v>
      </c>
      <c r="I1192" t="s">
        <v>52</v>
      </c>
      <c r="J1192" t="s">
        <v>1357</v>
      </c>
      <c r="K1192" t="str">
        <f>VLOOKUP(tblSalaries[[#This Row],[Where do you work]],tblCountries[[Actual]:[Mapping]],2,FALSE)</f>
        <v>Greece</v>
      </c>
      <c r="L1192" t="s">
        <v>25</v>
      </c>
      <c r="M1192" s="21">
        <v>12</v>
      </c>
      <c r="N1192" t="str">
        <f>VLOOKUP(IF(FLOOR(tblSalaries[[#This Row],[Salary in USD]]/salary_step,1)&gt;19,19,FLOOR(tblSalaries[[#This Row],[Salary in USD]]/salary_step,1)),tblCountries4[#All],2,0)</f>
        <v>02 | 25000 - 37500</v>
      </c>
      <c r="O1192">
        <f>IF(VALUE(max_scatterplot)=0,tblSalaries[[#This Row],[Salary in USD]],IF(AND(tblSalaries[[#This Row],[Salary in USD]]&gt;=VALUE(min_scatterplot),tblSalaries[[#This Row],[Salary in USD]]&lt;=VALUE(max_scatterplot)),tblSalaries[[#This Row],[Salary in USD]],selection_false))</f>
        <v>25407.988779832154</v>
      </c>
    </row>
    <row r="1193" spans="2:15" ht="15" customHeight="1" x14ac:dyDescent="0.25">
      <c r="B1193" t="s">
        <v>2254</v>
      </c>
      <c r="C1193" s="1">
        <v>41055.045300925929</v>
      </c>
      <c r="D1193" s="4">
        <v>25000</v>
      </c>
      <c r="E1193">
        <v>25000</v>
      </c>
      <c r="F1193" t="s">
        <v>6</v>
      </c>
      <c r="G1193">
        <f>tblSalaries[[#This Row],[clean Salary (in local currency)]]*VLOOKUP(tblSalaries[[#This Row],[Currency]],mapping!D:E,2,FALSE)</f>
        <v>25000</v>
      </c>
      <c r="H1193" t="s">
        <v>91</v>
      </c>
      <c r="I1193" t="s">
        <v>52</v>
      </c>
      <c r="J1193" t="s">
        <v>8</v>
      </c>
      <c r="K1193" t="str">
        <f>VLOOKUP(tblSalaries[[#This Row],[Where do you work]],tblCountries[[Actual]:[Mapping]],2,FALSE)</f>
        <v>India</v>
      </c>
      <c r="L1193" t="s">
        <v>25</v>
      </c>
      <c r="M1193" s="21" t="s">
        <v>4016</v>
      </c>
      <c r="N1193" t="str">
        <f>VLOOKUP(IF(FLOOR(tblSalaries[[#This Row],[Salary in USD]]/salary_step,1)&gt;19,19,FLOOR(tblSalaries[[#This Row],[Salary in USD]]/salary_step,1)),tblCountries4[#All],2,0)</f>
        <v>02 | 25000 - 37500</v>
      </c>
      <c r="O1193">
        <f>IF(VALUE(max_scatterplot)=0,tblSalaries[[#This Row],[Salary in USD]],IF(AND(tblSalaries[[#This Row],[Salary in USD]]&gt;=VALUE(min_scatterplot),tblSalaries[[#This Row],[Salary in USD]]&lt;=VALUE(max_scatterplot)),tblSalaries[[#This Row],[Salary in USD]],selection_false))</f>
        <v>25000</v>
      </c>
    </row>
    <row r="1194" spans="2:15" ht="15" customHeight="1" x14ac:dyDescent="0.25">
      <c r="B1194" t="s">
        <v>2363</v>
      </c>
      <c r="C1194" s="1">
        <v>41055.073587962965</v>
      </c>
      <c r="D1194" s="4">
        <v>25000</v>
      </c>
      <c r="E1194">
        <v>25000</v>
      </c>
      <c r="F1194" t="s">
        <v>6</v>
      </c>
      <c r="G1194">
        <f>tblSalaries[[#This Row],[clean Salary (in local currency)]]*VLOOKUP(tblSalaries[[#This Row],[Currency]],mapping!D:E,2,FALSE)</f>
        <v>25000</v>
      </c>
      <c r="H1194" t="s">
        <v>52</v>
      </c>
      <c r="I1194" t="s">
        <v>52</v>
      </c>
      <c r="J1194" t="s">
        <v>8</v>
      </c>
      <c r="K1194" t="str">
        <f>VLOOKUP(tblSalaries[[#This Row],[Where do you work]],tblCountries[[Actual]:[Mapping]],2,FALSE)</f>
        <v>India</v>
      </c>
      <c r="L1194" t="s">
        <v>9</v>
      </c>
      <c r="M1194" s="21" t="s">
        <v>4016</v>
      </c>
      <c r="N1194" t="str">
        <f>VLOOKUP(IF(FLOOR(tblSalaries[[#This Row],[Salary in USD]]/salary_step,1)&gt;19,19,FLOOR(tblSalaries[[#This Row],[Salary in USD]]/salary_step,1)),tblCountries4[#All],2,0)</f>
        <v>02 | 25000 - 37500</v>
      </c>
      <c r="O1194">
        <f>IF(VALUE(max_scatterplot)=0,tblSalaries[[#This Row],[Salary in USD]],IF(AND(tblSalaries[[#This Row],[Salary in USD]]&gt;=VALUE(min_scatterplot),tblSalaries[[#This Row],[Salary in USD]]&lt;=VALUE(max_scatterplot)),tblSalaries[[#This Row],[Salary in USD]],selection_false))</f>
        <v>25000</v>
      </c>
    </row>
    <row r="1195" spans="2:15" ht="15" customHeight="1" x14ac:dyDescent="0.25">
      <c r="B1195" t="s">
        <v>3412</v>
      </c>
      <c r="C1195" s="1">
        <v>41059.110995370371</v>
      </c>
      <c r="D1195" s="4">
        <v>25000</v>
      </c>
      <c r="E1195">
        <v>25000</v>
      </c>
      <c r="F1195" t="s">
        <v>6</v>
      </c>
      <c r="G1195">
        <f>tblSalaries[[#This Row],[clean Salary (in local currency)]]*VLOOKUP(tblSalaries[[#This Row],[Currency]],mapping!D:E,2,FALSE)</f>
        <v>25000</v>
      </c>
      <c r="H1195" t="s">
        <v>310</v>
      </c>
      <c r="I1195" t="s">
        <v>310</v>
      </c>
      <c r="J1195" t="s">
        <v>8</v>
      </c>
      <c r="K1195" t="str">
        <f>VLOOKUP(tblSalaries[[#This Row],[Where do you work]],tblCountries[[Actual]:[Mapping]],2,FALSE)</f>
        <v>India</v>
      </c>
      <c r="L1195" t="s">
        <v>18</v>
      </c>
      <c r="M1195" s="21">
        <v>8</v>
      </c>
      <c r="N1195" t="str">
        <f>VLOOKUP(IF(FLOOR(tblSalaries[[#This Row],[Salary in USD]]/salary_step,1)&gt;19,19,FLOOR(tblSalaries[[#This Row],[Salary in USD]]/salary_step,1)),tblCountries4[#All],2,0)</f>
        <v>02 | 25000 - 37500</v>
      </c>
      <c r="O1195">
        <f>IF(VALUE(max_scatterplot)=0,tblSalaries[[#This Row],[Salary in USD]],IF(AND(tblSalaries[[#This Row],[Salary in USD]]&gt;=VALUE(min_scatterplot),tblSalaries[[#This Row],[Salary in USD]]&lt;=VALUE(max_scatterplot)),tblSalaries[[#This Row],[Salary in USD]],selection_false))</f>
        <v>25000</v>
      </c>
    </row>
    <row r="1196" spans="2:15" ht="15" customHeight="1" x14ac:dyDescent="0.25">
      <c r="B1196" t="s">
        <v>3461</v>
      </c>
      <c r="C1196" s="1">
        <v>41059.822025462963</v>
      </c>
      <c r="D1196" s="4">
        <v>25000</v>
      </c>
      <c r="E1196">
        <v>25000</v>
      </c>
      <c r="F1196" t="s">
        <v>6</v>
      </c>
      <c r="G1196">
        <f>tblSalaries[[#This Row],[clean Salary (in local currency)]]*VLOOKUP(tblSalaries[[#This Row],[Currency]],mapping!D:E,2,FALSE)</f>
        <v>25000</v>
      </c>
      <c r="H1196" t="s">
        <v>214</v>
      </c>
      <c r="I1196" t="s">
        <v>20</v>
      </c>
      <c r="J1196" t="s">
        <v>8</v>
      </c>
      <c r="K1196" t="str">
        <f>VLOOKUP(tblSalaries[[#This Row],[Where do you work]],tblCountries[[Actual]:[Mapping]],2,FALSE)</f>
        <v>India</v>
      </c>
      <c r="L1196" t="s">
        <v>13</v>
      </c>
      <c r="M1196" s="21">
        <v>4</v>
      </c>
      <c r="N1196" t="str">
        <f>VLOOKUP(IF(FLOOR(tblSalaries[[#This Row],[Salary in USD]]/salary_step,1)&gt;19,19,FLOOR(tblSalaries[[#This Row],[Salary in USD]]/salary_step,1)),tblCountries4[#All],2,0)</f>
        <v>02 | 25000 - 37500</v>
      </c>
      <c r="O1196">
        <f>IF(VALUE(max_scatterplot)=0,tblSalaries[[#This Row],[Salary in USD]],IF(AND(tblSalaries[[#This Row],[Salary in USD]]&gt;=VALUE(min_scatterplot),tblSalaries[[#This Row],[Salary in USD]]&lt;=VALUE(max_scatterplot)),tblSalaries[[#This Row],[Salary in USD]],selection_false))</f>
        <v>25000</v>
      </c>
    </row>
    <row r="1197" spans="2:15" ht="15" customHeight="1" x14ac:dyDescent="0.25">
      <c r="B1197" t="s">
        <v>3691</v>
      </c>
      <c r="C1197" s="1">
        <v>41066.946018518516</v>
      </c>
      <c r="D1197" s="4">
        <v>25000</v>
      </c>
      <c r="E1197">
        <v>25000</v>
      </c>
      <c r="F1197" t="s">
        <v>6</v>
      </c>
      <c r="G1197">
        <f>tblSalaries[[#This Row],[clean Salary (in local currency)]]*VLOOKUP(tblSalaries[[#This Row],[Currency]],mapping!D:E,2,FALSE)</f>
        <v>25000</v>
      </c>
      <c r="H1197" t="s">
        <v>1853</v>
      </c>
      <c r="I1197" t="s">
        <v>20</v>
      </c>
      <c r="J1197" t="s">
        <v>8</v>
      </c>
      <c r="K1197" t="str">
        <f>VLOOKUP(tblSalaries[[#This Row],[Where do you work]],tblCountries[[Actual]:[Mapping]],2,FALSE)</f>
        <v>India</v>
      </c>
      <c r="L1197" t="s">
        <v>13</v>
      </c>
      <c r="M1197" s="21">
        <v>8</v>
      </c>
      <c r="N1197" t="str">
        <f>VLOOKUP(IF(FLOOR(tblSalaries[[#This Row],[Salary in USD]]/salary_step,1)&gt;19,19,FLOOR(tblSalaries[[#This Row],[Salary in USD]]/salary_step,1)),tblCountries4[#All],2,0)</f>
        <v>02 | 25000 - 37500</v>
      </c>
      <c r="O1197">
        <f>IF(VALUE(max_scatterplot)=0,tblSalaries[[#This Row],[Salary in USD]],IF(AND(tblSalaries[[#This Row],[Salary in USD]]&gt;=VALUE(min_scatterplot),tblSalaries[[#This Row],[Salary in USD]]&lt;=VALUE(max_scatterplot)),tblSalaries[[#This Row],[Salary in USD]],selection_false))</f>
        <v>25000</v>
      </c>
    </row>
    <row r="1198" spans="2:15" ht="15" customHeight="1" x14ac:dyDescent="0.25">
      <c r="B1198" t="s">
        <v>3848</v>
      </c>
      <c r="C1198" s="1">
        <v>41077.500659722224</v>
      </c>
      <c r="D1198" s="4">
        <v>25000</v>
      </c>
      <c r="E1198">
        <v>25000</v>
      </c>
      <c r="F1198" t="s">
        <v>6</v>
      </c>
      <c r="G1198">
        <f>tblSalaries[[#This Row],[clean Salary (in local currency)]]*VLOOKUP(tblSalaries[[#This Row],[Currency]],mapping!D:E,2,FALSE)</f>
        <v>25000</v>
      </c>
      <c r="H1198" t="s">
        <v>153</v>
      </c>
      <c r="I1198" t="s">
        <v>20</v>
      </c>
      <c r="J1198" t="s">
        <v>8</v>
      </c>
      <c r="K1198" t="str">
        <f>VLOOKUP(tblSalaries[[#This Row],[Where do you work]],tblCountries[[Actual]:[Mapping]],2,FALSE)</f>
        <v>India</v>
      </c>
      <c r="L1198" t="s">
        <v>13</v>
      </c>
      <c r="M1198" s="21">
        <v>1.5</v>
      </c>
      <c r="N1198" t="str">
        <f>VLOOKUP(IF(FLOOR(tblSalaries[[#This Row],[Salary in USD]]/salary_step,1)&gt;19,19,FLOOR(tblSalaries[[#This Row],[Salary in USD]]/salary_step,1)),tblCountries4[#All],2,0)</f>
        <v>02 | 25000 - 37500</v>
      </c>
      <c r="O1198">
        <f>IF(VALUE(max_scatterplot)=0,tblSalaries[[#This Row],[Salary in USD]],IF(AND(tblSalaries[[#This Row],[Salary in USD]]&gt;=VALUE(min_scatterplot),tblSalaries[[#This Row],[Salary in USD]]&lt;=VALUE(max_scatterplot)),tblSalaries[[#This Row],[Salary in USD]],selection_false))</f>
        <v>25000</v>
      </c>
    </row>
    <row r="1199" spans="2:15" ht="15" customHeight="1" x14ac:dyDescent="0.25">
      <c r="B1199" t="s">
        <v>3870</v>
      </c>
      <c r="C1199" s="1">
        <v>41079.858043981483</v>
      </c>
      <c r="D1199" s="4">
        <v>25000</v>
      </c>
      <c r="E1199">
        <v>25000</v>
      </c>
      <c r="F1199" t="s">
        <v>6</v>
      </c>
      <c r="G1199">
        <f>tblSalaries[[#This Row],[clean Salary (in local currency)]]*VLOOKUP(tblSalaries[[#This Row],[Currency]],mapping!D:E,2,FALSE)</f>
        <v>25000</v>
      </c>
      <c r="H1199" t="s">
        <v>91</v>
      </c>
      <c r="I1199" t="s">
        <v>52</v>
      </c>
      <c r="J1199" t="s">
        <v>8</v>
      </c>
      <c r="K1199" t="str">
        <f>VLOOKUP(tblSalaries[[#This Row],[Where do you work]],tblCountries[[Actual]:[Mapping]],2,FALSE)</f>
        <v>India</v>
      </c>
      <c r="L1199" t="s">
        <v>9</v>
      </c>
      <c r="M1199" s="21">
        <v>10</v>
      </c>
      <c r="N1199" t="str">
        <f>VLOOKUP(IF(FLOOR(tblSalaries[[#This Row],[Salary in USD]]/salary_step,1)&gt;19,19,FLOOR(tblSalaries[[#This Row],[Salary in USD]]/salary_step,1)),tblCountries4[#All],2,0)</f>
        <v>02 | 25000 - 37500</v>
      </c>
      <c r="O1199">
        <f>IF(VALUE(max_scatterplot)=0,tblSalaries[[#This Row],[Salary in USD]],IF(AND(tblSalaries[[#This Row],[Salary in USD]]&gt;=VALUE(min_scatterplot),tblSalaries[[#This Row],[Salary in USD]]&lt;=VALUE(max_scatterplot)),tblSalaries[[#This Row],[Salary in USD]],selection_false))</f>
        <v>25000</v>
      </c>
    </row>
    <row r="1200" spans="2:15" ht="15" customHeight="1" x14ac:dyDescent="0.25">
      <c r="B1200" t="s">
        <v>2315</v>
      </c>
      <c r="C1200" s="1">
        <v>41055.05909722222</v>
      </c>
      <c r="D1200" s="4">
        <v>1400000</v>
      </c>
      <c r="E1200">
        <v>1400000</v>
      </c>
      <c r="F1200" t="s">
        <v>40</v>
      </c>
      <c r="G1200">
        <f>tblSalaries[[#This Row],[clean Salary (in local currency)]]*VLOOKUP(tblSalaries[[#This Row],[Currency]],mapping!D:E,2,FALSE)</f>
        <v>24931.083362419595</v>
      </c>
      <c r="H1200" t="s">
        <v>387</v>
      </c>
      <c r="I1200" t="s">
        <v>52</v>
      </c>
      <c r="J1200" t="s">
        <v>8</v>
      </c>
      <c r="K1200" t="str">
        <f>VLOOKUP(tblSalaries[[#This Row],[Where do you work]],tblCountries[[Actual]:[Mapping]],2,FALSE)</f>
        <v>India</v>
      </c>
      <c r="L1200" t="s">
        <v>25</v>
      </c>
      <c r="M1200" s="21" t="s">
        <v>4016</v>
      </c>
      <c r="N1200" t="str">
        <f>VLOOKUP(IF(FLOOR(tblSalaries[[#This Row],[Salary in USD]]/salary_step,1)&gt;19,19,FLOOR(tblSalaries[[#This Row],[Salary in USD]]/salary_step,1)),tblCountries4[#All],2,0)</f>
        <v>01 | 12500 - 25000</v>
      </c>
      <c r="O1200">
        <f>IF(VALUE(max_scatterplot)=0,tblSalaries[[#This Row],[Salary in USD]],IF(AND(tblSalaries[[#This Row],[Salary in USD]]&gt;=VALUE(min_scatterplot),tblSalaries[[#This Row],[Salary in USD]]&lt;=VALUE(max_scatterplot)),tblSalaries[[#This Row],[Salary in USD]],selection_false))</f>
        <v>24931.083362419595</v>
      </c>
    </row>
    <row r="1201" spans="2:15" ht="15" customHeight="1" x14ac:dyDescent="0.25">
      <c r="B1201" t="s">
        <v>3823</v>
      </c>
      <c r="C1201" s="1">
        <v>41075.692210648151</v>
      </c>
      <c r="D1201" s="4">
        <v>1400000</v>
      </c>
      <c r="E1201">
        <v>1400000</v>
      </c>
      <c r="F1201" t="s">
        <v>40</v>
      </c>
      <c r="G1201">
        <f>tblSalaries[[#This Row],[clean Salary (in local currency)]]*VLOOKUP(tblSalaries[[#This Row],[Currency]],mapping!D:E,2,FALSE)</f>
        <v>24931.083362419595</v>
      </c>
      <c r="H1201" t="s">
        <v>1952</v>
      </c>
      <c r="I1201" t="s">
        <v>52</v>
      </c>
      <c r="J1201" t="s">
        <v>8</v>
      </c>
      <c r="K1201" t="str">
        <f>VLOOKUP(tblSalaries[[#This Row],[Where do you work]],tblCountries[[Actual]:[Mapping]],2,FALSE)</f>
        <v>India</v>
      </c>
      <c r="L1201" t="s">
        <v>9</v>
      </c>
      <c r="M1201" s="21">
        <v>10</v>
      </c>
      <c r="N1201" t="str">
        <f>VLOOKUP(IF(FLOOR(tblSalaries[[#This Row],[Salary in USD]]/salary_step,1)&gt;19,19,FLOOR(tblSalaries[[#This Row],[Salary in USD]]/salary_step,1)),tblCountries4[#All],2,0)</f>
        <v>01 | 12500 - 25000</v>
      </c>
      <c r="O1201">
        <f>IF(VALUE(max_scatterplot)=0,tblSalaries[[#This Row],[Salary in USD]],IF(AND(tblSalaries[[#This Row],[Salary in USD]]&gt;=VALUE(min_scatterplot),tblSalaries[[#This Row],[Salary in USD]]&lt;=VALUE(max_scatterplot)),tblSalaries[[#This Row],[Salary in USD]],selection_false))</f>
        <v>24931.083362419595</v>
      </c>
    </row>
    <row r="1202" spans="2:15" ht="15" customHeight="1" x14ac:dyDescent="0.25">
      <c r="B1202" t="s">
        <v>3520</v>
      </c>
      <c r="C1202" s="1">
        <v>41060.774652777778</v>
      </c>
      <c r="D1202" s="4">
        <v>24864</v>
      </c>
      <c r="E1202">
        <v>24864</v>
      </c>
      <c r="F1202" t="s">
        <v>6</v>
      </c>
      <c r="G1202">
        <f>tblSalaries[[#This Row],[clean Salary (in local currency)]]*VLOOKUP(tblSalaries[[#This Row],[Currency]],mapping!D:E,2,FALSE)</f>
        <v>24864</v>
      </c>
      <c r="H1202" t="s">
        <v>1699</v>
      </c>
      <c r="I1202" t="s">
        <v>52</v>
      </c>
      <c r="J1202" t="s">
        <v>1700</v>
      </c>
      <c r="K1202" t="str">
        <f>VLOOKUP(tblSalaries[[#This Row],[Where do you work]],tblCountries[[Actual]:[Mapping]],2,FALSE)</f>
        <v>Libya</v>
      </c>
      <c r="L1202" t="s">
        <v>13</v>
      </c>
      <c r="M1202" s="21">
        <v>8</v>
      </c>
      <c r="N1202" t="str">
        <f>VLOOKUP(IF(FLOOR(tblSalaries[[#This Row],[Salary in USD]]/salary_step,1)&gt;19,19,FLOOR(tblSalaries[[#This Row],[Salary in USD]]/salary_step,1)),tblCountries4[#All],2,0)</f>
        <v>01 | 12500 - 25000</v>
      </c>
      <c r="O1202">
        <f>IF(VALUE(max_scatterplot)=0,tblSalaries[[#This Row],[Salary in USD]],IF(AND(tblSalaries[[#This Row],[Salary in USD]]&gt;=VALUE(min_scatterplot),tblSalaries[[#This Row],[Salary in USD]]&lt;=VALUE(max_scatterplot)),tblSalaries[[#This Row],[Salary in USD]],selection_false))</f>
        <v>24864</v>
      </c>
    </row>
    <row r="1203" spans="2:15" ht="15" customHeight="1" x14ac:dyDescent="0.25">
      <c r="B1203" t="s">
        <v>3055</v>
      </c>
      <c r="C1203" s="1">
        <v>41057.622534722221</v>
      </c>
      <c r="D1203" s="4">
        <v>15600</v>
      </c>
      <c r="E1203">
        <v>15600</v>
      </c>
      <c r="F1203" t="s">
        <v>69</v>
      </c>
      <c r="G1203">
        <f>tblSalaries[[#This Row],[clean Salary (in local currency)]]*VLOOKUP(tblSalaries[[#This Row],[Currency]],mapping!D:E,2,FALSE)</f>
        <v>24588.381044249632</v>
      </c>
      <c r="H1203" t="s">
        <v>1208</v>
      </c>
      <c r="I1203" t="s">
        <v>20</v>
      </c>
      <c r="J1203" t="s">
        <v>71</v>
      </c>
      <c r="K1203" t="str">
        <f>VLOOKUP(tblSalaries[[#This Row],[Where do you work]],tblCountries[[Actual]:[Mapping]],2,FALSE)</f>
        <v>UK</v>
      </c>
      <c r="L1203" t="s">
        <v>13</v>
      </c>
      <c r="M1203" s="21">
        <v>0</v>
      </c>
      <c r="N1203" t="str">
        <f>VLOOKUP(IF(FLOOR(tblSalaries[[#This Row],[Salary in USD]]/salary_step,1)&gt;19,19,FLOOR(tblSalaries[[#This Row],[Salary in USD]]/salary_step,1)),tblCountries4[#All],2,0)</f>
        <v>01 | 12500 - 25000</v>
      </c>
      <c r="O1203">
        <f>IF(VALUE(max_scatterplot)=0,tblSalaries[[#This Row],[Salary in USD]],IF(AND(tblSalaries[[#This Row],[Salary in USD]]&gt;=VALUE(min_scatterplot),tblSalaries[[#This Row],[Salary in USD]]&lt;=VALUE(max_scatterplot)),tblSalaries[[#This Row],[Salary in USD]],selection_false))</f>
        <v>24588.381044249632</v>
      </c>
    </row>
    <row r="1204" spans="2:15" ht="15" customHeight="1" x14ac:dyDescent="0.25">
      <c r="B1204" t="s">
        <v>3792</v>
      </c>
      <c r="C1204" s="1">
        <v>41073.222592592596</v>
      </c>
      <c r="D1204" s="4" t="s">
        <v>1929</v>
      </c>
      <c r="E1204">
        <v>19200</v>
      </c>
      <c r="F1204" t="s">
        <v>22</v>
      </c>
      <c r="G1204">
        <f>tblSalaries[[#This Row],[clean Salary (in local currency)]]*VLOOKUP(tblSalaries[[#This Row],[Currency]],mapping!D:E,2,FALSE)</f>
        <v>24391.669228638868</v>
      </c>
      <c r="H1204" t="s">
        <v>1930</v>
      </c>
      <c r="I1204" t="s">
        <v>20</v>
      </c>
      <c r="J1204" t="s">
        <v>895</v>
      </c>
      <c r="K1204" t="str">
        <f>VLOOKUP(tblSalaries[[#This Row],[Where do you work]],tblCountries[[Actual]:[Mapping]],2,FALSE)</f>
        <v>italy</v>
      </c>
      <c r="L1204" t="s">
        <v>9</v>
      </c>
      <c r="M1204" s="21">
        <v>10</v>
      </c>
      <c r="N1204" t="str">
        <f>VLOOKUP(IF(FLOOR(tblSalaries[[#This Row],[Salary in USD]]/salary_step,1)&gt;19,19,FLOOR(tblSalaries[[#This Row],[Salary in USD]]/salary_step,1)),tblCountries4[#All],2,0)</f>
        <v>01 | 12500 - 25000</v>
      </c>
      <c r="O1204">
        <f>IF(VALUE(max_scatterplot)=0,tblSalaries[[#This Row],[Salary in USD]],IF(AND(tblSalaries[[#This Row],[Salary in USD]]&gt;=VALUE(min_scatterplot),tblSalaries[[#This Row],[Salary in USD]]&lt;=VALUE(max_scatterplot)),tblSalaries[[#This Row],[Salary in USD]],selection_false))</f>
        <v>24391.669228638868</v>
      </c>
    </row>
    <row r="1205" spans="2:15" ht="15" customHeight="1" x14ac:dyDescent="0.25">
      <c r="B1205" t="s">
        <v>3167</v>
      </c>
      <c r="C1205" s="1">
        <v>41057.957824074074</v>
      </c>
      <c r="D1205" s="4">
        <v>2000</v>
      </c>
      <c r="E1205">
        <v>24000</v>
      </c>
      <c r="F1205" t="s">
        <v>6</v>
      </c>
      <c r="G1205">
        <f>tblSalaries[[#This Row],[clean Salary (in local currency)]]*VLOOKUP(tblSalaries[[#This Row],[Currency]],mapping!D:E,2,FALSE)</f>
        <v>24000</v>
      </c>
      <c r="H1205" t="s">
        <v>1330</v>
      </c>
      <c r="I1205" t="s">
        <v>52</v>
      </c>
      <c r="J1205" t="s">
        <v>1331</v>
      </c>
      <c r="K1205" t="str">
        <f>VLOOKUP(tblSalaries[[#This Row],[Where do you work]],tblCountries[[Actual]:[Mapping]],2,FALSE)</f>
        <v>Argentina</v>
      </c>
      <c r="L1205" t="s">
        <v>9</v>
      </c>
      <c r="M1205" s="21">
        <v>21</v>
      </c>
      <c r="N1205" t="str">
        <f>VLOOKUP(IF(FLOOR(tblSalaries[[#This Row],[Salary in USD]]/salary_step,1)&gt;19,19,FLOOR(tblSalaries[[#This Row],[Salary in USD]]/salary_step,1)),tblCountries4[#All],2,0)</f>
        <v>01 | 12500 - 25000</v>
      </c>
      <c r="O1205">
        <f>IF(VALUE(max_scatterplot)=0,tblSalaries[[#This Row],[Salary in USD]],IF(AND(tblSalaries[[#This Row],[Salary in USD]]&gt;=VALUE(min_scatterplot),tblSalaries[[#This Row],[Salary in USD]]&lt;=VALUE(max_scatterplot)),tblSalaries[[#This Row],[Salary in USD]],selection_false))</f>
        <v>24000</v>
      </c>
    </row>
    <row r="1206" spans="2:15" ht="15" customHeight="1" x14ac:dyDescent="0.25">
      <c r="B1206" t="s">
        <v>2124</v>
      </c>
      <c r="C1206" s="1">
        <v>41055.028912037036</v>
      </c>
      <c r="D1206" s="4">
        <v>2000</v>
      </c>
      <c r="E1206">
        <v>24000</v>
      </c>
      <c r="F1206" t="s">
        <v>6</v>
      </c>
      <c r="G1206">
        <f>tblSalaries[[#This Row],[clean Salary (in local currency)]]*VLOOKUP(tblSalaries[[#This Row],[Currency]],mapping!D:E,2,FALSE)</f>
        <v>24000</v>
      </c>
      <c r="H1206" t="s">
        <v>183</v>
      </c>
      <c r="I1206" t="s">
        <v>52</v>
      </c>
      <c r="J1206" t="s">
        <v>184</v>
      </c>
      <c r="K1206" t="str">
        <f>VLOOKUP(tblSalaries[[#This Row],[Where do you work]],tblCountries[[Actual]:[Mapping]],2,FALSE)</f>
        <v>Colombia</v>
      </c>
      <c r="L1206" t="s">
        <v>13</v>
      </c>
      <c r="M1206" s="21" t="s">
        <v>4016</v>
      </c>
      <c r="N1206" t="str">
        <f>VLOOKUP(IF(FLOOR(tblSalaries[[#This Row],[Salary in USD]]/salary_step,1)&gt;19,19,FLOOR(tblSalaries[[#This Row],[Salary in USD]]/salary_step,1)),tblCountries4[#All],2,0)</f>
        <v>01 | 12500 - 25000</v>
      </c>
      <c r="O1206">
        <f>IF(VALUE(max_scatterplot)=0,tblSalaries[[#This Row],[Salary in USD]],IF(AND(tblSalaries[[#This Row],[Salary in USD]]&gt;=VALUE(min_scatterplot),tblSalaries[[#This Row],[Salary in USD]]&lt;=VALUE(max_scatterplot)),tblSalaries[[#This Row],[Salary in USD]],selection_false))</f>
        <v>24000</v>
      </c>
    </row>
    <row r="1207" spans="2:15" ht="15" customHeight="1" x14ac:dyDescent="0.25">
      <c r="B1207" t="s">
        <v>2805</v>
      </c>
      <c r="C1207" s="1">
        <v>41055.921979166669</v>
      </c>
      <c r="D1207" s="4" t="s">
        <v>933</v>
      </c>
      <c r="E1207">
        <v>24000</v>
      </c>
      <c r="F1207" t="s">
        <v>6</v>
      </c>
      <c r="G1207">
        <f>tblSalaries[[#This Row],[clean Salary (in local currency)]]*VLOOKUP(tblSalaries[[#This Row],[Currency]],mapping!D:E,2,FALSE)</f>
        <v>24000</v>
      </c>
      <c r="H1207" t="s">
        <v>934</v>
      </c>
      <c r="I1207" t="s">
        <v>52</v>
      </c>
      <c r="J1207" t="s">
        <v>935</v>
      </c>
      <c r="K1207" t="str">
        <f>VLOOKUP(tblSalaries[[#This Row],[Where do you work]],tblCountries[[Actual]:[Mapping]],2,FALSE)</f>
        <v>Croatia</v>
      </c>
      <c r="L1207" t="s">
        <v>18</v>
      </c>
      <c r="M1207" s="21">
        <v>5</v>
      </c>
      <c r="N1207" t="str">
        <f>VLOOKUP(IF(FLOOR(tblSalaries[[#This Row],[Salary in USD]]/salary_step,1)&gt;19,19,FLOOR(tblSalaries[[#This Row],[Salary in USD]]/salary_step,1)),tblCountries4[#All],2,0)</f>
        <v>01 | 12500 - 25000</v>
      </c>
      <c r="O1207">
        <f>IF(VALUE(max_scatterplot)=0,tblSalaries[[#This Row],[Salary in USD]],IF(AND(tblSalaries[[#This Row],[Salary in USD]]&gt;=VALUE(min_scatterplot),tblSalaries[[#This Row],[Salary in USD]]&lt;=VALUE(max_scatterplot)),tblSalaries[[#This Row],[Salary in USD]],selection_false))</f>
        <v>24000</v>
      </c>
    </row>
    <row r="1208" spans="2:15" ht="15" customHeight="1" x14ac:dyDescent="0.25">
      <c r="B1208" t="s">
        <v>2755</v>
      </c>
      <c r="C1208" s="1">
        <v>41055.713055555556</v>
      </c>
      <c r="D1208" s="4">
        <v>2000</v>
      </c>
      <c r="E1208">
        <v>24000</v>
      </c>
      <c r="F1208" t="s">
        <v>6</v>
      </c>
      <c r="G1208">
        <f>tblSalaries[[#This Row],[clean Salary (in local currency)]]*VLOOKUP(tblSalaries[[#This Row],[Currency]],mapping!D:E,2,FALSE)</f>
        <v>24000</v>
      </c>
      <c r="H1208" t="s">
        <v>875</v>
      </c>
      <c r="I1208" t="s">
        <v>20</v>
      </c>
      <c r="J1208" t="s">
        <v>8</v>
      </c>
      <c r="K1208" t="str">
        <f>VLOOKUP(tblSalaries[[#This Row],[Where do you work]],tblCountries[[Actual]:[Mapping]],2,FALSE)</f>
        <v>India</v>
      </c>
      <c r="L1208" t="s">
        <v>18</v>
      </c>
      <c r="M1208" s="21">
        <v>1</v>
      </c>
      <c r="N1208" t="str">
        <f>VLOOKUP(IF(FLOOR(tblSalaries[[#This Row],[Salary in USD]]/salary_step,1)&gt;19,19,FLOOR(tblSalaries[[#This Row],[Salary in USD]]/salary_step,1)),tblCountries4[#All],2,0)</f>
        <v>01 | 12500 - 25000</v>
      </c>
      <c r="O1208">
        <f>IF(VALUE(max_scatterplot)=0,tblSalaries[[#This Row],[Salary in USD]],IF(AND(tblSalaries[[#This Row],[Salary in USD]]&gt;=VALUE(min_scatterplot),tblSalaries[[#This Row],[Salary in USD]]&lt;=VALUE(max_scatterplot)),tblSalaries[[#This Row],[Salary in USD]],selection_false))</f>
        <v>24000</v>
      </c>
    </row>
    <row r="1209" spans="2:15" ht="15" customHeight="1" x14ac:dyDescent="0.25">
      <c r="B1209" t="s">
        <v>2919</v>
      </c>
      <c r="C1209" s="1">
        <v>41056.920312499999</v>
      </c>
      <c r="D1209" s="4">
        <v>24000</v>
      </c>
      <c r="E1209">
        <v>24000</v>
      </c>
      <c r="F1209" t="s">
        <v>6</v>
      </c>
      <c r="G1209">
        <f>tblSalaries[[#This Row],[clean Salary (in local currency)]]*VLOOKUP(tblSalaries[[#This Row],[Currency]],mapping!D:E,2,FALSE)</f>
        <v>24000</v>
      </c>
      <c r="H1209" t="s">
        <v>42</v>
      </c>
      <c r="I1209" t="s">
        <v>20</v>
      </c>
      <c r="J1209" t="s">
        <v>8</v>
      </c>
      <c r="K1209" t="str">
        <f>VLOOKUP(tblSalaries[[#This Row],[Where do you work]],tblCountries[[Actual]:[Mapping]],2,FALSE)</f>
        <v>India</v>
      </c>
      <c r="L1209" t="s">
        <v>9</v>
      </c>
      <c r="M1209" s="21">
        <v>3</v>
      </c>
      <c r="N1209" t="str">
        <f>VLOOKUP(IF(FLOOR(tblSalaries[[#This Row],[Salary in USD]]/salary_step,1)&gt;19,19,FLOOR(tblSalaries[[#This Row],[Salary in USD]]/salary_step,1)),tblCountries4[#All],2,0)</f>
        <v>01 | 12500 - 25000</v>
      </c>
      <c r="O1209">
        <f>IF(VALUE(max_scatterplot)=0,tblSalaries[[#This Row],[Salary in USD]],IF(AND(tblSalaries[[#This Row],[Salary in USD]]&gt;=VALUE(min_scatterplot),tblSalaries[[#This Row],[Salary in USD]]&lt;=VALUE(max_scatterplot)),tblSalaries[[#This Row],[Salary in USD]],selection_false))</f>
        <v>24000</v>
      </c>
    </row>
    <row r="1210" spans="2:15" ht="15" customHeight="1" x14ac:dyDescent="0.25">
      <c r="B1210" t="s">
        <v>2930</v>
      </c>
      <c r="C1210" s="1">
        <v>41056.995000000003</v>
      </c>
      <c r="D1210" s="4" t="s">
        <v>1079</v>
      </c>
      <c r="E1210">
        <v>24000</v>
      </c>
      <c r="F1210" t="s">
        <v>6</v>
      </c>
      <c r="G1210">
        <f>tblSalaries[[#This Row],[clean Salary (in local currency)]]*VLOOKUP(tblSalaries[[#This Row],[Currency]],mapping!D:E,2,FALSE)</f>
        <v>24000</v>
      </c>
      <c r="H1210" t="s">
        <v>1080</v>
      </c>
      <c r="I1210" t="s">
        <v>52</v>
      </c>
      <c r="J1210" t="s">
        <v>8</v>
      </c>
      <c r="K1210" t="str">
        <f>VLOOKUP(tblSalaries[[#This Row],[Where do you work]],tblCountries[[Actual]:[Mapping]],2,FALSE)</f>
        <v>India</v>
      </c>
      <c r="L1210" t="s">
        <v>9</v>
      </c>
      <c r="M1210" s="21">
        <v>10</v>
      </c>
      <c r="N1210" t="str">
        <f>VLOOKUP(IF(FLOOR(tblSalaries[[#This Row],[Salary in USD]]/salary_step,1)&gt;19,19,FLOOR(tblSalaries[[#This Row],[Salary in USD]]/salary_step,1)),tblCountries4[#All],2,0)</f>
        <v>01 | 12500 - 25000</v>
      </c>
      <c r="O1210">
        <f>IF(VALUE(max_scatterplot)=0,tblSalaries[[#This Row],[Salary in USD]],IF(AND(tblSalaries[[#This Row],[Salary in USD]]&gt;=VALUE(min_scatterplot),tblSalaries[[#This Row],[Salary in USD]]&lt;=VALUE(max_scatterplot)),tblSalaries[[#This Row],[Salary in USD]],selection_false))</f>
        <v>24000</v>
      </c>
    </row>
    <row r="1211" spans="2:15" ht="15" customHeight="1" x14ac:dyDescent="0.25">
      <c r="B1211" t="s">
        <v>2478</v>
      </c>
      <c r="C1211" s="1">
        <v>41055.139884259261</v>
      </c>
      <c r="D1211" s="4">
        <v>2000</v>
      </c>
      <c r="E1211">
        <v>24000</v>
      </c>
      <c r="F1211" t="s">
        <v>6</v>
      </c>
      <c r="G1211">
        <f>tblSalaries[[#This Row],[clean Salary (in local currency)]]*VLOOKUP(tblSalaries[[#This Row],[Currency]],mapping!D:E,2,FALSE)</f>
        <v>24000</v>
      </c>
      <c r="H1211" t="s">
        <v>522</v>
      </c>
      <c r="I1211" t="s">
        <v>279</v>
      </c>
      <c r="J1211" t="s">
        <v>577</v>
      </c>
      <c r="K1211" t="str">
        <f>VLOOKUP(tblSalaries[[#This Row],[Where do you work]],tblCountries[[Actual]:[Mapping]],2,FALSE)</f>
        <v>Mozambique</v>
      </c>
      <c r="L1211" t="s">
        <v>18</v>
      </c>
      <c r="M1211" s="21" t="s">
        <v>4016</v>
      </c>
      <c r="N1211" t="str">
        <f>VLOOKUP(IF(FLOOR(tblSalaries[[#This Row],[Salary in USD]]/salary_step,1)&gt;19,19,FLOOR(tblSalaries[[#This Row],[Salary in USD]]/salary_step,1)),tblCountries4[#All],2,0)</f>
        <v>01 | 12500 - 25000</v>
      </c>
      <c r="O1211">
        <f>IF(VALUE(max_scatterplot)=0,tblSalaries[[#This Row],[Salary in USD]],IF(AND(tblSalaries[[#This Row],[Salary in USD]]&gt;=VALUE(min_scatterplot),tblSalaries[[#This Row],[Salary in USD]]&lt;=VALUE(max_scatterplot)),tblSalaries[[#This Row],[Salary in USD]],selection_false))</f>
        <v>24000</v>
      </c>
    </row>
    <row r="1212" spans="2:15" ht="15" customHeight="1" x14ac:dyDescent="0.25">
      <c r="B1212" t="s">
        <v>3811</v>
      </c>
      <c r="C1212" s="1">
        <v>41075.036550925928</v>
      </c>
      <c r="D1212" s="4">
        <v>2000</v>
      </c>
      <c r="E1212">
        <v>24000</v>
      </c>
      <c r="F1212" t="s">
        <v>6</v>
      </c>
      <c r="G1212">
        <f>tblSalaries[[#This Row],[clean Salary (in local currency)]]*VLOOKUP(tblSalaries[[#This Row],[Currency]],mapping!D:E,2,FALSE)</f>
        <v>24000</v>
      </c>
      <c r="H1212" t="s">
        <v>380</v>
      </c>
      <c r="I1212" t="s">
        <v>488</v>
      </c>
      <c r="J1212" t="s">
        <v>65</v>
      </c>
      <c r="K1212" t="str">
        <f>VLOOKUP(tblSalaries[[#This Row],[Where do you work]],tblCountries[[Actual]:[Mapping]],2,FALSE)</f>
        <v>Russia</v>
      </c>
      <c r="L1212" t="s">
        <v>13</v>
      </c>
      <c r="M1212" s="21">
        <v>23</v>
      </c>
      <c r="N1212" t="str">
        <f>VLOOKUP(IF(FLOOR(tblSalaries[[#This Row],[Salary in USD]]/salary_step,1)&gt;19,19,FLOOR(tblSalaries[[#This Row],[Salary in USD]]/salary_step,1)),tblCountries4[#All],2,0)</f>
        <v>01 | 12500 - 25000</v>
      </c>
      <c r="O1212">
        <f>IF(VALUE(max_scatterplot)=0,tblSalaries[[#This Row],[Salary in USD]],IF(AND(tblSalaries[[#This Row],[Salary in USD]]&gt;=VALUE(min_scatterplot),tblSalaries[[#This Row],[Salary in USD]]&lt;=VALUE(max_scatterplot)),tblSalaries[[#This Row],[Salary in USD]],selection_false))</f>
        <v>24000</v>
      </c>
    </row>
    <row r="1213" spans="2:15" ht="15" customHeight="1" x14ac:dyDescent="0.25">
      <c r="B1213" t="s">
        <v>2663</v>
      </c>
      <c r="C1213" s="1">
        <v>41055.536539351851</v>
      </c>
      <c r="D1213" s="4">
        <v>24000</v>
      </c>
      <c r="E1213">
        <v>24000</v>
      </c>
      <c r="F1213" t="s">
        <v>6</v>
      </c>
      <c r="G1213">
        <f>tblSalaries[[#This Row],[clean Salary (in local currency)]]*VLOOKUP(tblSalaries[[#This Row],[Currency]],mapping!D:E,2,FALSE)</f>
        <v>24000</v>
      </c>
      <c r="H1213" t="s">
        <v>772</v>
      </c>
      <c r="I1213" t="s">
        <v>52</v>
      </c>
      <c r="J1213" t="s">
        <v>773</v>
      </c>
      <c r="K1213" t="str">
        <f>VLOOKUP(tblSalaries[[#This Row],[Where do you work]],tblCountries[[Actual]:[Mapping]],2,FALSE)</f>
        <v>Saudi Arabia</v>
      </c>
      <c r="L1213" t="s">
        <v>9</v>
      </c>
      <c r="M1213" s="21">
        <v>12</v>
      </c>
      <c r="N1213" t="str">
        <f>VLOOKUP(IF(FLOOR(tblSalaries[[#This Row],[Salary in USD]]/salary_step,1)&gt;19,19,FLOOR(tblSalaries[[#This Row],[Salary in USD]]/salary_step,1)),tblCountries4[#All],2,0)</f>
        <v>01 | 12500 - 25000</v>
      </c>
      <c r="O1213">
        <f>IF(VALUE(max_scatterplot)=0,tblSalaries[[#This Row],[Salary in USD]],IF(AND(tblSalaries[[#This Row],[Salary in USD]]&gt;=VALUE(min_scatterplot),tblSalaries[[#This Row],[Salary in USD]]&lt;=VALUE(max_scatterplot)),tblSalaries[[#This Row],[Salary in USD]],selection_false))</f>
        <v>24000</v>
      </c>
    </row>
    <row r="1214" spans="2:15" ht="15" customHeight="1" x14ac:dyDescent="0.25">
      <c r="B1214" t="s">
        <v>3311</v>
      </c>
      <c r="C1214" s="1">
        <v>41058.712164351855</v>
      </c>
      <c r="D1214" s="4">
        <v>24000</v>
      </c>
      <c r="E1214">
        <v>24000</v>
      </c>
      <c r="F1214" t="s">
        <v>6</v>
      </c>
      <c r="G1214">
        <f>tblSalaries[[#This Row],[clean Salary (in local currency)]]*VLOOKUP(tblSalaries[[#This Row],[Currency]],mapping!D:E,2,FALSE)</f>
        <v>24000</v>
      </c>
      <c r="H1214" t="s">
        <v>1493</v>
      </c>
      <c r="I1214" t="s">
        <v>52</v>
      </c>
      <c r="J1214" t="s">
        <v>1494</v>
      </c>
      <c r="K1214" t="str">
        <f>VLOOKUP(tblSalaries[[#This Row],[Where do you work]],tblCountries[[Actual]:[Mapping]],2,FALSE)</f>
        <v>Saudi Arabia</v>
      </c>
      <c r="L1214" t="s">
        <v>9</v>
      </c>
      <c r="M1214" s="21">
        <v>5</v>
      </c>
      <c r="N1214" t="str">
        <f>VLOOKUP(IF(FLOOR(tblSalaries[[#This Row],[Salary in USD]]/salary_step,1)&gt;19,19,FLOOR(tblSalaries[[#This Row],[Salary in USD]]/salary_step,1)),tblCountries4[#All],2,0)</f>
        <v>01 | 12500 - 25000</v>
      </c>
      <c r="O1214">
        <f>IF(VALUE(max_scatterplot)=0,tblSalaries[[#This Row],[Salary in USD]],IF(AND(tblSalaries[[#This Row],[Salary in USD]]&gt;=VALUE(min_scatterplot),tblSalaries[[#This Row],[Salary in USD]]&lt;=VALUE(max_scatterplot)),tblSalaries[[#This Row],[Salary in USD]],selection_false))</f>
        <v>24000</v>
      </c>
    </row>
    <row r="1215" spans="2:15" ht="15" customHeight="1" x14ac:dyDescent="0.25">
      <c r="B1215" t="s">
        <v>2664</v>
      </c>
      <c r="C1215" s="1">
        <v>41055.537303240744</v>
      </c>
      <c r="D1215" s="4" t="s">
        <v>774</v>
      </c>
      <c r="E1215">
        <v>24000</v>
      </c>
      <c r="F1215" t="s">
        <v>6</v>
      </c>
      <c r="G1215">
        <f>tblSalaries[[#This Row],[clean Salary (in local currency)]]*VLOOKUP(tblSalaries[[#This Row],[Currency]],mapping!D:E,2,FALSE)</f>
        <v>24000</v>
      </c>
      <c r="H1215" t="s">
        <v>310</v>
      </c>
      <c r="I1215" t="s">
        <v>310</v>
      </c>
      <c r="J1215" t="s">
        <v>179</v>
      </c>
      <c r="K1215" t="str">
        <f>VLOOKUP(tblSalaries[[#This Row],[Where do you work]],tblCountries[[Actual]:[Mapping]],2,FALSE)</f>
        <v>UAE</v>
      </c>
      <c r="L1215" t="s">
        <v>18</v>
      </c>
      <c r="M1215" s="21">
        <v>15</v>
      </c>
      <c r="N1215" t="str">
        <f>VLOOKUP(IF(FLOOR(tblSalaries[[#This Row],[Salary in USD]]/salary_step,1)&gt;19,19,FLOOR(tblSalaries[[#This Row],[Salary in USD]]/salary_step,1)),tblCountries4[#All],2,0)</f>
        <v>01 | 12500 - 25000</v>
      </c>
      <c r="O1215">
        <f>IF(VALUE(max_scatterplot)=0,tblSalaries[[#This Row],[Salary in USD]],IF(AND(tblSalaries[[#This Row],[Salary in USD]]&gt;=VALUE(min_scatterplot),tblSalaries[[#This Row],[Salary in USD]]&lt;=VALUE(max_scatterplot)),tblSalaries[[#This Row],[Salary in USD]],selection_false))</f>
        <v>24000</v>
      </c>
    </row>
    <row r="1216" spans="2:15" ht="15" customHeight="1" x14ac:dyDescent="0.25">
      <c r="B1216" t="s">
        <v>2102</v>
      </c>
      <c r="C1216" s="1">
        <v>41055.028090277781</v>
      </c>
      <c r="D1216" s="4">
        <v>24000</v>
      </c>
      <c r="E1216">
        <v>24000</v>
      </c>
      <c r="F1216" t="s">
        <v>6</v>
      </c>
      <c r="G1216">
        <f>tblSalaries[[#This Row],[clean Salary (in local currency)]]*VLOOKUP(tblSalaries[[#This Row],[Currency]],mapping!D:E,2,FALSE)</f>
        <v>24000</v>
      </c>
      <c r="H1216" t="s">
        <v>154</v>
      </c>
      <c r="I1216" t="s">
        <v>52</v>
      </c>
      <c r="J1216" t="s">
        <v>15</v>
      </c>
      <c r="K1216" t="str">
        <f>VLOOKUP(tblSalaries[[#This Row],[Where do you work]],tblCountries[[Actual]:[Mapping]],2,FALSE)</f>
        <v>USA</v>
      </c>
      <c r="L1216" t="s">
        <v>18</v>
      </c>
      <c r="M1216" s="21" t="s">
        <v>4016</v>
      </c>
      <c r="N1216" t="str">
        <f>VLOOKUP(IF(FLOOR(tblSalaries[[#This Row],[Salary in USD]]/salary_step,1)&gt;19,19,FLOOR(tblSalaries[[#This Row],[Salary in USD]]/salary_step,1)),tblCountries4[#All],2,0)</f>
        <v>01 | 12500 - 25000</v>
      </c>
      <c r="O1216">
        <f>IF(VALUE(max_scatterplot)=0,tblSalaries[[#This Row],[Salary in USD]],IF(AND(tblSalaries[[#This Row],[Salary in USD]]&gt;=VALUE(min_scatterplot),tblSalaries[[#This Row],[Salary in USD]]&lt;=VALUE(max_scatterplot)),tblSalaries[[#This Row],[Salary in USD]],selection_false))</f>
        <v>24000</v>
      </c>
    </row>
    <row r="1217" spans="2:15" ht="15" customHeight="1" x14ac:dyDescent="0.25">
      <c r="B1217" t="s">
        <v>2430</v>
      </c>
      <c r="C1217" s="1">
        <v>41055.105138888888</v>
      </c>
      <c r="D1217" s="4">
        <v>24</v>
      </c>
      <c r="E1217">
        <v>24000</v>
      </c>
      <c r="F1217" t="s">
        <v>6</v>
      </c>
      <c r="G1217">
        <f>tblSalaries[[#This Row],[clean Salary (in local currency)]]*VLOOKUP(tblSalaries[[#This Row],[Currency]],mapping!D:E,2,FALSE)</f>
        <v>24000</v>
      </c>
      <c r="H1217" t="s">
        <v>522</v>
      </c>
      <c r="I1217" t="s">
        <v>279</v>
      </c>
      <c r="J1217" t="s">
        <v>15</v>
      </c>
      <c r="K1217" t="str">
        <f>VLOOKUP(tblSalaries[[#This Row],[Where do you work]],tblCountries[[Actual]:[Mapping]],2,FALSE)</f>
        <v>USA</v>
      </c>
      <c r="L1217" t="s">
        <v>25</v>
      </c>
      <c r="M1217" s="21" t="s">
        <v>4016</v>
      </c>
      <c r="N1217" t="str">
        <f>VLOOKUP(IF(FLOOR(tblSalaries[[#This Row],[Salary in USD]]/salary_step,1)&gt;19,19,FLOOR(tblSalaries[[#This Row],[Salary in USD]]/salary_step,1)),tblCountries4[#All],2,0)</f>
        <v>01 | 12500 - 25000</v>
      </c>
      <c r="O1217">
        <f>IF(VALUE(max_scatterplot)=0,tblSalaries[[#This Row],[Salary in USD]],IF(AND(tblSalaries[[#This Row],[Salary in USD]]&gt;=VALUE(min_scatterplot),tblSalaries[[#This Row],[Salary in USD]]&lt;=VALUE(max_scatterplot)),tblSalaries[[#This Row],[Salary in USD]],selection_false))</f>
        <v>24000</v>
      </c>
    </row>
    <row r="1218" spans="2:15" ht="15" customHeight="1" x14ac:dyDescent="0.25">
      <c r="B1218" t="s">
        <v>3352</v>
      </c>
      <c r="C1218" s="1">
        <v>41058.880173611113</v>
      </c>
      <c r="D1218" s="4">
        <v>24000</v>
      </c>
      <c r="E1218">
        <v>24000</v>
      </c>
      <c r="F1218" t="s">
        <v>6</v>
      </c>
      <c r="G1218">
        <f>tblSalaries[[#This Row],[clean Salary (in local currency)]]*VLOOKUP(tblSalaries[[#This Row],[Currency]],mapping!D:E,2,FALSE)</f>
        <v>24000</v>
      </c>
      <c r="H1218" t="s">
        <v>1539</v>
      </c>
      <c r="I1218" t="s">
        <v>20</v>
      </c>
      <c r="J1218" t="s">
        <v>15</v>
      </c>
      <c r="K1218" t="str">
        <f>VLOOKUP(tblSalaries[[#This Row],[Where do you work]],tblCountries[[Actual]:[Mapping]],2,FALSE)</f>
        <v>USA</v>
      </c>
      <c r="L1218" t="s">
        <v>25</v>
      </c>
      <c r="M1218" s="21">
        <v>33</v>
      </c>
      <c r="N1218" t="str">
        <f>VLOOKUP(IF(FLOOR(tblSalaries[[#This Row],[Salary in USD]]/salary_step,1)&gt;19,19,FLOOR(tblSalaries[[#This Row],[Salary in USD]]/salary_step,1)),tblCountries4[#All],2,0)</f>
        <v>01 | 12500 - 25000</v>
      </c>
      <c r="O1218">
        <f>IF(VALUE(max_scatterplot)=0,tblSalaries[[#This Row],[Salary in USD]],IF(AND(tblSalaries[[#This Row],[Salary in USD]]&gt;=VALUE(min_scatterplot),tblSalaries[[#This Row],[Salary in USD]]&lt;=VALUE(max_scatterplot)),tblSalaries[[#This Row],[Salary in USD]],selection_false))</f>
        <v>24000</v>
      </c>
    </row>
    <row r="1219" spans="2:15" ht="15" customHeight="1" x14ac:dyDescent="0.25">
      <c r="B1219" t="s">
        <v>3413</v>
      </c>
      <c r="C1219" s="1">
        <v>41059.139085648145</v>
      </c>
      <c r="D1219" s="4" t="s">
        <v>1591</v>
      </c>
      <c r="E1219">
        <v>24000</v>
      </c>
      <c r="F1219" t="s">
        <v>6</v>
      </c>
      <c r="G1219">
        <f>tblSalaries[[#This Row],[clean Salary (in local currency)]]*VLOOKUP(tblSalaries[[#This Row],[Currency]],mapping!D:E,2,FALSE)</f>
        <v>24000</v>
      </c>
      <c r="H1219" t="s">
        <v>1592</v>
      </c>
      <c r="I1219" t="s">
        <v>488</v>
      </c>
      <c r="J1219" t="s">
        <v>15</v>
      </c>
      <c r="K1219" t="str">
        <f>VLOOKUP(tblSalaries[[#This Row],[Where do you work]],tblCountries[[Actual]:[Mapping]],2,FALSE)</f>
        <v>USA</v>
      </c>
      <c r="L1219" t="s">
        <v>25</v>
      </c>
      <c r="M1219" s="21">
        <v>2</v>
      </c>
      <c r="N1219" t="str">
        <f>VLOOKUP(IF(FLOOR(tblSalaries[[#This Row],[Salary in USD]]/salary_step,1)&gt;19,19,FLOOR(tblSalaries[[#This Row],[Salary in USD]]/salary_step,1)),tblCountries4[#All],2,0)</f>
        <v>01 | 12500 - 25000</v>
      </c>
      <c r="O1219">
        <f>IF(VALUE(max_scatterplot)=0,tblSalaries[[#This Row],[Salary in USD]],IF(AND(tblSalaries[[#This Row],[Salary in USD]]&gt;=VALUE(min_scatterplot),tblSalaries[[#This Row],[Salary in USD]]&lt;=VALUE(max_scatterplot)),tblSalaries[[#This Row],[Salary in USD]],selection_false))</f>
        <v>24000</v>
      </c>
    </row>
    <row r="1220" spans="2:15" ht="15" customHeight="1" x14ac:dyDescent="0.25">
      <c r="B1220" t="s">
        <v>3114</v>
      </c>
      <c r="C1220" s="1">
        <v>41057.753657407404</v>
      </c>
      <c r="D1220" s="4" t="s">
        <v>1267</v>
      </c>
      <c r="E1220">
        <v>15000</v>
      </c>
      <c r="F1220" t="s">
        <v>69</v>
      </c>
      <c r="G1220">
        <f>tblSalaries[[#This Row],[clean Salary (in local currency)]]*VLOOKUP(tblSalaries[[#This Row],[Currency]],mapping!D:E,2,FALSE)</f>
        <v>23642.674081009263</v>
      </c>
      <c r="H1220" t="s">
        <v>1261</v>
      </c>
      <c r="I1220" t="s">
        <v>3999</v>
      </c>
      <c r="J1220" t="s">
        <v>71</v>
      </c>
      <c r="K1220" t="str">
        <f>VLOOKUP(tblSalaries[[#This Row],[Where do you work]],tblCountries[[Actual]:[Mapping]],2,FALSE)</f>
        <v>UK</v>
      </c>
      <c r="L1220" t="s">
        <v>13</v>
      </c>
      <c r="M1220" s="21">
        <v>2</v>
      </c>
      <c r="N1220" t="str">
        <f>VLOOKUP(IF(FLOOR(tblSalaries[[#This Row],[Salary in USD]]/salary_step,1)&gt;19,19,FLOOR(tblSalaries[[#This Row],[Salary in USD]]/salary_step,1)),tblCountries4[#All],2,0)</f>
        <v>01 | 12500 - 25000</v>
      </c>
      <c r="O1220">
        <f>IF(VALUE(max_scatterplot)=0,tblSalaries[[#This Row],[Salary in USD]],IF(AND(tblSalaries[[#This Row],[Salary in USD]]&gt;=VALUE(min_scatterplot),tblSalaries[[#This Row],[Salary in USD]]&lt;=VALUE(max_scatterplot)),tblSalaries[[#This Row],[Salary in USD]],selection_false))</f>
        <v>23642.674081009263</v>
      </c>
    </row>
    <row r="1221" spans="2:15" ht="15" customHeight="1" x14ac:dyDescent="0.25">
      <c r="B1221" t="s">
        <v>2170</v>
      </c>
      <c r="C1221" s="1">
        <v>41055.033159722225</v>
      </c>
      <c r="D1221" s="4" t="s">
        <v>235</v>
      </c>
      <c r="E1221">
        <v>1300000</v>
      </c>
      <c r="F1221" t="s">
        <v>40</v>
      </c>
      <c r="G1221">
        <f>tblSalaries[[#This Row],[clean Salary (in local currency)]]*VLOOKUP(tblSalaries[[#This Row],[Currency]],mapping!D:E,2,FALSE)</f>
        <v>23150.291693675339</v>
      </c>
      <c r="H1221" t="s">
        <v>52</v>
      </c>
      <c r="I1221" t="s">
        <v>52</v>
      </c>
      <c r="J1221" t="s">
        <v>8</v>
      </c>
      <c r="K1221" t="str">
        <f>VLOOKUP(tblSalaries[[#This Row],[Where do you work]],tblCountries[[Actual]:[Mapping]],2,FALSE)</f>
        <v>India</v>
      </c>
      <c r="L1221" t="s">
        <v>9</v>
      </c>
      <c r="M1221" s="21" t="s">
        <v>4016</v>
      </c>
      <c r="N1221" t="str">
        <f>VLOOKUP(IF(FLOOR(tblSalaries[[#This Row],[Salary in USD]]/salary_step,1)&gt;19,19,FLOOR(tblSalaries[[#This Row],[Salary in USD]]/salary_step,1)),tblCountries4[#All],2,0)</f>
        <v>01 | 12500 - 25000</v>
      </c>
      <c r="O1221">
        <f>IF(VALUE(max_scatterplot)=0,tblSalaries[[#This Row],[Salary in USD]],IF(AND(tblSalaries[[#This Row],[Salary in USD]]&gt;=VALUE(min_scatterplot),tblSalaries[[#This Row],[Salary in USD]]&lt;=VALUE(max_scatterplot)),tblSalaries[[#This Row],[Salary in USD]],selection_false))</f>
        <v>23150.291693675339</v>
      </c>
    </row>
    <row r="1222" spans="2:15" ht="15" customHeight="1" x14ac:dyDescent="0.25">
      <c r="B1222" t="s">
        <v>2900</v>
      </c>
      <c r="C1222" s="1">
        <v>41056.683912037035</v>
      </c>
      <c r="D1222" s="4">
        <v>1300000</v>
      </c>
      <c r="E1222">
        <v>1300000</v>
      </c>
      <c r="F1222" t="s">
        <v>40</v>
      </c>
      <c r="G1222">
        <f>tblSalaries[[#This Row],[clean Salary (in local currency)]]*VLOOKUP(tblSalaries[[#This Row],[Currency]],mapping!D:E,2,FALSE)</f>
        <v>23150.291693675339</v>
      </c>
      <c r="H1222" t="s">
        <v>1048</v>
      </c>
      <c r="I1222" t="s">
        <v>52</v>
      </c>
      <c r="J1222" t="s">
        <v>8</v>
      </c>
      <c r="K1222" t="str">
        <f>VLOOKUP(tblSalaries[[#This Row],[Where do you work]],tblCountries[[Actual]:[Mapping]],2,FALSE)</f>
        <v>India</v>
      </c>
      <c r="L1222" t="s">
        <v>25</v>
      </c>
      <c r="M1222" s="21">
        <v>3</v>
      </c>
      <c r="N1222" t="str">
        <f>VLOOKUP(IF(FLOOR(tblSalaries[[#This Row],[Salary in USD]]/salary_step,1)&gt;19,19,FLOOR(tblSalaries[[#This Row],[Salary in USD]]/salary_step,1)),tblCountries4[#All],2,0)</f>
        <v>01 | 12500 - 25000</v>
      </c>
      <c r="O1222">
        <f>IF(VALUE(max_scatterplot)=0,tblSalaries[[#This Row],[Salary in USD]],IF(AND(tblSalaries[[#This Row],[Salary in USD]]&gt;=VALUE(min_scatterplot),tblSalaries[[#This Row],[Salary in USD]]&lt;=VALUE(max_scatterplot)),tblSalaries[[#This Row],[Salary in USD]],selection_false))</f>
        <v>23150.291693675339</v>
      </c>
    </row>
    <row r="1223" spans="2:15" ht="15" customHeight="1" x14ac:dyDescent="0.25">
      <c r="B1223" t="s">
        <v>3743</v>
      </c>
      <c r="C1223" s="1">
        <v>41070.624062499999</v>
      </c>
      <c r="D1223" s="4">
        <v>1300000</v>
      </c>
      <c r="E1223">
        <v>1300000</v>
      </c>
      <c r="F1223" t="s">
        <v>40</v>
      </c>
      <c r="G1223">
        <f>tblSalaries[[#This Row],[clean Salary (in local currency)]]*VLOOKUP(tblSalaries[[#This Row],[Currency]],mapping!D:E,2,FALSE)</f>
        <v>23150.291693675339</v>
      </c>
      <c r="H1223" t="s">
        <v>52</v>
      </c>
      <c r="I1223" t="s">
        <v>52</v>
      </c>
      <c r="J1223" t="s">
        <v>8</v>
      </c>
      <c r="K1223" t="str">
        <f>VLOOKUP(tblSalaries[[#This Row],[Where do you work]],tblCountries[[Actual]:[Mapping]],2,FALSE)</f>
        <v>India</v>
      </c>
      <c r="L1223" t="s">
        <v>13</v>
      </c>
      <c r="M1223" s="21">
        <v>9</v>
      </c>
      <c r="N1223" t="str">
        <f>VLOOKUP(IF(FLOOR(tblSalaries[[#This Row],[Salary in USD]]/salary_step,1)&gt;19,19,FLOOR(tblSalaries[[#This Row],[Salary in USD]]/salary_step,1)),tblCountries4[#All],2,0)</f>
        <v>01 | 12500 - 25000</v>
      </c>
      <c r="O1223">
        <f>IF(VALUE(max_scatterplot)=0,tblSalaries[[#This Row],[Salary in USD]],IF(AND(tblSalaries[[#This Row],[Salary in USD]]&gt;=VALUE(min_scatterplot),tblSalaries[[#This Row],[Salary in USD]]&lt;=VALUE(max_scatterplot)),tblSalaries[[#This Row],[Salary in USD]],selection_false))</f>
        <v>23150.291693675339</v>
      </c>
    </row>
    <row r="1224" spans="2:15" ht="15" customHeight="1" x14ac:dyDescent="0.25">
      <c r="B1224" t="s">
        <v>2500</v>
      </c>
      <c r="C1224" s="1">
        <v>41055.167881944442</v>
      </c>
      <c r="D1224" s="4" t="s">
        <v>602</v>
      </c>
      <c r="E1224">
        <v>23000</v>
      </c>
      <c r="F1224" t="s">
        <v>6</v>
      </c>
      <c r="G1224">
        <f>tblSalaries[[#This Row],[clean Salary (in local currency)]]*VLOOKUP(tblSalaries[[#This Row],[Currency]],mapping!D:E,2,FALSE)</f>
        <v>23000</v>
      </c>
      <c r="H1224" t="s">
        <v>603</v>
      </c>
      <c r="I1224" t="s">
        <v>52</v>
      </c>
      <c r="J1224" t="s">
        <v>38</v>
      </c>
      <c r="K1224" t="str">
        <f>VLOOKUP(tblSalaries[[#This Row],[Where do you work]],tblCountries[[Actual]:[Mapping]],2,FALSE)</f>
        <v>Hungary</v>
      </c>
      <c r="L1224" t="s">
        <v>9</v>
      </c>
      <c r="M1224" s="21" t="s">
        <v>4016</v>
      </c>
      <c r="N1224" t="str">
        <f>VLOOKUP(IF(FLOOR(tblSalaries[[#This Row],[Salary in USD]]/salary_step,1)&gt;19,19,FLOOR(tblSalaries[[#This Row],[Salary in USD]]/salary_step,1)),tblCountries4[#All],2,0)</f>
        <v>01 | 12500 - 25000</v>
      </c>
      <c r="O1224">
        <f>IF(VALUE(max_scatterplot)=0,tblSalaries[[#This Row],[Salary in USD]],IF(AND(tblSalaries[[#This Row],[Salary in USD]]&gt;=VALUE(min_scatterplot),tblSalaries[[#This Row],[Salary in USD]]&lt;=VALUE(max_scatterplot)),tblSalaries[[#This Row],[Salary in USD]],selection_false))</f>
        <v>23000</v>
      </c>
    </row>
    <row r="1225" spans="2:15" ht="15" customHeight="1" x14ac:dyDescent="0.25">
      <c r="B1225" t="s">
        <v>3189</v>
      </c>
      <c r="C1225" s="1">
        <v>41058.008599537039</v>
      </c>
      <c r="D1225" s="4">
        <v>23000</v>
      </c>
      <c r="E1225">
        <v>23000</v>
      </c>
      <c r="F1225" t="s">
        <v>6</v>
      </c>
      <c r="G1225">
        <f>tblSalaries[[#This Row],[clean Salary (in local currency)]]*VLOOKUP(tblSalaries[[#This Row],[Currency]],mapping!D:E,2,FALSE)</f>
        <v>23000</v>
      </c>
      <c r="H1225" t="s">
        <v>1358</v>
      </c>
      <c r="I1225" t="s">
        <v>310</v>
      </c>
      <c r="J1225" t="s">
        <v>133</v>
      </c>
      <c r="K1225" t="str">
        <f>VLOOKUP(tblSalaries[[#This Row],[Where do you work]],tblCountries[[Actual]:[Mapping]],2,FALSE)</f>
        <v>Saudi Arabia</v>
      </c>
      <c r="L1225" t="s">
        <v>13</v>
      </c>
      <c r="M1225" s="21">
        <v>14</v>
      </c>
      <c r="N1225" t="str">
        <f>VLOOKUP(IF(FLOOR(tblSalaries[[#This Row],[Salary in USD]]/salary_step,1)&gt;19,19,FLOOR(tblSalaries[[#This Row],[Salary in USD]]/salary_step,1)),tblCountries4[#All],2,0)</f>
        <v>01 | 12500 - 25000</v>
      </c>
      <c r="O1225">
        <f>IF(VALUE(max_scatterplot)=0,tblSalaries[[#This Row],[Salary in USD]],IF(AND(tblSalaries[[#This Row],[Salary in USD]]&gt;=VALUE(min_scatterplot),tblSalaries[[#This Row],[Salary in USD]]&lt;=VALUE(max_scatterplot)),tblSalaries[[#This Row],[Salary in USD]],selection_false))</f>
        <v>23000</v>
      </c>
    </row>
    <row r="1226" spans="2:15" ht="15" customHeight="1" x14ac:dyDescent="0.25">
      <c r="B1226" t="s">
        <v>2173</v>
      </c>
      <c r="C1226" s="1">
        <v>41055.033379629633</v>
      </c>
      <c r="D1226" s="4">
        <v>22880</v>
      </c>
      <c r="E1226">
        <v>22880</v>
      </c>
      <c r="F1226" t="s">
        <v>6</v>
      </c>
      <c r="G1226">
        <f>tblSalaries[[#This Row],[clean Salary (in local currency)]]*VLOOKUP(tblSalaries[[#This Row],[Currency]],mapping!D:E,2,FALSE)</f>
        <v>22880</v>
      </c>
      <c r="H1226" t="s">
        <v>238</v>
      </c>
      <c r="I1226" t="s">
        <v>310</v>
      </c>
      <c r="J1226" t="s">
        <v>15</v>
      </c>
      <c r="K1226" t="str">
        <f>VLOOKUP(tblSalaries[[#This Row],[Where do you work]],tblCountries[[Actual]:[Mapping]],2,FALSE)</f>
        <v>USA</v>
      </c>
      <c r="L1226" t="s">
        <v>9</v>
      </c>
      <c r="M1226" s="21" t="s">
        <v>4016</v>
      </c>
      <c r="N1226" t="str">
        <f>VLOOKUP(IF(FLOOR(tblSalaries[[#This Row],[Salary in USD]]/salary_step,1)&gt;19,19,FLOOR(tblSalaries[[#This Row],[Salary in USD]]/salary_step,1)),tblCountries4[#All],2,0)</f>
        <v>01 | 12500 - 25000</v>
      </c>
      <c r="O1226">
        <f>IF(VALUE(max_scatterplot)=0,tblSalaries[[#This Row],[Salary in USD]],IF(AND(tblSalaries[[#This Row],[Salary in USD]]&gt;=VALUE(min_scatterplot),tblSalaries[[#This Row],[Salary in USD]]&lt;=VALUE(max_scatterplot)),tblSalaries[[#This Row],[Salary in USD]],selection_false))</f>
        <v>22880</v>
      </c>
    </row>
    <row r="1227" spans="2:15" ht="15" customHeight="1" x14ac:dyDescent="0.25">
      <c r="B1227" t="s">
        <v>2379</v>
      </c>
      <c r="C1227" s="1">
        <v>41055.081712962965</v>
      </c>
      <c r="D1227" s="4">
        <v>1500</v>
      </c>
      <c r="E1227">
        <v>18000</v>
      </c>
      <c r="F1227" t="s">
        <v>22</v>
      </c>
      <c r="G1227">
        <f>tblSalaries[[#This Row],[clean Salary (in local currency)]]*VLOOKUP(tblSalaries[[#This Row],[Currency]],mapping!D:E,2,FALSE)</f>
        <v>22867.189901848938</v>
      </c>
      <c r="H1227" t="s">
        <v>460</v>
      </c>
      <c r="I1227" t="s">
        <v>52</v>
      </c>
      <c r="J1227" t="s">
        <v>30</v>
      </c>
      <c r="K1227" t="str">
        <f>VLOOKUP(tblSalaries[[#This Row],[Where do you work]],tblCountries[[Actual]:[Mapping]],2,FALSE)</f>
        <v>Portugal</v>
      </c>
      <c r="L1227" t="s">
        <v>18</v>
      </c>
      <c r="M1227" s="21" t="s">
        <v>4016</v>
      </c>
      <c r="N1227" t="str">
        <f>VLOOKUP(IF(FLOOR(tblSalaries[[#This Row],[Salary in USD]]/salary_step,1)&gt;19,19,FLOOR(tblSalaries[[#This Row],[Salary in USD]]/salary_step,1)),tblCountries4[#All],2,0)</f>
        <v>01 | 12500 - 25000</v>
      </c>
      <c r="O1227">
        <f>IF(VALUE(max_scatterplot)=0,tblSalaries[[#This Row],[Salary in USD]],IF(AND(tblSalaries[[#This Row],[Salary in USD]]&gt;=VALUE(min_scatterplot),tblSalaries[[#This Row],[Salary in USD]]&lt;=VALUE(max_scatterplot)),tblSalaries[[#This Row],[Salary in USD]],selection_false))</f>
        <v>22867.189901848938</v>
      </c>
    </row>
    <row r="1228" spans="2:15" ht="15" customHeight="1" x14ac:dyDescent="0.25">
      <c r="B1228" t="s">
        <v>2574</v>
      </c>
      <c r="C1228" s="1">
        <v>41055.30263888889</v>
      </c>
      <c r="D1228" s="4" t="s">
        <v>681</v>
      </c>
      <c r="E1228">
        <v>22000</v>
      </c>
      <c r="F1228" t="s">
        <v>82</v>
      </c>
      <c r="G1228">
        <f>tblSalaries[[#This Row],[clean Salary (in local currency)]]*VLOOKUP(tblSalaries[[#This Row],[Currency]],mapping!D:E,2,FALSE)</f>
        <v>22438.012440857987</v>
      </c>
      <c r="H1228" t="s">
        <v>108</v>
      </c>
      <c r="I1228" t="s">
        <v>20</v>
      </c>
      <c r="J1228" t="s">
        <v>84</v>
      </c>
      <c r="K1228" t="str">
        <f>VLOOKUP(tblSalaries[[#This Row],[Where do you work]],tblCountries[[Actual]:[Mapping]],2,FALSE)</f>
        <v>Australia</v>
      </c>
      <c r="L1228" t="s">
        <v>9</v>
      </c>
      <c r="M1228" s="21">
        <v>8</v>
      </c>
      <c r="N1228" t="str">
        <f>VLOOKUP(IF(FLOOR(tblSalaries[[#This Row],[Salary in USD]]/salary_step,1)&gt;19,19,FLOOR(tblSalaries[[#This Row],[Salary in USD]]/salary_step,1)),tblCountries4[#All],2,0)</f>
        <v>01 | 12500 - 25000</v>
      </c>
      <c r="O1228">
        <f>IF(VALUE(max_scatterplot)=0,tblSalaries[[#This Row],[Salary in USD]],IF(AND(tblSalaries[[#This Row],[Salary in USD]]&gt;=VALUE(min_scatterplot),tblSalaries[[#This Row],[Salary in USD]]&lt;=VALUE(max_scatterplot)),tblSalaries[[#This Row],[Salary in USD]],selection_false))</f>
        <v>22438.012440857987</v>
      </c>
    </row>
    <row r="1229" spans="2:15" ht="15" customHeight="1" x14ac:dyDescent="0.25">
      <c r="B1229" t="s">
        <v>2290</v>
      </c>
      <c r="C1229" s="1">
        <v>41055.054050925923</v>
      </c>
      <c r="D1229" s="4">
        <v>22000</v>
      </c>
      <c r="E1229">
        <v>22000</v>
      </c>
      <c r="F1229" t="s">
        <v>6</v>
      </c>
      <c r="G1229">
        <f>tblSalaries[[#This Row],[clean Salary (in local currency)]]*VLOOKUP(tblSalaries[[#This Row],[Currency]],mapping!D:E,2,FALSE)</f>
        <v>22000</v>
      </c>
      <c r="H1229" t="s">
        <v>360</v>
      </c>
      <c r="I1229" t="s">
        <v>3999</v>
      </c>
      <c r="J1229" t="s">
        <v>8</v>
      </c>
      <c r="K1229" t="str">
        <f>VLOOKUP(tblSalaries[[#This Row],[Where do you work]],tblCountries[[Actual]:[Mapping]],2,FALSE)</f>
        <v>India</v>
      </c>
      <c r="L1229" t="s">
        <v>13</v>
      </c>
      <c r="M1229" s="21" t="s">
        <v>4016</v>
      </c>
      <c r="N1229" t="str">
        <f>VLOOKUP(IF(FLOOR(tblSalaries[[#This Row],[Salary in USD]]/salary_step,1)&gt;19,19,FLOOR(tblSalaries[[#This Row],[Salary in USD]]/salary_step,1)),tblCountries4[#All],2,0)</f>
        <v>01 | 12500 - 25000</v>
      </c>
      <c r="O1229">
        <f>IF(VALUE(max_scatterplot)=0,tblSalaries[[#This Row],[Salary in USD]],IF(AND(tblSalaries[[#This Row],[Salary in USD]]&gt;=VALUE(min_scatterplot),tblSalaries[[#This Row],[Salary in USD]]&lt;=VALUE(max_scatterplot)),tblSalaries[[#This Row],[Salary in USD]],selection_false))</f>
        <v>22000</v>
      </c>
    </row>
    <row r="1230" spans="2:15" ht="15" customHeight="1" x14ac:dyDescent="0.25">
      <c r="B1230" t="s">
        <v>3687</v>
      </c>
      <c r="C1230" s="1">
        <v>41066.862210648149</v>
      </c>
      <c r="D1230" s="4">
        <v>22000</v>
      </c>
      <c r="E1230">
        <v>22000</v>
      </c>
      <c r="F1230" t="s">
        <v>6</v>
      </c>
      <c r="G1230">
        <f>tblSalaries[[#This Row],[clean Salary (in local currency)]]*VLOOKUP(tblSalaries[[#This Row],[Currency]],mapping!D:E,2,FALSE)</f>
        <v>22000</v>
      </c>
      <c r="H1230" t="s">
        <v>1849</v>
      </c>
      <c r="I1230" t="s">
        <v>52</v>
      </c>
      <c r="J1230" t="s">
        <v>8</v>
      </c>
      <c r="K1230" t="str">
        <f>VLOOKUP(tblSalaries[[#This Row],[Where do you work]],tblCountries[[Actual]:[Mapping]],2,FALSE)</f>
        <v>India</v>
      </c>
      <c r="L1230" t="s">
        <v>13</v>
      </c>
      <c r="M1230" s="21">
        <v>6</v>
      </c>
      <c r="N1230" t="str">
        <f>VLOOKUP(IF(FLOOR(tblSalaries[[#This Row],[Salary in USD]]/salary_step,1)&gt;19,19,FLOOR(tblSalaries[[#This Row],[Salary in USD]]/salary_step,1)),tblCountries4[#All],2,0)</f>
        <v>01 | 12500 - 25000</v>
      </c>
      <c r="O1230">
        <f>IF(VALUE(max_scatterplot)=0,tblSalaries[[#This Row],[Salary in USD]],IF(AND(tblSalaries[[#This Row],[Salary in USD]]&gt;=VALUE(min_scatterplot),tblSalaries[[#This Row],[Salary in USD]]&lt;=VALUE(max_scatterplot)),tblSalaries[[#This Row],[Salary in USD]],selection_false))</f>
        <v>22000</v>
      </c>
    </row>
    <row r="1231" spans="2:15" ht="15" customHeight="1" x14ac:dyDescent="0.25">
      <c r="B1231" t="s">
        <v>2332</v>
      </c>
      <c r="C1231" s="1">
        <v>41055.063680555555</v>
      </c>
      <c r="D1231" s="4" t="s">
        <v>406</v>
      </c>
      <c r="E1231">
        <v>22000</v>
      </c>
      <c r="F1231" t="s">
        <v>6</v>
      </c>
      <c r="G1231">
        <f>tblSalaries[[#This Row],[clean Salary (in local currency)]]*VLOOKUP(tblSalaries[[#This Row],[Currency]],mapping!D:E,2,FALSE)</f>
        <v>22000</v>
      </c>
      <c r="H1231" t="s">
        <v>407</v>
      </c>
      <c r="I1231" t="s">
        <v>52</v>
      </c>
      <c r="J1231" t="s">
        <v>166</v>
      </c>
      <c r="K1231" t="str">
        <f>VLOOKUP(tblSalaries[[#This Row],[Where do you work]],tblCountries[[Actual]:[Mapping]],2,FALSE)</f>
        <v>Mexico</v>
      </c>
      <c r="L1231" t="s">
        <v>9</v>
      </c>
      <c r="M1231" s="21" t="s">
        <v>4016</v>
      </c>
      <c r="N1231" t="str">
        <f>VLOOKUP(IF(FLOOR(tblSalaries[[#This Row],[Salary in USD]]/salary_step,1)&gt;19,19,FLOOR(tblSalaries[[#This Row],[Salary in USD]]/salary_step,1)),tblCountries4[#All],2,0)</f>
        <v>01 | 12500 - 25000</v>
      </c>
      <c r="O1231">
        <f>IF(VALUE(max_scatterplot)=0,tblSalaries[[#This Row],[Salary in USD]],IF(AND(tblSalaries[[#This Row],[Salary in USD]]&gt;=VALUE(min_scatterplot),tblSalaries[[#This Row],[Salary in USD]]&lt;=VALUE(max_scatterplot)),tblSalaries[[#This Row],[Salary in USD]],selection_false))</f>
        <v>22000</v>
      </c>
    </row>
    <row r="1232" spans="2:15" ht="15" customHeight="1" x14ac:dyDescent="0.25">
      <c r="B1232" t="s">
        <v>3498</v>
      </c>
      <c r="C1232" s="1">
        <v>41060.266076388885</v>
      </c>
      <c r="D1232" s="4">
        <v>22000</v>
      </c>
      <c r="E1232">
        <v>22000</v>
      </c>
      <c r="F1232" t="s">
        <v>6</v>
      </c>
      <c r="G1232">
        <f>tblSalaries[[#This Row],[clean Salary (in local currency)]]*VLOOKUP(tblSalaries[[#This Row],[Currency]],mapping!D:E,2,FALSE)</f>
        <v>22000</v>
      </c>
      <c r="H1232" t="s">
        <v>1673</v>
      </c>
      <c r="I1232" t="s">
        <v>52</v>
      </c>
      <c r="J1232" t="s">
        <v>15</v>
      </c>
      <c r="K1232" t="str">
        <f>VLOOKUP(tblSalaries[[#This Row],[Where do you work]],tblCountries[[Actual]:[Mapping]],2,FALSE)</f>
        <v>USA</v>
      </c>
      <c r="L1232" t="s">
        <v>9</v>
      </c>
      <c r="M1232" s="21">
        <v>3</v>
      </c>
      <c r="N1232" t="str">
        <f>VLOOKUP(IF(FLOOR(tblSalaries[[#This Row],[Salary in USD]]/salary_step,1)&gt;19,19,FLOOR(tblSalaries[[#This Row],[Salary in USD]]/salary_step,1)),tblCountries4[#All],2,0)</f>
        <v>01 | 12500 - 25000</v>
      </c>
      <c r="O1232">
        <f>IF(VALUE(max_scatterplot)=0,tblSalaries[[#This Row],[Salary in USD]],IF(AND(tblSalaries[[#This Row],[Salary in USD]]&gt;=VALUE(min_scatterplot),tblSalaries[[#This Row],[Salary in USD]]&lt;=VALUE(max_scatterplot)),tblSalaries[[#This Row],[Salary in USD]],selection_false))</f>
        <v>22000</v>
      </c>
    </row>
    <row r="1233" spans="2:15" ht="15" customHeight="1" x14ac:dyDescent="0.25">
      <c r="B1233" t="s">
        <v>3723</v>
      </c>
      <c r="C1233" s="1">
        <v>41068.786180555559</v>
      </c>
      <c r="D1233" s="4">
        <v>1230000</v>
      </c>
      <c r="E1233">
        <v>1230000</v>
      </c>
      <c r="F1233" t="s">
        <v>40</v>
      </c>
      <c r="G1233">
        <f>tblSalaries[[#This Row],[clean Salary (in local currency)]]*VLOOKUP(tblSalaries[[#This Row],[Currency]],mapping!D:E,2,FALSE)</f>
        <v>21903.737525554359</v>
      </c>
      <c r="H1233" t="s">
        <v>1877</v>
      </c>
      <c r="I1233" t="s">
        <v>20</v>
      </c>
      <c r="J1233" t="s">
        <v>8</v>
      </c>
      <c r="K1233" t="str">
        <f>VLOOKUP(tblSalaries[[#This Row],[Where do you work]],tblCountries[[Actual]:[Mapping]],2,FALSE)</f>
        <v>India</v>
      </c>
      <c r="L1233" t="s">
        <v>13</v>
      </c>
      <c r="M1233" s="21">
        <v>3</v>
      </c>
      <c r="N1233" t="str">
        <f>VLOOKUP(IF(FLOOR(tblSalaries[[#This Row],[Salary in USD]]/salary_step,1)&gt;19,19,FLOOR(tblSalaries[[#This Row],[Salary in USD]]/salary_step,1)),tblCountries4[#All],2,0)</f>
        <v>01 | 12500 - 25000</v>
      </c>
      <c r="O1233">
        <f>IF(VALUE(max_scatterplot)=0,tblSalaries[[#This Row],[Salary in USD]],IF(AND(tblSalaries[[#This Row],[Salary in USD]]&gt;=VALUE(min_scatterplot),tblSalaries[[#This Row],[Salary in USD]]&lt;=VALUE(max_scatterplot)),tblSalaries[[#This Row],[Salary in USD]],selection_false))</f>
        <v>21903.737525554359</v>
      </c>
    </row>
    <row r="1234" spans="2:15" ht="15" customHeight="1" x14ac:dyDescent="0.25">
      <c r="B1234" t="s">
        <v>2650</v>
      </c>
      <c r="C1234" s="1">
        <v>41055.517465277779</v>
      </c>
      <c r="D1234" s="4">
        <v>21500</v>
      </c>
      <c r="E1234">
        <v>21500</v>
      </c>
      <c r="F1234" t="s">
        <v>6</v>
      </c>
      <c r="G1234">
        <f>tblSalaries[[#This Row],[clean Salary (in local currency)]]*VLOOKUP(tblSalaries[[#This Row],[Currency]],mapping!D:E,2,FALSE)</f>
        <v>21500</v>
      </c>
      <c r="H1234" t="s">
        <v>756</v>
      </c>
      <c r="I1234" t="s">
        <v>20</v>
      </c>
      <c r="J1234" t="s">
        <v>8</v>
      </c>
      <c r="K1234" t="str">
        <f>VLOOKUP(tblSalaries[[#This Row],[Where do you work]],tblCountries[[Actual]:[Mapping]],2,FALSE)</f>
        <v>India</v>
      </c>
      <c r="L1234" t="s">
        <v>9</v>
      </c>
      <c r="M1234" s="21">
        <v>9</v>
      </c>
      <c r="N1234" t="str">
        <f>VLOOKUP(IF(FLOOR(tblSalaries[[#This Row],[Salary in USD]]/salary_step,1)&gt;19,19,FLOOR(tblSalaries[[#This Row],[Salary in USD]]/salary_step,1)),tblCountries4[#All],2,0)</f>
        <v>01 | 12500 - 25000</v>
      </c>
      <c r="O1234">
        <f>IF(VALUE(max_scatterplot)=0,tblSalaries[[#This Row],[Salary in USD]],IF(AND(tblSalaries[[#This Row],[Salary in USD]]&gt;=VALUE(min_scatterplot),tblSalaries[[#This Row],[Salary in USD]]&lt;=VALUE(max_scatterplot)),tblSalaries[[#This Row],[Salary in USD]],selection_false))</f>
        <v>21500</v>
      </c>
    </row>
    <row r="1235" spans="2:15" ht="15" customHeight="1" x14ac:dyDescent="0.25">
      <c r="B1235" t="s">
        <v>2240</v>
      </c>
      <c r="C1235" s="1">
        <v>41055.043136574073</v>
      </c>
      <c r="D1235" s="4">
        <v>1200000</v>
      </c>
      <c r="E1235">
        <v>1200000</v>
      </c>
      <c r="F1235" t="s">
        <v>40</v>
      </c>
      <c r="G1235">
        <f>tblSalaries[[#This Row],[clean Salary (in local currency)]]*VLOOKUP(tblSalaries[[#This Row],[Currency]],mapping!D:E,2,FALSE)</f>
        <v>21369.500024931083</v>
      </c>
      <c r="H1235" t="s">
        <v>311</v>
      </c>
      <c r="I1235" t="s">
        <v>52</v>
      </c>
      <c r="J1235" t="s">
        <v>8</v>
      </c>
      <c r="K1235" t="str">
        <f>VLOOKUP(tblSalaries[[#This Row],[Where do you work]],tblCountries[[Actual]:[Mapping]],2,FALSE)</f>
        <v>India</v>
      </c>
      <c r="L1235" t="s">
        <v>18</v>
      </c>
      <c r="M1235" s="21" t="s">
        <v>4016</v>
      </c>
      <c r="N1235" t="str">
        <f>VLOOKUP(IF(FLOOR(tblSalaries[[#This Row],[Salary in USD]]/salary_step,1)&gt;19,19,FLOOR(tblSalaries[[#This Row],[Salary in USD]]/salary_step,1)),tblCountries4[#All],2,0)</f>
        <v>01 | 12500 - 25000</v>
      </c>
      <c r="O1235">
        <f>IF(VALUE(max_scatterplot)=0,tblSalaries[[#This Row],[Salary in USD]],IF(AND(tblSalaries[[#This Row],[Salary in USD]]&gt;=VALUE(min_scatterplot),tblSalaries[[#This Row],[Salary in USD]]&lt;=VALUE(max_scatterplot)),tblSalaries[[#This Row],[Salary in USD]],selection_false))</f>
        <v>21369.500024931083</v>
      </c>
    </row>
    <row r="1236" spans="2:15" ht="15" customHeight="1" x14ac:dyDescent="0.25">
      <c r="B1236" t="s">
        <v>2763</v>
      </c>
      <c r="C1236" s="1">
        <v>41055.739282407405</v>
      </c>
      <c r="D1236" s="4" t="s">
        <v>886</v>
      </c>
      <c r="E1236">
        <v>1200000</v>
      </c>
      <c r="F1236" t="s">
        <v>40</v>
      </c>
      <c r="G1236">
        <f>tblSalaries[[#This Row],[clean Salary (in local currency)]]*VLOOKUP(tblSalaries[[#This Row],[Currency]],mapping!D:E,2,FALSE)</f>
        <v>21369.500024931083</v>
      </c>
      <c r="H1236" t="s">
        <v>887</v>
      </c>
      <c r="I1236" t="s">
        <v>52</v>
      </c>
      <c r="J1236" t="s">
        <v>8</v>
      </c>
      <c r="K1236" t="str">
        <f>VLOOKUP(tblSalaries[[#This Row],[Where do you work]],tblCountries[[Actual]:[Mapping]],2,FALSE)</f>
        <v>India</v>
      </c>
      <c r="L1236" t="s">
        <v>13</v>
      </c>
      <c r="M1236" s="21">
        <v>14</v>
      </c>
      <c r="N1236" t="str">
        <f>VLOOKUP(IF(FLOOR(tblSalaries[[#This Row],[Salary in USD]]/salary_step,1)&gt;19,19,FLOOR(tblSalaries[[#This Row],[Salary in USD]]/salary_step,1)),tblCountries4[#All],2,0)</f>
        <v>01 | 12500 - 25000</v>
      </c>
      <c r="O1236">
        <f>IF(VALUE(max_scatterplot)=0,tblSalaries[[#This Row],[Salary in USD]],IF(AND(tblSalaries[[#This Row],[Salary in USD]]&gt;=VALUE(min_scatterplot),tblSalaries[[#This Row],[Salary in USD]]&lt;=VALUE(max_scatterplot)),tblSalaries[[#This Row],[Salary in USD]],selection_false))</f>
        <v>21369.500024931083</v>
      </c>
    </row>
    <row r="1237" spans="2:15" ht="15" customHeight="1" x14ac:dyDescent="0.25">
      <c r="B1237" t="s">
        <v>2836</v>
      </c>
      <c r="C1237" s="1">
        <v>41056.022986111115</v>
      </c>
      <c r="D1237" s="4" t="s">
        <v>972</v>
      </c>
      <c r="E1237">
        <v>1200000</v>
      </c>
      <c r="F1237" t="s">
        <v>40</v>
      </c>
      <c r="G1237">
        <f>tblSalaries[[#This Row],[clean Salary (in local currency)]]*VLOOKUP(tblSalaries[[#This Row],[Currency]],mapping!D:E,2,FALSE)</f>
        <v>21369.500024931083</v>
      </c>
      <c r="H1237" t="s">
        <v>204</v>
      </c>
      <c r="I1237" t="s">
        <v>52</v>
      </c>
      <c r="J1237" t="s">
        <v>8</v>
      </c>
      <c r="K1237" t="str">
        <f>VLOOKUP(tblSalaries[[#This Row],[Where do you work]],tblCountries[[Actual]:[Mapping]],2,FALSE)</f>
        <v>India</v>
      </c>
      <c r="L1237" t="s">
        <v>25</v>
      </c>
      <c r="M1237" s="21">
        <v>18</v>
      </c>
      <c r="N1237" t="str">
        <f>VLOOKUP(IF(FLOOR(tblSalaries[[#This Row],[Salary in USD]]/salary_step,1)&gt;19,19,FLOOR(tblSalaries[[#This Row],[Salary in USD]]/salary_step,1)),tblCountries4[#All],2,0)</f>
        <v>01 | 12500 - 25000</v>
      </c>
      <c r="O1237">
        <f>IF(VALUE(max_scatterplot)=0,tblSalaries[[#This Row],[Salary in USD]],IF(AND(tblSalaries[[#This Row],[Salary in USD]]&gt;=VALUE(min_scatterplot),tblSalaries[[#This Row],[Salary in USD]]&lt;=VALUE(max_scatterplot)),tblSalaries[[#This Row],[Salary in USD]],selection_false))</f>
        <v>21369.500024931083</v>
      </c>
    </row>
    <row r="1238" spans="2:15" ht="15" customHeight="1" x14ac:dyDescent="0.25">
      <c r="B1238" t="s">
        <v>2886</v>
      </c>
      <c r="C1238" s="1">
        <v>41056.602465277778</v>
      </c>
      <c r="D1238" s="4" t="s">
        <v>1035</v>
      </c>
      <c r="E1238">
        <v>1200000</v>
      </c>
      <c r="F1238" t="s">
        <v>40</v>
      </c>
      <c r="G1238">
        <f>tblSalaries[[#This Row],[clean Salary (in local currency)]]*VLOOKUP(tblSalaries[[#This Row],[Currency]],mapping!D:E,2,FALSE)</f>
        <v>21369.500024931083</v>
      </c>
      <c r="H1238" t="s">
        <v>1036</v>
      </c>
      <c r="I1238" t="s">
        <v>4001</v>
      </c>
      <c r="J1238" t="s">
        <v>8</v>
      </c>
      <c r="K1238" t="str">
        <f>VLOOKUP(tblSalaries[[#This Row],[Where do you work]],tblCountries[[Actual]:[Mapping]],2,FALSE)</f>
        <v>India</v>
      </c>
      <c r="L1238" t="s">
        <v>9</v>
      </c>
      <c r="M1238" s="21">
        <v>17</v>
      </c>
      <c r="N1238" t="str">
        <f>VLOOKUP(IF(FLOOR(tblSalaries[[#This Row],[Salary in USD]]/salary_step,1)&gt;19,19,FLOOR(tblSalaries[[#This Row],[Salary in USD]]/salary_step,1)),tblCountries4[#All],2,0)</f>
        <v>01 | 12500 - 25000</v>
      </c>
      <c r="O1238">
        <f>IF(VALUE(max_scatterplot)=0,tblSalaries[[#This Row],[Salary in USD]],IF(AND(tblSalaries[[#This Row],[Salary in USD]]&gt;=VALUE(min_scatterplot),tblSalaries[[#This Row],[Salary in USD]]&lt;=VALUE(max_scatterplot)),tblSalaries[[#This Row],[Salary in USD]],selection_false))</f>
        <v>21369.500024931083</v>
      </c>
    </row>
    <row r="1239" spans="2:15" ht="15" customHeight="1" x14ac:dyDescent="0.25">
      <c r="B1239" t="s">
        <v>2983</v>
      </c>
      <c r="C1239" s="1">
        <v>41057.405243055553</v>
      </c>
      <c r="D1239" s="4" t="s">
        <v>1128</v>
      </c>
      <c r="E1239">
        <v>1200000</v>
      </c>
      <c r="F1239" t="s">
        <v>40</v>
      </c>
      <c r="G1239">
        <f>tblSalaries[[#This Row],[clean Salary (in local currency)]]*VLOOKUP(tblSalaries[[#This Row],[Currency]],mapping!D:E,2,FALSE)</f>
        <v>21369.500024931083</v>
      </c>
      <c r="H1239" t="s">
        <v>76</v>
      </c>
      <c r="I1239" t="s">
        <v>356</v>
      </c>
      <c r="J1239" t="s">
        <v>8</v>
      </c>
      <c r="K1239" t="str">
        <f>VLOOKUP(tblSalaries[[#This Row],[Where do you work]],tblCountries[[Actual]:[Mapping]],2,FALSE)</f>
        <v>India</v>
      </c>
      <c r="L1239" t="s">
        <v>13</v>
      </c>
      <c r="M1239" s="21">
        <v>6</v>
      </c>
      <c r="N1239" t="str">
        <f>VLOOKUP(IF(FLOOR(tblSalaries[[#This Row],[Salary in USD]]/salary_step,1)&gt;19,19,FLOOR(tblSalaries[[#This Row],[Salary in USD]]/salary_step,1)),tblCountries4[#All],2,0)</f>
        <v>01 | 12500 - 25000</v>
      </c>
      <c r="O1239">
        <f>IF(VALUE(max_scatterplot)=0,tblSalaries[[#This Row],[Salary in USD]],IF(AND(tblSalaries[[#This Row],[Salary in USD]]&gt;=VALUE(min_scatterplot),tblSalaries[[#This Row],[Salary in USD]]&lt;=VALUE(max_scatterplot)),tblSalaries[[#This Row],[Salary in USD]],selection_false))</f>
        <v>21369.500024931083</v>
      </c>
    </row>
    <row r="1240" spans="2:15" ht="15" customHeight="1" x14ac:dyDescent="0.25">
      <c r="B1240" t="s">
        <v>3037</v>
      </c>
      <c r="C1240" s="1">
        <v>41057.592268518521</v>
      </c>
      <c r="D1240" s="4" t="s">
        <v>1191</v>
      </c>
      <c r="E1240">
        <v>1200000</v>
      </c>
      <c r="F1240" t="s">
        <v>40</v>
      </c>
      <c r="G1240">
        <f>tblSalaries[[#This Row],[clean Salary (in local currency)]]*VLOOKUP(tblSalaries[[#This Row],[Currency]],mapping!D:E,2,FALSE)</f>
        <v>21369.500024931083</v>
      </c>
      <c r="H1240" t="s">
        <v>939</v>
      </c>
      <c r="I1240" t="s">
        <v>52</v>
      </c>
      <c r="J1240" t="s">
        <v>8</v>
      </c>
      <c r="K1240" t="str">
        <f>VLOOKUP(tblSalaries[[#This Row],[Where do you work]],tblCountries[[Actual]:[Mapping]],2,FALSE)</f>
        <v>India</v>
      </c>
      <c r="L1240" t="s">
        <v>18</v>
      </c>
      <c r="M1240" s="21">
        <v>2</v>
      </c>
      <c r="N1240" t="str">
        <f>VLOOKUP(IF(FLOOR(tblSalaries[[#This Row],[Salary in USD]]/salary_step,1)&gt;19,19,FLOOR(tblSalaries[[#This Row],[Salary in USD]]/salary_step,1)),tblCountries4[#All],2,0)</f>
        <v>01 | 12500 - 25000</v>
      </c>
      <c r="O1240">
        <f>IF(VALUE(max_scatterplot)=0,tblSalaries[[#This Row],[Salary in USD]],IF(AND(tblSalaries[[#This Row],[Salary in USD]]&gt;=VALUE(min_scatterplot),tblSalaries[[#This Row],[Salary in USD]]&lt;=VALUE(max_scatterplot)),tblSalaries[[#This Row],[Salary in USD]],selection_false))</f>
        <v>21369.500024931083</v>
      </c>
    </row>
    <row r="1241" spans="2:15" ht="15" customHeight="1" x14ac:dyDescent="0.25">
      <c r="B1241" t="s">
        <v>3051</v>
      </c>
      <c r="C1241" s="1">
        <v>41057.618090277778</v>
      </c>
      <c r="D1241" s="4">
        <v>100000</v>
      </c>
      <c r="E1241">
        <v>1200000</v>
      </c>
      <c r="F1241" t="s">
        <v>40</v>
      </c>
      <c r="G1241">
        <f>tblSalaries[[#This Row],[clean Salary (in local currency)]]*VLOOKUP(tblSalaries[[#This Row],[Currency]],mapping!D:E,2,FALSE)</f>
        <v>21369.500024931083</v>
      </c>
      <c r="H1241" t="s">
        <v>725</v>
      </c>
      <c r="I1241" t="s">
        <v>20</v>
      </c>
      <c r="J1241" t="s">
        <v>8</v>
      </c>
      <c r="K1241" t="str">
        <f>VLOOKUP(tblSalaries[[#This Row],[Where do you work]],tblCountries[[Actual]:[Mapping]],2,FALSE)</f>
        <v>India</v>
      </c>
      <c r="L1241" t="s">
        <v>9</v>
      </c>
      <c r="M1241" s="21">
        <v>7</v>
      </c>
      <c r="N1241" t="str">
        <f>VLOOKUP(IF(FLOOR(tblSalaries[[#This Row],[Salary in USD]]/salary_step,1)&gt;19,19,FLOOR(tblSalaries[[#This Row],[Salary in USD]]/salary_step,1)),tblCountries4[#All],2,0)</f>
        <v>01 | 12500 - 25000</v>
      </c>
      <c r="O1241">
        <f>IF(VALUE(max_scatterplot)=0,tblSalaries[[#This Row],[Salary in USD]],IF(AND(tblSalaries[[#This Row],[Salary in USD]]&gt;=VALUE(min_scatterplot),tblSalaries[[#This Row],[Salary in USD]]&lt;=VALUE(max_scatterplot)),tblSalaries[[#This Row],[Salary in USD]],selection_false))</f>
        <v>21369.500024931083</v>
      </c>
    </row>
    <row r="1242" spans="2:15" ht="15" customHeight="1" x14ac:dyDescent="0.25">
      <c r="B1242" t="s">
        <v>3066</v>
      </c>
      <c r="C1242" s="1">
        <v>41057.650960648149</v>
      </c>
      <c r="D1242" s="4">
        <v>1200000</v>
      </c>
      <c r="E1242">
        <v>1200000</v>
      </c>
      <c r="F1242" t="s">
        <v>40</v>
      </c>
      <c r="G1242">
        <f>tblSalaries[[#This Row],[clean Salary (in local currency)]]*VLOOKUP(tblSalaries[[#This Row],[Currency]],mapping!D:E,2,FALSE)</f>
        <v>21369.500024931083</v>
      </c>
      <c r="H1242" t="s">
        <v>1219</v>
      </c>
      <c r="I1242" t="s">
        <v>488</v>
      </c>
      <c r="J1242" t="s">
        <v>8</v>
      </c>
      <c r="K1242" t="str">
        <f>VLOOKUP(tblSalaries[[#This Row],[Where do you work]],tblCountries[[Actual]:[Mapping]],2,FALSE)</f>
        <v>India</v>
      </c>
      <c r="L1242" t="s">
        <v>9</v>
      </c>
      <c r="M1242" s="21">
        <v>8</v>
      </c>
      <c r="N1242" t="str">
        <f>VLOOKUP(IF(FLOOR(tblSalaries[[#This Row],[Salary in USD]]/salary_step,1)&gt;19,19,FLOOR(tblSalaries[[#This Row],[Salary in USD]]/salary_step,1)),tblCountries4[#All],2,0)</f>
        <v>01 | 12500 - 25000</v>
      </c>
      <c r="O1242">
        <f>IF(VALUE(max_scatterplot)=0,tblSalaries[[#This Row],[Salary in USD]],IF(AND(tblSalaries[[#This Row],[Salary in USD]]&gt;=VALUE(min_scatterplot),tblSalaries[[#This Row],[Salary in USD]]&lt;=VALUE(max_scatterplot)),tblSalaries[[#This Row],[Salary in USD]],selection_false))</f>
        <v>21369.500024931083</v>
      </c>
    </row>
    <row r="1243" spans="2:15" ht="15" customHeight="1" x14ac:dyDescent="0.25">
      <c r="B1243" t="s">
        <v>3091</v>
      </c>
      <c r="C1243" s="1">
        <v>41057.698240740741</v>
      </c>
      <c r="D1243" s="4">
        <v>100000</v>
      </c>
      <c r="E1243">
        <v>1200000</v>
      </c>
      <c r="F1243" t="s">
        <v>40</v>
      </c>
      <c r="G1243">
        <f>tblSalaries[[#This Row],[clean Salary (in local currency)]]*VLOOKUP(tblSalaries[[#This Row],[Currency]],mapping!D:E,2,FALSE)</f>
        <v>21369.500024931083</v>
      </c>
      <c r="H1243" t="s">
        <v>1240</v>
      </c>
      <c r="I1243" t="s">
        <v>52</v>
      </c>
      <c r="J1243" t="s">
        <v>8</v>
      </c>
      <c r="K1243" t="str">
        <f>VLOOKUP(tblSalaries[[#This Row],[Where do you work]],tblCountries[[Actual]:[Mapping]],2,FALSE)</f>
        <v>India</v>
      </c>
      <c r="L1243" t="s">
        <v>18</v>
      </c>
      <c r="M1243" s="21">
        <v>5</v>
      </c>
      <c r="N1243" t="str">
        <f>VLOOKUP(IF(FLOOR(tblSalaries[[#This Row],[Salary in USD]]/salary_step,1)&gt;19,19,FLOOR(tblSalaries[[#This Row],[Salary in USD]]/salary_step,1)),tblCountries4[#All],2,0)</f>
        <v>01 | 12500 - 25000</v>
      </c>
      <c r="O1243">
        <f>IF(VALUE(max_scatterplot)=0,tblSalaries[[#This Row],[Salary in USD]],IF(AND(tblSalaries[[#This Row],[Salary in USD]]&gt;=VALUE(min_scatterplot),tblSalaries[[#This Row],[Salary in USD]]&lt;=VALUE(max_scatterplot)),tblSalaries[[#This Row],[Salary in USD]],selection_false))</f>
        <v>21369.500024931083</v>
      </c>
    </row>
    <row r="1244" spans="2:15" ht="15" customHeight="1" x14ac:dyDescent="0.25">
      <c r="B1244" t="s">
        <v>3294</v>
      </c>
      <c r="C1244" s="1">
        <v>41058.642187500001</v>
      </c>
      <c r="D1244" s="4">
        <v>1200000</v>
      </c>
      <c r="E1244">
        <v>1200000</v>
      </c>
      <c r="F1244" t="s">
        <v>40</v>
      </c>
      <c r="G1244">
        <f>tblSalaries[[#This Row],[clean Salary (in local currency)]]*VLOOKUP(tblSalaries[[#This Row],[Currency]],mapping!D:E,2,FALSE)</f>
        <v>21369.500024931083</v>
      </c>
      <c r="H1244" t="s">
        <v>1478</v>
      </c>
      <c r="I1244" t="s">
        <v>52</v>
      </c>
      <c r="J1244" t="s">
        <v>8</v>
      </c>
      <c r="K1244" t="str">
        <f>VLOOKUP(tblSalaries[[#This Row],[Where do you work]],tblCountries[[Actual]:[Mapping]],2,FALSE)</f>
        <v>India</v>
      </c>
      <c r="L1244" t="s">
        <v>9</v>
      </c>
      <c r="M1244" s="21">
        <v>9</v>
      </c>
      <c r="N1244" t="str">
        <f>VLOOKUP(IF(FLOOR(tblSalaries[[#This Row],[Salary in USD]]/salary_step,1)&gt;19,19,FLOOR(tblSalaries[[#This Row],[Salary in USD]]/salary_step,1)),tblCountries4[#All],2,0)</f>
        <v>01 | 12500 - 25000</v>
      </c>
      <c r="O1244">
        <f>IF(VALUE(max_scatterplot)=0,tblSalaries[[#This Row],[Salary in USD]],IF(AND(tblSalaries[[#This Row],[Salary in USD]]&gt;=VALUE(min_scatterplot),tblSalaries[[#This Row],[Salary in USD]]&lt;=VALUE(max_scatterplot)),tblSalaries[[#This Row],[Salary in USD]],selection_false))</f>
        <v>21369.500024931083</v>
      </c>
    </row>
    <row r="1245" spans="2:15" ht="15" customHeight="1" x14ac:dyDescent="0.25">
      <c r="B1245" t="s">
        <v>3317</v>
      </c>
      <c r="C1245" s="1">
        <v>41058.729664351849</v>
      </c>
      <c r="D1245" s="4">
        <v>1200000</v>
      </c>
      <c r="E1245">
        <v>1200000</v>
      </c>
      <c r="F1245" t="s">
        <v>40</v>
      </c>
      <c r="G1245">
        <f>tblSalaries[[#This Row],[clean Salary (in local currency)]]*VLOOKUP(tblSalaries[[#This Row],[Currency]],mapping!D:E,2,FALSE)</f>
        <v>21369.500024931083</v>
      </c>
      <c r="H1245" t="s">
        <v>356</v>
      </c>
      <c r="I1245" t="s">
        <v>356</v>
      </c>
      <c r="J1245" t="s">
        <v>8</v>
      </c>
      <c r="K1245" t="str">
        <f>VLOOKUP(tblSalaries[[#This Row],[Where do you work]],tblCountries[[Actual]:[Mapping]],2,FALSE)</f>
        <v>India</v>
      </c>
      <c r="L1245" t="s">
        <v>18</v>
      </c>
      <c r="M1245" s="21">
        <v>21</v>
      </c>
      <c r="N1245" t="str">
        <f>VLOOKUP(IF(FLOOR(tblSalaries[[#This Row],[Salary in USD]]/salary_step,1)&gt;19,19,FLOOR(tblSalaries[[#This Row],[Salary in USD]]/salary_step,1)),tblCountries4[#All],2,0)</f>
        <v>01 | 12500 - 25000</v>
      </c>
      <c r="O1245">
        <f>IF(VALUE(max_scatterplot)=0,tblSalaries[[#This Row],[Salary in USD]],IF(AND(tblSalaries[[#This Row],[Salary in USD]]&gt;=VALUE(min_scatterplot),tblSalaries[[#This Row],[Salary in USD]]&lt;=VALUE(max_scatterplot)),tblSalaries[[#This Row],[Salary in USD]],selection_false))</f>
        <v>21369.500024931083</v>
      </c>
    </row>
    <row r="1246" spans="2:15" ht="15" customHeight="1" x14ac:dyDescent="0.25">
      <c r="B1246" t="s">
        <v>3799</v>
      </c>
      <c r="C1246" s="1">
        <v>41073.81962962963</v>
      </c>
      <c r="D1246" s="4">
        <v>1200000</v>
      </c>
      <c r="E1246">
        <v>1200000</v>
      </c>
      <c r="F1246" t="s">
        <v>40</v>
      </c>
      <c r="G1246">
        <f>tblSalaries[[#This Row],[clean Salary (in local currency)]]*VLOOKUP(tblSalaries[[#This Row],[Currency]],mapping!D:E,2,FALSE)</f>
        <v>21369.500024931083</v>
      </c>
      <c r="H1246" t="s">
        <v>1939</v>
      </c>
      <c r="I1246" t="s">
        <v>52</v>
      </c>
      <c r="J1246" t="s">
        <v>8</v>
      </c>
      <c r="K1246" t="str">
        <f>VLOOKUP(tblSalaries[[#This Row],[Where do you work]],tblCountries[[Actual]:[Mapping]],2,FALSE)</f>
        <v>India</v>
      </c>
      <c r="L1246" t="s">
        <v>9</v>
      </c>
      <c r="M1246" s="21">
        <v>7</v>
      </c>
      <c r="N1246" t="str">
        <f>VLOOKUP(IF(FLOOR(tblSalaries[[#This Row],[Salary in USD]]/salary_step,1)&gt;19,19,FLOOR(tblSalaries[[#This Row],[Salary in USD]]/salary_step,1)),tblCountries4[#All],2,0)</f>
        <v>01 | 12500 - 25000</v>
      </c>
      <c r="O1246">
        <f>IF(VALUE(max_scatterplot)=0,tblSalaries[[#This Row],[Salary in USD]],IF(AND(tblSalaries[[#This Row],[Salary in USD]]&gt;=VALUE(min_scatterplot),tblSalaries[[#This Row],[Salary in USD]]&lt;=VALUE(max_scatterplot)),tblSalaries[[#This Row],[Salary in USD]],selection_false))</f>
        <v>21369.500024931083</v>
      </c>
    </row>
    <row r="1247" spans="2:15" ht="15" customHeight="1" x14ac:dyDescent="0.25">
      <c r="B1247" t="s">
        <v>3738</v>
      </c>
      <c r="C1247" s="1">
        <v>41070.075509259259</v>
      </c>
      <c r="D1247" s="4">
        <v>1400</v>
      </c>
      <c r="E1247">
        <v>16800</v>
      </c>
      <c r="F1247" t="s">
        <v>22</v>
      </c>
      <c r="G1247">
        <f>tblSalaries[[#This Row],[clean Salary (in local currency)]]*VLOOKUP(tblSalaries[[#This Row],[Currency]],mapping!D:E,2,FALSE)</f>
        <v>21342.710575059013</v>
      </c>
      <c r="H1247" t="s">
        <v>1889</v>
      </c>
      <c r="I1247" t="s">
        <v>310</v>
      </c>
      <c r="J1247" t="s">
        <v>979</v>
      </c>
      <c r="K1247" t="str">
        <f>VLOOKUP(tblSalaries[[#This Row],[Where do you work]],tblCountries[[Actual]:[Mapping]],2,FALSE)</f>
        <v>Portugal</v>
      </c>
      <c r="L1247" t="s">
        <v>9</v>
      </c>
      <c r="M1247" s="21">
        <v>15</v>
      </c>
      <c r="N1247" t="str">
        <f>VLOOKUP(IF(FLOOR(tblSalaries[[#This Row],[Salary in USD]]/salary_step,1)&gt;19,19,FLOOR(tblSalaries[[#This Row],[Salary in USD]]/salary_step,1)),tblCountries4[#All],2,0)</f>
        <v>01 | 12500 - 25000</v>
      </c>
      <c r="O1247">
        <f>IF(VALUE(max_scatterplot)=0,tblSalaries[[#This Row],[Salary in USD]],IF(AND(tblSalaries[[#This Row],[Salary in USD]]&gt;=VALUE(min_scatterplot),tblSalaries[[#This Row],[Salary in USD]]&lt;=VALUE(max_scatterplot)),tblSalaries[[#This Row],[Salary in USD]],selection_false))</f>
        <v>21342.710575059013</v>
      </c>
    </row>
    <row r="1248" spans="2:15" ht="15" customHeight="1" x14ac:dyDescent="0.25">
      <c r="B1248" t="s">
        <v>3170</v>
      </c>
      <c r="C1248" s="1">
        <v>41057.962754629632</v>
      </c>
      <c r="D1248" s="4" t="s">
        <v>1333</v>
      </c>
      <c r="E1248">
        <v>2000000</v>
      </c>
      <c r="F1248" t="s">
        <v>32</v>
      </c>
      <c r="G1248">
        <f>tblSalaries[[#This Row],[clean Salary (in local currency)]]*VLOOKUP(tblSalaries[[#This Row],[Currency]],mapping!D:E,2,FALSE)</f>
        <v>21228.177433598263</v>
      </c>
      <c r="H1248" t="s">
        <v>1334</v>
      </c>
      <c r="I1248" t="s">
        <v>356</v>
      </c>
      <c r="J1248" t="s">
        <v>17</v>
      </c>
      <c r="K1248" t="str">
        <f>VLOOKUP(tblSalaries[[#This Row],[Where do you work]],tblCountries[[Actual]:[Mapping]],2,FALSE)</f>
        <v>Pakistan</v>
      </c>
      <c r="L1248" t="s">
        <v>13</v>
      </c>
      <c r="M1248" s="21">
        <v>8</v>
      </c>
      <c r="N1248" t="str">
        <f>VLOOKUP(IF(FLOOR(tblSalaries[[#This Row],[Salary in USD]]/salary_step,1)&gt;19,19,FLOOR(tblSalaries[[#This Row],[Salary in USD]]/salary_step,1)),tblCountries4[#All],2,0)</f>
        <v>01 | 12500 - 25000</v>
      </c>
      <c r="O1248">
        <f>IF(VALUE(max_scatterplot)=0,tblSalaries[[#This Row],[Salary in USD]],IF(AND(tblSalaries[[#This Row],[Salary in USD]]&gt;=VALUE(min_scatterplot),tblSalaries[[#This Row],[Salary in USD]]&lt;=VALUE(max_scatterplot)),tblSalaries[[#This Row],[Salary in USD]],selection_false))</f>
        <v>21228.177433598263</v>
      </c>
    </row>
    <row r="1249" spans="2:15" ht="15" customHeight="1" x14ac:dyDescent="0.25">
      <c r="B1249" t="s">
        <v>2109</v>
      </c>
      <c r="C1249" s="1">
        <v>41055.028333333335</v>
      </c>
      <c r="D1249" s="4">
        <v>21000</v>
      </c>
      <c r="E1249">
        <v>21000</v>
      </c>
      <c r="F1249" t="s">
        <v>6</v>
      </c>
      <c r="G1249">
        <f>tblSalaries[[#This Row],[clean Salary (in local currency)]]*VLOOKUP(tblSalaries[[#This Row],[Currency]],mapping!D:E,2,FALSE)</f>
        <v>21000</v>
      </c>
      <c r="H1249" t="s">
        <v>162</v>
      </c>
      <c r="I1249" t="s">
        <v>20</v>
      </c>
      <c r="J1249" t="s">
        <v>163</v>
      </c>
      <c r="K1249" t="str">
        <f>VLOOKUP(tblSalaries[[#This Row],[Where do you work]],tblCountries[[Actual]:[Mapping]],2,FALSE)</f>
        <v>Arabian Gulf</v>
      </c>
      <c r="L1249" t="s">
        <v>25</v>
      </c>
      <c r="M1249" s="21" t="s">
        <v>4016</v>
      </c>
      <c r="N1249" t="str">
        <f>VLOOKUP(IF(FLOOR(tblSalaries[[#This Row],[Salary in USD]]/salary_step,1)&gt;19,19,FLOOR(tblSalaries[[#This Row],[Salary in USD]]/salary_step,1)),tblCountries4[#All],2,0)</f>
        <v>01 | 12500 - 25000</v>
      </c>
      <c r="O1249">
        <f>IF(VALUE(max_scatterplot)=0,tblSalaries[[#This Row],[Salary in USD]],IF(AND(tblSalaries[[#This Row],[Salary in USD]]&gt;=VALUE(min_scatterplot),tblSalaries[[#This Row],[Salary in USD]]&lt;=VALUE(max_scatterplot)),tblSalaries[[#This Row],[Salary in USD]],selection_false))</f>
        <v>21000</v>
      </c>
    </row>
    <row r="1250" spans="2:15" ht="15" customHeight="1" x14ac:dyDescent="0.25">
      <c r="B1250" t="s">
        <v>2613</v>
      </c>
      <c r="C1250" s="1">
        <v>41055.454421296294</v>
      </c>
      <c r="D1250" s="4">
        <v>21000</v>
      </c>
      <c r="E1250">
        <v>21000</v>
      </c>
      <c r="F1250" t="s">
        <v>6</v>
      </c>
      <c r="G1250">
        <f>tblSalaries[[#This Row],[clean Salary (in local currency)]]*VLOOKUP(tblSalaries[[#This Row],[Currency]],mapping!D:E,2,FALSE)</f>
        <v>21000</v>
      </c>
      <c r="H1250" t="s">
        <v>52</v>
      </c>
      <c r="I1250" t="s">
        <v>52</v>
      </c>
      <c r="J1250" t="s">
        <v>8</v>
      </c>
      <c r="K1250" t="str">
        <f>VLOOKUP(tblSalaries[[#This Row],[Where do you work]],tblCountries[[Actual]:[Mapping]],2,FALSE)</f>
        <v>India</v>
      </c>
      <c r="L1250" t="s">
        <v>13</v>
      </c>
      <c r="M1250" s="21">
        <v>23</v>
      </c>
      <c r="N1250" t="str">
        <f>VLOOKUP(IF(FLOOR(tblSalaries[[#This Row],[Salary in USD]]/salary_step,1)&gt;19,19,FLOOR(tblSalaries[[#This Row],[Salary in USD]]/salary_step,1)),tblCountries4[#All],2,0)</f>
        <v>01 | 12500 - 25000</v>
      </c>
      <c r="O1250">
        <f>IF(VALUE(max_scatterplot)=0,tblSalaries[[#This Row],[Salary in USD]],IF(AND(tblSalaries[[#This Row],[Salary in USD]]&gt;=VALUE(min_scatterplot),tblSalaries[[#This Row],[Salary in USD]]&lt;=VALUE(max_scatterplot)),tblSalaries[[#This Row],[Salary in USD]],selection_false))</f>
        <v>21000</v>
      </c>
    </row>
    <row r="1251" spans="2:15" ht="15" customHeight="1" x14ac:dyDescent="0.25">
      <c r="B1251" t="s">
        <v>3888</v>
      </c>
      <c r="C1251" s="1">
        <v>41081.157210648147</v>
      </c>
      <c r="D1251" s="4">
        <v>21000</v>
      </c>
      <c r="E1251">
        <v>21000</v>
      </c>
      <c r="F1251" t="s">
        <v>6</v>
      </c>
      <c r="G1251">
        <f>tblSalaries[[#This Row],[clean Salary (in local currency)]]*VLOOKUP(tblSalaries[[#This Row],[Currency]],mapping!D:E,2,FALSE)</f>
        <v>21000</v>
      </c>
      <c r="H1251" t="s">
        <v>2005</v>
      </c>
      <c r="I1251" t="s">
        <v>4000</v>
      </c>
      <c r="J1251" t="s">
        <v>8</v>
      </c>
      <c r="K1251" t="str">
        <f>VLOOKUP(tblSalaries[[#This Row],[Where do you work]],tblCountries[[Actual]:[Mapping]],2,FALSE)</f>
        <v>India</v>
      </c>
      <c r="L1251" t="s">
        <v>13</v>
      </c>
      <c r="M1251" s="21">
        <v>5</v>
      </c>
      <c r="N1251" t="str">
        <f>VLOOKUP(IF(FLOOR(tblSalaries[[#This Row],[Salary in USD]]/salary_step,1)&gt;19,19,FLOOR(tblSalaries[[#This Row],[Salary in USD]]/salary_step,1)),tblCountries4[#All],2,0)</f>
        <v>01 | 12500 - 25000</v>
      </c>
      <c r="O1251">
        <f>IF(VALUE(max_scatterplot)=0,tblSalaries[[#This Row],[Salary in USD]],IF(AND(tblSalaries[[#This Row],[Salary in USD]]&gt;=VALUE(min_scatterplot),tblSalaries[[#This Row],[Salary in USD]]&lt;=VALUE(max_scatterplot)),tblSalaries[[#This Row],[Salary in USD]],selection_false))</f>
        <v>21000</v>
      </c>
    </row>
    <row r="1252" spans="2:15" ht="15" customHeight="1" x14ac:dyDescent="0.25">
      <c r="B1252" t="s">
        <v>3809</v>
      </c>
      <c r="C1252" s="1">
        <v>41074.918807870374</v>
      </c>
      <c r="D1252" s="4">
        <v>1720</v>
      </c>
      <c r="E1252">
        <v>20640</v>
      </c>
      <c r="F1252" t="s">
        <v>6</v>
      </c>
      <c r="G1252">
        <f>tblSalaries[[#This Row],[clean Salary (in local currency)]]*VLOOKUP(tblSalaries[[#This Row],[Currency]],mapping!D:E,2,FALSE)</f>
        <v>20640</v>
      </c>
      <c r="H1252" t="s">
        <v>1943</v>
      </c>
      <c r="I1252" t="s">
        <v>52</v>
      </c>
      <c r="J1252" t="s">
        <v>171</v>
      </c>
      <c r="K1252" t="str">
        <f>VLOOKUP(tblSalaries[[#This Row],[Where do you work]],tblCountries[[Actual]:[Mapping]],2,FALSE)</f>
        <v>Singapore</v>
      </c>
      <c r="L1252" t="s">
        <v>9</v>
      </c>
      <c r="M1252" s="21">
        <v>3</v>
      </c>
      <c r="N1252" t="str">
        <f>VLOOKUP(IF(FLOOR(tblSalaries[[#This Row],[Salary in USD]]/salary_step,1)&gt;19,19,FLOOR(tblSalaries[[#This Row],[Salary in USD]]/salary_step,1)),tblCountries4[#All],2,0)</f>
        <v>01 | 12500 - 25000</v>
      </c>
      <c r="O1252">
        <f>IF(VALUE(max_scatterplot)=0,tblSalaries[[#This Row],[Salary in USD]],IF(AND(tblSalaries[[#This Row],[Salary in USD]]&gt;=VALUE(min_scatterplot),tblSalaries[[#This Row],[Salary in USD]]&lt;=VALUE(max_scatterplot)),tblSalaries[[#This Row],[Salary in USD]],selection_false))</f>
        <v>20640</v>
      </c>
    </row>
    <row r="1253" spans="2:15" ht="15" customHeight="1" x14ac:dyDescent="0.25">
      <c r="B1253" t="s">
        <v>2926</v>
      </c>
      <c r="C1253" s="1">
        <v>41056.980902777781</v>
      </c>
      <c r="D1253" s="4">
        <v>20571</v>
      </c>
      <c r="E1253">
        <v>20571</v>
      </c>
      <c r="F1253" t="s">
        <v>6</v>
      </c>
      <c r="G1253">
        <f>tblSalaries[[#This Row],[clean Salary (in local currency)]]*VLOOKUP(tblSalaries[[#This Row],[Currency]],mapping!D:E,2,FALSE)</f>
        <v>20571</v>
      </c>
      <c r="H1253" t="s">
        <v>29</v>
      </c>
      <c r="I1253" t="s">
        <v>4001</v>
      </c>
      <c r="J1253" t="s">
        <v>1074</v>
      </c>
      <c r="K1253" t="str">
        <f>VLOOKUP(tblSalaries[[#This Row],[Where do you work]],tblCountries[[Actual]:[Mapping]],2,FALSE)</f>
        <v>Albania</v>
      </c>
      <c r="L1253" t="s">
        <v>9</v>
      </c>
      <c r="M1253" s="21">
        <v>8</v>
      </c>
      <c r="N1253" t="str">
        <f>VLOOKUP(IF(FLOOR(tblSalaries[[#This Row],[Salary in USD]]/salary_step,1)&gt;19,19,FLOOR(tblSalaries[[#This Row],[Salary in USD]]/salary_step,1)),tblCountries4[#All],2,0)</f>
        <v>01 | 12500 - 25000</v>
      </c>
      <c r="O1253">
        <f>IF(VALUE(max_scatterplot)=0,tblSalaries[[#This Row],[Salary in USD]],IF(AND(tblSalaries[[#This Row],[Salary in USD]]&gt;=VALUE(min_scatterplot),tblSalaries[[#This Row],[Salary in USD]]&lt;=VALUE(max_scatterplot)),tblSalaries[[#This Row],[Salary in USD]],selection_false))</f>
        <v>20571</v>
      </c>
    </row>
    <row r="1254" spans="2:15" ht="15" customHeight="1" x14ac:dyDescent="0.25">
      <c r="B1254" t="s">
        <v>2789</v>
      </c>
      <c r="C1254" s="1">
        <v>41055.873067129629</v>
      </c>
      <c r="D1254" s="4" t="s">
        <v>916</v>
      </c>
      <c r="E1254">
        <v>1152000</v>
      </c>
      <c r="F1254" t="s">
        <v>40</v>
      </c>
      <c r="G1254">
        <f>tblSalaries[[#This Row],[clean Salary (in local currency)]]*VLOOKUP(tblSalaries[[#This Row],[Currency]],mapping!D:E,2,FALSE)</f>
        <v>20514.720023933838</v>
      </c>
      <c r="H1254" t="s">
        <v>917</v>
      </c>
      <c r="I1254" t="s">
        <v>310</v>
      </c>
      <c r="J1254" t="s">
        <v>8</v>
      </c>
      <c r="K1254" t="str">
        <f>VLOOKUP(tblSalaries[[#This Row],[Where do you work]],tblCountries[[Actual]:[Mapping]],2,FALSE)</f>
        <v>India</v>
      </c>
      <c r="L1254" t="s">
        <v>9</v>
      </c>
      <c r="M1254" s="21">
        <v>6</v>
      </c>
      <c r="N1254" t="str">
        <f>VLOOKUP(IF(FLOOR(tblSalaries[[#This Row],[Salary in USD]]/salary_step,1)&gt;19,19,FLOOR(tblSalaries[[#This Row],[Salary in USD]]/salary_step,1)),tblCountries4[#All],2,0)</f>
        <v>01 | 12500 - 25000</v>
      </c>
      <c r="O1254">
        <f>IF(VALUE(max_scatterplot)=0,tblSalaries[[#This Row],[Salary in USD]],IF(AND(tblSalaries[[#This Row],[Salary in USD]]&gt;=VALUE(min_scatterplot),tblSalaries[[#This Row],[Salary in USD]]&lt;=VALUE(max_scatterplot)),tblSalaries[[#This Row],[Salary in USD]],selection_false))</f>
        <v>20514.720023933838</v>
      </c>
    </row>
    <row r="1255" spans="2:15" ht="15" customHeight="1" x14ac:dyDescent="0.25">
      <c r="B1255" t="s">
        <v>2681</v>
      </c>
      <c r="C1255" s="1">
        <v>41055.554201388892</v>
      </c>
      <c r="D1255" s="4" t="s">
        <v>787</v>
      </c>
      <c r="E1255">
        <v>1150000</v>
      </c>
      <c r="F1255" t="s">
        <v>40</v>
      </c>
      <c r="G1255">
        <f>tblSalaries[[#This Row],[clean Salary (in local currency)]]*VLOOKUP(tblSalaries[[#This Row],[Currency]],mapping!D:E,2,FALSE)</f>
        <v>20479.104190558952</v>
      </c>
      <c r="H1255" t="s">
        <v>788</v>
      </c>
      <c r="I1255" t="s">
        <v>52</v>
      </c>
      <c r="J1255" t="s">
        <v>8</v>
      </c>
      <c r="K1255" t="str">
        <f>VLOOKUP(tblSalaries[[#This Row],[Where do you work]],tblCountries[[Actual]:[Mapping]],2,FALSE)</f>
        <v>India</v>
      </c>
      <c r="L1255" t="s">
        <v>18</v>
      </c>
      <c r="M1255" s="21">
        <v>7</v>
      </c>
      <c r="N1255" t="str">
        <f>VLOOKUP(IF(FLOOR(tblSalaries[[#This Row],[Salary in USD]]/salary_step,1)&gt;19,19,FLOOR(tblSalaries[[#This Row],[Salary in USD]]/salary_step,1)),tblCountries4[#All],2,0)</f>
        <v>01 | 12500 - 25000</v>
      </c>
      <c r="O1255">
        <f>IF(VALUE(max_scatterplot)=0,tblSalaries[[#This Row],[Salary in USD]],IF(AND(tblSalaries[[#This Row],[Salary in USD]]&gt;=VALUE(min_scatterplot),tblSalaries[[#This Row],[Salary in USD]]&lt;=VALUE(max_scatterplot)),tblSalaries[[#This Row],[Salary in USD]],selection_false))</f>
        <v>20479.104190558952</v>
      </c>
    </row>
    <row r="1256" spans="2:15" ht="15" customHeight="1" x14ac:dyDescent="0.25">
      <c r="B1256" t="s">
        <v>3440</v>
      </c>
      <c r="C1256" s="1">
        <v>41059.603437500002</v>
      </c>
      <c r="D1256" s="4" t="s">
        <v>1614</v>
      </c>
      <c r="E1256">
        <v>1150000</v>
      </c>
      <c r="F1256" t="s">
        <v>40</v>
      </c>
      <c r="G1256">
        <f>tblSalaries[[#This Row],[clean Salary (in local currency)]]*VLOOKUP(tblSalaries[[#This Row],[Currency]],mapping!D:E,2,FALSE)</f>
        <v>20479.104190558952</v>
      </c>
      <c r="H1256" t="s">
        <v>201</v>
      </c>
      <c r="I1256" t="s">
        <v>52</v>
      </c>
      <c r="J1256" t="s">
        <v>8</v>
      </c>
      <c r="K1256" t="str">
        <f>VLOOKUP(tblSalaries[[#This Row],[Where do you work]],tblCountries[[Actual]:[Mapping]],2,FALSE)</f>
        <v>India</v>
      </c>
      <c r="L1256" t="s">
        <v>13</v>
      </c>
      <c r="M1256" s="21">
        <v>12</v>
      </c>
      <c r="N1256" t="str">
        <f>VLOOKUP(IF(FLOOR(tblSalaries[[#This Row],[Salary in USD]]/salary_step,1)&gt;19,19,FLOOR(tblSalaries[[#This Row],[Salary in USD]]/salary_step,1)),tblCountries4[#All],2,0)</f>
        <v>01 | 12500 - 25000</v>
      </c>
      <c r="O1256">
        <f>IF(VALUE(max_scatterplot)=0,tblSalaries[[#This Row],[Salary in USD]],IF(AND(tblSalaries[[#This Row],[Salary in USD]]&gt;=VALUE(min_scatterplot),tblSalaries[[#This Row],[Salary in USD]]&lt;=VALUE(max_scatterplot)),tblSalaries[[#This Row],[Salary in USD]],selection_false))</f>
        <v>20479.104190558952</v>
      </c>
    </row>
    <row r="1257" spans="2:15" ht="15" customHeight="1" x14ac:dyDescent="0.25">
      <c r="B1257" t="s">
        <v>3445</v>
      </c>
      <c r="C1257" s="1">
        <v>41059.700370370374</v>
      </c>
      <c r="D1257" s="4">
        <v>1700</v>
      </c>
      <c r="E1257">
        <v>20400</v>
      </c>
      <c r="F1257" t="s">
        <v>6</v>
      </c>
      <c r="G1257">
        <f>tblSalaries[[#This Row],[clean Salary (in local currency)]]*VLOOKUP(tblSalaries[[#This Row],[Currency]],mapping!D:E,2,FALSE)</f>
        <v>20400</v>
      </c>
      <c r="H1257" t="s">
        <v>1619</v>
      </c>
      <c r="I1257" t="s">
        <v>52</v>
      </c>
      <c r="J1257" t="s">
        <v>1620</v>
      </c>
      <c r="K1257" t="str">
        <f>VLOOKUP(tblSalaries[[#This Row],[Where do you work]],tblCountries[[Actual]:[Mapping]],2,FALSE)</f>
        <v>Myanmar</v>
      </c>
      <c r="L1257" t="s">
        <v>25</v>
      </c>
      <c r="M1257" s="21">
        <v>10</v>
      </c>
      <c r="N1257" t="str">
        <f>VLOOKUP(IF(FLOOR(tblSalaries[[#This Row],[Salary in USD]]/salary_step,1)&gt;19,19,FLOOR(tblSalaries[[#This Row],[Salary in USD]]/salary_step,1)),tblCountries4[#All],2,0)</f>
        <v>01 | 12500 - 25000</v>
      </c>
      <c r="O1257">
        <f>IF(VALUE(max_scatterplot)=0,tblSalaries[[#This Row],[Salary in USD]],IF(AND(tblSalaries[[#This Row],[Salary in USD]]&gt;=VALUE(min_scatterplot),tblSalaries[[#This Row],[Salary in USD]]&lt;=VALUE(max_scatterplot)),tblSalaries[[#This Row],[Salary in USD]],selection_false))</f>
        <v>20400</v>
      </c>
    </row>
    <row r="1258" spans="2:15" ht="15" customHeight="1" x14ac:dyDescent="0.25">
      <c r="B1258" t="s">
        <v>3040</v>
      </c>
      <c r="C1258" s="1">
        <v>41057.598634259259</v>
      </c>
      <c r="D1258" s="4" t="s">
        <v>1193</v>
      </c>
      <c r="E1258">
        <v>16000</v>
      </c>
      <c r="F1258" t="s">
        <v>22</v>
      </c>
      <c r="G1258">
        <f>tblSalaries[[#This Row],[clean Salary (in local currency)]]*VLOOKUP(tblSalaries[[#This Row],[Currency]],mapping!D:E,2,FALSE)</f>
        <v>20326.391023865726</v>
      </c>
      <c r="H1258" t="s">
        <v>1194</v>
      </c>
      <c r="I1258" t="s">
        <v>52</v>
      </c>
      <c r="J1258" t="s">
        <v>169</v>
      </c>
      <c r="K1258" t="str">
        <f>VLOOKUP(tblSalaries[[#This Row],[Where do you work]],tblCountries[[Actual]:[Mapping]],2,FALSE)</f>
        <v>Greece</v>
      </c>
      <c r="L1258" t="s">
        <v>13</v>
      </c>
      <c r="M1258" s="21">
        <v>16</v>
      </c>
      <c r="N1258" t="str">
        <f>VLOOKUP(IF(FLOOR(tblSalaries[[#This Row],[Salary in USD]]/salary_step,1)&gt;19,19,FLOOR(tblSalaries[[#This Row],[Salary in USD]]/salary_step,1)),tblCountries4[#All],2,0)</f>
        <v>01 | 12500 - 25000</v>
      </c>
      <c r="O1258">
        <f>IF(VALUE(max_scatterplot)=0,tblSalaries[[#This Row],[Salary in USD]],IF(AND(tblSalaries[[#This Row],[Salary in USD]]&gt;=VALUE(min_scatterplot),tblSalaries[[#This Row],[Salary in USD]]&lt;=VALUE(max_scatterplot)),tblSalaries[[#This Row],[Salary in USD]],selection_false))</f>
        <v>20326.391023865726</v>
      </c>
    </row>
    <row r="1259" spans="2:15" ht="15" customHeight="1" x14ac:dyDescent="0.25">
      <c r="B1259" t="s">
        <v>3724</v>
      </c>
      <c r="C1259" s="1">
        <v>41068.786620370367</v>
      </c>
      <c r="D1259" s="4">
        <v>1130000</v>
      </c>
      <c r="E1259">
        <v>1130000</v>
      </c>
      <c r="F1259" t="s">
        <v>40</v>
      </c>
      <c r="G1259">
        <f>tblSalaries[[#This Row],[clean Salary (in local currency)]]*VLOOKUP(tblSalaries[[#This Row],[Currency]],mapping!D:E,2,FALSE)</f>
        <v>20122.945856810104</v>
      </c>
      <c r="H1259" t="s">
        <v>1877</v>
      </c>
      <c r="I1259" t="s">
        <v>20</v>
      </c>
      <c r="J1259" t="s">
        <v>8</v>
      </c>
      <c r="K1259" t="str">
        <f>VLOOKUP(tblSalaries[[#This Row],[Where do you work]],tblCountries[[Actual]:[Mapping]],2,FALSE)</f>
        <v>India</v>
      </c>
      <c r="L1259" t="s">
        <v>13</v>
      </c>
      <c r="M1259" s="21">
        <v>3</v>
      </c>
      <c r="N1259" t="str">
        <f>VLOOKUP(IF(FLOOR(tblSalaries[[#This Row],[Salary in USD]]/salary_step,1)&gt;19,19,FLOOR(tblSalaries[[#This Row],[Salary in USD]]/salary_step,1)),tblCountries4[#All],2,0)</f>
        <v>01 | 12500 - 25000</v>
      </c>
      <c r="O1259">
        <f>IF(VALUE(max_scatterplot)=0,tblSalaries[[#This Row],[Salary in USD]],IF(AND(tblSalaries[[#This Row],[Salary in USD]]&gt;=VALUE(min_scatterplot),tblSalaries[[#This Row],[Salary in USD]]&lt;=VALUE(max_scatterplot)),tblSalaries[[#This Row],[Salary in USD]],selection_false))</f>
        <v>20122.945856810104</v>
      </c>
    </row>
    <row r="1260" spans="2:15" ht="15" customHeight="1" x14ac:dyDescent="0.25">
      <c r="B1260" t="s">
        <v>2960</v>
      </c>
      <c r="C1260" s="1">
        <v>41057.307719907411</v>
      </c>
      <c r="D1260" s="4">
        <v>20000</v>
      </c>
      <c r="E1260">
        <v>20000</v>
      </c>
      <c r="F1260" t="s">
        <v>6</v>
      </c>
      <c r="G1260">
        <f>tblSalaries[[#This Row],[clean Salary (in local currency)]]*VLOOKUP(tblSalaries[[#This Row],[Currency]],mapping!D:E,2,FALSE)</f>
        <v>20000</v>
      </c>
      <c r="H1260" t="s">
        <v>214</v>
      </c>
      <c r="I1260" t="s">
        <v>20</v>
      </c>
      <c r="J1260" t="s">
        <v>84</v>
      </c>
      <c r="K1260" t="str">
        <f>VLOOKUP(tblSalaries[[#This Row],[Where do you work]],tblCountries[[Actual]:[Mapping]],2,FALSE)</f>
        <v>Australia</v>
      </c>
      <c r="L1260" t="s">
        <v>18</v>
      </c>
      <c r="M1260" s="21">
        <v>2</v>
      </c>
      <c r="N1260" t="str">
        <f>VLOOKUP(IF(FLOOR(tblSalaries[[#This Row],[Salary in USD]]/salary_step,1)&gt;19,19,FLOOR(tblSalaries[[#This Row],[Salary in USD]]/salary_step,1)),tblCountries4[#All],2,0)</f>
        <v>01 | 12500 - 25000</v>
      </c>
      <c r="O1260">
        <f>IF(VALUE(max_scatterplot)=0,tblSalaries[[#This Row],[Salary in USD]],IF(AND(tblSalaries[[#This Row],[Salary in USD]]&gt;=VALUE(min_scatterplot),tblSalaries[[#This Row],[Salary in USD]]&lt;=VALUE(max_scatterplot)),tblSalaries[[#This Row],[Salary in USD]],selection_false))</f>
        <v>20000</v>
      </c>
    </row>
    <row r="1261" spans="2:15" ht="15" customHeight="1" x14ac:dyDescent="0.25">
      <c r="B1261" t="s">
        <v>3786</v>
      </c>
      <c r="C1261" s="1">
        <v>41073.034953703704</v>
      </c>
      <c r="D1261" s="4">
        <v>20000</v>
      </c>
      <c r="E1261">
        <v>20000</v>
      </c>
      <c r="F1261" t="s">
        <v>6</v>
      </c>
      <c r="G1261">
        <f>tblSalaries[[#This Row],[clean Salary (in local currency)]]*VLOOKUP(tblSalaries[[#This Row],[Currency]],mapping!D:E,2,FALSE)</f>
        <v>20000</v>
      </c>
      <c r="H1261" t="s">
        <v>1923</v>
      </c>
      <c r="I1261" t="s">
        <v>20</v>
      </c>
      <c r="J1261" t="s">
        <v>88</v>
      </c>
      <c r="K1261" t="str">
        <f>VLOOKUP(tblSalaries[[#This Row],[Where do you work]],tblCountries[[Actual]:[Mapping]],2,FALSE)</f>
        <v>Canada</v>
      </c>
      <c r="L1261" t="s">
        <v>18</v>
      </c>
      <c r="M1261" s="21">
        <v>2</v>
      </c>
      <c r="N1261" t="str">
        <f>VLOOKUP(IF(FLOOR(tblSalaries[[#This Row],[Salary in USD]]/salary_step,1)&gt;19,19,FLOOR(tblSalaries[[#This Row],[Salary in USD]]/salary_step,1)),tblCountries4[#All],2,0)</f>
        <v>01 | 12500 - 25000</v>
      </c>
      <c r="O1261">
        <f>IF(VALUE(max_scatterplot)=0,tblSalaries[[#This Row],[Salary in USD]],IF(AND(tblSalaries[[#This Row],[Salary in USD]]&gt;=VALUE(min_scatterplot),tblSalaries[[#This Row],[Salary in USD]]&lt;=VALUE(max_scatterplot)),tblSalaries[[#This Row],[Salary in USD]],selection_false))</f>
        <v>20000</v>
      </c>
    </row>
    <row r="1262" spans="2:15" ht="15" customHeight="1" x14ac:dyDescent="0.25">
      <c r="B1262" t="s">
        <v>2756</v>
      </c>
      <c r="C1262" s="1">
        <v>41055.713541666664</v>
      </c>
      <c r="D1262" s="4">
        <v>20000</v>
      </c>
      <c r="E1262">
        <v>20000</v>
      </c>
      <c r="F1262" t="s">
        <v>6</v>
      </c>
      <c r="G1262">
        <f>tblSalaries[[#This Row],[clean Salary (in local currency)]]*VLOOKUP(tblSalaries[[#This Row],[Currency]],mapping!D:E,2,FALSE)</f>
        <v>20000</v>
      </c>
      <c r="H1262" t="s">
        <v>876</v>
      </c>
      <c r="I1262" t="s">
        <v>356</v>
      </c>
      <c r="J1262" t="s">
        <v>877</v>
      </c>
      <c r="K1262" t="str">
        <f>VLOOKUP(tblSalaries[[#This Row],[Where do you work]],tblCountries[[Actual]:[Mapping]],2,FALSE)</f>
        <v>Denmark</v>
      </c>
      <c r="L1262" t="s">
        <v>18</v>
      </c>
      <c r="M1262" s="21">
        <v>15</v>
      </c>
      <c r="N1262" t="str">
        <f>VLOOKUP(IF(FLOOR(tblSalaries[[#This Row],[Salary in USD]]/salary_step,1)&gt;19,19,FLOOR(tblSalaries[[#This Row],[Salary in USD]]/salary_step,1)),tblCountries4[#All],2,0)</f>
        <v>01 | 12500 - 25000</v>
      </c>
      <c r="O1262">
        <f>IF(VALUE(max_scatterplot)=0,tblSalaries[[#This Row],[Salary in USD]],IF(AND(tblSalaries[[#This Row],[Salary in USD]]&gt;=VALUE(min_scatterplot),tblSalaries[[#This Row],[Salary in USD]]&lt;=VALUE(max_scatterplot)),tblSalaries[[#This Row],[Salary in USD]],selection_false))</f>
        <v>20000</v>
      </c>
    </row>
    <row r="1263" spans="2:15" ht="15" customHeight="1" x14ac:dyDescent="0.25">
      <c r="B1263" t="s">
        <v>3794</v>
      </c>
      <c r="C1263" s="1">
        <v>41073.49895833333</v>
      </c>
      <c r="D1263" s="4">
        <v>20000</v>
      </c>
      <c r="E1263">
        <v>20000</v>
      </c>
      <c r="F1263" t="s">
        <v>6</v>
      </c>
      <c r="G1263">
        <f>tblSalaries[[#This Row],[clean Salary (in local currency)]]*VLOOKUP(tblSalaries[[#This Row],[Currency]],mapping!D:E,2,FALSE)</f>
        <v>20000</v>
      </c>
      <c r="H1263" t="s">
        <v>1932</v>
      </c>
      <c r="I1263" t="s">
        <v>20</v>
      </c>
      <c r="J1263" t="s">
        <v>1933</v>
      </c>
      <c r="K1263" t="str">
        <f>VLOOKUP(tblSalaries[[#This Row],[Where do you work]],tblCountries[[Actual]:[Mapping]],2,FALSE)</f>
        <v>Hong Kong</v>
      </c>
      <c r="L1263" t="s">
        <v>25</v>
      </c>
      <c r="M1263" s="21">
        <v>1</v>
      </c>
      <c r="N1263" t="str">
        <f>VLOOKUP(IF(FLOOR(tblSalaries[[#This Row],[Salary in USD]]/salary_step,1)&gt;19,19,FLOOR(tblSalaries[[#This Row],[Salary in USD]]/salary_step,1)),tblCountries4[#All],2,0)</f>
        <v>01 | 12500 - 25000</v>
      </c>
      <c r="O1263">
        <f>IF(VALUE(max_scatterplot)=0,tblSalaries[[#This Row],[Salary in USD]],IF(AND(tblSalaries[[#This Row],[Salary in USD]]&gt;=VALUE(min_scatterplot),tblSalaries[[#This Row],[Salary in USD]]&lt;=VALUE(max_scatterplot)),tblSalaries[[#This Row],[Salary in USD]],selection_false))</f>
        <v>20000</v>
      </c>
    </row>
    <row r="1264" spans="2:15" ht="15" customHeight="1" x14ac:dyDescent="0.25">
      <c r="B1264" t="s">
        <v>2252</v>
      </c>
      <c r="C1264" s="1">
        <v>41055.044641203705</v>
      </c>
      <c r="D1264" s="4">
        <v>20000</v>
      </c>
      <c r="E1264">
        <v>20000</v>
      </c>
      <c r="F1264" t="s">
        <v>6</v>
      </c>
      <c r="G1264">
        <f>tblSalaries[[#This Row],[clean Salary (in local currency)]]*VLOOKUP(tblSalaries[[#This Row],[Currency]],mapping!D:E,2,FALSE)</f>
        <v>20000</v>
      </c>
      <c r="H1264" t="s">
        <v>321</v>
      </c>
      <c r="I1264" t="s">
        <v>52</v>
      </c>
      <c r="J1264" t="s">
        <v>8</v>
      </c>
      <c r="K1264" t="str">
        <f>VLOOKUP(tblSalaries[[#This Row],[Where do you work]],tblCountries[[Actual]:[Mapping]],2,FALSE)</f>
        <v>India</v>
      </c>
      <c r="L1264" t="s">
        <v>9</v>
      </c>
      <c r="M1264" s="21" t="s">
        <v>4016</v>
      </c>
      <c r="N1264" t="str">
        <f>VLOOKUP(IF(FLOOR(tblSalaries[[#This Row],[Salary in USD]]/salary_step,1)&gt;19,19,FLOOR(tblSalaries[[#This Row],[Salary in USD]]/salary_step,1)),tblCountries4[#All],2,0)</f>
        <v>01 | 12500 - 25000</v>
      </c>
      <c r="O1264">
        <f>IF(VALUE(max_scatterplot)=0,tblSalaries[[#This Row],[Salary in USD]],IF(AND(tblSalaries[[#This Row],[Salary in USD]]&gt;=VALUE(min_scatterplot),tblSalaries[[#This Row],[Salary in USD]]&lt;=VALUE(max_scatterplot)),tblSalaries[[#This Row],[Salary in USD]],selection_false))</f>
        <v>20000</v>
      </c>
    </row>
    <row r="1265" spans="2:15" ht="15" customHeight="1" x14ac:dyDescent="0.25">
      <c r="B1265" t="s">
        <v>2281</v>
      </c>
      <c r="C1265" s="1">
        <v>41055.050474537034</v>
      </c>
      <c r="D1265" s="4">
        <v>20000</v>
      </c>
      <c r="E1265">
        <v>20000</v>
      </c>
      <c r="F1265" t="s">
        <v>6</v>
      </c>
      <c r="G1265">
        <f>tblSalaries[[#This Row],[clean Salary (in local currency)]]*VLOOKUP(tblSalaries[[#This Row],[Currency]],mapping!D:E,2,FALSE)</f>
        <v>20000</v>
      </c>
      <c r="H1265" t="s">
        <v>20</v>
      </c>
      <c r="I1265" t="s">
        <v>20</v>
      </c>
      <c r="J1265" t="s">
        <v>8</v>
      </c>
      <c r="K1265" t="str">
        <f>VLOOKUP(tblSalaries[[#This Row],[Where do you work]],tblCountries[[Actual]:[Mapping]],2,FALSE)</f>
        <v>India</v>
      </c>
      <c r="L1265" t="s">
        <v>13</v>
      </c>
      <c r="M1265" s="21" t="s">
        <v>4016</v>
      </c>
      <c r="N1265" t="str">
        <f>VLOOKUP(IF(FLOOR(tblSalaries[[#This Row],[Salary in USD]]/salary_step,1)&gt;19,19,FLOOR(tblSalaries[[#This Row],[Salary in USD]]/salary_step,1)),tblCountries4[#All],2,0)</f>
        <v>01 | 12500 - 25000</v>
      </c>
      <c r="O1265">
        <f>IF(VALUE(max_scatterplot)=0,tblSalaries[[#This Row],[Salary in USD]],IF(AND(tblSalaries[[#This Row],[Salary in USD]]&gt;=VALUE(min_scatterplot),tblSalaries[[#This Row],[Salary in USD]]&lt;=VALUE(max_scatterplot)),tblSalaries[[#This Row],[Salary in USD]],selection_false))</f>
        <v>20000</v>
      </c>
    </row>
    <row r="1266" spans="2:15" ht="15" customHeight="1" x14ac:dyDescent="0.25">
      <c r="B1266" t="s">
        <v>2474</v>
      </c>
      <c r="C1266" s="1">
        <v>41055.135995370372</v>
      </c>
      <c r="D1266" s="4">
        <v>20000</v>
      </c>
      <c r="E1266">
        <v>20000</v>
      </c>
      <c r="F1266" t="s">
        <v>6</v>
      </c>
      <c r="G1266">
        <f>tblSalaries[[#This Row],[clean Salary (in local currency)]]*VLOOKUP(tblSalaries[[#This Row],[Currency]],mapping!D:E,2,FALSE)</f>
        <v>20000</v>
      </c>
      <c r="H1266" t="s">
        <v>67</v>
      </c>
      <c r="I1266" t="s">
        <v>67</v>
      </c>
      <c r="J1266" t="s">
        <v>8</v>
      </c>
      <c r="K1266" t="str">
        <f>VLOOKUP(tblSalaries[[#This Row],[Where do you work]],tblCountries[[Actual]:[Mapping]],2,FALSE)</f>
        <v>India</v>
      </c>
      <c r="L1266" t="s">
        <v>9</v>
      </c>
      <c r="M1266" s="21" t="s">
        <v>4016</v>
      </c>
      <c r="N1266" t="str">
        <f>VLOOKUP(IF(FLOOR(tblSalaries[[#This Row],[Salary in USD]]/salary_step,1)&gt;19,19,FLOOR(tblSalaries[[#This Row],[Salary in USD]]/salary_step,1)),tblCountries4[#All],2,0)</f>
        <v>01 | 12500 - 25000</v>
      </c>
      <c r="O1266">
        <f>IF(VALUE(max_scatterplot)=0,tblSalaries[[#This Row],[Salary in USD]],IF(AND(tblSalaries[[#This Row],[Salary in USD]]&gt;=VALUE(min_scatterplot),tblSalaries[[#This Row],[Salary in USD]]&lt;=VALUE(max_scatterplot)),tblSalaries[[#This Row],[Salary in USD]],selection_false))</f>
        <v>20000</v>
      </c>
    </row>
    <row r="1267" spans="2:15" ht="15" customHeight="1" x14ac:dyDescent="0.25">
      <c r="B1267" t="s">
        <v>2489</v>
      </c>
      <c r="C1267" s="1">
        <v>41055.148657407408</v>
      </c>
      <c r="D1267" s="4" t="s">
        <v>592</v>
      </c>
      <c r="E1267">
        <v>20000</v>
      </c>
      <c r="F1267" t="s">
        <v>6</v>
      </c>
      <c r="G1267">
        <f>tblSalaries[[#This Row],[clean Salary (in local currency)]]*VLOOKUP(tblSalaries[[#This Row],[Currency]],mapping!D:E,2,FALSE)</f>
        <v>20000</v>
      </c>
      <c r="H1267" t="s">
        <v>356</v>
      </c>
      <c r="I1267" t="s">
        <v>356</v>
      </c>
      <c r="J1267" t="s">
        <v>8</v>
      </c>
      <c r="K1267" t="str">
        <f>VLOOKUP(tblSalaries[[#This Row],[Where do you work]],tblCountries[[Actual]:[Mapping]],2,FALSE)</f>
        <v>India</v>
      </c>
      <c r="L1267" t="s">
        <v>18</v>
      </c>
      <c r="M1267" s="21" t="s">
        <v>4016</v>
      </c>
      <c r="N1267" t="str">
        <f>VLOOKUP(IF(FLOOR(tblSalaries[[#This Row],[Salary in USD]]/salary_step,1)&gt;19,19,FLOOR(tblSalaries[[#This Row],[Salary in USD]]/salary_step,1)),tblCountries4[#All],2,0)</f>
        <v>01 | 12500 - 25000</v>
      </c>
      <c r="O1267">
        <f>IF(VALUE(max_scatterplot)=0,tblSalaries[[#This Row],[Salary in USD]],IF(AND(tblSalaries[[#This Row],[Salary in USD]]&gt;=VALUE(min_scatterplot),tblSalaries[[#This Row],[Salary in USD]]&lt;=VALUE(max_scatterplot)),tblSalaries[[#This Row],[Salary in USD]],selection_false))</f>
        <v>20000</v>
      </c>
    </row>
    <row r="1268" spans="2:15" ht="15" customHeight="1" x14ac:dyDescent="0.25">
      <c r="B1268" t="s">
        <v>2746</v>
      </c>
      <c r="C1268" s="1">
        <v>41055.690254629626</v>
      </c>
      <c r="D1268" s="4">
        <v>20000</v>
      </c>
      <c r="E1268">
        <v>20000</v>
      </c>
      <c r="F1268" t="s">
        <v>6</v>
      </c>
      <c r="G1268">
        <f>tblSalaries[[#This Row],[clean Salary (in local currency)]]*VLOOKUP(tblSalaries[[#This Row],[Currency]],mapping!D:E,2,FALSE)</f>
        <v>20000</v>
      </c>
      <c r="H1268" t="s">
        <v>522</v>
      </c>
      <c r="I1268" t="s">
        <v>279</v>
      </c>
      <c r="J1268" t="s">
        <v>8</v>
      </c>
      <c r="K1268" t="str">
        <f>VLOOKUP(tblSalaries[[#This Row],[Where do you work]],tblCountries[[Actual]:[Mapping]],2,FALSE)</f>
        <v>India</v>
      </c>
      <c r="L1268" t="s">
        <v>25</v>
      </c>
      <c r="M1268" s="21">
        <v>7</v>
      </c>
      <c r="N1268" t="str">
        <f>VLOOKUP(IF(FLOOR(tblSalaries[[#This Row],[Salary in USD]]/salary_step,1)&gt;19,19,FLOOR(tblSalaries[[#This Row],[Salary in USD]]/salary_step,1)),tblCountries4[#All],2,0)</f>
        <v>01 | 12500 - 25000</v>
      </c>
      <c r="O1268">
        <f>IF(VALUE(max_scatterplot)=0,tblSalaries[[#This Row],[Salary in USD]],IF(AND(tblSalaries[[#This Row],[Salary in USD]]&gt;=VALUE(min_scatterplot),tblSalaries[[#This Row],[Salary in USD]]&lt;=VALUE(max_scatterplot)),tblSalaries[[#This Row],[Salary in USD]],selection_false))</f>
        <v>20000</v>
      </c>
    </row>
    <row r="1269" spans="2:15" ht="15" customHeight="1" x14ac:dyDescent="0.25">
      <c r="B1269" t="s">
        <v>3374</v>
      </c>
      <c r="C1269" s="1">
        <v>41058.939074074071</v>
      </c>
      <c r="D1269" s="4">
        <v>20000</v>
      </c>
      <c r="E1269">
        <v>20000</v>
      </c>
      <c r="F1269" t="s">
        <v>6</v>
      </c>
      <c r="G1269">
        <f>tblSalaries[[#This Row],[clean Salary (in local currency)]]*VLOOKUP(tblSalaries[[#This Row],[Currency]],mapping!D:E,2,FALSE)</f>
        <v>20000</v>
      </c>
      <c r="H1269" t="s">
        <v>1558</v>
      </c>
      <c r="I1269" t="s">
        <v>67</v>
      </c>
      <c r="J1269" t="s">
        <v>8</v>
      </c>
      <c r="K1269" t="str">
        <f>VLOOKUP(tblSalaries[[#This Row],[Where do you work]],tblCountries[[Actual]:[Mapping]],2,FALSE)</f>
        <v>India</v>
      </c>
      <c r="L1269" t="s">
        <v>9</v>
      </c>
      <c r="M1269" s="21">
        <v>6</v>
      </c>
      <c r="N1269" t="str">
        <f>VLOOKUP(IF(FLOOR(tblSalaries[[#This Row],[Salary in USD]]/salary_step,1)&gt;19,19,FLOOR(tblSalaries[[#This Row],[Salary in USD]]/salary_step,1)),tblCountries4[#All],2,0)</f>
        <v>01 | 12500 - 25000</v>
      </c>
      <c r="O1269">
        <f>IF(VALUE(max_scatterplot)=0,tblSalaries[[#This Row],[Salary in USD]],IF(AND(tblSalaries[[#This Row],[Salary in USD]]&gt;=VALUE(min_scatterplot),tblSalaries[[#This Row],[Salary in USD]]&lt;=VALUE(max_scatterplot)),tblSalaries[[#This Row],[Salary in USD]],selection_false))</f>
        <v>20000</v>
      </c>
    </row>
    <row r="1270" spans="2:15" ht="15" customHeight="1" x14ac:dyDescent="0.25">
      <c r="B1270" t="s">
        <v>3429</v>
      </c>
      <c r="C1270" s="1">
        <v>41059.559166666666</v>
      </c>
      <c r="D1270" s="4">
        <v>20000</v>
      </c>
      <c r="E1270">
        <v>20000</v>
      </c>
      <c r="F1270" t="s">
        <v>6</v>
      </c>
      <c r="G1270">
        <f>tblSalaries[[#This Row],[clean Salary (in local currency)]]*VLOOKUP(tblSalaries[[#This Row],[Currency]],mapping!D:E,2,FALSE)</f>
        <v>20000</v>
      </c>
      <c r="H1270" t="s">
        <v>635</v>
      </c>
      <c r="I1270" t="s">
        <v>52</v>
      </c>
      <c r="J1270" t="s">
        <v>8</v>
      </c>
      <c r="K1270" t="str">
        <f>VLOOKUP(tblSalaries[[#This Row],[Where do you work]],tblCountries[[Actual]:[Mapping]],2,FALSE)</f>
        <v>India</v>
      </c>
      <c r="L1270" t="s">
        <v>186</v>
      </c>
      <c r="M1270" s="21">
        <v>10</v>
      </c>
      <c r="N1270" t="str">
        <f>VLOOKUP(IF(FLOOR(tblSalaries[[#This Row],[Salary in USD]]/salary_step,1)&gt;19,19,FLOOR(tblSalaries[[#This Row],[Salary in USD]]/salary_step,1)),tblCountries4[#All],2,0)</f>
        <v>01 | 12500 - 25000</v>
      </c>
      <c r="O1270">
        <f>IF(VALUE(max_scatterplot)=0,tblSalaries[[#This Row],[Salary in USD]],IF(AND(tblSalaries[[#This Row],[Salary in USD]]&gt;=VALUE(min_scatterplot),tblSalaries[[#This Row],[Salary in USD]]&lt;=VALUE(max_scatterplot)),tblSalaries[[#This Row],[Salary in USD]],selection_false))</f>
        <v>20000</v>
      </c>
    </row>
    <row r="1271" spans="2:15" ht="15" customHeight="1" x14ac:dyDescent="0.25">
      <c r="B1271" t="s">
        <v>3575</v>
      </c>
      <c r="C1271" s="1">
        <v>41061.930856481478</v>
      </c>
      <c r="D1271" s="4" t="s">
        <v>1752</v>
      </c>
      <c r="E1271">
        <v>20000</v>
      </c>
      <c r="F1271" t="s">
        <v>6</v>
      </c>
      <c r="G1271">
        <f>tblSalaries[[#This Row],[clean Salary (in local currency)]]*VLOOKUP(tblSalaries[[#This Row],[Currency]],mapping!D:E,2,FALSE)</f>
        <v>20000</v>
      </c>
      <c r="H1271" t="s">
        <v>52</v>
      </c>
      <c r="I1271" t="s">
        <v>52</v>
      </c>
      <c r="J1271" t="s">
        <v>8</v>
      </c>
      <c r="K1271" t="str">
        <f>VLOOKUP(tblSalaries[[#This Row],[Where do you work]],tblCountries[[Actual]:[Mapping]],2,FALSE)</f>
        <v>India</v>
      </c>
      <c r="L1271" t="s">
        <v>9</v>
      </c>
      <c r="M1271" s="21">
        <v>1</v>
      </c>
      <c r="N1271" t="str">
        <f>VLOOKUP(IF(FLOOR(tblSalaries[[#This Row],[Salary in USD]]/salary_step,1)&gt;19,19,FLOOR(tblSalaries[[#This Row],[Salary in USD]]/salary_step,1)),tblCountries4[#All],2,0)</f>
        <v>01 | 12500 - 25000</v>
      </c>
      <c r="O1271">
        <f>IF(VALUE(max_scatterplot)=0,tblSalaries[[#This Row],[Salary in USD]],IF(AND(tblSalaries[[#This Row],[Salary in USD]]&gt;=VALUE(min_scatterplot),tblSalaries[[#This Row],[Salary in USD]]&lt;=VALUE(max_scatterplot)),tblSalaries[[#This Row],[Salary in USD]],selection_false))</f>
        <v>20000</v>
      </c>
    </row>
    <row r="1272" spans="2:15" ht="15" customHeight="1" x14ac:dyDescent="0.25">
      <c r="B1272" t="s">
        <v>3879</v>
      </c>
      <c r="C1272" s="1">
        <v>41080.079282407409</v>
      </c>
      <c r="D1272" s="4">
        <v>20000</v>
      </c>
      <c r="E1272">
        <v>20000</v>
      </c>
      <c r="F1272" t="s">
        <v>6</v>
      </c>
      <c r="G1272">
        <f>tblSalaries[[#This Row],[clean Salary (in local currency)]]*VLOOKUP(tblSalaries[[#This Row],[Currency]],mapping!D:E,2,FALSE)</f>
        <v>20000</v>
      </c>
      <c r="H1272" t="s">
        <v>1997</v>
      </c>
      <c r="I1272" t="s">
        <v>52</v>
      </c>
      <c r="J1272" t="s">
        <v>8</v>
      </c>
      <c r="K1272" t="str">
        <f>VLOOKUP(tblSalaries[[#This Row],[Where do you work]],tblCountries[[Actual]:[Mapping]],2,FALSE)</f>
        <v>India</v>
      </c>
      <c r="L1272" t="s">
        <v>18</v>
      </c>
      <c r="M1272" s="21">
        <v>5</v>
      </c>
      <c r="N1272" t="str">
        <f>VLOOKUP(IF(FLOOR(tblSalaries[[#This Row],[Salary in USD]]/salary_step,1)&gt;19,19,FLOOR(tblSalaries[[#This Row],[Salary in USD]]/salary_step,1)),tblCountries4[#All],2,0)</f>
        <v>01 | 12500 - 25000</v>
      </c>
      <c r="O1272">
        <f>IF(VALUE(max_scatterplot)=0,tblSalaries[[#This Row],[Salary in USD]],IF(AND(tblSalaries[[#This Row],[Salary in USD]]&gt;=VALUE(min_scatterplot),tblSalaries[[#This Row],[Salary in USD]]&lt;=VALUE(max_scatterplot)),tblSalaries[[#This Row],[Salary in USD]],selection_false))</f>
        <v>20000</v>
      </c>
    </row>
    <row r="1273" spans="2:15" ht="15" customHeight="1" x14ac:dyDescent="0.25">
      <c r="B1273" t="s">
        <v>3003</v>
      </c>
      <c r="C1273" s="1">
        <v>41057.506678240738</v>
      </c>
      <c r="D1273" s="4" t="s">
        <v>1154</v>
      </c>
      <c r="E1273">
        <v>20000</v>
      </c>
      <c r="F1273" t="s">
        <v>6</v>
      </c>
      <c r="G1273">
        <f>tblSalaries[[#This Row],[clean Salary (in local currency)]]*VLOOKUP(tblSalaries[[#This Row],[Currency]],mapping!D:E,2,FALSE)</f>
        <v>20000</v>
      </c>
      <c r="H1273" t="s">
        <v>1155</v>
      </c>
      <c r="I1273" t="s">
        <v>3999</v>
      </c>
      <c r="J1273" t="s">
        <v>1156</v>
      </c>
      <c r="K1273" t="str">
        <f>VLOOKUP(tblSalaries[[#This Row],[Where do you work]],tblCountries[[Actual]:[Mapping]],2,FALSE)</f>
        <v>Paraguay</v>
      </c>
      <c r="L1273" t="s">
        <v>13</v>
      </c>
      <c r="M1273" s="21">
        <v>6</v>
      </c>
      <c r="N1273" t="str">
        <f>VLOOKUP(IF(FLOOR(tblSalaries[[#This Row],[Salary in USD]]/salary_step,1)&gt;19,19,FLOOR(tblSalaries[[#This Row],[Salary in USD]]/salary_step,1)),tblCountries4[#All],2,0)</f>
        <v>01 | 12500 - 25000</v>
      </c>
      <c r="O1273">
        <f>IF(VALUE(max_scatterplot)=0,tblSalaries[[#This Row],[Salary in USD]],IF(AND(tblSalaries[[#This Row],[Salary in USD]]&gt;=VALUE(min_scatterplot),tblSalaries[[#This Row],[Salary in USD]]&lt;=VALUE(max_scatterplot)),tblSalaries[[#This Row],[Salary in USD]],selection_false))</f>
        <v>20000</v>
      </c>
    </row>
    <row r="1274" spans="2:15" ht="15" customHeight="1" x14ac:dyDescent="0.25">
      <c r="B1274" t="s">
        <v>2936</v>
      </c>
      <c r="C1274" s="1">
        <v>41057.033599537041</v>
      </c>
      <c r="D1274" s="4">
        <v>20000</v>
      </c>
      <c r="E1274">
        <v>20000</v>
      </c>
      <c r="F1274" t="s">
        <v>6</v>
      </c>
      <c r="G1274">
        <f>tblSalaries[[#This Row],[clean Salary (in local currency)]]*VLOOKUP(tblSalaries[[#This Row],[Currency]],mapping!D:E,2,FALSE)</f>
        <v>20000</v>
      </c>
      <c r="H1274" t="s">
        <v>1046</v>
      </c>
      <c r="I1274" t="s">
        <v>310</v>
      </c>
      <c r="J1274" t="s">
        <v>1086</v>
      </c>
      <c r="K1274" t="str">
        <f>VLOOKUP(tblSalaries[[#This Row],[Where do you work]],tblCountries[[Actual]:[Mapping]],2,FALSE)</f>
        <v>Zambia</v>
      </c>
      <c r="L1274" t="s">
        <v>13</v>
      </c>
      <c r="M1274" s="21">
        <v>2</v>
      </c>
      <c r="N1274" t="str">
        <f>VLOOKUP(IF(FLOOR(tblSalaries[[#This Row],[Salary in USD]]/salary_step,1)&gt;19,19,FLOOR(tblSalaries[[#This Row],[Salary in USD]]/salary_step,1)),tblCountries4[#All],2,0)</f>
        <v>01 | 12500 - 25000</v>
      </c>
      <c r="O1274">
        <f>IF(VALUE(max_scatterplot)=0,tblSalaries[[#This Row],[Salary in USD]],IF(AND(tblSalaries[[#This Row],[Salary in USD]]&gt;=VALUE(min_scatterplot),tblSalaries[[#This Row],[Salary in USD]]&lt;=VALUE(max_scatterplot)),tblSalaries[[#This Row],[Salary in USD]],selection_false))</f>
        <v>20000</v>
      </c>
    </row>
    <row r="1275" spans="2:15" ht="15" customHeight="1" x14ac:dyDescent="0.25">
      <c r="B1275" t="s">
        <v>2733</v>
      </c>
      <c r="C1275" s="1">
        <v>41055.661921296298</v>
      </c>
      <c r="D1275" s="4">
        <v>10000</v>
      </c>
      <c r="E1275">
        <v>120000</v>
      </c>
      <c r="F1275" t="s">
        <v>845</v>
      </c>
      <c r="G1275">
        <f>tblSalaries[[#This Row],[clean Salary (in local currency)]]*VLOOKUP(tblSalaries[[#This Row],[Currency]],mapping!D:E,2,FALSE)</f>
        <v>19831.432821021317</v>
      </c>
      <c r="H1275" t="s">
        <v>846</v>
      </c>
      <c r="I1275" t="s">
        <v>20</v>
      </c>
      <c r="J1275" t="s">
        <v>847</v>
      </c>
      <c r="K1275" t="str">
        <f>VLOOKUP(tblSalaries[[#This Row],[Where do you work]],tblCountries[[Actual]:[Mapping]],2,FALSE)</f>
        <v>Egypt</v>
      </c>
      <c r="L1275" t="s">
        <v>13</v>
      </c>
      <c r="M1275" s="21">
        <v>5</v>
      </c>
      <c r="N1275" t="str">
        <f>VLOOKUP(IF(FLOOR(tblSalaries[[#This Row],[Salary in USD]]/salary_step,1)&gt;19,19,FLOOR(tblSalaries[[#This Row],[Salary in USD]]/salary_step,1)),tblCountries4[#All],2,0)</f>
        <v>01 | 12500 - 25000</v>
      </c>
      <c r="O1275">
        <f>IF(VALUE(max_scatterplot)=0,tblSalaries[[#This Row],[Salary in USD]],IF(AND(tblSalaries[[#This Row],[Salary in USD]]&gt;=VALUE(min_scatterplot),tblSalaries[[#This Row],[Salary in USD]]&lt;=VALUE(max_scatterplot)),tblSalaries[[#This Row],[Salary in USD]],selection_false))</f>
        <v>19831.432821021317</v>
      </c>
    </row>
    <row r="1276" spans="2:15" ht="15" customHeight="1" x14ac:dyDescent="0.25">
      <c r="B1276" t="s">
        <v>2826</v>
      </c>
      <c r="C1276" s="1">
        <v>41055.970243055555</v>
      </c>
      <c r="D1276" s="4" t="s">
        <v>961</v>
      </c>
      <c r="E1276">
        <v>15600</v>
      </c>
      <c r="F1276" t="s">
        <v>22</v>
      </c>
      <c r="G1276">
        <f>tblSalaries[[#This Row],[clean Salary (in local currency)]]*VLOOKUP(tblSalaries[[#This Row],[Currency]],mapping!D:E,2,FALSE)</f>
        <v>19818.231248269083</v>
      </c>
      <c r="H1276" t="s">
        <v>962</v>
      </c>
      <c r="I1276" t="s">
        <v>488</v>
      </c>
      <c r="J1276" t="s">
        <v>30</v>
      </c>
      <c r="K1276" t="str">
        <f>VLOOKUP(tblSalaries[[#This Row],[Where do you work]],tblCountries[[Actual]:[Mapping]],2,FALSE)</f>
        <v>Portugal</v>
      </c>
      <c r="L1276" t="s">
        <v>9</v>
      </c>
      <c r="M1276" s="21">
        <v>5</v>
      </c>
      <c r="N1276" t="str">
        <f>VLOOKUP(IF(FLOOR(tblSalaries[[#This Row],[Salary in USD]]/salary_step,1)&gt;19,19,FLOOR(tblSalaries[[#This Row],[Salary in USD]]/salary_step,1)),tblCountries4[#All],2,0)</f>
        <v>01 | 12500 - 25000</v>
      </c>
      <c r="O1276">
        <f>IF(VALUE(max_scatterplot)=0,tblSalaries[[#This Row],[Salary in USD]],IF(AND(tblSalaries[[#This Row],[Salary in USD]]&gt;=VALUE(min_scatterplot),tblSalaries[[#This Row],[Salary in USD]]&lt;=VALUE(max_scatterplot)),tblSalaries[[#This Row],[Salary in USD]],selection_false))</f>
        <v>19818.231248269083</v>
      </c>
    </row>
    <row r="1277" spans="2:15" ht="15" customHeight="1" x14ac:dyDescent="0.25">
      <c r="B1277" t="s">
        <v>2180</v>
      </c>
      <c r="C1277" s="1">
        <v>41055.033993055556</v>
      </c>
      <c r="D1277" s="4" t="s">
        <v>246</v>
      </c>
      <c r="E1277">
        <v>1100000</v>
      </c>
      <c r="F1277" t="s">
        <v>40</v>
      </c>
      <c r="G1277">
        <f>tblSalaries[[#This Row],[clean Salary (in local currency)]]*VLOOKUP(tblSalaries[[#This Row],[Currency]],mapping!D:E,2,FALSE)</f>
        <v>19588.708356186824</v>
      </c>
      <c r="H1277" t="s">
        <v>247</v>
      </c>
      <c r="I1277" t="s">
        <v>52</v>
      </c>
      <c r="J1277" t="s">
        <v>8</v>
      </c>
      <c r="K1277" t="str">
        <f>VLOOKUP(tblSalaries[[#This Row],[Where do you work]],tblCountries[[Actual]:[Mapping]],2,FALSE)</f>
        <v>India</v>
      </c>
      <c r="L1277" t="s">
        <v>9</v>
      </c>
      <c r="M1277" s="21" t="s">
        <v>4016</v>
      </c>
      <c r="N1277" t="str">
        <f>VLOOKUP(IF(FLOOR(tblSalaries[[#This Row],[Salary in USD]]/salary_step,1)&gt;19,19,FLOOR(tblSalaries[[#This Row],[Salary in USD]]/salary_step,1)),tblCountries4[#All],2,0)</f>
        <v>01 | 12500 - 25000</v>
      </c>
      <c r="O1277">
        <f>IF(VALUE(max_scatterplot)=0,tblSalaries[[#This Row],[Salary in USD]],IF(AND(tblSalaries[[#This Row],[Salary in USD]]&gt;=VALUE(min_scatterplot),tblSalaries[[#This Row],[Salary in USD]]&lt;=VALUE(max_scatterplot)),tblSalaries[[#This Row],[Salary in USD]],selection_false))</f>
        <v>19588.708356186824</v>
      </c>
    </row>
    <row r="1278" spans="2:15" ht="15" customHeight="1" x14ac:dyDescent="0.25">
      <c r="B1278" t="s">
        <v>2443</v>
      </c>
      <c r="C1278" s="1">
        <v>41055.113437499997</v>
      </c>
      <c r="D1278" s="4">
        <v>1100000</v>
      </c>
      <c r="E1278">
        <v>1100000</v>
      </c>
      <c r="F1278" t="s">
        <v>40</v>
      </c>
      <c r="G1278">
        <f>tblSalaries[[#This Row],[clean Salary (in local currency)]]*VLOOKUP(tblSalaries[[#This Row],[Currency]],mapping!D:E,2,FALSE)</f>
        <v>19588.708356186824</v>
      </c>
      <c r="H1278" t="s">
        <v>536</v>
      </c>
      <c r="I1278" t="s">
        <v>52</v>
      </c>
      <c r="J1278" t="s">
        <v>8</v>
      </c>
      <c r="K1278" t="str">
        <f>VLOOKUP(tblSalaries[[#This Row],[Where do you work]],tblCountries[[Actual]:[Mapping]],2,FALSE)</f>
        <v>India</v>
      </c>
      <c r="L1278" t="s">
        <v>9</v>
      </c>
      <c r="M1278" s="21" t="s">
        <v>4016</v>
      </c>
      <c r="N1278" t="str">
        <f>VLOOKUP(IF(FLOOR(tblSalaries[[#This Row],[Salary in USD]]/salary_step,1)&gt;19,19,FLOOR(tblSalaries[[#This Row],[Salary in USD]]/salary_step,1)),tblCountries4[#All],2,0)</f>
        <v>01 | 12500 - 25000</v>
      </c>
      <c r="O1278">
        <f>IF(VALUE(max_scatterplot)=0,tblSalaries[[#This Row],[Salary in USD]],IF(AND(tblSalaries[[#This Row],[Salary in USD]]&gt;=VALUE(min_scatterplot),tblSalaries[[#This Row],[Salary in USD]]&lt;=VALUE(max_scatterplot)),tblSalaries[[#This Row],[Salary in USD]],selection_false))</f>
        <v>19588.708356186824</v>
      </c>
    </row>
    <row r="1279" spans="2:15" ht="15" customHeight="1" x14ac:dyDescent="0.25">
      <c r="B1279" t="s">
        <v>3183</v>
      </c>
      <c r="C1279" s="1">
        <v>41057.995162037034</v>
      </c>
      <c r="D1279" s="4">
        <v>1100000</v>
      </c>
      <c r="E1279">
        <v>1100000</v>
      </c>
      <c r="F1279" t="s">
        <v>40</v>
      </c>
      <c r="G1279">
        <f>tblSalaries[[#This Row],[clean Salary (in local currency)]]*VLOOKUP(tblSalaries[[#This Row],[Currency]],mapping!D:E,2,FALSE)</f>
        <v>19588.708356186824</v>
      </c>
      <c r="H1279" t="s">
        <v>1353</v>
      </c>
      <c r="I1279" t="s">
        <v>356</v>
      </c>
      <c r="J1279" t="s">
        <v>8</v>
      </c>
      <c r="K1279" t="str">
        <f>VLOOKUP(tblSalaries[[#This Row],[Where do you work]],tblCountries[[Actual]:[Mapping]],2,FALSE)</f>
        <v>India</v>
      </c>
      <c r="L1279" t="s">
        <v>13</v>
      </c>
      <c r="M1279" s="21">
        <v>13</v>
      </c>
      <c r="N1279" t="str">
        <f>VLOOKUP(IF(FLOOR(tblSalaries[[#This Row],[Salary in USD]]/salary_step,1)&gt;19,19,FLOOR(tblSalaries[[#This Row],[Salary in USD]]/salary_step,1)),tblCountries4[#All],2,0)</f>
        <v>01 | 12500 - 25000</v>
      </c>
      <c r="O1279">
        <f>IF(VALUE(max_scatterplot)=0,tblSalaries[[#This Row],[Salary in USD]],IF(AND(tblSalaries[[#This Row],[Salary in USD]]&gt;=VALUE(min_scatterplot),tblSalaries[[#This Row],[Salary in USD]]&lt;=VALUE(max_scatterplot)),tblSalaries[[#This Row],[Salary in USD]],selection_false))</f>
        <v>19588.708356186824</v>
      </c>
    </row>
    <row r="1280" spans="2:15" ht="15" customHeight="1" x14ac:dyDescent="0.25">
      <c r="B1280" t="s">
        <v>2111</v>
      </c>
      <c r="C1280" s="1">
        <v>41055.028379629628</v>
      </c>
      <c r="D1280" s="4">
        <v>19200</v>
      </c>
      <c r="E1280">
        <v>19200</v>
      </c>
      <c r="F1280" t="s">
        <v>6</v>
      </c>
      <c r="G1280">
        <f>tblSalaries[[#This Row],[clean Salary (in local currency)]]*VLOOKUP(tblSalaries[[#This Row],[Currency]],mapping!D:E,2,FALSE)</f>
        <v>19200</v>
      </c>
      <c r="H1280" t="s">
        <v>165</v>
      </c>
      <c r="I1280" t="s">
        <v>20</v>
      </c>
      <c r="J1280" t="s">
        <v>166</v>
      </c>
      <c r="K1280" t="str">
        <f>VLOOKUP(tblSalaries[[#This Row],[Where do you work]],tblCountries[[Actual]:[Mapping]],2,FALSE)</f>
        <v>Mexico</v>
      </c>
      <c r="L1280" t="s">
        <v>9</v>
      </c>
      <c r="M1280" s="21" t="s">
        <v>4016</v>
      </c>
      <c r="N1280" t="str">
        <f>VLOOKUP(IF(FLOOR(tblSalaries[[#This Row],[Salary in USD]]/salary_step,1)&gt;19,19,FLOOR(tblSalaries[[#This Row],[Salary in USD]]/salary_step,1)),tblCountries4[#All],2,0)</f>
        <v>01 | 12500 - 25000</v>
      </c>
      <c r="O1280">
        <f>IF(VALUE(max_scatterplot)=0,tblSalaries[[#This Row],[Salary in USD]],IF(AND(tblSalaries[[#This Row],[Salary in USD]]&gt;=VALUE(min_scatterplot),tblSalaries[[#This Row],[Salary in USD]]&lt;=VALUE(max_scatterplot)),tblSalaries[[#This Row],[Salary in USD]],selection_false))</f>
        <v>19200</v>
      </c>
    </row>
    <row r="1281" spans="2:15" ht="15" customHeight="1" x14ac:dyDescent="0.25">
      <c r="B1281" t="s">
        <v>2041</v>
      </c>
      <c r="C1281" s="1">
        <v>41054.209131944444</v>
      </c>
      <c r="D1281" s="4" t="s">
        <v>74</v>
      </c>
      <c r="E1281">
        <v>19200</v>
      </c>
      <c r="F1281" t="s">
        <v>6</v>
      </c>
      <c r="G1281">
        <f>tblSalaries[[#This Row],[clean Salary (in local currency)]]*VLOOKUP(tblSalaries[[#This Row],[Currency]],mapping!D:E,2,FALSE)</f>
        <v>19200</v>
      </c>
      <c r="H1281" t="s">
        <v>20</v>
      </c>
      <c r="I1281" t="s">
        <v>20</v>
      </c>
      <c r="J1281" t="s">
        <v>75</v>
      </c>
      <c r="K1281" t="str">
        <f>VLOOKUP(tblSalaries[[#This Row],[Where do you work]],tblCountries[[Actual]:[Mapping]],2,FALSE)</f>
        <v>Poland</v>
      </c>
      <c r="L1281" t="s">
        <v>18</v>
      </c>
      <c r="M1281" s="21" t="s">
        <v>4016</v>
      </c>
      <c r="N1281" t="str">
        <f>VLOOKUP(IF(FLOOR(tblSalaries[[#This Row],[Salary in USD]]/salary_step,1)&gt;19,19,FLOOR(tblSalaries[[#This Row],[Salary in USD]]/salary_step,1)),tblCountries4[#All],2,0)</f>
        <v>01 | 12500 - 25000</v>
      </c>
      <c r="O1281">
        <f>IF(VALUE(max_scatterplot)=0,tblSalaries[[#This Row],[Salary in USD]],IF(AND(tblSalaries[[#This Row],[Salary in USD]]&gt;=VALUE(min_scatterplot),tblSalaries[[#This Row],[Salary in USD]]&lt;=VALUE(max_scatterplot)),tblSalaries[[#This Row],[Salary in USD]],selection_false))</f>
        <v>19200</v>
      </c>
    </row>
    <row r="1282" spans="2:15" ht="15" customHeight="1" x14ac:dyDescent="0.25">
      <c r="B1282" t="s">
        <v>2411</v>
      </c>
      <c r="C1282" s="1">
        <v>41055.09302083333</v>
      </c>
      <c r="D1282" s="4">
        <v>19200</v>
      </c>
      <c r="E1282">
        <v>19200</v>
      </c>
      <c r="F1282" t="s">
        <v>6</v>
      </c>
      <c r="G1282">
        <f>tblSalaries[[#This Row],[clean Salary (in local currency)]]*VLOOKUP(tblSalaries[[#This Row],[Currency]],mapping!D:E,2,FALSE)</f>
        <v>19200</v>
      </c>
      <c r="H1282" t="s">
        <v>495</v>
      </c>
      <c r="I1282" t="s">
        <v>52</v>
      </c>
      <c r="J1282" t="s">
        <v>73</v>
      </c>
      <c r="K1282" t="str">
        <f>VLOOKUP(tblSalaries[[#This Row],[Where do you work]],tblCountries[[Actual]:[Mapping]],2,FALSE)</f>
        <v>Romania</v>
      </c>
      <c r="L1282" t="s">
        <v>13</v>
      </c>
      <c r="M1282" s="21" t="s">
        <v>4016</v>
      </c>
      <c r="N1282" t="str">
        <f>VLOOKUP(IF(FLOOR(tblSalaries[[#This Row],[Salary in USD]]/salary_step,1)&gt;19,19,FLOOR(tblSalaries[[#This Row],[Salary in USD]]/salary_step,1)),tblCountries4[#All],2,0)</f>
        <v>01 | 12500 - 25000</v>
      </c>
      <c r="O1282">
        <f>IF(VALUE(max_scatterplot)=0,tblSalaries[[#This Row],[Salary in USD]],IF(AND(tblSalaries[[#This Row],[Salary in USD]]&gt;=VALUE(min_scatterplot),tblSalaries[[#This Row],[Salary in USD]]&lt;=VALUE(max_scatterplot)),tblSalaries[[#This Row],[Salary in USD]],selection_false))</f>
        <v>19200</v>
      </c>
    </row>
    <row r="1283" spans="2:15" ht="15" customHeight="1" x14ac:dyDescent="0.25">
      <c r="B1283" t="s">
        <v>2765</v>
      </c>
      <c r="C1283" s="1">
        <v>41055.741087962961</v>
      </c>
      <c r="D1283" s="4" t="s">
        <v>889</v>
      </c>
      <c r="E1283">
        <v>19068</v>
      </c>
      <c r="F1283" t="s">
        <v>6</v>
      </c>
      <c r="G1283">
        <f>tblSalaries[[#This Row],[clean Salary (in local currency)]]*VLOOKUP(tblSalaries[[#This Row],[Currency]],mapping!D:E,2,FALSE)</f>
        <v>19068</v>
      </c>
      <c r="H1283" t="s">
        <v>890</v>
      </c>
      <c r="I1283" t="s">
        <v>310</v>
      </c>
      <c r="J1283" t="s">
        <v>347</v>
      </c>
      <c r="K1283" t="str">
        <f>VLOOKUP(tblSalaries[[#This Row],[Where do you work]],tblCountries[[Actual]:[Mapping]],2,FALSE)</f>
        <v>Philippines</v>
      </c>
      <c r="L1283" t="s">
        <v>13</v>
      </c>
      <c r="M1283" s="21">
        <v>20</v>
      </c>
      <c r="N1283" t="str">
        <f>VLOOKUP(IF(FLOOR(tblSalaries[[#This Row],[Salary in USD]]/salary_step,1)&gt;19,19,FLOOR(tblSalaries[[#This Row],[Salary in USD]]/salary_step,1)),tblCountries4[#All],2,0)</f>
        <v>01 | 12500 - 25000</v>
      </c>
      <c r="O1283">
        <f>IF(VALUE(max_scatterplot)=0,tblSalaries[[#This Row],[Salary in USD]],IF(AND(tblSalaries[[#This Row],[Salary in USD]]&gt;=VALUE(min_scatterplot),tblSalaries[[#This Row],[Salary in USD]]&lt;=VALUE(max_scatterplot)),tblSalaries[[#This Row],[Salary in USD]],selection_false))</f>
        <v>19068</v>
      </c>
    </row>
    <row r="1284" spans="2:15" ht="15" customHeight="1" x14ac:dyDescent="0.25">
      <c r="B1284" t="s">
        <v>3181</v>
      </c>
      <c r="C1284" s="1">
        <v>41057.99417824074</v>
      </c>
      <c r="D1284" s="4" t="s">
        <v>1349</v>
      </c>
      <c r="E1284">
        <v>15000</v>
      </c>
      <c r="F1284" t="s">
        <v>22</v>
      </c>
      <c r="G1284">
        <f>tblSalaries[[#This Row],[clean Salary (in local currency)]]*VLOOKUP(tblSalaries[[#This Row],[Currency]],mapping!D:E,2,FALSE)</f>
        <v>19055.991584874118</v>
      </c>
      <c r="H1284" t="s">
        <v>1350</v>
      </c>
      <c r="I1284" t="s">
        <v>356</v>
      </c>
      <c r="J1284" t="s">
        <v>1351</v>
      </c>
      <c r="K1284" t="str">
        <f>VLOOKUP(tblSalaries[[#This Row],[Where do you work]],tblCountries[[Actual]:[Mapping]],2,FALSE)</f>
        <v>italy</v>
      </c>
      <c r="L1284" t="s">
        <v>9</v>
      </c>
      <c r="M1284" s="21">
        <v>3</v>
      </c>
      <c r="N1284" t="str">
        <f>VLOOKUP(IF(FLOOR(tblSalaries[[#This Row],[Salary in USD]]/salary_step,1)&gt;19,19,FLOOR(tblSalaries[[#This Row],[Salary in USD]]/salary_step,1)),tblCountries4[#All],2,0)</f>
        <v>01 | 12500 - 25000</v>
      </c>
      <c r="O1284">
        <f>IF(VALUE(max_scatterplot)=0,tblSalaries[[#This Row],[Salary in USD]],IF(AND(tblSalaries[[#This Row],[Salary in USD]]&gt;=VALUE(min_scatterplot),tblSalaries[[#This Row],[Salary in USD]]&lt;=VALUE(max_scatterplot)),tblSalaries[[#This Row],[Salary in USD]],selection_false))</f>
        <v>19055.991584874118</v>
      </c>
    </row>
    <row r="1285" spans="2:15" ht="15" customHeight="1" x14ac:dyDescent="0.25">
      <c r="B1285" t="s">
        <v>2917</v>
      </c>
      <c r="C1285" s="1">
        <v>41056.906006944446</v>
      </c>
      <c r="D1285" s="4" t="s">
        <v>606</v>
      </c>
      <c r="E1285">
        <v>15000</v>
      </c>
      <c r="F1285" t="s">
        <v>22</v>
      </c>
      <c r="G1285">
        <f>tblSalaries[[#This Row],[clean Salary (in local currency)]]*VLOOKUP(tblSalaries[[#This Row],[Currency]],mapping!D:E,2,FALSE)</f>
        <v>19055.991584874118</v>
      </c>
      <c r="H1285" t="s">
        <v>1065</v>
      </c>
      <c r="I1285" t="s">
        <v>20</v>
      </c>
      <c r="J1285" t="s">
        <v>1066</v>
      </c>
      <c r="K1285" t="str">
        <f>VLOOKUP(tblSalaries[[#This Row],[Where do you work]],tblCountries[[Actual]:[Mapping]],2,FALSE)</f>
        <v>Slovenia</v>
      </c>
      <c r="L1285" t="s">
        <v>9</v>
      </c>
      <c r="M1285" s="21">
        <v>4</v>
      </c>
      <c r="N1285" t="str">
        <f>VLOOKUP(IF(FLOOR(tblSalaries[[#This Row],[Salary in USD]]/salary_step,1)&gt;19,19,FLOOR(tblSalaries[[#This Row],[Salary in USD]]/salary_step,1)),tblCountries4[#All],2,0)</f>
        <v>01 | 12500 - 25000</v>
      </c>
      <c r="O1285">
        <f>IF(VALUE(max_scatterplot)=0,tblSalaries[[#This Row],[Salary in USD]],IF(AND(tblSalaries[[#This Row],[Salary in USD]]&gt;=VALUE(min_scatterplot),tblSalaries[[#This Row],[Salary in USD]]&lt;=VALUE(max_scatterplot)),tblSalaries[[#This Row],[Salary in USD]],selection_false))</f>
        <v>19055.991584874118</v>
      </c>
    </row>
    <row r="1286" spans="2:15" ht="15" customHeight="1" x14ac:dyDescent="0.25">
      <c r="B1286" t="s">
        <v>2505</v>
      </c>
      <c r="C1286" s="1">
        <v>41055.175185185188</v>
      </c>
      <c r="D1286" s="4" t="s">
        <v>606</v>
      </c>
      <c r="E1286">
        <v>15000</v>
      </c>
      <c r="F1286" t="s">
        <v>22</v>
      </c>
      <c r="G1286">
        <f>tblSalaries[[#This Row],[clean Salary (in local currency)]]*VLOOKUP(tblSalaries[[#This Row],[Currency]],mapping!D:E,2,FALSE)</f>
        <v>19055.991584874118</v>
      </c>
      <c r="H1286" t="s">
        <v>607</v>
      </c>
      <c r="I1286" t="s">
        <v>20</v>
      </c>
      <c r="J1286" t="s">
        <v>608</v>
      </c>
      <c r="K1286" t="str">
        <f>VLOOKUP(tblSalaries[[#This Row],[Where do you work]],tblCountries[[Actual]:[Mapping]],2,FALSE)</f>
        <v>Spain</v>
      </c>
      <c r="L1286" t="s">
        <v>13</v>
      </c>
      <c r="M1286" s="21" t="s">
        <v>4016</v>
      </c>
      <c r="N1286" t="str">
        <f>VLOOKUP(IF(FLOOR(tblSalaries[[#This Row],[Salary in USD]]/salary_step,1)&gt;19,19,FLOOR(tblSalaries[[#This Row],[Salary in USD]]/salary_step,1)),tblCountries4[#All],2,0)</f>
        <v>01 | 12500 - 25000</v>
      </c>
      <c r="O1286">
        <f>IF(VALUE(max_scatterplot)=0,tblSalaries[[#This Row],[Salary in USD]],IF(AND(tblSalaries[[#This Row],[Salary in USD]]&gt;=VALUE(min_scatterplot),tblSalaries[[#This Row],[Salary in USD]]&lt;=VALUE(max_scatterplot)),tblSalaries[[#This Row],[Salary in USD]],selection_false))</f>
        <v>19055.991584874118</v>
      </c>
    </row>
    <row r="1287" spans="2:15" ht="15" customHeight="1" x14ac:dyDescent="0.25">
      <c r="B1287" t="s">
        <v>2790</v>
      </c>
      <c r="C1287" s="1">
        <v>41055.873113425929</v>
      </c>
      <c r="D1287" s="4">
        <v>15000</v>
      </c>
      <c r="E1287">
        <v>15000</v>
      </c>
      <c r="F1287" t="s">
        <v>22</v>
      </c>
      <c r="G1287">
        <f>tblSalaries[[#This Row],[clean Salary (in local currency)]]*VLOOKUP(tblSalaries[[#This Row],[Currency]],mapping!D:E,2,FALSE)</f>
        <v>19055.991584874118</v>
      </c>
      <c r="H1287" t="s">
        <v>918</v>
      </c>
      <c r="I1287" t="s">
        <v>20</v>
      </c>
      <c r="J1287" t="s">
        <v>608</v>
      </c>
      <c r="K1287" t="str">
        <f>VLOOKUP(tblSalaries[[#This Row],[Where do you work]],tblCountries[[Actual]:[Mapping]],2,FALSE)</f>
        <v>Spain</v>
      </c>
      <c r="L1287" t="s">
        <v>18</v>
      </c>
      <c r="M1287" s="21">
        <v>10</v>
      </c>
      <c r="N1287" t="str">
        <f>VLOOKUP(IF(FLOOR(tblSalaries[[#This Row],[Salary in USD]]/salary_step,1)&gt;19,19,FLOOR(tblSalaries[[#This Row],[Salary in USD]]/salary_step,1)),tblCountries4[#All],2,0)</f>
        <v>01 | 12500 - 25000</v>
      </c>
      <c r="O1287">
        <f>IF(VALUE(max_scatterplot)=0,tblSalaries[[#This Row],[Salary in USD]],IF(AND(tblSalaries[[#This Row],[Salary in USD]]&gt;=VALUE(min_scatterplot),tblSalaries[[#This Row],[Salary in USD]]&lt;=VALUE(max_scatterplot)),tblSalaries[[#This Row],[Salary in USD]],selection_false))</f>
        <v>19055.991584874118</v>
      </c>
    </row>
    <row r="1288" spans="2:15" ht="15" customHeight="1" x14ac:dyDescent="0.25">
      <c r="B1288" t="s">
        <v>3420</v>
      </c>
      <c r="C1288" s="1">
        <v>41059.472604166665</v>
      </c>
      <c r="D1288" s="4" t="s">
        <v>1597</v>
      </c>
      <c r="E1288">
        <v>60000</v>
      </c>
      <c r="F1288" t="s">
        <v>3939</v>
      </c>
      <c r="G1288">
        <f>tblSalaries[[#This Row],[clean Salary (in local currency)]]*VLOOKUP(tblSalaries[[#This Row],[Currency]],mapping!D:E,2,FALSE)</f>
        <v>19008.034062397041</v>
      </c>
      <c r="H1288" t="s">
        <v>1598</v>
      </c>
      <c r="I1288" t="s">
        <v>52</v>
      </c>
      <c r="J1288" t="s">
        <v>1131</v>
      </c>
      <c r="K1288" t="str">
        <f>VLOOKUP(tblSalaries[[#This Row],[Where do you work]],tblCountries[[Actual]:[Mapping]],2,FALSE)</f>
        <v>Malaysia</v>
      </c>
      <c r="L1288" t="s">
        <v>9</v>
      </c>
      <c r="M1288" s="21">
        <v>3</v>
      </c>
      <c r="N1288" t="str">
        <f>VLOOKUP(IF(FLOOR(tblSalaries[[#This Row],[Salary in USD]]/salary_step,1)&gt;19,19,FLOOR(tblSalaries[[#This Row],[Salary in USD]]/salary_step,1)),tblCountries4[#All],2,0)</f>
        <v>01 | 12500 - 25000</v>
      </c>
      <c r="O1288">
        <f>IF(VALUE(max_scatterplot)=0,tblSalaries[[#This Row],[Salary in USD]],IF(AND(tblSalaries[[#This Row],[Salary in USD]]&gt;=VALUE(min_scatterplot),tblSalaries[[#This Row],[Salary in USD]]&lt;=VALUE(max_scatterplot)),tblSalaries[[#This Row],[Salary in USD]],selection_false))</f>
        <v>19008.034062397041</v>
      </c>
    </row>
    <row r="1289" spans="2:15" ht="15" customHeight="1" x14ac:dyDescent="0.25">
      <c r="B1289" t="s">
        <v>2976</v>
      </c>
      <c r="C1289" s="1">
        <v>41057.37773148148</v>
      </c>
      <c r="D1289" s="4">
        <v>19000</v>
      </c>
      <c r="E1289">
        <v>19000</v>
      </c>
      <c r="F1289" t="s">
        <v>6</v>
      </c>
      <c r="G1289">
        <f>tblSalaries[[#This Row],[clean Salary (in local currency)]]*VLOOKUP(tblSalaries[[#This Row],[Currency]],mapping!D:E,2,FALSE)</f>
        <v>19000</v>
      </c>
      <c r="H1289" t="s">
        <v>1122</v>
      </c>
      <c r="I1289" t="s">
        <v>20</v>
      </c>
      <c r="J1289" t="s">
        <v>1123</v>
      </c>
      <c r="K1289" t="str">
        <f>VLOOKUP(tblSalaries[[#This Row],[Where do you work]],tblCountries[[Actual]:[Mapping]],2,FALSE)</f>
        <v>China</v>
      </c>
      <c r="L1289" t="s">
        <v>9</v>
      </c>
      <c r="M1289" s="21">
        <v>6</v>
      </c>
      <c r="N1289" t="str">
        <f>VLOOKUP(IF(FLOOR(tblSalaries[[#This Row],[Salary in USD]]/salary_step,1)&gt;19,19,FLOOR(tblSalaries[[#This Row],[Salary in USD]]/salary_step,1)),tblCountries4[#All],2,0)</f>
        <v>01 | 12500 - 25000</v>
      </c>
      <c r="O1289">
        <f>IF(VALUE(max_scatterplot)=0,tblSalaries[[#This Row],[Salary in USD]],IF(AND(tblSalaries[[#This Row],[Salary in USD]]&gt;=VALUE(min_scatterplot),tblSalaries[[#This Row],[Salary in USD]]&lt;=VALUE(max_scatterplot)),tblSalaries[[#This Row],[Salary in USD]],selection_false))</f>
        <v>19000</v>
      </c>
    </row>
    <row r="1290" spans="2:15" ht="15" customHeight="1" x14ac:dyDescent="0.25">
      <c r="B1290" t="s">
        <v>3109</v>
      </c>
      <c r="C1290" s="1">
        <v>41057.73809027778</v>
      </c>
      <c r="D1290" s="4">
        <v>19000</v>
      </c>
      <c r="E1290">
        <v>19000</v>
      </c>
      <c r="F1290" t="s">
        <v>6</v>
      </c>
      <c r="G1290">
        <f>tblSalaries[[#This Row],[clean Salary (in local currency)]]*VLOOKUP(tblSalaries[[#This Row],[Currency]],mapping!D:E,2,FALSE)</f>
        <v>19000</v>
      </c>
      <c r="H1290" t="s">
        <v>1261</v>
      </c>
      <c r="I1290" t="s">
        <v>3999</v>
      </c>
      <c r="J1290" t="s">
        <v>71</v>
      </c>
      <c r="K1290" t="str">
        <f>VLOOKUP(tblSalaries[[#This Row],[Where do you work]],tblCountries[[Actual]:[Mapping]],2,FALSE)</f>
        <v>UK</v>
      </c>
      <c r="L1290" t="s">
        <v>13</v>
      </c>
      <c r="M1290" s="21">
        <v>8</v>
      </c>
      <c r="N1290" t="str">
        <f>VLOOKUP(IF(FLOOR(tblSalaries[[#This Row],[Salary in USD]]/salary_step,1)&gt;19,19,FLOOR(tblSalaries[[#This Row],[Salary in USD]]/salary_step,1)),tblCountries4[#All],2,0)</f>
        <v>01 | 12500 - 25000</v>
      </c>
      <c r="O1290">
        <f>IF(VALUE(max_scatterplot)=0,tblSalaries[[#This Row],[Salary in USD]],IF(AND(tblSalaries[[#This Row],[Salary in USD]]&gt;=VALUE(min_scatterplot),tblSalaries[[#This Row],[Salary in USD]]&lt;=VALUE(max_scatterplot)),tblSalaries[[#This Row],[Salary in USD]],selection_false))</f>
        <v>19000</v>
      </c>
    </row>
    <row r="1291" spans="2:15" ht="15" customHeight="1" x14ac:dyDescent="0.25">
      <c r="B1291" t="s">
        <v>3180</v>
      </c>
      <c r="C1291" s="1">
        <v>41057.991087962961</v>
      </c>
      <c r="D1291" s="4">
        <v>19000</v>
      </c>
      <c r="E1291">
        <v>19000</v>
      </c>
      <c r="F1291" t="s">
        <v>6</v>
      </c>
      <c r="G1291">
        <f>tblSalaries[[#This Row],[clean Salary (in local currency)]]*VLOOKUP(tblSalaries[[#This Row],[Currency]],mapping!D:E,2,FALSE)</f>
        <v>19000</v>
      </c>
      <c r="H1291" t="s">
        <v>310</v>
      </c>
      <c r="I1291" t="s">
        <v>310</v>
      </c>
      <c r="J1291" t="s">
        <v>71</v>
      </c>
      <c r="K1291" t="str">
        <f>VLOOKUP(tblSalaries[[#This Row],[Where do you work]],tblCountries[[Actual]:[Mapping]],2,FALSE)</f>
        <v>UK</v>
      </c>
      <c r="L1291" t="s">
        <v>9</v>
      </c>
      <c r="M1291" s="21">
        <v>20</v>
      </c>
      <c r="N1291" t="str">
        <f>VLOOKUP(IF(FLOOR(tblSalaries[[#This Row],[Salary in USD]]/salary_step,1)&gt;19,19,FLOOR(tblSalaries[[#This Row],[Salary in USD]]/salary_step,1)),tblCountries4[#All],2,0)</f>
        <v>01 | 12500 - 25000</v>
      </c>
      <c r="O1291">
        <f>IF(VALUE(max_scatterplot)=0,tblSalaries[[#This Row],[Salary in USD]],IF(AND(tblSalaries[[#This Row],[Salary in USD]]&gt;=VALUE(min_scatterplot),tblSalaries[[#This Row],[Salary in USD]]&lt;=VALUE(max_scatterplot)),tblSalaries[[#This Row],[Salary in USD]],selection_false))</f>
        <v>19000</v>
      </c>
    </row>
    <row r="1292" spans="2:15" ht="15" customHeight="1" x14ac:dyDescent="0.25">
      <c r="B1292" t="s">
        <v>3100</v>
      </c>
      <c r="C1292" s="1">
        <v>41057.717210648145</v>
      </c>
      <c r="D1292" s="4">
        <v>18987</v>
      </c>
      <c r="E1292">
        <v>18987</v>
      </c>
      <c r="F1292" t="s">
        <v>6</v>
      </c>
      <c r="G1292">
        <f>tblSalaries[[#This Row],[clean Salary (in local currency)]]*VLOOKUP(tblSalaries[[#This Row],[Currency]],mapping!D:E,2,FALSE)</f>
        <v>18987</v>
      </c>
      <c r="H1292" t="s">
        <v>207</v>
      </c>
      <c r="I1292" t="s">
        <v>20</v>
      </c>
      <c r="J1292" t="s">
        <v>870</v>
      </c>
      <c r="K1292" t="str">
        <f>VLOOKUP(tblSalaries[[#This Row],[Where do you work]],tblCountries[[Actual]:[Mapping]],2,FALSE)</f>
        <v>Nigeria</v>
      </c>
      <c r="L1292" t="s">
        <v>13</v>
      </c>
      <c r="M1292" s="21">
        <v>7</v>
      </c>
      <c r="N1292" t="str">
        <f>VLOOKUP(IF(FLOOR(tblSalaries[[#This Row],[Salary in USD]]/salary_step,1)&gt;19,19,FLOOR(tblSalaries[[#This Row],[Salary in USD]]/salary_step,1)),tblCountries4[#All],2,0)</f>
        <v>01 | 12500 - 25000</v>
      </c>
      <c r="O1292">
        <f>IF(VALUE(max_scatterplot)=0,tblSalaries[[#This Row],[Salary in USD]],IF(AND(tblSalaries[[#This Row],[Salary in USD]]&gt;=VALUE(min_scatterplot),tblSalaries[[#This Row],[Salary in USD]]&lt;=VALUE(max_scatterplot)),tblSalaries[[#This Row],[Salary in USD]],selection_false))</f>
        <v>18987</v>
      </c>
    </row>
    <row r="1293" spans="2:15" ht="15" customHeight="1" x14ac:dyDescent="0.25">
      <c r="B1293" t="s">
        <v>2902</v>
      </c>
      <c r="C1293" s="1">
        <v>41056.701967592591</v>
      </c>
      <c r="D1293" s="4" t="s">
        <v>1049</v>
      </c>
      <c r="E1293">
        <v>1050000</v>
      </c>
      <c r="F1293" t="s">
        <v>40</v>
      </c>
      <c r="G1293">
        <f>tblSalaries[[#This Row],[clean Salary (in local currency)]]*VLOOKUP(tblSalaries[[#This Row],[Currency]],mapping!D:E,2,FALSE)</f>
        <v>18698.312521814696</v>
      </c>
      <c r="H1293" t="s">
        <v>1050</v>
      </c>
      <c r="I1293" t="s">
        <v>52</v>
      </c>
      <c r="J1293" t="s">
        <v>8</v>
      </c>
      <c r="K1293" t="str">
        <f>VLOOKUP(tblSalaries[[#This Row],[Where do you work]],tblCountries[[Actual]:[Mapping]],2,FALSE)</f>
        <v>India</v>
      </c>
      <c r="L1293" t="s">
        <v>13</v>
      </c>
      <c r="M1293" s="21">
        <v>5</v>
      </c>
      <c r="N1293" t="str">
        <f>VLOOKUP(IF(FLOOR(tblSalaries[[#This Row],[Salary in USD]]/salary_step,1)&gt;19,19,FLOOR(tblSalaries[[#This Row],[Salary in USD]]/salary_step,1)),tblCountries4[#All],2,0)</f>
        <v>01 | 12500 - 25000</v>
      </c>
      <c r="O1293">
        <f>IF(VALUE(max_scatterplot)=0,tblSalaries[[#This Row],[Salary in USD]],IF(AND(tblSalaries[[#This Row],[Salary in USD]]&gt;=VALUE(min_scatterplot),tblSalaries[[#This Row],[Salary in USD]]&lt;=VALUE(max_scatterplot)),tblSalaries[[#This Row],[Salary in USD]],selection_false))</f>
        <v>18698.312521814696</v>
      </c>
    </row>
    <row r="1294" spans="2:15" ht="15" customHeight="1" x14ac:dyDescent="0.25">
      <c r="B1294" t="s">
        <v>2825</v>
      </c>
      <c r="C1294" s="1">
        <v>41055.968958333331</v>
      </c>
      <c r="D1294" s="4" t="s">
        <v>958</v>
      </c>
      <c r="E1294">
        <v>65000</v>
      </c>
      <c r="F1294" t="s">
        <v>959</v>
      </c>
      <c r="G1294">
        <f>tblSalaries[[#This Row],[clean Salary (in local currency)]]*VLOOKUP(tblSalaries[[#This Row],[Currency]],mapping!D:E,2,FALSE)</f>
        <v>18499.860539512854</v>
      </c>
      <c r="H1294" t="s">
        <v>960</v>
      </c>
      <c r="I1294" t="s">
        <v>67</v>
      </c>
      <c r="J1294" t="s">
        <v>73</v>
      </c>
      <c r="K1294" t="str">
        <f>VLOOKUP(tblSalaries[[#This Row],[Where do you work]],tblCountries[[Actual]:[Mapping]],2,FALSE)</f>
        <v>Romania</v>
      </c>
      <c r="L1294" t="s">
        <v>9</v>
      </c>
      <c r="M1294" s="21">
        <v>6</v>
      </c>
      <c r="N1294" t="str">
        <f>VLOOKUP(IF(FLOOR(tblSalaries[[#This Row],[Salary in USD]]/salary_step,1)&gt;19,19,FLOOR(tblSalaries[[#This Row],[Salary in USD]]/salary_step,1)),tblCountries4[#All],2,0)</f>
        <v>01 | 12500 - 25000</v>
      </c>
      <c r="O1294">
        <f>IF(VALUE(max_scatterplot)=0,tblSalaries[[#This Row],[Salary in USD]],IF(AND(tblSalaries[[#This Row],[Salary in USD]]&gt;=VALUE(min_scatterplot),tblSalaries[[#This Row],[Salary in USD]]&lt;=VALUE(max_scatterplot)),tblSalaries[[#This Row],[Salary in USD]],selection_false))</f>
        <v>18499.860539512854</v>
      </c>
    </row>
    <row r="1295" spans="2:15" ht="15" customHeight="1" x14ac:dyDescent="0.25">
      <c r="B1295" t="s">
        <v>2928</v>
      </c>
      <c r="C1295" s="1">
        <v>41056.990312499998</v>
      </c>
      <c r="D1295" s="4">
        <v>18060</v>
      </c>
      <c r="E1295">
        <v>18060</v>
      </c>
      <c r="F1295" t="s">
        <v>6</v>
      </c>
      <c r="G1295">
        <f>tblSalaries[[#This Row],[clean Salary (in local currency)]]*VLOOKUP(tblSalaries[[#This Row],[Currency]],mapping!D:E,2,FALSE)</f>
        <v>18060</v>
      </c>
      <c r="H1295" t="s">
        <v>1076</v>
      </c>
      <c r="I1295" t="s">
        <v>3999</v>
      </c>
      <c r="J1295" t="s">
        <v>347</v>
      </c>
      <c r="K1295" t="str">
        <f>VLOOKUP(tblSalaries[[#This Row],[Where do you work]],tblCountries[[Actual]:[Mapping]],2,FALSE)</f>
        <v>Philippines</v>
      </c>
      <c r="L1295" t="s">
        <v>9</v>
      </c>
      <c r="M1295" s="21">
        <v>12</v>
      </c>
      <c r="N1295" t="str">
        <f>VLOOKUP(IF(FLOOR(tblSalaries[[#This Row],[Salary in USD]]/salary_step,1)&gt;19,19,FLOOR(tblSalaries[[#This Row],[Salary in USD]]/salary_step,1)),tblCountries4[#All],2,0)</f>
        <v>01 | 12500 - 25000</v>
      </c>
      <c r="O1295">
        <f>IF(VALUE(max_scatterplot)=0,tblSalaries[[#This Row],[Salary in USD]],IF(AND(tblSalaries[[#This Row],[Salary in USD]]&gt;=VALUE(min_scatterplot),tblSalaries[[#This Row],[Salary in USD]]&lt;=VALUE(max_scatterplot)),tblSalaries[[#This Row],[Salary in USD]],selection_false))</f>
        <v>18060</v>
      </c>
    </row>
    <row r="1296" spans="2:15" ht="15" customHeight="1" x14ac:dyDescent="0.25">
      <c r="B1296" t="s">
        <v>3172</v>
      </c>
      <c r="C1296" s="1">
        <v>41057.967719907407</v>
      </c>
      <c r="D1296" s="4" t="s">
        <v>1336</v>
      </c>
      <c r="E1296">
        <v>60000</v>
      </c>
      <c r="F1296" t="s">
        <v>1337</v>
      </c>
      <c r="G1296">
        <f>tblSalaries[[#This Row],[clean Salary (in local currency)]]*VLOOKUP(tblSalaries[[#This Row],[Currency]],mapping!D:E,2,FALSE)</f>
        <v>18018.883790212141</v>
      </c>
      <c r="H1296" t="s">
        <v>108</v>
      </c>
      <c r="I1296" t="s">
        <v>20</v>
      </c>
      <c r="J1296" t="s">
        <v>75</v>
      </c>
      <c r="K1296" t="str">
        <f>VLOOKUP(tblSalaries[[#This Row],[Where do you work]],tblCountries[[Actual]:[Mapping]],2,FALSE)</f>
        <v>Poland</v>
      </c>
      <c r="L1296" t="s">
        <v>13</v>
      </c>
      <c r="M1296" s="21">
        <v>10</v>
      </c>
      <c r="N1296" t="str">
        <f>VLOOKUP(IF(FLOOR(tblSalaries[[#This Row],[Salary in USD]]/salary_step,1)&gt;19,19,FLOOR(tblSalaries[[#This Row],[Salary in USD]]/salary_step,1)),tblCountries4[#All],2,0)</f>
        <v>01 | 12500 - 25000</v>
      </c>
      <c r="O1296">
        <f>IF(VALUE(max_scatterplot)=0,tblSalaries[[#This Row],[Salary in USD]],IF(AND(tblSalaries[[#This Row],[Salary in USD]]&gt;=VALUE(min_scatterplot),tblSalaries[[#This Row],[Salary in USD]]&lt;=VALUE(max_scatterplot)),tblSalaries[[#This Row],[Salary in USD]],selection_false))</f>
        <v>18018.883790212141</v>
      </c>
    </row>
    <row r="1297" spans="2:15" ht="15" customHeight="1" x14ac:dyDescent="0.25">
      <c r="B1297" t="s">
        <v>2543</v>
      </c>
      <c r="C1297" s="1">
        <v>41055.229305555556</v>
      </c>
      <c r="D1297" s="4">
        <v>1500</v>
      </c>
      <c r="E1297">
        <v>18000</v>
      </c>
      <c r="F1297" t="s">
        <v>6</v>
      </c>
      <c r="G1297">
        <f>tblSalaries[[#This Row],[clean Salary (in local currency)]]*VLOOKUP(tblSalaries[[#This Row],[Currency]],mapping!D:E,2,FALSE)</f>
        <v>18000</v>
      </c>
      <c r="H1297" t="s">
        <v>279</v>
      </c>
      <c r="I1297" t="s">
        <v>279</v>
      </c>
      <c r="J1297" t="s">
        <v>143</v>
      </c>
      <c r="K1297" t="str">
        <f>VLOOKUP(tblSalaries[[#This Row],[Where do you work]],tblCountries[[Actual]:[Mapping]],2,FALSE)</f>
        <v>Brazil</v>
      </c>
      <c r="L1297" t="s">
        <v>9</v>
      </c>
      <c r="M1297" s="21" t="s">
        <v>4016</v>
      </c>
      <c r="N1297" t="str">
        <f>VLOOKUP(IF(FLOOR(tblSalaries[[#This Row],[Salary in USD]]/salary_step,1)&gt;19,19,FLOOR(tblSalaries[[#This Row],[Salary in USD]]/salary_step,1)),tblCountries4[#All],2,0)</f>
        <v>01 | 12500 - 25000</v>
      </c>
      <c r="O1297">
        <f>IF(VALUE(max_scatterplot)=0,tblSalaries[[#This Row],[Salary in USD]],IF(AND(tblSalaries[[#This Row],[Salary in USD]]&gt;=VALUE(min_scatterplot),tblSalaries[[#This Row],[Salary in USD]]&lt;=VALUE(max_scatterplot)),tblSalaries[[#This Row],[Salary in USD]],selection_false))</f>
        <v>18000</v>
      </c>
    </row>
    <row r="1298" spans="2:15" ht="15" customHeight="1" x14ac:dyDescent="0.25">
      <c r="B1298" t="s">
        <v>3318</v>
      </c>
      <c r="C1298" s="1">
        <v>41058.733483796299</v>
      </c>
      <c r="D1298" s="4">
        <v>18000</v>
      </c>
      <c r="E1298">
        <v>18000</v>
      </c>
      <c r="F1298" t="s">
        <v>6</v>
      </c>
      <c r="G1298">
        <f>tblSalaries[[#This Row],[clean Salary (in local currency)]]*VLOOKUP(tblSalaries[[#This Row],[Currency]],mapping!D:E,2,FALSE)</f>
        <v>18000</v>
      </c>
      <c r="H1298" t="s">
        <v>1502</v>
      </c>
      <c r="I1298" t="s">
        <v>52</v>
      </c>
      <c r="J1298" t="s">
        <v>1503</v>
      </c>
      <c r="K1298" t="str">
        <f>VLOOKUP(tblSalaries[[#This Row],[Where do you work]],tblCountries[[Actual]:[Mapping]],2,FALSE)</f>
        <v>Ghana</v>
      </c>
      <c r="L1298" t="s">
        <v>9</v>
      </c>
      <c r="M1298" s="21">
        <v>12</v>
      </c>
      <c r="N1298" t="str">
        <f>VLOOKUP(IF(FLOOR(tblSalaries[[#This Row],[Salary in USD]]/salary_step,1)&gt;19,19,FLOOR(tblSalaries[[#This Row],[Salary in USD]]/salary_step,1)),tblCountries4[#All],2,0)</f>
        <v>01 | 12500 - 25000</v>
      </c>
      <c r="O1298">
        <f>IF(VALUE(max_scatterplot)=0,tblSalaries[[#This Row],[Salary in USD]],IF(AND(tblSalaries[[#This Row],[Salary in USD]]&gt;=VALUE(min_scatterplot),tblSalaries[[#This Row],[Salary in USD]]&lt;=VALUE(max_scatterplot)),tblSalaries[[#This Row],[Salary in USD]],selection_false))</f>
        <v>18000</v>
      </c>
    </row>
    <row r="1299" spans="2:15" ht="15" customHeight="1" x14ac:dyDescent="0.25">
      <c r="B1299" t="s">
        <v>2371</v>
      </c>
      <c r="C1299" s="1">
        <v>41055.077037037037</v>
      </c>
      <c r="D1299" s="4">
        <v>18000</v>
      </c>
      <c r="E1299">
        <v>18000</v>
      </c>
      <c r="F1299" t="s">
        <v>6</v>
      </c>
      <c r="G1299">
        <f>tblSalaries[[#This Row],[clean Salary (in local currency)]]*VLOOKUP(tblSalaries[[#This Row],[Currency]],mapping!D:E,2,FALSE)</f>
        <v>18000</v>
      </c>
      <c r="H1299" t="s">
        <v>452</v>
      </c>
      <c r="I1299" t="s">
        <v>4001</v>
      </c>
      <c r="J1299" t="s">
        <v>8</v>
      </c>
      <c r="K1299" t="str">
        <f>VLOOKUP(tblSalaries[[#This Row],[Where do you work]],tblCountries[[Actual]:[Mapping]],2,FALSE)</f>
        <v>India</v>
      </c>
      <c r="L1299" t="s">
        <v>18</v>
      </c>
      <c r="M1299" s="21" t="s">
        <v>4016</v>
      </c>
      <c r="N1299" t="str">
        <f>VLOOKUP(IF(FLOOR(tblSalaries[[#This Row],[Salary in USD]]/salary_step,1)&gt;19,19,FLOOR(tblSalaries[[#This Row],[Salary in USD]]/salary_step,1)),tblCountries4[#All],2,0)</f>
        <v>01 | 12500 - 25000</v>
      </c>
      <c r="O1299">
        <f>IF(VALUE(max_scatterplot)=0,tblSalaries[[#This Row],[Salary in USD]],IF(AND(tblSalaries[[#This Row],[Salary in USD]]&gt;=VALUE(min_scatterplot),tblSalaries[[#This Row],[Salary in USD]]&lt;=VALUE(max_scatterplot)),tblSalaries[[#This Row],[Salary in USD]],selection_false))</f>
        <v>18000</v>
      </c>
    </row>
    <row r="1300" spans="2:15" ht="15" customHeight="1" x14ac:dyDescent="0.25">
      <c r="B1300" t="s">
        <v>2995</v>
      </c>
      <c r="C1300" s="1">
        <v>41057.480092592596</v>
      </c>
      <c r="D1300" s="4">
        <v>18000</v>
      </c>
      <c r="E1300">
        <v>18000</v>
      </c>
      <c r="F1300" t="s">
        <v>6</v>
      </c>
      <c r="G1300">
        <f>tblSalaries[[#This Row],[clean Salary (in local currency)]]*VLOOKUP(tblSalaries[[#This Row],[Currency]],mapping!D:E,2,FALSE)</f>
        <v>18000</v>
      </c>
      <c r="H1300" t="s">
        <v>1144</v>
      </c>
      <c r="I1300" t="s">
        <v>67</v>
      </c>
      <c r="J1300" t="s">
        <v>8</v>
      </c>
      <c r="K1300" t="str">
        <f>VLOOKUP(tblSalaries[[#This Row],[Where do you work]],tblCountries[[Actual]:[Mapping]],2,FALSE)</f>
        <v>India</v>
      </c>
      <c r="L1300" t="s">
        <v>13</v>
      </c>
      <c r="M1300" s="21">
        <v>8</v>
      </c>
      <c r="N1300" t="str">
        <f>VLOOKUP(IF(FLOOR(tblSalaries[[#This Row],[Salary in USD]]/salary_step,1)&gt;19,19,FLOOR(tblSalaries[[#This Row],[Salary in USD]]/salary_step,1)),tblCountries4[#All],2,0)</f>
        <v>01 | 12500 - 25000</v>
      </c>
      <c r="O1300">
        <f>IF(VALUE(max_scatterplot)=0,tblSalaries[[#This Row],[Salary in USD]],IF(AND(tblSalaries[[#This Row],[Salary in USD]]&gt;=VALUE(min_scatterplot),tblSalaries[[#This Row],[Salary in USD]]&lt;=VALUE(max_scatterplot)),tblSalaries[[#This Row],[Salary in USD]],selection_false))</f>
        <v>18000</v>
      </c>
    </row>
    <row r="1301" spans="2:15" ht="15" customHeight="1" x14ac:dyDescent="0.25">
      <c r="B1301" t="s">
        <v>3016</v>
      </c>
      <c r="C1301" s="1">
        <v>41057.541655092595</v>
      </c>
      <c r="D1301" s="4">
        <v>18000</v>
      </c>
      <c r="E1301">
        <v>18000</v>
      </c>
      <c r="F1301" t="s">
        <v>6</v>
      </c>
      <c r="G1301">
        <f>tblSalaries[[#This Row],[clean Salary (in local currency)]]*VLOOKUP(tblSalaries[[#This Row],[Currency]],mapping!D:E,2,FALSE)</f>
        <v>18000</v>
      </c>
      <c r="H1301" t="s">
        <v>1171</v>
      </c>
      <c r="I1301" t="s">
        <v>52</v>
      </c>
      <c r="J1301" t="s">
        <v>8</v>
      </c>
      <c r="K1301" t="str">
        <f>VLOOKUP(tblSalaries[[#This Row],[Where do you work]],tblCountries[[Actual]:[Mapping]],2,FALSE)</f>
        <v>India</v>
      </c>
      <c r="L1301" t="s">
        <v>18</v>
      </c>
      <c r="M1301" s="21">
        <v>4.5999999999999996</v>
      </c>
      <c r="N1301" t="str">
        <f>VLOOKUP(IF(FLOOR(tblSalaries[[#This Row],[Salary in USD]]/salary_step,1)&gt;19,19,FLOOR(tblSalaries[[#This Row],[Salary in USD]]/salary_step,1)),tblCountries4[#All],2,0)</f>
        <v>01 | 12500 - 25000</v>
      </c>
      <c r="O1301">
        <f>IF(VALUE(max_scatterplot)=0,tblSalaries[[#This Row],[Salary in USD]],IF(AND(tblSalaries[[#This Row],[Salary in USD]]&gt;=VALUE(min_scatterplot),tblSalaries[[#This Row],[Salary in USD]]&lt;=VALUE(max_scatterplot)),tblSalaries[[#This Row],[Salary in USD]],selection_false))</f>
        <v>18000</v>
      </c>
    </row>
    <row r="1302" spans="2:15" ht="15" customHeight="1" x14ac:dyDescent="0.25">
      <c r="B1302" t="s">
        <v>3266</v>
      </c>
      <c r="C1302" s="1">
        <v>41058.511886574073</v>
      </c>
      <c r="D1302" s="4">
        <v>18000</v>
      </c>
      <c r="E1302">
        <v>18000</v>
      </c>
      <c r="F1302" t="s">
        <v>6</v>
      </c>
      <c r="G1302">
        <f>tblSalaries[[#This Row],[clean Salary (in local currency)]]*VLOOKUP(tblSalaries[[#This Row],[Currency]],mapping!D:E,2,FALSE)</f>
        <v>18000</v>
      </c>
      <c r="H1302" t="s">
        <v>52</v>
      </c>
      <c r="I1302" t="s">
        <v>52</v>
      </c>
      <c r="J1302" t="s">
        <v>8</v>
      </c>
      <c r="K1302" t="str">
        <f>VLOOKUP(tblSalaries[[#This Row],[Where do you work]],tblCountries[[Actual]:[Mapping]],2,FALSE)</f>
        <v>India</v>
      </c>
      <c r="L1302" t="s">
        <v>9</v>
      </c>
      <c r="M1302" s="21">
        <v>12</v>
      </c>
      <c r="N1302" t="str">
        <f>VLOOKUP(IF(FLOOR(tblSalaries[[#This Row],[Salary in USD]]/salary_step,1)&gt;19,19,FLOOR(tblSalaries[[#This Row],[Salary in USD]]/salary_step,1)),tblCountries4[#All],2,0)</f>
        <v>01 | 12500 - 25000</v>
      </c>
      <c r="O1302">
        <f>IF(VALUE(max_scatterplot)=0,tblSalaries[[#This Row],[Salary in USD]],IF(AND(tblSalaries[[#This Row],[Salary in USD]]&gt;=VALUE(min_scatterplot),tblSalaries[[#This Row],[Salary in USD]]&lt;=VALUE(max_scatterplot)),tblSalaries[[#This Row],[Salary in USD]],selection_false))</f>
        <v>18000</v>
      </c>
    </row>
    <row r="1303" spans="2:15" ht="15" customHeight="1" x14ac:dyDescent="0.25">
      <c r="B1303" t="s">
        <v>3480</v>
      </c>
      <c r="C1303" s="1">
        <v>41059.979143518518</v>
      </c>
      <c r="D1303" s="4">
        <v>18000</v>
      </c>
      <c r="E1303">
        <v>18000</v>
      </c>
      <c r="F1303" t="s">
        <v>6</v>
      </c>
      <c r="G1303">
        <f>tblSalaries[[#This Row],[clean Salary (in local currency)]]*VLOOKUP(tblSalaries[[#This Row],[Currency]],mapping!D:E,2,FALSE)</f>
        <v>18000</v>
      </c>
      <c r="H1303" t="s">
        <v>1658</v>
      </c>
      <c r="I1303" t="s">
        <v>20</v>
      </c>
      <c r="J1303" t="s">
        <v>8</v>
      </c>
      <c r="K1303" t="str">
        <f>VLOOKUP(tblSalaries[[#This Row],[Where do you work]],tblCountries[[Actual]:[Mapping]],2,FALSE)</f>
        <v>India</v>
      </c>
      <c r="L1303" t="s">
        <v>13</v>
      </c>
      <c r="M1303" s="21">
        <v>6</v>
      </c>
      <c r="N1303" t="str">
        <f>VLOOKUP(IF(FLOOR(tblSalaries[[#This Row],[Salary in USD]]/salary_step,1)&gt;19,19,FLOOR(tblSalaries[[#This Row],[Salary in USD]]/salary_step,1)),tblCountries4[#All],2,0)</f>
        <v>01 | 12500 - 25000</v>
      </c>
      <c r="O1303">
        <f>IF(VALUE(max_scatterplot)=0,tblSalaries[[#This Row],[Salary in USD]],IF(AND(tblSalaries[[#This Row],[Salary in USD]]&gt;=VALUE(min_scatterplot),tblSalaries[[#This Row],[Salary in USD]]&lt;=VALUE(max_scatterplot)),tblSalaries[[#This Row],[Salary in USD]],selection_false))</f>
        <v>18000</v>
      </c>
    </row>
    <row r="1304" spans="2:15" ht="15" customHeight="1" x14ac:dyDescent="0.25">
      <c r="B1304" t="s">
        <v>3047</v>
      </c>
      <c r="C1304" s="1">
        <v>41057.613657407404</v>
      </c>
      <c r="D1304" s="4" t="s">
        <v>1200</v>
      </c>
      <c r="E1304">
        <v>18000</v>
      </c>
      <c r="F1304" t="s">
        <v>6</v>
      </c>
      <c r="G1304">
        <f>tblSalaries[[#This Row],[clean Salary (in local currency)]]*VLOOKUP(tblSalaries[[#This Row],[Currency]],mapping!D:E,2,FALSE)</f>
        <v>18000</v>
      </c>
      <c r="H1304" t="s">
        <v>20</v>
      </c>
      <c r="I1304" t="s">
        <v>20</v>
      </c>
      <c r="J1304" t="s">
        <v>75</v>
      </c>
      <c r="K1304" t="str">
        <f>VLOOKUP(tblSalaries[[#This Row],[Where do you work]],tblCountries[[Actual]:[Mapping]],2,FALSE)</f>
        <v>Poland</v>
      </c>
      <c r="L1304" t="s">
        <v>9</v>
      </c>
      <c r="M1304" s="21">
        <v>7</v>
      </c>
      <c r="N1304" t="str">
        <f>VLOOKUP(IF(FLOOR(tblSalaries[[#This Row],[Salary in USD]]/salary_step,1)&gt;19,19,FLOOR(tblSalaries[[#This Row],[Salary in USD]]/salary_step,1)),tblCountries4[#All],2,0)</f>
        <v>01 | 12500 - 25000</v>
      </c>
      <c r="O1304">
        <f>IF(VALUE(max_scatterplot)=0,tblSalaries[[#This Row],[Salary in USD]],IF(AND(tblSalaries[[#This Row],[Salary in USD]]&gt;=VALUE(min_scatterplot),tblSalaries[[#This Row],[Salary in USD]]&lt;=VALUE(max_scatterplot)),tblSalaries[[#This Row],[Salary in USD]],selection_false))</f>
        <v>18000</v>
      </c>
    </row>
    <row r="1305" spans="2:15" ht="15" customHeight="1" x14ac:dyDescent="0.25">
      <c r="B1305" t="s">
        <v>2085</v>
      </c>
      <c r="C1305" s="1">
        <v>41054.972754629627</v>
      </c>
      <c r="D1305" s="4" t="s">
        <v>131</v>
      </c>
      <c r="E1305">
        <v>18000</v>
      </c>
      <c r="F1305" t="s">
        <v>6</v>
      </c>
      <c r="G1305">
        <f>tblSalaries[[#This Row],[clean Salary (in local currency)]]*VLOOKUP(tblSalaries[[#This Row],[Currency]],mapping!D:E,2,FALSE)</f>
        <v>18000</v>
      </c>
      <c r="H1305" t="s">
        <v>132</v>
      </c>
      <c r="I1305" t="s">
        <v>20</v>
      </c>
      <c r="J1305" t="s">
        <v>133</v>
      </c>
      <c r="K1305" t="str">
        <f>VLOOKUP(tblSalaries[[#This Row],[Where do you work]],tblCountries[[Actual]:[Mapping]],2,FALSE)</f>
        <v>Saudi Arabia</v>
      </c>
      <c r="L1305" t="s">
        <v>13</v>
      </c>
      <c r="M1305" s="21" t="s">
        <v>4016</v>
      </c>
      <c r="N1305" t="str">
        <f>VLOOKUP(IF(FLOOR(tblSalaries[[#This Row],[Salary in USD]]/salary_step,1)&gt;19,19,FLOOR(tblSalaries[[#This Row],[Salary in USD]]/salary_step,1)),tblCountries4[#All],2,0)</f>
        <v>01 | 12500 - 25000</v>
      </c>
      <c r="O1305">
        <f>IF(VALUE(max_scatterplot)=0,tblSalaries[[#This Row],[Salary in USD]],IF(AND(tblSalaries[[#This Row],[Salary in USD]]&gt;=VALUE(min_scatterplot),tblSalaries[[#This Row],[Salary in USD]]&lt;=VALUE(max_scatterplot)),tblSalaries[[#This Row],[Salary in USD]],selection_false))</f>
        <v>18000</v>
      </c>
    </row>
    <row r="1306" spans="2:15" ht="15" customHeight="1" x14ac:dyDescent="0.25">
      <c r="B1306" t="s">
        <v>3736</v>
      </c>
      <c r="C1306" s="1">
        <v>41069.859756944446</v>
      </c>
      <c r="D1306" s="4">
        <v>1500</v>
      </c>
      <c r="E1306">
        <v>18000</v>
      </c>
      <c r="F1306" t="s">
        <v>6</v>
      </c>
      <c r="G1306">
        <f>tblSalaries[[#This Row],[clean Salary (in local currency)]]*VLOOKUP(tblSalaries[[#This Row],[Currency]],mapping!D:E,2,FALSE)</f>
        <v>18000</v>
      </c>
      <c r="H1306" t="s">
        <v>932</v>
      </c>
      <c r="I1306" t="s">
        <v>310</v>
      </c>
      <c r="J1306" t="s">
        <v>820</v>
      </c>
      <c r="K1306" t="str">
        <f>VLOOKUP(tblSalaries[[#This Row],[Where do you work]],tblCountries[[Actual]:[Mapping]],2,FALSE)</f>
        <v>UAE</v>
      </c>
      <c r="L1306" t="s">
        <v>13</v>
      </c>
      <c r="M1306" s="21">
        <v>3</v>
      </c>
      <c r="N1306" t="str">
        <f>VLOOKUP(IF(FLOOR(tblSalaries[[#This Row],[Salary in USD]]/salary_step,1)&gt;19,19,FLOOR(tblSalaries[[#This Row],[Salary in USD]]/salary_step,1)),tblCountries4[#All],2,0)</f>
        <v>01 | 12500 - 25000</v>
      </c>
      <c r="O1306">
        <f>IF(VALUE(max_scatterplot)=0,tblSalaries[[#This Row],[Salary in USD]],IF(AND(tblSalaries[[#This Row],[Salary in USD]]&gt;=VALUE(min_scatterplot),tblSalaries[[#This Row],[Salary in USD]]&lt;=VALUE(max_scatterplot)),tblSalaries[[#This Row],[Salary in USD]],selection_false))</f>
        <v>18000</v>
      </c>
    </row>
    <row r="1307" spans="2:15" ht="15" customHeight="1" x14ac:dyDescent="0.25">
      <c r="B1307" t="s">
        <v>2031</v>
      </c>
      <c r="C1307" s="1">
        <v>41054.188668981478</v>
      </c>
      <c r="D1307" s="4">
        <v>1000000</v>
      </c>
      <c r="E1307">
        <v>1000000</v>
      </c>
      <c r="F1307" t="s">
        <v>40</v>
      </c>
      <c r="G1307">
        <f>tblSalaries[[#This Row],[clean Salary (in local currency)]]*VLOOKUP(tblSalaries[[#This Row],[Currency]],mapping!D:E,2,FALSE)</f>
        <v>17807.916687442568</v>
      </c>
      <c r="H1307" t="s">
        <v>52</v>
      </c>
      <c r="I1307" t="s">
        <v>52</v>
      </c>
      <c r="J1307" t="s">
        <v>8</v>
      </c>
      <c r="K1307" t="str">
        <f>VLOOKUP(tblSalaries[[#This Row],[Where do you work]],tblCountries[[Actual]:[Mapping]],2,FALSE)</f>
        <v>India</v>
      </c>
      <c r="L1307" t="s">
        <v>9</v>
      </c>
      <c r="M1307" s="21" t="s">
        <v>4016</v>
      </c>
      <c r="N1307" t="str">
        <f>VLOOKUP(IF(FLOOR(tblSalaries[[#This Row],[Salary in USD]]/salary_step,1)&gt;19,19,FLOOR(tblSalaries[[#This Row],[Salary in USD]]/salary_step,1)),tblCountries4[#All],2,0)</f>
        <v>01 | 12500 - 25000</v>
      </c>
      <c r="O1307">
        <f>IF(VALUE(max_scatterplot)=0,tblSalaries[[#This Row],[Salary in USD]],IF(AND(tblSalaries[[#This Row],[Salary in USD]]&gt;=VALUE(min_scatterplot),tblSalaries[[#This Row],[Salary in USD]]&lt;=VALUE(max_scatterplot)),tblSalaries[[#This Row],[Salary in USD]],selection_false))</f>
        <v>17807.916687442568</v>
      </c>
    </row>
    <row r="1308" spans="2:15" ht="15" customHeight="1" x14ac:dyDescent="0.25">
      <c r="B1308" t="s">
        <v>2323</v>
      </c>
      <c r="C1308" s="1">
        <v>41055.060925925929</v>
      </c>
      <c r="D1308" s="4" t="s">
        <v>395</v>
      </c>
      <c r="E1308">
        <v>1000000</v>
      </c>
      <c r="F1308" t="s">
        <v>40</v>
      </c>
      <c r="G1308">
        <f>tblSalaries[[#This Row],[clean Salary (in local currency)]]*VLOOKUP(tblSalaries[[#This Row],[Currency]],mapping!D:E,2,FALSE)</f>
        <v>17807.916687442568</v>
      </c>
      <c r="H1308" t="s">
        <v>52</v>
      </c>
      <c r="I1308" t="s">
        <v>52</v>
      </c>
      <c r="J1308" t="s">
        <v>8</v>
      </c>
      <c r="K1308" t="str">
        <f>VLOOKUP(tblSalaries[[#This Row],[Where do you work]],tblCountries[[Actual]:[Mapping]],2,FALSE)</f>
        <v>India</v>
      </c>
      <c r="L1308" t="s">
        <v>9</v>
      </c>
      <c r="M1308" s="21" t="s">
        <v>4016</v>
      </c>
      <c r="N1308" t="str">
        <f>VLOOKUP(IF(FLOOR(tblSalaries[[#This Row],[Salary in USD]]/salary_step,1)&gt;19,19,FLOOR(tblSalaries[[#This Row],[Salary in USD]]/salary_step,1)),tblCountries4[#All],2,0)</f>
        <v>01 | 12500 - 25000</v>
      </c>
      <c r="O1308">
        <f>IF(VALUE(max_scatterplot)=0,tblSalaries[[#This Row],[Salary in USD]],IF(AND(tblSalaries[[#This Row],[Salary in USD]]&gt;=VALUE(min_scatterplot),tblSalaries[[#This Row],[Salary in USD]]&lt;=VALUE(max_scatterplot)),tblSalaries[[#This Row],[Salary in USD]],selection_false))</f>
        <v>17807.916687442568</v>
      </c>
    </row>
    <row r="1309" spans="2:15" ht="15" customHeight="1" x14ac:dyDescent="0.25">
      <c r="B1309" t="s">
        <v>2725</v>
      </c>
      <c r="C1309" s="1">
        <v>41055.631562499999</v>
      </c>
      <c r="D1309" s="4" t="s">
        <v>838</v>
      </c>
      <c r="E1309">
        <v>1000000</v>
      </c>
      <c r="F1309" t="s">
        <v>40</v>
      </c>
      <c r="G1309">
        <f>tblSalaries[[#This Row],[clean Salary (in local currency)]]*VLOOKUP(tblSalaries[[#This Row],[Currency]],mapping!D:E,2,FALSE)</f>
        <v>17807.916687442568</v>
      </c>
      <c r="H1309" t="s">
        <v>839</v>
      </c>
      <c r="I1309" t="s">
        <v>20</v>
      </c>
      <c r="J1309" t="s">
        <v>8</v>
      </c>
      <c r="K1309" t="str">
        <f>VLOOKUP(tblSalaries[[#This Row],[Where do you work]],tblCountries[[Actual]:[Mapping]],2,FALSE)</f>
        <v>India</v>
      </c>
      <c r="L1309" t="s">
        <v>18</v>
      </c>
      <c r="M1309" s="21">
        <v>12</v>
      </c>
      <c r="N1309" t="str">
        <f>VLOOKUP(IF(FLOOR(tblSalaries[[#This Row],[Salary in USD]]/salary_step,1)&gt;19,19,FLOOR(tblSalaries[[#This Row],[Salary in USD]]/salary_step,1)),tblCountries4[#All],2,0)</f>
        <v>01 | 12500 - 25000</v>
      </c>
      <c r="O1309">
        <f>IF(VALUE(max_scatterplot)=0,tblSalaries[[#This Row],[Salary in USD]],IF(AND(tblSalaries[[#This Row],[Salary in USD]]&gt;=VALUE(min_scatterplot),tblSalaries[[#This Row],[Salary in USD]]&lt;=VALUE(max_scatterplot)),tblSalaries[[#This Row],[Salary in USD]],selection_false))</f>
        <v>17807.916687442568</v>
      </c>
    </row>
    <row r="1310" spans="2:15" ht="15" customHeight="1" x14ac:dyDescent="0.25">
      <c r="B1310" t="s">
        <v>2829</v>
      </c>
      <c r="C1310" s="1">
        <v>41055.985000000001</v>
      </c>
      <c r="D1310" s="4">
        <v>1000000</v>
      </c>
      <c r="E1310">
        <v>1000000</v>
      </c>
      <c r="F1310" t="s">
        <v>40</v>
      </c>
      <c r="G1310">
        <f>tblSalaries[[#This Row],[clean Salary (in local currency)]]*VLOOKUP(tblSalaries[[#This Row],[Currency]],mapping!D:E,2,FALSE)</f>
        <v>17807.916687442568</v>
      </c>
      <c r="H1310" t="s">
        <v>966</v>
      </c>
      <c r="I1310" t="s">
        <v>20</v>
      </c>
      <c r="J1310" t="s">
        <v>8</v>
      </c>
      <c r="K1310" t="str">
        <f>VLOOKUP(tblSalaries[[#This Row],[Where do you work]],tblCountries[[Actual]:[Mapping]],2,FALSE)</f>
        <v>India</v>
      </c>
      <c r="L1310" t="s">
        <v>9</v>
      </c>
      <c r="M1310" s="21">
        <v>10</v>
      </c>
      <c r="N1310" t="str">
        <f>VLOOKUP(IF(FLOOR(tblSalaries[[#This Row],[Salary in USD]]/salary_step,1)&gt;19,19,FLOOR(tblSalaries[[#This Row],[Salary in USD]]/salary_step,1)),tblCountries4[#All],2,0)</f>
        <v>01 | 12500 - 25000</v>
      </c>
      <c r="O1310">
        <f>IF(VALUE(max_scatterplot)=0,tblSalaries[[#This Row],[Salary in USD]],IF(AND(tblSalaries[[#This Row],[Salary in USD]]&gt;=VALUE(min_scatterplot),tblSalaries[[#This Row],[Salary in USD]]&lt;=VALUE(max_scatterplot)),tblSalaries[[#This Row],[Salary in USD]],selection_false))</f>
        <v>17807.916687442568</v>
      </c>
    </row>
    <row r="1311" spans="2:15" ht="15" customHeight="1" x14ac:dyDescent="0.25">
      <c r="B1311" t="s">
        <v>2841</v>
      </c>
      <c r="C1311" s="1">
        <v>41056.0702662037</v>
      </c>
      <c r="D1311" s="4" t="s">
        <v>980</v>
      </c>
      <c r="E1311">
        <v>1000000</v>
      </c>
      <c r="F1311" t="s">
        <v>40</v>
      </c>
      <c r="G1311">
        <f>tblSalaries[[#This Row],[clean Salary (in local currency)]]*VLOOKUP(tblSalaries[[#This Row],[Currency]],mapping!D:E,2,FALSE)</f>
        <v>17807.916687442568</v>
      </c>
      <c r="H1311" t="s">
        <v>379</v>
      </c>
      <c r="I1311" t="s">
        <v>20</v>
      </c>
      <c r="J1311" t="s">
        <v>8</v>
      </c>
      <c r="K1311" t="str">
        <f>VLOOKUP(tblSalaries[[#This Row],[Where do you work]],tblCountries[[Actual]:[Mapping]],2,FALSE)</f>
        <v>India</v>
      </c>
      <c r="L1311" t="s">
        <v>9</v>
      </c>
      <c r="M1311" s="21">
        <v>6.5</v>
      </c>
      <c r="N1311" t="str">
        <f>VLOOKUP(IF(FLOOR(tblSalaries[[#This Row],[Salary in USD]]/salary_step,1)&gt;19,19,FLOOR(tblSalaries[[#This Row],[Salary in USD]]/salary_step,1)),tblCountries4[#All],2,0)</f>
        <v>01 | 12500 - 25000</v>
      </c>
      <c r="O1311">
        <f>IF(VALUE(max_scatterplot)=0,tblSalaries[[#This Row],[Salary in USD]],IF(AND(tblSalaries[[#This Row],[Salary in USD]]&gt;=VALUE(min_scatterplot),tblSalaries[[#This Row],[Salary in USD]]&lt;=VALUE(max_scatterplot)),tblSalaries[[#This Row],[Salary in USD]],selection_false))</f>
        <v>17807.916687442568</v>
      </c>
    </row>
    <row r="1312" spans="2:15" ht="15" customHeight="1" x14ac:dyDescent="0.25">
      <c r="B1312" t="s">
        <v>2889</v>
      </c>
      <c r="C1312" s="1">
        <v>41056.618703703702</v>
      </c>
      <c r="D1312" s="4">
        <v>1000000</v>
      </c>
      <c r="E1312">
        <v>1000000</v>
      </c>
      <c r="F1312" t="s">
        <v>40</v>
      </c>
      <c r="G1312">
        <f>tblSalaries[[#This Row],[clean Salary (in local currency)]]*VLOOKUP(tblSalaries[[#This Row],[Currency]],mapping!D:E,2,FALSE)</f>
        <v>17807.916687442568</v>
      </c>
      <c r="H1312" t="s">
        <v>1039</v>
      </c>
      <c r="I1312" t="s">
        <v>52</v>
      </c>
      <c r="J1312" t="s">
        <v>8</v>
      </c>
      <c r="K1312" t="str">
        <f>VLOOKUP(tblSalaries[[#This Row],[Where do you work]],tblCountries[[Actual]:[Mapping]],2,FALSE)</f>
        <v>India</v>
      </c>
      <c r="L1312" t="s">
        <v>9</v>
      </c>
      <c r="M1312" s="21">
        <v>5</v>
      </c>
      <c r="N1312" t="str">
        <f>VLOOKUP(IF(FLOOR(tblSalaries[[#This Row],[Salary in USD]]/salary_step,1)&gt;19,19,FLOOR(tblSalaries[[#This Row],[Salary in USD]]/salary_step,1)),tblCountries4[#All],2,0)</f>
        <v>01 | 12500 - 25000</v>
      </c>
      <c r="O1312">
        <f>IF(VALUE(max_scatterplot)=0,tblSalaries[[#This Row],[Salary in USD]],IF(AND(tblSalaries[[#This Row],[Salary in USD]]&gt;=VALUE(min_scatterplot),tblSalaries[[#This Row],[Salary in USD]]&lt;=VALUE(max_scatterplot)),tblSalaries[[#This Row],[Salary in USD]],selection_false))</f>
        <v>17807.916687442568</v>
      </c>
    </row>
    <row r="1313" spans="2:15" ht="15" customHeight="1" x14ac:dyDescent="0.25">
      <c r="B1313" t="s">
        <v>2924</v>
      </c>
      <c r="C1313" s="1">
        <v>41056.960659722223</v>
      </c>
      <c r="D1313" s="4">
        <v>1000000</v>
      </c>
      <c r="E1313">
        <v>1000000</v>
      </c>
      <c r="F1313" t="s">
        <v>40</v>
      </c>
      <c r="G1313">
        <f>tblSalaries[[#This Row],[clean Salary (in local currency)]]*VLOOKUP(tblSalaries[[#This Row],[Currency]],mapping!D:E,2,FALSE)</f>
        <v>17807.916687442568</v>
      </c>
      <c r="H1313" t="s">
        <v>1072</v>
      </c>
      <c r="I1313" t="s">
        <v>52</v>
      </c>
      <c r="J1313" t="s">
        <v>8</v>
      </c>
      <c r="K1313" t="str">
        <f>VLOOKUP(tblSalaries[[#This Row],[Where do you work]],tblCountries[[Actual]:[Mapping]],2,FALSE)</f>
        <v>India</v>
      </c>
      <c r="L1313" t="s">
        <v>13</v>
      </c>
      <c r="M1313" s="21">
        <v>8</v>
      </c>
      <c r="N1313" t="str">
        <f>VLOOKUP(IF(FLOOR(tblSalaries[[#This Row],[Salary in USD]]/salary_step,1)&gt;19,19,FLOOR(tblSalaries[[#This Row],[Salary in USD]]/salary_step,1)),tblCountries4[#All],2,0)</f>
        <v>01 | 12500 - 25000</v>
      </c>
      <c r="O1313">
        <f>IF(VALUE(max_scatterplot)=0,tblSalaries[[#This Row],[Salary in USD]],IF(AND(tblSalaries[[#This Row],[Salary in USD]]&gt;=VALUE(min_scatterplot),tblSalaries[[#This Row],[Salary in USD]]&lt;=VALUE(max_scatterplot)),tblSalaries[[#This Row],[Salary in USD]],selection_false))</f>
        <v>17807.916687442568</v>
      </c>
    </row>
    <row r="1314" spans="2:15" ht="15" customHeight="1" x14ac:dyDescent="0.25">
      <c r="B1314" t="s">
        <v>2988</v>
      </c>
      <c r="C1314" s="1">
        <v>41057.435937499999</v>
      </c>
      <c r="D1314" s="4" t="s">
        <v>1134</v>
      </c>
      <c r="E1314">
        <v>1000000</v>
      </c>
      <c r="F1314" t="s">
        <v>40</v>
      </c>
      <c r="G1314">
        <f>tblSalaries[[#This Row],[clean Salary (in local currency)]]*VLOOKUP(tblSalaries[[#This Row],[Currency]],mapping!D:E,2,FALSE)</f>
        <v>17807.916687442568</v>
      </c>
      <c r="H1314" t="s">
        <v>1135</v>
      </c>
      <c r="I1314" t="s">
        <v>52</v>
      </c>
      <c r="J1314" t="s">
        <v>8</v>
      </c>
      <c r="K1314" t="str">
        <f>VLOOKUP(tblSalaries[[#This Row],[Where do you work]],tblCountries[[Actual]:[Mapping]],2,FALSE)</f>
        <v>India</v>
      </c>
      <c r="L1314" t="s">
        <v>13</v>
      </c>
      <c r="M1314" s="21">
        <v>8</v>
      </c>
      <c r="N1314" t="str">
        <f>VLOOKUP(IF(FLOOR(tblSalaries[[#This Row],[Salary in USD]]/salary_step,1)&gt;19,19,FLOOR(tblSalaries[[#This Row],[Salary in USD]]/salary_step,1)),tblCountries4[#All],2,0)</f>
        <v>01 | 12500 - 25000</v>
      </c>
      <c r="O1314">
        <f>IF(VALUE(max_scatterplot)=0,tblSalaries[[#This Row],[Salary in USD]],IF(AND(tblSalaries[[#This Row],[Salary in USD]]&gt;=VALUE(min_scatterplot),tblSalaries[[#This Row],[Salary in USD]]&lt;=VALUE(max_scatterplot)),tblSalaries[[#This Row],[Salary in USD]],selection_false))</f>
        <v>17807.916687442568</v>
      </c>
    </row>
    <row r="1315" spans="2:15" ht="15" customHeight="1" x14ac:dyDescent="0.25">
      <c r="B1315" t="s">
        <v>3024</v>
      </c>
      <c r="C1315" s="1">
        <v>41057.560949074075</v>
      </c>
      <c r="D1315" s="4" t="s">
        <v>1177</v>
      </c>
      <c r="E1315">
        <v>1000000</v>
      </c>
      <c r="F1315" t="s">
        <v>40</v>
      </c>
      <c r="G1315">
        <f>tblSalaries[[#This Row],[clean Salary (in local currency)]]*VLOOKUP(tblSalaries[[#This Row],[Currency]],mapping!D:E,2,FALSE)</f>
        <v>17807.916687442568</v>
      </c>
      <c r="H1315" t="s">
        <v>1178</v>
      </c>
      <c r="I1315" t="s">
        <v>20</v>
      </c>
      <c r="J1315" t="s">
        <v>8</v>
      </c>
      <c r="K1315" t="str">
        <f>VLOOKUP(tblSalaries[[#This Row],[Where do you work]],tblCountries[[Actual]:[Mapping]],2,FALSE)</f>
        <v>India</v>
      </c>
      <c r="L1315" t="s">
        <v>25</v>
      </c>
      <c r="M1315" s="21">
        <v>25</v>
      </c>
      <c r="N1315" t="str">
        <f>VLOOKUP(IF(FLOOR(tblSalaries[[#This Row],[Salary in USD]]/salary_step,1)&gt;19,19,FLOOR(tblSalaries[[#This Row],[Salary in USD]]/salary_step,1)),tblCountries4[#All],2,0)</f>
        <v>01 | 12500 - 25000</v>
      </c>
      <c r="O1315">
        <f>IF(VALUE(max_scatterplot)=0,tblSalaries[[#This Row],[Salary in USD]],IF(AND(tblSalaries[[#This Row],[Salary in USD]]&gt;=VALUE(min_scatterplot),tblSalaries[[#This Row],[Salary in USD]]&lt;=VALUE(max_scatterplot)),tblSalaries[[#This Row],[Salary in USD]],selection_false))</f>
        <v>17807.916687442568</v>
      </c>
    </row>
    <row r="1316" spans="2:15" ht="15" customHeight="1" x14ac:dyDescent="0.25">
      <c r="B1316" t="s">
        <v>3204</v>
      </c>
      <c r="C1316" s="1">
        <v>41058.057627314818</v>
      </c>
      <c r="D1316" s="4" t="s">
        <v>395</v>
      </c>
      <c r="E1316">
        <v>1000000</v>
      </c>
      <c r="F1316" t="s">
        <v>40</v>
      </c>
      <c r="G1316">
        <f>tblSalaries[[#This Row],[clean Salary (in local currency)]]*VLOOKUP(tblSalaries[[#This Row],[Currency]],mapping!D:E,2,FALSE)</f>
        <v>17807.916687442568</v>
      </c>
      <c r="H1316" t="s">
        <v>1020</v>
      </c>
      <c r="I1316" t="s">
        <v>52</v>
      </c>
      <c r="J1316" t="s">
        <v>8</v>
      </c>
      <c r="K1316" t="str">
        <f>VLOOKUP(tblSalaries[[#This Row],[Where do you work]],tblCountries[[Actual]:[Mapping]],2,FALSE)</f>
        <v>India</v>
      </c>
      <c r="L1316" t="s">
        <v>9</v>
      </c>
      <c r="M1316" s="21">
        <v>8.5</v>
      </c>
      <c r="N1316" t="str">
        <f>VLOOKUP(IF(FLOOR(tblSalaries[[#This Row],[Salary in USD]]/salary_step,1)&gt;19,19,FLOOR(tblSalaries[[#This Row],[Salary in USD]]/salary_step,1)),tblCountries4[#All],2,0)</f>
        <v>01 | 12500 - 25000</v>
      </c>
      <c r="O1316">
        <f>IF(VALUE(max_scatterplot)=0,tblSalaries[[#This Row],[Salary in USD]],IF(AND(tblSalaries[[#This Row],[Salary in USD]]&gt;=VALUE(min_scatterplot),tblSalaries[[#This Row],[Salary in USD]]&lt;=VALUE(max_scatterplot)),tblSalaries[[#This Row],[Salary in USD]],selection_false))</f>
        <v>17807.916687442568</v>
      </c>
    </row>
    <row r="1317" spans="2:15" ht="15" customHeight="1" x14ac:dyDescent="0.25">
      <c r="B1317" t="s">
        <v>3262</v>
      </c>
      <c r="C1317" s="1">
        <v>41058.483252314814</v>
      </c>
      <c r="D1317" s="4" t="s">
        <v>1435</v>
      </c>
      <c r="E1317">
        <v>1000000</v>
      </c>
      <c r="F1317" t="s">
        <v>40</v>
      </c>
      <c r="G1317">
        <f>tblSalaries[[#This Row],[clean Salary (in local currency)]]*VLOOKUP(tblSalaries[[#This Row],[Currency]],mapping!D:E,2,FALSE)</f>
        <v>17807.916687442568</v>
      </c>
      <c r="H1317" t="s">
        <v>52</v>
      </c>
      <c r="I1317" t="s">
        <v>52</v>
      </c>
      <c r="J1317" t="s">
        <v>8</v>
      </c>
      <c r="K1317" t="str">
        <f>VLOOKUP(tblSalaries[[#This Row],[Where do you work]],tblCountries[[Actual]:[Mapping]],2,FALSE)</f>
        <v>India</v>
      </c>
      <c r="L1317" t="s">
        <v>18</v>
      </c>
      <c r="M1317" s="21">
        <v>10</v>
      </c>
      <c r="N1317" t="str">
        <f>VLOOKUP(IF(FLOOR(tblSalaries[[#This Row],[Salary in USD]]/salary_step,1)&gt;19,19,FLOOR(tblSalaries[[#This Row],[Salary in USD]]/salary_step,1)),tblCountries4[#All],2,0)</f>
        <v>01 | 12500 - 25000</v>
      </c>
      <c r="O1317">
        <f>IF(VALUE(max_scatterplot)=0,tblSalaries[[#This Row],[Salary in USD]],IF(AND(tblSalaries[[#This Row],[Salary in USD]]&gt;=VALUE(min_scatterplot),tblSalaries[[#This Row],[Salary in USD]]&lt;=VALUE(max_scatterplot)),tblSalaries[[#This Row],[Salary in USD]],selection_false))</f>
        <v>17807.916687442568</v>
      </c>
    </row>
    <row r="1318" spans="2:15" ht="15" customHeight="1" x14ac:dyDescent="0.25">
      <c r="B1318" t="s">
        <v>3431</v>
      </c>
      <c r="C1318" s="1">
        <v>41059.567152777781</v>
      </c>
      <c r="D1318" s="4">
        <v>1000000</v>
      </c>
      <c r="E1318">
        <v>1000000</v>
      </c>
      <c r="F1318" t="s">
        <v>40</v>
      </c>
      <c r="G1318">
        <f>tblSalaries[[#This Row],[clean Salary (in local currency)]]*VLOOKUP(tblSalaries[[#This Row],[Currency]],mapping!D:E,2,FALSE)</f>
        <v>17807.916687442568</v>
      </c>
      <c r="H1318" t="s">
        <v>1604</v>
      </c>
      <c r="I1318" t="s">
        <v>52</v>
      </c>
      <c r="J1318" t="s">
        <v>8</v>
      </c>
      <c r="K1318" t="str">
        <f>VLOOKUP(tblSalaries[[#This Row],[Where do you work]],tblCountries[[Actual]:[Mapping]],2,FALSE)</f>
        <v>India</v>
      </c>
      <c r="L1318" t="s">
        <v>13</v>
      </c>
      <c r="M1318" s="21">
        <v>6</v>
      </c>
      <c r="N1318" t="str">
        <f>VLOOKUP(IF(FLOOR(tblSalaries[[#This Row],[Salary in USD]]/salary_step,1)&gt;19,19,FLOOR(tblSalaries[[#This Row],[Salary in USD]]/salary_step,1)),tblCountries4[#All],2,0)</f>
        <v>01 | 12500 - 25000</v>
      </c>
      <c r="O1318">
        <f>IF(VALUE(max_scatterplot)=0,tblSalaries[[#This Row],[Salary in USD]],IF(AND(tblSalaries[[#This Row],[Salary in USD]]&gt;=VALUE(min_scatterplot),tblSalaries[[#This Row],[Salary in USD]]&lt;=VALUE(max_scatterplot)),tblSalaries[[#This Row],[Salary in USD]],selection_false))</f>
        <v>17807.916687442568</v>
      </c>
    </row>
    <row r="1319" spans="2:15" ht="15" customHeight="1" x14ac:dyDescent="0.25">
      <c r="B1319" t="s">
        <v>3442</v>
      </c>
      <c r="C1319" s="1">
        <v>41059.665983796294</v>
      </c>
      <c r="D1319" s="4" t="s">
        <v>1616</v>
      </c>
      <c r="E1319">
        <v>1000000</v>
      </c>
      <c r="F1319" t="s">
        <v>40</v>
      </c>
      <c r="G1319">
        <f>tblSalaries[[#This Row],[clean Salary (in local currency)]]*VLOOKUP(tblSalaries[[#This Row],[Currency]],mapping!D:E,2,FALSE)</f>
        <v>17807.916687442568</v>
      </c>
      <c r="H1319" t="s">
        <v>658</v>
      </c>
      <c r="I1319" t="s">
        <v>67</v>
      </c>
      <c r="J1319" t="s">
        <v>8</v>
      </c>
      <c r="K1319" t="str">
        <f>VLOOKUP(tblSalaries[[#This Row],[Where do you work]],tblCountries[[Actual]:[Mapping]],2,FALSE)</f>
        <v>India</v>
      </c>
      <c r="L1319" t="s">
        <v>18</v>
      </c>
      <c r="M1319" s="21">
        <v>7</v>
      </c>
      <c r="N1319" t="str">
        <f>VLOOKUP(IF(FLOOR(tblSalaries[[#This Row],[Salary in USD]]/salary_step,1)&gt;19,19,FLOOR(tblSalaries[[#This Row],[Salary in USD]]/salary_step,1)),tblCountries4[#All],2,0)</f>
        <v>01 | 12500 - 25000</v>
      </c>
      <c r="O1319">
        <f>IF(VALUE(max_scatterplot)=0,tblSalaries[[#This Row],[Salary in USD]],IF(AND(tblSalaries[[#This Row],[Salary in USD]]&gt;=VALUE(min_scatterplot),tblSalaries[[#This Row],[Salary in USD]]&lt;=VALUE(max_scatterplot)),tblSalaries[[#This Row],[Salary in USD]],selection_false))</f>
        <v>17807.916687442568</v>
      </c>
    </row>
    <row r="1320" spans="2:15" ht="15" customHeight="1" x14ac:dyDescent="0.25">
      <c r="B1320" t="s">
        <v>3522</v>
      </c>
      <c r="C1320" s="1">
        <v>41060.842673611114</v>
      </c>
      <c r="D1320" s="4">
        <v>1000000</v>
      </c>
      <c r="E1320">
        <v>1000000</v>
      </c>
      <c r="F1320" t="s">
        <v>40</v>
      </c>
      <c r="G1320">
        <f>tblSalaries[[#This Row],[clean Salary (in local currency)]]*VLOOKUP(tblSalaries[[#This Row],[Currency]],mapping!D:E,2,FALSE)</f>
        <v>17807.916687442568</v>
      </c>
      <c r="H1320" t="s">
        <v>466</v>
      </c>
      <c r="I1320" t="s">
        <v>20</v>
      </c>
      <c r="J1320" t="s">
        <v>8</v>
      </c>
      <c r="K1320" t="str">
        <f>VLOOKUP(tblSalaries[[#This Row],[Where do you work]],tblCountries[[Actual]:[Mapping]],2,FALSE)</f>
        <v>India</v>
      </c>
      <c r="L1320" t="s">
        <v>13</v>
      </c>
      <c r="M1320" s="21">
        <v>10</v>
      </c>
      <c r="N1320" t="str">
        <f>VLOOKUP(IF(FLOOR(tblSalaries[[#This Row],[Salary in USD]]/salary_step,1)&gt;19,19,FLOOR(tblSalaries[[#This Row],[Salary in USD]]/salary_step,1)),tblCountries4[#All],2,0)</f>
        <v>01 | 12500 - 25000</v>
      </c>
      <c r="O1320">
        <f>IF(VALUE(max_scatterplot)=0,tblSalaries[[#This Row],[Salary in USD]],IF(AND(tblSalaries[[#This Row],[Salary in USD]]&gt;=VALUE(min_scatterplot),tblSalaries[[#This Row],[Salary in USD]]&lt;=VALUE(max_scatterplot)),tblSalaries[[#This Row],[Salary in USD]],selection_false))</f>
        <v>17807.916687442568</v>
      </c>
    </row>
    <row r="1321" spans="2:15" ht="15" customHeight="1" x14ac:dyDescent="0.25">
      <c r="B1321" t="s">
        <v>3565</v>
      </c>
      <c r="C1321" s="1">
        <v>41061.762858796297</v>
      </c>
      <c r="D1321" s="4" t="s">
        <v>1744</v>
      </c>
      <c r="E1321">
        <v>1000000</v>
      </c>
      <c r="F1321" t="s">
        <v>40</v>
      </c>
      <c r="G1321">
        <f>tblSalaries[[#This Row],[clean Salary (in local currency)]]*VLOOKUP(tblSalaries[[#This Row],[Currency]],mapping!D:E,2,FALSE)</f>
        <v>17807.916687442568</v>
      </c>
      <c r="H1321" t="s">
        <v>72</v>
      </c>
      <c r="I1321" t="s">
        <v>20</v>
      </c>
      <c r="J1321" t="s">
        <v>8</v>
      </c>
      <c r="K1321" t="str">
        <f>VLOOKUP(tblSalaries[[#This Row],[Where do you work]],tblCountries[[Actual]:[Mapping]],2,FALSE)</f>
        <v>India</v>
      </c>
      <c r="L1321" t="s">
        <v>13</v>
      </c>
      <c r="M1321" s="21">
        <v>4</v>
      </c>
      <c r="N1321" t="str">
        <f>VLOOKUP(IF(FLOOR(tblSalaries[[#This Row],[Salary in USD]]/salary_step,1)&gt;19,19,FLOOR(tblSalaries[[#This Row],[Salary in USD]]/salary_step,1)),tblCountries4[#All],2,0)</f>
        <v>01 | 12500 - 25000</v>
      </c>
      <c r="O1321">
        <f>IF(VALUE(max_scatterplot)=0,tblSalaries[[#This Row],[Salary in USD]],IF(AND(tblSalaries[[#This Row],[Salary in USD]]&gt;=VALUE(min_scatterplot),tblSalaries[[#This Row],[Salary in USD]]&lt;=VALUE(max_scatterplot)),tblSalaries[[#This Row],[Salary in USD]],selection_false))</f>
        <v>17807.916687442568</v>
      </c>
    </row>
    <row r="1322" spans="2:15" ht="15" customHeight="1" x14ac:dyDescent="0.25">
      <c r="B1322" t="s">
        <v>3609</v>
      </c>
      <c r="C1322" s="1">
        <v>41063.506562499999</v>
      </c>
      <c r="D1322" s="4" t="s">
        <v>1780</v>
      </c>
      <c r="E1322">
        <v>1000000</v>
      </c>
      <c r="F1322" t="s">
        <v>40</v>
      </c>
      <c r="G1322">
        <f>tblSalaries[[#This Row],[clean Salary (in local currency)]]*VLOOKUP(tblSalaries[[#This Row],[Currency]],mapping!D:E,2,FALSE)</f>
        <v>17807.916687442568</v>
      </c>
      <c r="H1322" t="s">
        <v>1781</v>
      </c>
      <c r="I1322" t="s">
        <v>52</v>
      </c>
      <c r="J1322" t="s">
        <v>8</v>
      </c>
      <c r="K1322" t="str">
        <f>VLOOKUP(tblSalaries[[#This Row],[Where do you work]],tblCountries[[Actual]:[Mapping]],2,FALSE)</f>
        <v>India</v>
      </c>
      <c r="L1322" t="s">
        <v>18</v>
      </c>
      <c r="M1322" s="21">
        <v>13</v>
      </c>
      <c r="N1322" t="str">
        <f>VLOOKUP(IF(FLOOR(tblSalaries[[#This Row],[Salary in USD]]/salary_step,1)&gt;19,19,FLOOR(tblSalaries[[#This Row],[Salary in USD]]/salary_step,1)),tblCountries4[#All],2,0)</f>
        <v>01 | 12500 - 25000</v>
      </c>
      <c r="O1322">
        <f>IF(VALUE(max_scatterplot)=0,tblSalaries[[#This Row],[Salary in USD]],IF(AND(tblSalaries[[#This Row],[Salary in USD]]&gt;=VALUE(min_scatterplot),tblSalaries[[#This Row],[Salary in USD]]&lt;=VALUE(max_scatterplot)),tblSalaries[[#This Row],[Salary in USD]],selection_false))</f>
        <v>17807.916687442568</v>
      </c>
    </row>
    <row r="1323" spans="2:15" ht="15" customHeight="1" x14ac:dyDescent="0.25">
      <c r="B1323" t="s">
        <v>3615</v>
      </c>
      <c r="C1323" s="1">
        <v>41063.619687500002</v>
      </c>
      <c r="D1323" s="4" t="s">
        <v>395</v>
      </c>
      <c r="E1323">
        <v>1000000</v>
      </c>
      <c r="F1323" t="s">
        <v>40</v>
      </c>
      <c r="G1323">
        <f>tblSalaries[[#This Row],[clean Salary (in local currency)]]*VLOOKUP(tblSalaries[[#This Row],[Currency]],mapping!D:E,2,FALSE)</f>
        <v>17807.916687442568</v>
      </c>
      <c r="H1323" t="s">
        <v>1785</v>
      </c>
      <c r="I1323" t="s">
        <v>20</v>
      </c>
      <c r="J1323" t="s">
        <v>8</v>
      </c>
      <c r="K1323" t="str">
        <f>VLOOKUP(tblSalaries[[#This Row],[Where do you work]],tblCountries[[Actual]:[Mapping]],2,FALSE)</f>
        <v>India</v>
      </c>
      <c r="L1323" t="s">
        <v>13</v>
      </c>
      <c r="M1323" s="21">
        <v>4</v>
      </c>
      <c r="N1323" t="str">
        <f>VLOOKUP(IF(FLOOR(tblSalaries[[#This Row],[Salary in USD]]/salary_step,1)&gt;19,19,FLOOR(tblSalaries[[#This Row],[Salary in USD]]/salary_step,1)),tblCountries4[#All],2,0)</f>
        <v>01 | 12500 - 25000</v>
      </c>
      <c r="O1323">
        <f>IF(VALUE(max_scatterplot)=0,tblSalaries[[#This Row],[Salary in USD]],IF(AND(tblSalaries[[#This Row],[Salary in USD]]&gt;=VALUE(min_scatterplot),tblSalaries[[#This Row],[Salary in USD]]&lt;=VALUE(max_scatterplot)),tblSalaries[[#This Row],[Salary in USD]],selection_false))</f>
        <v>17807.916687442568</v>
      </c>
    </row>
    <row r="1324" spans="2:15" ht="15" customHeight="1" x14ac:dyDescent="0.25">
      <c r="B1324" t="s">
        <v>3796</v>
      </c>
      <c r="C1324" s="1">
        <v>41073.767361111109</v>
      </c>
      <c r="D1324" s="4" t="s">
        <v>1934</v>
      </c>
      <c r="E1324">
        <v>1000000</v>
      </c>
      <c r="F1324" t="s">
        <v>40</v>
      </c>
      <c r="G1324">
        <f>tblSalaries[[#This Row],[clean Salary (in local currency)]]*VLOOKUP(tblSalaries[[#This Row],[Currency]],mapping!D:E,2,FALSE)</f>
        <v>17807.916687442568</v>
      </c>
      <c r="H1324" t="s">
        <v>1935</v>
      </c>
      <c r="I1324" t="s">
        <v>52</v>
      </c>
      <c r="J1324" t="s">
        <v>8</v>
      </c>
      <c r="K1324" t="str">
        <f>VLOOKUP(tblSalaries[[#This Row],[Where do you work]],tblCountries[[Actual]:[Mapping]],2,FALSE)</f>
        <v>India</v>
      </c>
      <c r="L1324" t="s">
        <v>18</v>
      </c>
      <c r="M1324" s="21">
        <v>10</v>
      </c>
      <c r="N1324" t="str">
        <f>VLOOKUP(IF(FLOOR(tblSalaries[[#This Row],[Salary in USD]]/salary_step,1)&gt;19,19,FLOOR(tblSalaries[[#This Row],[Salary in USD]]/salary_step,1)),tblCountries4[#All],2,0)</f>
        <v>01 | 12500 - 25000</v>
      </c>
      <c r="O1324">
        <f>IF(VALUE(max_scatterplot)=0,tblSalaries[[#This Row],[Salary in USD]],IF(AND(tblSalaries[[#This Row],[Salary in USD]]&gt;=VALUE(min_scatterplot),tblSalaries[[#This Row],[Salary in USD]]&lt;=VALUE(max_scatterplot)),tblSalaries[[#This Row],[Salary in USD]],selection_false))</f>
        <v>17807.916687442568</v>
      </c>
    </row>
    <row r="1325" spans="2:15" ht="15" customHeight="1" x14ac:dyDescent="0.25">
      <c r="B1325" t="s">
        <v>3826</v>
      </c>
      <c r="C1325" s="1">
        <v>41075.733449074076</v>
      </c>
      <c r="D1325" s="4" t="s">
        <v>395</v>
      </c>
      <c r="E1325">
        <v>1000000</v>
      </c>
      <c r="F1325" t="s">
        <v>40</v>
      </c>
      <c r="G1325">
        <f>tblSalaries[[#This Row],[clean Salary (in local currency)]]*VLOOKUP(tblSalaries[[#This Row],[Currency]],mapping!D:E,2,FALSE)</f>
        <v>17807.916687442568</v>
      </c>
      <c r="H1325" t="s">
        <v>1954</v>
      </c>
      <c r="I1325" t="s">
        <v>52</v>
      </c>
      <c r="J1325" t="s">
        <v>8</v>
      </c>
      <c r="K1325" t="str">
        <f>VLOOKUP(tblSalaries[[#This Row],[Where do you work]],tblCountries[[Actual]:[Mapping]],2,FALSE)</f>
        <v>India</v>
      </c>
      <c r="L1325" t="s">
        <v>13</v>
      </c>
      <c r="M1325" s="21">
        <v>10</v>
      </c>
      <c r="N1325" t="str">
        <f>VLOOKUP(IF(FLOOR(tblSalaries[[#This Row],[Salary in USD]]/salary_step,1)&gt;19,19,FLOOR(tblSalaries[[#This Row],[Salary in USD]]/salary_step,1)),tblCountries4[#All],2,0)</f>
        <v>01 | 12500 - 25000</v>
      </c>
      <c r="O1325">
        <f>IF(VALUE(max_scatterplot)=0,tblSalaries[[#This Row],[Salary in USD]],IF(AND(tblSalaries[[#This Row],[Salary in USD]]&gt;=VALUE(min_scatterplot),tblSalaries[[#This Row],[Salary in USD]]&lt;=VALUE(max_scatterplot)),tblSalaries[[#This Row],[Salary in USD]],selection_false))</f>
        <v>17807.916687442568</v>
      </c>
    </row>
    <row r="1326" spans="2:15" ht="15" customHeight="1" x14ac:dyDescent="0.25">
      <c r="B1326" t="s">
        <v>3549</v>
      </c>
      <c r="C1326" s="1">
        <v>41061.244571759256</v>
      </c>
      <c r="D1326" s="4">
        <v>17728.57</v>
      </c>
      <c r="E1326">
        <v>17728</v>
      </c>
      <c r="F1326" t="s">
        <v>6</v>
      </c>
      <c r="G1326">
        <f>tblSalaries[[#This Row],[clean Salary (in local currency)]]*VLOOKUP(tblSalaries[[#This Row],[Currency]],mapping!D:E,2,FALSE)</f>
        <v>17728</v>
      </c>
      <c r="H1326" t="s">
        <v>466</v>
      </c>
      <c r="I1326" t="s">
        <v>20</v>
      </c>
      <c r="J1326" t="s">
        <v>166</v>
      </c>
      <c r="K1326" t="str">
        <f>VLOOKUP(tblSalaries[[#This Row],[Where do you work]],tblCountries[[Actual]:[Mapping]],2,FALSE)</f>
        <v>Mexico</v>
      </c>
      <c r="L1326" t="s">
        <v>9</v>
      </c>
      <c r="M1326" s="21">
        <v>3</v>
      </c>
      <c r="N1326" t="str">
        <f>VLOOKUP(IF(FLOOR(tblSalaries[[#This Row],[Salary in USD]]/salary_step,1)&gt;19,19,FLOOR(tblSalaries[[#This Row],[Salary in USD]]/salary_step,1)),tblCountries4[#All],2,0)</f>
        <v>01 | 12500 - 25000</v>
      </c>
      <c r="O1326">
        <f>IF(VALUE(max_scatterplot)=0,tblSalaries[[#This Row],[Salary in USD]],IF(AND(tblSalaries[[#This Row],[Salary in USD]]&gt;=VALUE(min_scatterplot),tblSalaries[[#This Row],[Salary in USD]]&lt;=VALUE(max_scatterplot)),tblSalaries[[#This Row],[Salary in USD]],selection_false))</f>
        <v>17728</v>
      </c>
    </row>
    <row r="1327" spans="2:15" ht="15" customHeight="1" x14ac:dyDescent="0.25">
      <c r="B1327" t="s">
        <v>2398</v>
      </c>
      <c r="C1327" s="1">
        <v>41055.086168981485</v>
      </c>
      <c r="D1327" s="4" t="s">
        <v>482</v>
      </c>
      <c r="E1327">
        <v>1440000</v>
      </c>
      <c r="F1327" t="s">
        <v>483</v>
      </c>
      <c r="G1327">
        <f>tblSalaries[[#This Row],[clean Salary (in local currency)]]*VLOOKUP(tblSalaries[[#This Row],[Currency]],mapping!D:E,2,FALSE)</f>
        <v>17598.017290051986</v>
      </c>
      <c r="H1327" t="s">
        <v>484</v>
      </c>
      <c r="I1327" t="s">
        <v>20</v>
      </c>
      <c r="J1327" t="s">
        <v>425</v>
      </c>
      <c r="K1327" t="str">
        <f>VLOOKUP(tblSalaries[[#This Row],[Where do you work]],tblCountries[[Actual]:[Mapping]],2,FALSE)</f>
        <v>Bangladesh</v>
      </c>
      <c r="L1327" t="s">
        <v>18</v>
      </c>
      <c r="M1327" s="21" t="s">
        <v>4016</v>
      </c>
      <c r="N1327" t="str">
        <f>VLOOKUP(IF(FLOOR(tblSalaries[[#This Row],[Salary in USD]]/salary_step,1)&gt;19,19,FLOOR(tblSalaries[[#This Row],[Salary in USD]]/salary_step,1)),tblCountries4[#All],2,0)</f>
        <v>01 | 12500 - 25000</v>
      </c>
      <c r="O1327">
        <f>IF(VALUE(max_scatterplot)=0,tblSalaries[[#This Row],[Salary in USD]],IF(AND(tblSalaries[[#This Row],[Salary in USD]]&gt;=VALUE(min_scatterplot),tblSalaries[[#This Row],[Salary in USD]]&lt;=VALUE(max_scatterplot)),tblSalaries[[#This Row],[Salary in USD]],selection_false))</f>
        <v>17598.017290051986</v>
      </c>
    </row>
    <row r="1328" spans="2:15" ht="15" customHeight="1" x14ac:dyDescent="0.25">
      <c r="B1328" t="s">
        <v>2673</v>
      </c>
      <c r="C1328" s="1">
        <v>41055.544120370374</v>
      </c>
      <c r="D1328" s="4">
        <v>720000</v>
      </c>
      <c r="E1328">
        <v>720000</v>
      </c>
      <c r="F1328" t="s">
        <v>3951</v>
      </c>
      <c r="G1328">
        <f>tblSalaries[[#This Row],[clean Salary (in local currency)]]*VLOOKUP(tblSalaries[[#This Row],[Currency]],mapping!D:E,2,FALSE)</f>
        <v>17067.637625607145</v>
      </c>
      <c r="H1328" t="s">
        <v>454</v>
      </c>
      <c r="I1328" t="s">
        <v>52</v>
      </c>
      <c r="J1328" t="s">
        <v>347</v>
      </c>
      <c r="K1328" t="str">
        <f>VLOOKUP(tblSalaries[[#This Row],[Where do you work]],tblCountries[[Actual]:[Mapping]],2,FALSE)</f>
        <v>Philippines</v>
      </c>
      <c r="L1328" t="s">
        <v>9</v>
      </c>
      <c r="M1328" s="21">
        <v>9</v>
      </c>
      <c r="N1328" t="str">
        <f>VLOOKUP(IF(FLOOR(tblSalaries[[#This Row],[Salary in USD]]/salary_step,1)&gt;19,19,FLOOR(tblSalaries[[#This Row],[Salary in USD]]/salary_step,1)),tblCountries4[#All],2,0)</f>
        <v>01 | 12500 - 25000</v>
      </c>
      <c r="O1328">
        <f>IF(VALUE(max_scatterplot)=0,tblSalaries[[#This Row],[Salary in USD]],IF(AND(tblSalaries[[#This Row],[Salary in USD]]&gt;=VALUE(min_scatterplot),tblSalaries[[#This Row],[Salary in USD]]&lt;=VALUE(max_scatterplot)),tblSalaries[[#This Row],[Salary in USD]],selection_false))</f>
        <v>17067.637625607145</v>
      </c>
    </row>
    <row r="1329" spans="2:15" ht="15" customHeight="1" x14ac:dyDescent="0.25">
      <c r="B1329" t="s">
        <v>2653</v>
      </c>
      <c r="C1329" s="1">
        <v>41055.519502314812</v>
      </c>
      <c r="D1329" s="4" t="s">
        <v>758</v>
      </c>
      <c r="E1329">
        <v>950000</v>
      </c>
      <c r="F1329" t="s">
        <v>40</v>
      </c>
      <c r="G1329">
        <f>tblSalaries[[#This Row],[clean Salary (in local currency)]]*VLOOKUP(tblSalaries[[#This Row],[Currency]],mapping!D:E,2,FALSE)</f>
        <v>16917.52085307044</v>
      </c>
      <c r="H1329" t="s">
        <v>759</v>
      </c>
      <c r="I1329" t="s">
        <v>52</v>
      </c>
      <c r="J1329" t="s">
        <v>8</v>
      </c>
      <c r="K1329" t="str">
        <f>VLOOKUP(tblSalaries[[#This Row],[Where do you work]],tblCountries[[Actual]:[Mapping]],2,FALSE)</f>
        <v>India</v>
      </c>
      <c r="L1329" t="s">
        <v>9</v>
      </c>
      <c r="M1329" s="21">
        <v>3</v>
      </c>
      <c r="N1329" t="str">
        <f>VLOOKUP(IF(FLOOR(tblSalaries[[#This Row],[Salary in USD]]/salary_step,1)&gt;19,19,FLOOR(tblSalaries[[#This Row],[Salary in USD]]/salary_step,1)),tblCountries4[#All],2,0)</f>
        <v>01 | 12500 - 25000</v>
      </c>
      <c r="O1329">
        <f>IF(VALUE(max_scatterplot)=0,tblSalaries[[#This Row],[Salary in USD]],IF(AND(tblSalaries[[#This Row],[Salary in USD]]&gt;=VALUE(min_scatterplot),tblSalaries[[#This Row],[Salary in USD]]&lt;=VALUE(max_scatterplot)),tblSalaries[[#This Row],[Salary in USD]],selection_false))</f>
        <v>16917.52085307044</v>
      </c>
    </row>
    <row r="1330" spans="2:15" ht="15" customHeight="1" x14ac:dyDescent="0.25">
      <c r="B1330" t="s">
        <v>3716</v>
      </c>
      <c r="C1330" s="1">
        <v>41068.568576388891</v>
      </c>
      <c r="D1330" s="4" t="s">
        <v>1872</v>
      </c>
      <c r="E1330">
        <v>950000</v>
      </c>
      <c r="F1330" t="s">
        <v>40</v>
      </c>
      <c r="G1330">
        <f>tblSalaries[[#This Row],[clean Salary (in local currency)]]*VLOOKUP(tblSalaries[[#This Row],[Currency]],mapping!D:E,2,FALSE)</f>
        <v>16917.52085307044</v>
      </c>
      <c r="H1330" t="s">
        <v>1873</v>
      </c>
      <c r="I1330" t="s">
        <v>52</v>
      </c>
      <c r="J1330" t="s">
        <v>8</v>
      </c>
      <c r="K1330" t="str">
        <f>VLOOKUP(tblSalaries[[#This Row],[Where do you work]],tblCountries[[Actual]:[Mapping]],2,FALSE)</f>
        <v>India</v>
      </c>
      <c r="L1330" t="s">
        <v>18</v>
      </c>
      <c r="M1330" s="21">
        <v>9</v>
      </c>
      <c r="N1330" t="str">
        <f>VLOOKUP(IF(FLOOR(tblSalaries[[#This Row],[Salary in USD]]/salary_step,1)&gt;19,19,FLOOR(tblSalaries[[#This Row],[Salary in USD]]/salary_step,1)),tblCountries4[#All],2,0)</f>
        <v>01 | 12500 - 25000</v>
      </c>
      <c r="O1330">
        <f>IF(VALUE(max_scatterplot)=0,tblSalaries[[#This Row],[Salary in USD]],IF(AND(tblSalaries[[#This Row],[Salary in USD]]&gt;=VALUE(min_scatterplot),tblSalaries[[#This Row],[Salary in USD]]&lt;=VALUE(max_scatterplot)),tblSalaries[[#This Row],[Salary in USD]],selection_false))</f>
        <v>16917.52085307044</v>
      </c>
    </row>
    <row r="1331" spans="2:15" ht="15" customHeight="1" x14ac:dyDescent="0.25">
      <c r="B1331" t="s">
        <v>2655</v>
      </c>
      <c r="C1331" s="1">
        <v>41055.521087962959</v>
      </c>
      <c r="D1331" s="4">
        <v>1400</v>
      </c>
      <c r="E1331">
        <v>16800</v>
      </c>
      <c r="F1331" t="s">
        <v>6</v>
      </c>
      <c r="G1331">
        <f>tblSalaries[[#This Row],[clean Salary (in local currency)]]*VLOOKUP(tblSalaries[[#This Row],[Currency]],mapping!D:E,2,FALSE)</f>
        <v>16800</v>
      </c>
      <c r="H1331" t="s">
        <v>678</v>
      </c>
      <c r="I1331" t="s">
        <v>20</v>
      </c>
      <c r="J1331" t="s">
        <v>17</v>
      </c>
      <c r="K1331" t="str">
        <f>VLOOKUP(tblSalaries[[#This Row],[Where do you work]],tblCountries[[Actual]:[Mapping]],2,FALSE)</f>
        <v>Pakistan</v>
      </c>
      <c r="L1331" t="s">
        <v>9</v>
      </c>
      <c r="M1331" s="21">
        <v>12</v>
      </c>
      <c r="N1331" t="str">
        <f>VLOOKUP(IF(FLOOR(tblSalaries[[#This Row],[Salary in USD]]/salary_step,1)&gt;19,19,FLOOR(tblSalaries[[#This Row],[Salary in USD]]/salary_step,1)),tblCountries4[#All],2,0)</f>
        <v>01 | 12500 - 25000</v>
      </c>
      <c r="O1331">
        <f>IF(VALUE(max_scatterplot)=0,tblSalaries[[#This Row],[Salary in USD]],IF(AND(tblSalaries[[#This Row],[Salary in USD]]&gt;=VALUE(min_scatterplot),tblSalaries[[#This Row],[Salary in USD]]&lt;=VALUE(max_scatterplot)),tblSalaries[[#This Row],[Salary in USD]],selection_false))</f>
        <v>16800</v>
      </c>
    </row>
    <row r="1332" spans="2:15" ht="15" customHeight="1" x14ac:dyDescent="0.25">
      <c r="B1332" t="s">
        <v>2897</v>
      </c>
      <c r="C1332" s="1">
        <v>41056.658368055556</v>
      </c>
      <c r="D1332" s="4">
        <v>16350</v>
      </c>
      <c r="E1332">
        <v>16350</v>
      </c>
      <c r="F1332" t="s">
        <v>6</v>
      </c>
      <c r="G1332">
        <f>tblSalaries[[#This Row],[clean Salary (in local currency)]]*VLOOKUP(tblSalaries[[#This Row],[Currency]],mapping!D:E,2,FALSE)</f>
        <v>16350</v>
      </c>
      <c r="H1332" t="s">
        <v>846</v>
      </c>
      <c r="I1332" t="s">
        <v>52</v>
      </c>
      <c r="J1332" t="s">
        <v>8</v>
      </c>
      <c r="K1332" t="str">
        <f>VLOOKUP(tblSalaries[[#This Row],[Where do you work]],tblCountries[[Actual]:[Mapping]],2,FALSE)</f>
        <v>India</v>
      </c>
      <c r="L1332" t="s">
        <v>9</v>
      </c>
      <c r="M1332" s="21">
        <v>5</v>
      </c>
      <c r="N1332" t="str">
        <f>VLOOKUP(IF(FLOOR(tblSalaries[[#This Row],[Salary in USD]]/salary_step,1)&gt;19,19,FLOOR(tblSalaries[[#This Row],[Salary in USD]]/salary_step,1)),tblCountries4[#All],2,0)</f>
        <v>01 | 12500 - 25000</v>
      </c>
      <c r="O1332">
        <f>IF(VALUE(max_scatterplot)=0,tblSalaries[[#This Row],[Salary in USD]],IF(AND(tblSalaries[[#This Row],[Salary in USD]]&gt;=VALUE(min_scatterplot),tblSalaries[[#This Row],[Salary in USD]]&lt;=VALUE(max_scatterplot)),tblSalaries[[#This Row],[Salary in USD]],selection_false))</f>
        <v>16350</v>
      </c>
    </row>
    <row r="1333" spans="2:15" ht="15" customHeight="1" x14ac:dyDescent="0.25">
      <c r="B1333" t="s">
        <v>2855</v>
      </c>
      <c r="C1333" s="1">
        <v>41056.188287037039</v>
      </c>
      <c r="D1333" s="4" t="s">
        <v>993</v>
      </c>
      <c r="E1333">
        <v>134000</v>
      </c>
      <c r="F1333" t="s">
        <v>585</v>
      </c>
      <c r="G1333">
        <f>tblSalaries[[#This Row],[clean Salary (in local currency)]]*VLOOKUP(tblSalaries[[#This Row],[Currency]],mapping!D:E,2,FALSE)</f>
        <v>16337.518501630093</v>
      </c>
      <c r="H1333" t="s">
        <v>153</v>
      </c>
      <c r="I1333" t="s">
        <v>20</v>
      </c>
      <c r="J1333" t="s">
        <v>48</v>
      </c>
      <c r="K1333" t="str">
        <f>VLOOKUP(tblSalaries[[#This Row],[Where do you work]],tblCountries[[Actual]:[Mapping]],2,FALSE)</f>
        <v>South Africa</v>
      </c>
      <c r="L1333" t="s">
        <v>9</v>
      </c>
      <c r="M1333" s="21">
        <v>2</v>
      </c>
      <c r="N1333" t="str">
        <f>VLOOKUP(IF(FLOOR(tblSalaries[[#This Row],[Salary in USD]]/salary_step,1)&gt;19,19,FLOOR(tblSalaries[[#This Row],[Salary in USD]]/salary_step,1)),tblCountries4[#All],2,0)</f>
        <v>01 | 12500 - 25000</v>
      </c>
      <c r="O1333">
        <f>IF(VALUE(max_scatterplot)=0,tblSalaries[[#This Row],[Salary in USD]],IF(AND(tblSalaries[[#This Row],[Salary in USD]]&gt;=VALUE(min_scatterplot),tblSalaries[[#This Row],[Salary in USD]]&lt;=VALUE(max_scatterplot)),tblSalaries[[#This Row],[Salary in USD]],selection_false))</f>
        <v>16337.518501630093</v>
      </c>
    </row>
    <row r="1334" spans="2:15" ht="15" customHeight="1" x14ac:dyDescent="0.25">
      <c r="B1334" t="s">
        <v>3830</v>
      </c>
      <c r="C1334" s="1">
        <v>41075.897407407407</v>
      </c>
      <c r="D1334" s="4" t="s">
        <v>1957</v>
      </c>
      <c r="E1334">
        <v>16110</v>
      </c>
      <c r="F1334" t="s">
        <v>6</v>
      </c>
      <c r="G1334">
        <f>tblSalaries[[#This Row],[clean Salary (in local currency)]]*VLOOKUP(tblSalaries[[#This Row],[Currency]],mapping!D:E,2,FALSE)</f>
        <v>16110</v>
      </c>
      <c r="H1334" t="s">
        <v>1958</v>
      </c>
      <c r="I1334" t="s">
        <v>20</v>
      </c>
      <c r="J1334" t="s">
        <v>1959</v>
      </c>
      <c r="K1334" t="str">
        <f>VLOOKUP(tblSalaries[[#This Row],[Where do you work]],tblCountries[[Actual]:[Mapping]],2,FALSE)</f>
        <v>Colombia</v>
      </c>
      <c r="L1334" t="s">
        <v>13</v>
      </c>
      <c r="M1334" s="21">
        <v>10</v>
      </c>
      <c r="N1334" t="str">
        <f>VLOOKUP(IF(FLOOR(tblSalaries[[#This Row],[Salary in USD]]/salary_step,1)&gt;19,19,FLOOR(tblSalaries[[#This Row],[Salary in USD]]/salary_step,1)),tblCountries4[#All],2,0)</f>
        <v>01 | 12500 - 25000</v>
      </c>
      <c r="O1334">
        <f>IF(VALUE(max_scatterplot)=0,tblSalaries[[#This Row],[Salary in USD]],IF(AND(tblSalaries[[#This Row],[Salary in USD]]&gt;=VALUE(min_scatterplot),tblSalaries[[#This Row],[Salary in USD]]&lt;=VALUE(max_scatterplot)),tblSalaries[[#This Row],[Salary in USD]],selection_false))</f>
        <v>16110</v>
      </c>
    </row>
    <row r="1335" spans="2:15" ht="15" customHeight="1" x14ac:dyDescent="0.25">
      <c r="B1335" t="s">
        <v>2036</v>
      </c>
      <c r="C1335" s="1">
        <v>41054.203043981484</v>
      </c>
      <c r="D1335" s="4" t="s">
        <v>60</v>
      </c>
      <c r="E1335">
        <v>900000</v>
      </c>
      <c r="F1335" t="s">
        <v>40</v>
      </c>
      <c r="G1335">
        <f>tblSalaries[[#This Row],[clean Salary (in local currency)]]*VLOOKUP(tblSalaries[[#This Row],[Currency]],mapping!D:E,2,FALSE)</f>
        <v>16027.125018698311</v>
      </c>
      <c r="H1335" t="s">
        <v>61</v>
      </c>
      <c r="I1335" t="s">
        <v>279</v>
      </c>
      <c r="J1335" t="s">
        <v>8</v>
      </c>
      <c r="K1335" t="str">
        <f>VLOOKUP(tblSalaries[[#This Row],[Where do you work]],tblCountries[[Actual]:[Mapping]],2,FALSE)</f>
        <v>India</v>
      </c>
      <c r="L1335" t="s">
        <v>25</v>
      </c>
      <c r="M1335" s="21" t="s">
        <v>4016</v>
      </c>
      <c r="N1335" t="str">
        <f>VLOOKUP(IF(FLOOR(tblSalaries[[#This Row],[Salary in USD]]/salary_step,1)&gt;19,19,FLOOR(tblSalaries[[#This Row],[Salary in USD]]/salary_step,1)),tblCountries4[#All],2,0)</f>
        <v>01 | 12500 - 25000</v>
      </c>
      <c r="O1335">
        <f>IF(VALUE(max_scatterplot)=0,tblSalaries[[#This Row],[Salary in USD]],IF(AND(tblSalaries[[#This Row],[Salary in USD]]&gt;=VALUE(min_scatterplot),tblSalaries[[#This Row],[Salary in USD]]&lt;=VALUE(max_scatterplot)),tblSalaries[[#This Row],[Salary in USD]],selection_false))</f>
        <v>16027.125018698311</v>
      </c>
    </row>
    <row r="1336" spans="2:15" ht="15" customHeight="1" x14ac:dyDescent="0.25">
      <c r="B1336" t="s">
        <v>2454</v>
      </c>
      <c r="C1336" s="1">
        <v>41055.123460648145</v>
      </c>
      <c r="D1336" s="4">
        <v>900000</v>
      </c>
      <c r="E1336">
        <v>900000</v>
      </c>
      <c r="F1336" t="s">
        <v>40</v>
      </c>
      <c r="G1336">
        <f>tblSalaries[[#This Row],[clean Salary (in local currency)]]*VLOOKUP(tblSalaries[[#This Row],[Currency]],mapping!D:E,2,FALSE)</f>
        <v>16027.125018698311</v>
      </c>
      <c r="H1336" t="s">
        <v>549</v>
      </c>
      <c r="I1336" t="s">
        <v>52</v>
      </c>
      <c r="J1336" t="s">
        <v>8</v>
      </c>
      <c r="K1336" t="str">
        <f>VLOOKUP(tblSalaries[[#This Row],[Where do you work]],tblCountries[[Actual]:[Mapping]],2,FALSE)</f>
        <v>India</v>
      </c>
      <c r="L1336" t="s">
        <v>25</v>
      </c>
      <c r="M1336" s="21" t="s">
        <v>4016</v>
      </c>
      <c r="N1336" t="str">
        <f>VLOOKUP(IF(FLOOR(tblSalaries[[#This Row],[Salary in USD]]/salary_step,1)&gt;19,19,FLOOR(tblSalaries[[#This Row],[Salary in USD]]/salary_step,1)),tblCountries4[#All],2,0)</f>
        <v>01 | 12500 - 25000</v>
      </c>
      <c r="O1336">
        <f>IF(VALUE(max_scatterplot)=0,tblSalaries[[#This Row],[Salary in USD]],IF(AND(tblSalaries[[#This Row],[Salary in USD]]&gt;=VALUE(min_scatterplot),tblSalaries[[#This Row],[Salary in USD]]&lt;=VALUE(max_scatterplot)),tblSalaries[[#This Row],[Salary in USD]],selection_false))</f>
        <v>16027.125018698311</v>
      </c>
    </row>
    <row r="1337" spans="2:15" ht="15" customHeight="1" x14ac:dyDescent="0.25">
      <c r="B1337" t="s">
        <v>2831</v>
      </c>
      <c r="C1337" s="1">
        <v>41055.999224537038</v>
      </c>
      <c r="D1337" s="4" t="s">
        <v>968</v>
      </c>
      <c r="E1337">
        <v>900000</v>
      </c>
      <c r="F1337" t="s">
        <v>40</v>
      </c>
      <c r="G1337">
        <f>tblSalaries[[#This Row],[clean Salary (in local currency)]]*VLOOKUP(tblSalaries[[#This Row],[Currency]],mapping!D:E,2,FALSE)</f>
        <v>16027.125018698311</v>
      </c>
      <c r="H1337" t="s">
        <v>938</v>
      </c>
      <c r="I1337" t="s">
        <v>52</v>
      </c>
      <c r="J1337" t="s">
        <v>8</v>
      </c>
      <c r="K1337" t="str">
        <f>VLOOKUP(tblSalaries[[#This Row],[Where do you work]],tblCountries[[Actual]:[Mapping]],2,FALSE)</f>
        <v>India</v>
      </c>
      <c r="L1337" t="s">
        <v>25</v>
      </c>
      <c r="M1337" s="21">
        <v>9</v>
      </c>
      <c r="N1337" t="str">
        <f>VLOOKUP(IF(FLOOR(tblSalaries[[#This Row],[Salary in USD]]/salary_step,1)&gt;19,19,FLOOR(tblSalaries[[#This Row],[Salary in USD]]/salary_step,1)),tblCountries4[#All],2,0)</f>
        <v>01 | 12500 - 25000</v>
      </c>
      <c r="O1337">
        <f>IF(VALUE(max_scatterplot)=0,tblSalaries[[#This Row],[Salary in USD]],IF(AND(tblSalaries[[#This Row],[Salary in USD]]&gt;=VALUE(min_scatterplot),tblSalaries[[#This Row],[Salary in USD]]&lt;=VALUE(max_scatterplot)),tblSalaries[[#This Row],[Salary in USD]],selection_false))</f>
        <v>16027.125018698311</v>
      </c>
    </row>
    <row r="1338" spans="2:15" ht="15" customHeight="1" x14ac:dyDescent="0.25">
      <c r="B1338" t="s">
        <v>3111</v>
      </c>
      <c r="C1338" s="1">
        <v>41057.745636574073</v>
      </c>
      <c r="D1338" s="4" t="s">
        <v>1263</v>
      </c>
      <c r="E1338">
        <v>900000</v>
      </c>
      <c r="F1338" t="s">
        <v>40</v>
      </c>
      <c r="G1338">
        <f>tblSalaries[[#This Row],[clean Salary (in local currency)]]*VLOOKUP(tblSalaries[[#This Row],[Currency]],mapping!D:E,2,FALSE)</f>
        <v>16027.125018698311</v>
      </c>
      <c r="H1338" t="s">
        <v>1264</v>
      </c>
      <c r="I1338" t="s">
        <v>52</v>
      </c>
      <c r="J1338" t="s">
        <v>8</v>
      </c>
      <c r="K1338" t="str">
        <f>VLOOKUP(tblSalaries[[#This Row],[Where do you work]],tblCountries[[Actual]:[Mapping]],2,FALSE)</f>
        <v>India</v>
      </c>
      <c r="L1338" t="s">
        <v>9</v>
      </c>
      <c r="M1338" s="21">
        <v>22</v>
      </c>
      <c r="N1338" t="str">
        <f>VLOOKUP(IF(FLOOR(tblSalaries[[#This Row],[Salary in USD]]/salary_step,1)&gt;19,19,FLOOR(tblSalaries[[#This Row],[Salary in USD]]/salary_step,1)),tblCountries4[#All],2,0)</f>
        <v>01 | 12500 - 25000</v>
      </c>
      <c r="O1338">
        <f>IF(VALUE(max_scatterplot)=0,tblSalaries[[#This Row],[Salary in USD]],IF(AND(tblSalaries[[#This Row],[Salary in USD]]&gt;=VALUE(min_scatterplot),tblSalaries[[#This Row],[Salary in USD]]&lt;=VALUE(max_scatterplot)),tblSalaries[[#This Row],[Salary in USD]],selection_false))</f>
        <v>16027.125018698311</v>
      </c>
    </row>
    <row r="1339" spans="2:15" ht="15" customHeight="1" x14ac:dyDescent="0.25">
      <c r="B1339" t="s">
        <v>3190</v>
      </c>
      <c r="C1339" s="1">
        <v>41058.011747685188</v>
      </c>
      <c r="D1339" s="4" t="s">
        <v>1263</v>
      </c>
      <c r="E1339">
        <v>900000</v>
      </c>
      <c r="F1339" t="s">
        <v>40</v>
      </c>
      <c r="G1339">
        <f>tblSalaries[[#This Row],[clean Salary (in local currency)]]*VLOOKUP(tblSalaries[[#This Row],[Currency]],mapping!D:E,2,FALSE)</f>
        <v>16027.125018698311</v>
      </c>
      <c r="H1339" t="s">
        <v>1359</v>
      </c>
      <c r="I1339" t="s">
        <v>52</v>
      </c>
      <c r="J1339" t="s">
        <v>8</v>
      </c>
      <c r="K1339" t="str">
        <f>VLOOKUP(tblSalaries[[#This Row],[Where do you work]],tblCountries[[Actual]:[Mapping]],2,FALSE)</f>
        <v>India</v>
      </c>
      <c r="L1339" t="s">
        <v>25</v>
      </c>
      <c r="M1339" s="21">
        <v>13</v>
      </c>
      <c r="N1339" t="str">
        <f>VLOOKUP(IF(FLOOR(tblSalaries[[#This Row],[Salary in USD]]/salary_step,1)&gt;19,19,FLOOR(tblSalaries[[#This Row],[Salary in USD]]/salary_step,1)),tblCountries4[#All],2,0)</f>
        <v>01 | 12500 - 25000</v>
      </c>
      <c r="O1339">
        <f>IF(VALUE(max_scatterplot)=0,tblSalaries[[#This Row],[Salary in USD]],IF(AND(tblSalaries[[#This Row],[Salary in USD]]&gt;=VALUE(min_scatterplot),tblSalaries[[#This Row],[Salary in USD]]&lt;=VALUE(max_scatterplot)),tblSalaries[[#This Row],[Salary in USD]],selection_false))</f>
        <v>16027.125018698311</v>
      </c>
    </row>
    <row r="1340" spans="2:15" ht="15" customHeight="1" x14ac:dyDescent="0.25">
      <c r="B1340" t="s">
        <v>3263</v>
      </c>
      <c r="C1340" s="1">
        <v>41058.49082175926</v>
      </c>
      <c r="D1340" s="4" t="s">
        <v>1436</v>
      </c>
      <c r="E1340">
        <v>900000</v>
      </c>
      <c r="F1340" t="s">
        <v>40</v>
      </c>
      <c r="G1340">
        <f>tblSalaries[[#This Row],[clean Salary (in local currency)]]*VLOOKUP(tblSalaries[[#This Row],[Currency]],mapping!D:E,2,FALSE)</f>
        <v>16027.125018698311</v>
      </c>
      <c r="H1340" t="s">
        <v>1437</v>
      </c>
      <c r="I1340" t="s">
        <v>488</v>
      </c>
      <c r="J1340" t="s">
        <v>8</v>
      </c>
      <c r="K1340" t="str">
        <f>VLOOKUP(tblSalaries[[#This Row],[Where do you work]],tblCountries[[Actual]:[Mapping]],2,FALSE)</f>
        <v>India</v>
      </c>
      <c r="L1340" t="s">
        <v>13</v>
      </c>
      <c r="M1340" s="21">
        <v>8</v>
      </c>
      <c r="N1340" t="str">
        <f>VLOOKUP(IF(FLOOR(tblSalaries[[#This Row],[Salary in USD]]/salary_step,1)&gt;19,19,FLOOR(tblSalaries[[#This Row],[Salary in USD]]/salary_step,1)),tblCountries4[#All],2,0)</f>
        <v>01 | 12500 - 25000</v>
      </c>
      <c r="O1340">
        <f>IF(VALUE(max_scatterplot)=0,tblSalaries[[#This Row],[Salary in USD]],IF(AND(tblSalaries[[#This Row],[Salary in USD]]&gt;=VALUE(min_scatterplot),tblSalaries[[#This Row],[Salary in USD]]&lt;=VALUE(max_scatterplot)),tblSalaries[[#This Row],[Salary in USD]],selection_false))</f>
        <v>16027.125018698311</v>
      </c>
    </row>
    <row r="1341" spans="2:15" ht="15" customHeight="1" x14ac:dyDescent="0.25">
      <c r="B1341" t="s">
        <v>3425</v>
      </c>
      <c r="C1341" s="1">
        <v>41059.524398148147</v>
      </c>
      <c r="D1341" s="4" t="s">
        <v>1600</v>
      </c>
      <c r="E1341">
        <v>900000</v>
      </c>
      <c r="F1341" t="s">
        <v>40</v>
      </c>
      <c r="G1341">
        <f>tblSalaries[[#This Row],[clean Salary (in local currency)]]*VLOOKUP(tblSalaries[[#This Row],[Currency]],mapping!D:E,2,FALSE)</f>
        <v>16027.125018698311</v>
      </c>
      <c r="H1341" t="s">
        <v>153</v>
      </c>
      <c r="I1341" t="s">
        <v>20</v>
      </c>
      <c r="J1341" t="s">
        <v>8</v>
      </c>
      <c r="K1341" t="str">
        <f>VLOOKUP(tblSalaries[[#This Row],[Where do you work]],tblCountries[[Actual]:[Mapping]],2,FALSE)</f>
        <v>India</v>
      </c>
      <c r="L1341" t="s">
        <v>9</v>
      </c>
      <c r="M1341" s="21">
        <v>4</v>
      </c>
      <c r="N1341" t="str">
        <f>VLOOKUP(IF(FLOOR(tblSalaries[[#This Row],[Salary in USD]]/salary_step,1)&gt;19,19,FLOOR(tblSalaries[[#This Row],[Salary in USD]]/salary_step,1)),tblCountries4[#All],2,0)</f>
        <v>01 | 12500 - 25000</v>
      </c>
      <c r="O1341">
        <f>IF(VALUE(max_scatterplot)=0,tblSalaries[[#This Row],[Salary in USD]],IF(AND(tblSalaries[[#This Row],[Salary in USD]]&gt;=VALUE(min_scatterplot),tblSalaries[[#This Row],[Salary in USD]]&lt;=VALUE(max_scatterplot)),tblSalaries[[#This Row],[Salary in USD]],selection_false))</f>
        <v>16027.125018698311</v>
      </c>
    </row>
    <row r="1342" spans="2:15" ht="15" customHeight="1" x14ac:dyDescent="0.25">
      <c r="B1342" t="s">
        <v>3797</v>
      </c>
      <c r="C1342" s="1">
        <v>41073.805844907409</v>
      </c>
      <c r="D1342" s="4">
        <v>900000</v>
      </c>
      <c r="E1342">
        <v>900000</v>
      </c>
      <c r="F1342" t="s">
        <v>40</v>
      </c>
      <c r="G1342">
        <f>tblSalaries[[#This Row],[clean Salary (in local currency)]]*VLOOKUP(tblSalaries[[#This Row],[Currency]],mapping!D:E,2,FALSE)</f>
        <v>16027.125018698311</v>
      </c>
      <c r="H1342" t="s">
        <v>1936</v>
      </c>
      <c r="I1342" t="s">
        <v>52</v>
      </c>
      <c r="J1342" t="s">
        <v>8</v>
      </c>
      <c r="K1342" t="str">
        <f>VLOOKUP(tblSalaries[[#This Row],[Where do you work]],tblCountries[[Actual]:[Mapping]],2,FALSE)</f>
        <v>India</v>
      </c>
      <c r="L1342" t="s">
        <v>18</v>
      </c>
      <c r="M1342" s="21">
        <v>6</v>
      </c>
      <c r="N1342" t="str">
        <f>VLOOKUP(IF(FLOOR(tblSalaries[[#This Row],[Salary in USD]]/salary_step,1)&gt;19,19,FLOOR(tblSalaries[[#This Row],[Salary in USD]]/salary_step,1)),tblCountries4[#All],2,0)</f>
        <v>01 | 12500 - 25000</v>
      </c>
      <c r="O1342">
        <f>IF(VALUE(max_scatterplot)=0,tblSalaries[[#This Row],[Salary in USD]],IF(AND(tblSalaries[[#This Row],[Salary in USD]]&gt;=VALUE(min_scatterplot),tblSalaries[[#This Row],[Salary in USD]]&lt;=VALUE(max_scatterplot)),tblSalaries[[#This Row],[Salary in USD]],selection_false))</f>
        <v>16027.125018698311</v>
      </c>
    </row>
    <row r="1343" spans="2:15" ht="15" customHeight="1" x14ac:dyDescent="0.25">
      <c r="B1343" t="s">
        <v>2742</v>
      </c>
      <c r="C1343" s="1">
        <v>41055.682986111111</v>
      </c>
      <c r="D1343" s="4">
        <v>16000</v>
      </c>
      <c r="E1343">
        <v>16000</v>
      </c>
      <c r="F1343" t="s">
        <v>6</v>
      </c>
      <c r="G1343">
        <f>tblSalaries[[#This Row],[clean Salary (in local currency)]]*VLOOKUP(tblSalaries[[#This Row],[Currency]],mapping!D:E,2,FALSE)</f>
        <v>16000</v>
      </c>
      <c r="H1343" t="s">
        <v>279</v>
      </c>
      <c r="I1343" t="s">
        <v>279</v>
      </c>
      <c r="J1343" t="s">
        <v>8</v>
      </c>
      <c r="K1343" t="str">
        <f>VLOOKUP(tblSalaries[[#This Row],[Where do you work]],tblCountries[[Actual]:[Mapping]],2,FALSE)</f>
        <v>India</v>
      </c>
      <c r="L1343" t="s">
        <v>18</v>
      </c>
      <c r="M1343" s="21">
        <v>5</v>
      </c>
      <c r="N1343" t="str">
        <f>VLOOKUP(IF(FLOOR(tblSalaries[[#This Row],[Salary in USD]]/salary_step,1)&gt;19,19,FLOOR(tblSalaries[[#This Row],[Salary in USD]]/salary_step,1)),tblCountries4[#All],2,0)</f>
        <v>01 | 12500 - 25000</v>
      </c>
      <c r="O1343">
        <f>IF(VALUE(max_scatterplot)=0,tblSalaries[[#This Row],[Salary in USD]],IF(AND(tblSalaries[[#This Row],[Salary in USD]]&gt;=VALUE(min_scatterplot),tblSalaries[[#This Row],[Salary in USD]]&lt;=VALUE(max_scatterplot)),tblSalaries[[#This Row],[Salary in USD]],selection_false))</f>
        <v>16000</v>
      </c>
    </row>
    <row r="1344" spans="2:15" ht="15" customHeight="1" x14ac:dyDescent="0.25">
      <c r="B1344" t="s">
        <v>2779</v>
      </c>
      <c r="C1344" s="1">
        <v>41055.812199074076</v>
      </c>
      <c r="D1344" s="4">
        <v>16000</v>
      </c>
      <c r="E1344">
        <v>16000</v>
      </c>
      <c r="F1344" t="s">
        <v>6</v>
      </c>
      <c r="G1344">
        <f>tblSalaries[[#This Row],[clean Salary (in local currency)]]*VLOOKUP(tblSalaries[[#This Row],[Currency]],mapping!D:E,2,FALSE)</f>
        <v>16000</v>
      </c>
      <c r="H1344" t="s">
        <v>905</v>
      </c>
      <c r="I1344" t="s">
        <v>3999</v>
      </c>
      <c r="J1344" t="s">
        <v>8</v>
      </c>
      <c r="K1344" t="str">
        <f>VLOOKUP(tblSalaries[[#This Row],[Where do you work]],tblCountries[[Actual]:[Mapping]],2,FALSE)</f>
        <v>India</v>
      </c>
      <c r="L1344" t="s">
        <v>13</v>
      </c>
      <c r="M1344" s="21">
        <v>1</v>
      </c>
      <c r="N1344" t="str">
        <f>VLOOKUP(IF(FLOOR(tblSalaries[[#This Row],[Salary in USD]]/salary_step,1)&gt;19,19,FLOOR(tblSalaries[[#This Row],[Salary in USD]]/salary_step,1)),tblCountries4[#All],2,0)</f>
        <v>01 | 12500 - 25000</v>
      </c>
      <c r="O1344">
        <f>IF(VALUE(max_scatterplot)=0,tblSalaries[[#This Row],[Salary in USD]],IF(AND(tblSalaries[[#This Row],[Salary in USD]]&gt;=VALUE(min_scatterplot),tblSalaries[[#This Row],[Salary in USD]]&lt;=VALUE(max_scatterplot)),tblSalaries[[#This Row],[Salary in USD]],selection_false))</f>
        <v>16000</v>
      </c>
    </row>
    <row r="1345" spans="2:15" ht="15" customHeight="1" x14ac:dyDescent="0.25">
      <c r="B1345" t="s">
        <v>2303</v>
      </c>
      <c r="C1345" s="1">
        <v>41055.05704861111</v>
      </c>
      <c r="D1345" s="4">
        <v>16000</v>
      </c>
      <c r="E1345">
        <v>16000</v>
      </c>
      <c r="F1345" t="s">
        <v>6</v>
      </c>
      <c r="G1345">
        <f>tblSalaries[[#This Row],[clean Salary (in local currency)]]*VLOOKUP(tblSalaries[[#This Row],[Currency]],mapping!D:E,2,FALSE)</f>
        <v>16000</v>
      </c>
      <c r="H1345" t="s">
        <v>374</v>
      </c>
      <c r="I1345" t="s">
        <v>4001</v>
      </c>
      <c r="J1345" t="s">
        <v>15</v>
      </c>
      <c r="K1345" t="str">
        <f>VLOOKUP(tblSalaries[[#This Row],[Where do you work]],tblCountries[[Actual]:[Mapping]],2,FALSE)</f>
        <v>USA</v>
      </c>
      <c r="L1345" t="s">
        <v>25</v>
      </c>
      <c r="M1345" s="21" t="s">
        <v>4016</v>
      </c>
      <c r="N1345" t="str">
        <f>VLOOKUP(IF(FLOOR(tblSalaries[[#This Row],[Salary in USD]]/salary_step,1)&gt;19,19,FLOOR(tblSalaries[[#This Row],[Salary in USD]]/salary_step,1)),tblCountries4[#All],2,0)</f>
        <v>01 | 12500 - 25000</v>
      </c>
      <c r="O1345">
        <f>IF(VALUE(max_scatterplot)=0,tblSalaries[[#This Row],[Salary in USD]],IF(AND(tblSalaries[[#This Row],[Salary in USD]]&gt;=VALUE(min_scatterplot),tblSalaries[[#This Row],[Salary in USD]]&lt;=VALUE(max_scatterplot)),tblSalaries[[#This Row],[Salary in USD]],selection_false))</f>
        <v>16000</v>
      </c>
    </row>
    <row r="1346" spans="2:15" ht="15" customHeight="1" x14ac:dyDescent="0.25">
      <c r="B1346" t="s">
        <v>3543</v>
      </c>
      <c r="C1346" s="1">
        <v>41061.125740740739</v>
      </c>
      <c r="D1346" s="4">
        <v>1320</v>
      </c>
      <c r="E1346">
        <v>15840</v>
      </c>
      <c r="F1346" t="s">
        <v>6</v>
      </c>
      <c r="G1346">
        <f>tblSalaries[[#This Row],[clean Salary (in local currency)]]*VLOOKUP(tblSalaries[[#This Row],[Currency]],mapping!D:E,2,FALSE)</f>
        <v>15840</v>
      </c>
      <c r="H1346" t="s">
        <v>1721</v>
      </c>
      <c r="I1346" t="s">
        <v>20</v>
      </c>
      <c r="J1346" t="s">
        <v>1722</v>
      </c>
      <c r="K1346" t="str">
        <f>VLOOKUP(tblSalaries[[#This Row],[Where do you work]],tblCountries[[Actual]:[Mapping]],2,FALSE)</f>
        <v>Peru</v>
      </c>
      <c r="L1346" t="s">
        <v>13</v>
      </c>
      <c r="M1346" s="21">
        <v>8</v>
      </c>
      <c r="N1346" t="str">
        <f>VLOOKUP(IF(FLOOR(tblSalaries[[#This Row],[Salary in USD]]/salary_step,1)&gt;19,19,FLOOR(tblSalaries[[#This Row],[Salary in USD]]/salary_step,1)),tblCountries4[#All],2,0)</f>
        <v>01 | 12500 - 25000</v>
      </c>
      <c r="O1346">
        <f>IF(VALUE(max_scatterplot)=0,tblSalaries[[#This Row],[Salary in USD]],IF(AND(tblSalaries[[#This Row],[Salary in USD]]&gt;=VALUE(min_scatterplot),tblSalaries[[#This Row],[Salary in USD]]&lt;=VALUE(max_scatterplot)),tblSalaries[[#This Row],[Salary in USD]],selection_false))</f>
        <v>15840</v>
      </c>
    </row>
    <row r="1347" spans="2:15" ht="15" customHeight="1" x14ac:dyDescent="0.25">
      <c r="B1347" t="s">
        <v>3465</v>
      </c>
      <c r="C1347" s="1">
        <v>41059.862812500003</v>
      </c>
      <c r="D1347" s="4">
        <v>10000</v>
      </c>
      <c r="E1347">
        <v>10000</v>
      </c>
      <c r="F1347" t="s">
        <v>69</v>
      </c>
      <c r="G1347">
        <f>tblSalaries[[#This Row],[clean Salary (in local currency)]]*VLOOKUP(tblSalaries[[#This Row],[Currency]],mapping!D:E,2,FALSE)</f>
        <v>15761.782720672842</v>
      </c>
      <c r="H1347" t="s">
        <v>20</v>
      </c>
      <c r="I1347" t="s">
        <v>20</v>
      </c>
      <c r="J1347" t="s">
        <v>71</v>
      </c>
      <c r="K1347" t="str">
        <f>VLOOKUP(tblSalaries[[#This Row],[Where do you work]],tblCountries[[Actual]:[Mapping]],2,FALSE)</f>
        <v>UK</v>
      </c>
      <c r="L1347" t="s">
        <v>18</v>
      </c>
      <c r="M1347" s="21">
        <v>8</v>
      </c>
      <c r="N1347" t="str">
        <f>VLOOKUP(IF(FLOOR(tblSalaries[[#This Row],[Salary in USD]]/salary_step,1)&gt;19,19,FLOOR(tblSalaries[[#This Row],[Salary in USD]]/salary_step,1)),tblCountries4[#All],2,0)</f>
        <v>01 | 12500 - 25000</v>
      </c>
      <c r="O1347">
        <f>IF(VALUE(max_scatterplot)=0,tblSalaries[[#This Row],[Salary in USD]],IF(AND(tblSalaries[[#This Row],[Salary in USD]]&gt;=VALUE(min_scatterplot),tblSalaries[[#This Row],[Salary in USD]]&lt;=VALUE(max_scatterplot)),tblSalaries[[#This Row],[Salary in USD]],selection_false))</f>
        <v>15761.782720672842</v>
      </c>
    </row>
    <row r="1348" spans="2:15" ht="15" customHeight="1" x14ac:dyDescent="0.25">
      <c r="B1348" t="s">
        <v>2558</v>
      </c>
      <c r="C1348" s="1">
        <v>41055.251354166663</v>
      </c>
      <c r="D1348" s="4">
        <v>1300</v>
      </c>
      <c r="E1348">
        <v>15600</v>
      </c>
      <c r="F1348" t="s">
        <v>6</v>
      </c>
      <c r="G1348">
        <f>tblSalaries[[#This Row],[clean Salary (in local currency)]]*VLOOKUP(tblSalaries[[#This Row],[Currency]],mapping!D:E,2,FALSE)</f>
        <v>15600</v>
      </c>
      <c r="H1348" t="s">
        <v>661</v>
      </c>
      <c r="I1348" t="s">
        <v>488</v>
      </c>
      <c r="J1348" t="s">
        <v>662</v>
      </c>
      <c r="K1348" t="str">
        <f>VLOOKUP(tblSalaries[[#This Row],[Where do you work]],tblCountries[[Actual]:[Mapping]],2,FALSE)</f>
        <v>Brazil</v>
      </c>
      <c r="L1348" t="s">
        <v>9</v>
      </c>
      <c r="M1348" s="21">
        <v>20</v>
      </c>
      <c r="N1348" t="str">
        <f>VLOOKUP(IF(FLOOR(tblSalaries[[#This Row],[Salary in USD]]/salary_step,1)&gt;19,19,FLOOR(tblSalaries[[#This Row],[Salary in USD]]/salary_step,1)),tblCountries4[#All],2,0)</f>
        <v>01 | 12500 - 25000</v>
      </c>
      <c r="O1348">
        <f>IF(VALUE(max_scatterplot)=0,tblSalaries[[#This Row],[Salary in USD]],IF(AND(tblSalaries[[#This Row],[Salary in USD]]&gt;=VALUE(min_scatterplot),tblSalaries[[#This Row],[Salary in USD]]&lt;=VALUE(max_scatterplot)),tblSalaries[[#This Row],[Salary in USD]],selection_false))</f>
        <v>15600</v>
      </c>
    </row>
    <row r="1349" spans="2:15" ht="15" customHeight="1" x14ac:dyDescent="0.25">
      <c r="B1349" t="s">
        <v>2892</v>
      </c>
      <c r="C1349" s="1">
        <v>41056.642824074072</v>
      </c>
      <c r="D1349" s="4">
        <v>1300</v>
      </c>
      <c r="E1349">
        <v>15600</v>
      </c>
      <c r="F1349" t="s">
        <v>6</v>
      </c>
      <c r="G1349">
        <f>tblSalaries[[#This Row],[clean Salary (in local currency)]]*VLOOKUP(tblSalaries[[#This Row],[Currency]],mapping!D:E,2,FALSE)</f>
        <v>15600</v>
      </c>
      <c r="H1349" t="s">
        <v>1042</v>
      </c>
      <c r="I1349" t="s">
        <v>488</v>
      </c>
      <c r="J1349" t="s">
        <v>1043</v>
      </c>
      <c r="K1349" t="str">
        <f>VLOOKUP(tblSalaries[[#This Row],[Where do you work]],tblCountries[[Actual]:[Mapping]],2,FALSE)</f>
        <v xml:space="preserve">Kuwait </v>
      </c>
      <c r="L1349" t="s">
        <v>9</v>
      </c>
      <c r="M1349" s="21">
        <v>13</v>
      </c>
      <c r="N1349" t="str">
        <f>VLOOKUP(IF(FLOOR(tblSalaries[[#This Row],[Salary in USD]]/salary_step,1)&gt;19,19,FLOOR(tblSalaries[[#This Row],[Salary in USD]]/salary_step,1)),tblCountries4[#All],2,0)</f>
        <v>01 | 12500 - 25000</v>
      </c>
      <c r="O1349">
        <f>IF(VALUE(max_scatterplot)=0,tblSalaries[[#This Row],[Salary in USD]],IF(AND(tblSalaries[[#This Row],[Salary in USD]]&gt;=VALUE(min_scatterplot),tblSalaries[[#This Row],[Salary in USD]]&lt;=VALUE(max_scatterplot)),tblSalaries[[#This Row],[Salary in USD]],selection_false))</f>
        <v>15600</v>
      </c>
    </row>
    <row r="1350" spans="2:15" ht="15" customHeight="1" x14ac:dyDescent="0.25">
      <c r="B1350" t="s">
        <v>2813</v>
      </c>
      <c r="C1350" s="1">
        <v>41055.946666666663</v>
      </c>
      <c r="D1350" s="4">
        <v>15500</v>
      </c>
      <c r="E1350">
        <v>15500</v>
      </c>
      <c r="F1350" t="s">
        <v>6</v>
      </c>
      <c r="G1350">
        <f>tblSalaries[[#This Row],[clean Salary (in local currency)]]*VLOOKUP(tblSalaries[[#This Row],[Currency]],mapping!D:E,2,FALSE)</f>
        <v>15500</v>
      </c>
      <c r="H1350" t="s">
        <v>279</v>
      </c>
      <c r="I1350" t="s">
        <v>279</v>
      </c>
      <c r="J1350" t="s">
        <v>8</v>
      </c>
      <c r="K1350" t="str">
        <f>VLOOKUP(tblSalaries[[#This Row],[Where do you work]],tblCountries[[Actual]:[Mapping]],2,FALSE)</f>
        <v>India</v>
      </c>
      <c r="L1350" t="s">
        <v>25</v>
      </c>
      <c r="M1350" s="21">
        <v>3</v>
      </c>
      <c r="N1350" t="str">
        <f>VLOOKUP(IF(FLOOR(tblSalaries[[#This Row],[Salary in USD]]/salary_step,1)&gt;19,19,FLOOR(tblSalaries[[#This Row],[Salary in USD]]/salary_step,1)),tblCountries4[#All],2,0)</f>
        <v>01 | 12500 - 25000</v>
      </c>
      <c r="O1350">
        <f>IF(VALUE(max_scatterplot)=0,tblSalaries[[#This Row],[Salary in USD]],IF(AND(tblSalaries[[#This Row],[Salary in USD]]&gt;=VALUE(min_scatterplot),tblSalaries[[#This Row],[Salary in USD]]&lt;=VALUE(max_scatterplot)),tblSalaries[[#This Row],[Salary in USD]],selection_false))</f>
        <v>15500</v>
      </c>
    </row>
    <row r="1351" spans="2:15" ht="15" customHeight="1" x14ac:dyDescent="0.25">
      <c r="B1351" t="s">
        <v>2160</v>
      </c>
      <c r="C1351" s="1">
        <v>41055.031377314815</v>
      </c>
      <c r="D1351" s="4">
        <v>15500</v>
      </c>
      <c r="E1351">
        <v>15500</v>
      </c>
      <c r="F1351" t="s">
        <v>6</v>
      </c>
      <c r="G1351">
        <f>tblSalaries[[#This Row],[clean Salary (in local currency)]]*VLOOKUP(tblSalaries[[#This Row],[Currency]],mapping!D:E,2,FALSE)</f>
        <v>15500</v>
      </c>
      <c r="H1351" t="s">
        <v>223</v>
      </c>
      <c r="I1351" t="s">
        <v>310</v>
      </c>
      <c r="J1351" t="s">
        <v>166</v>
      </c>
      <c r="K1351" t="str">
        <f>VLOOKUP(tblSalaries[[#This Row],[Where do you work]],tblCountries[[Actual]:[Mapping]],2,FALSE)</f>
        <v>Mexico</v>
      </c>
      <c r="L1351" t="s">
        <v>13</v>
      </c>
      <c r="M1351" s="21" t="s">
        <v>4016</v>
      </c>
      <c r="N1351" t="str">
        <f>VLOOKUP(IF(FLOOR(tblSalaries[[#This Row],[Salary in USD]]/salary_step,1)&gt;19,19,FLOOR(tblSalaries[[#This Row],[Salary in USD]]/salary_step,1)),tblCountries4[#All],2,0)</f>
        <v>01 | 12500 - 25000</v>
      </c>
      <c r="O1351">
        <f>IF(VALUE(max_scatterplot)=0,tblSalaries[[#This Row],[Salary in USD]],IF(AND(tblSalaries[[#This Row],[Salary in USD]]&gt;=VALUE(min_scatterplot),tblSalaries[[#This Row],[Salary in USD]]&lt;=VALUE(max_scatterplot)),tblSalaries[[#This Row],[Salary in USD]],selection_false))</f>
        <v>15500</v>
      </c>
    </row>
    <row r="1352" spans="2:15" ht="15" customHeight="1" x14ac:dyDescent="0.25">
      <c r="B1352" t="s">
        <v>3146</v>
      </c>
      <c r="C1352" s="1">
        <v>41057.939918981479</v>
      </c>
      <c r="D1352" s="4">
        <v>600000</v>
      </c>
      <c r="E1352">
        <v>600000</v>
      </c>
      <c r="F1352" t="s">
        <v>3986</v>
      </c>
      <c r="G1352">
        <f>tblSalaries[[#This Row],[clean Salary (in local currency)]]*VLOOKUP(tblSalaries[[#This Row],[Currency]],mapping!D:E,2,FALSE)</f>
        <v>15404.364569961488</v>
      </c>
      <c r="H1352" t="s">
        <v>1305</v>
      </c>
      <c r="I1352" t="s">
        <v>20</v>
      </c>
      <c r="J1352" t="s">
        <v>1306</v>
      </c>
      <c r="K1352" t="str">
        <f>VLOOKUP(tblSalaries[[#This Row],[Where do you work]],tblCountries[[Actual]:[Mapping]],2,FALSE)</f>
        <v>Republica Dominicana</v>
      </c>
      <c r="L1352" t="s">
        <v>13</v>
      </c>
      <c r="M1352" s="21">
        <v>3</v>
      </c>
      <c r="N1352" t="str">
        <f>VLOOKUP(IF(FLOOR(tblSalaries[[#This Row],[Salary in USD]]/salary_step,1)&gt;19,19,FLOOR(tblSalaries[[#This Row],[Salary in USD]]/salary_step,1)),tblCountries4[#All],2,0)</f>
        <v>01 | 12500 - 25000</v>
      </c>
      <c r="O1352">
        <f>IF(VALUE(max_scatterplot)=0,tblSalaries[[#This Row],[Salary in USD]],IF(AND(tblSalaries[[#This Row],[Salary in USD]]&gt;=VALUE(min_scatterplot),tblSalaries[[#This Row],[Salary in USD]]&lt;=VALUE(max_scatterplot)),tblSalaries[[#This Row],[Salary in USD]],selection_false))</f>
        <v>15404.364569961488</v>
      </c>
    </row>
    <row r="1353" spans="2:15" ht="15" customHeight="1" x14ac:dyDescent="0.25">
      <c r="B1353" t="s">
        <v>2242</v>
      </c>
      <c r="C1353" s="1">
        <v>41055.043240740742</v>
      </c>
      <c r="D1353" s="4" t="s">
        <v>313</v>
      </c>
      <c r="E1353">
        <v>12000</v>
      </c>
      <c r="F1353" t="s">
        <v>22</v>
      </c>
      <c r="G1353">
        <f>tblSalaries[[#This Row],[clean Salary (in local currency)]]*VLOOKUP(tblSalaries[[#This Row],[Currency]],mapping!D:E,2,FALSE)</f>
        <v>15244.793267899293</v>
      </c>
      <c r="H1353" t="s">
        <v>314</v>
      </c>
      <c r="I1353" t="s">
        <v>67</v>
      </c>
      <c r="J1353" t="s">
        <v>30</v>
      </c>
      <c r="K1353" t="str">
        <f>VLOOKUP(tblSalaries[[#This Row],[Where do you work]],tblCountries[[Actual]:[Mapping]],2,FALSE)</f>
        <v>Portugal</v>
      </c>
      <c r="L1353" t="s">
        <v>13</v>
      </c>
      <c r="M1353" s="21" t="s">
        <v>4016</v>
      </c>
      <c r="N1353" t="str">
        <f>VLOOKUP(IF(FLOOR(tblSalaries[[#This Row],[Salary in USD]]/salary_step,1)&gt;19,19,FLOOR(tblSalaries[[#This Row],[Salary in USD]]/salary_step,1)),tblCountries4[#All],2,0)</f>
        <v>01 | 12500 - 25000</v>
      </c>
      <c r="O1353">
        <f>IF(VALUE(max_scatterplot)=0,tblSalaries[[#This Row],[Salary in USD]],IF(AND(tblSalaries[[#This Row],[Salary in USD]]&gt;=VALUE(min_scatterplot),tblSalaries[[#This Row],[Salary in USD]]&lt;=VALUE(max_scatterplot)),tblSalaries[[#This Row],[Salary in USD]],selection_false))</f>
        <v>15244.793267899293</v>
      </c>
    </row>
    <row r="1354" spans="2:15" ht="15" customHeight="1" x14ac:dyDescent="0.25">
      <c r="B1354" t="s">
        <v>2985</v>
      </c>
      <c r="C1354" s="1">
        <v>41057.427395833336</v>
      </c>
      <c r="D1354" s="4" t="s">
        <v>1129</v>
      </c>
      <c r="E1354">
        <v>48000</v>
      </c>
      <c r="F1354" t="s">
        <v>3939</v>
      </c>
      <c r="G1354">
        <f>tblSalaries[[#This Row],[clean Salary (in local currency)]]*VLOOKUP(tblSalaries[[#This Row],[Currency]],mapping!D:E,2,FALSE)</f>
        <v>15206.427249917633</v>
      </c>
      <c r="H1354" t="s">
        <v>1130</v>
      </c>
      <c r="I1354" t="s">
        <v>52</v>
      </c>
      <c r="J1354" t="s">
        <v>1131</v>
      </c>
      <c r="K1354" t="str">
        <f>VLOOKUP(tblSalaries[[#This Row],[Where do you work]],tblCountries[[Actual]:[Mapping]],2,FALSE)</f>
        <v>Malaysia</v>
      </c>
      <c r="L1354" t="s">
        <v>9</v>
      </c>
      <c r="M1354" s="21">
        <v>2</v>
      </c>
      <c r="N1354" t="str">
        <f>VLOOKUP(IF(FLOOR(tblSalaries[[#This Row],[Salary in USD]]/salary_step,1)&gt;19,19,FLOOR(tblSalaries[[#This Row],[Salary in USD]]/salary_step,1)),tblCountries4[#All],2,0)</f>
        <v>01 | 12500 - 25000</v>
      </c>
      <c r="O1354">
        <f>IF(VALUE(max_scatterplot)=0,tblSalaries[[#This Row],[Salary in USD]],IF(AND(tblSalaries[[#This Row],[Salary in USD]]&gt;=VALUE(min_scatterplot),tblSalaries[[#This Row],[Salary in USD]]&lt;=VALUE(max_scatterplot)),tblSalaries[[#This Row],[Salary in USD]],selection_false))</f>
        <v>15206.427249917633</v>
      </c>
    </row>
    <row r="1355" spans="2:15" ht="15" customHeight="1" x14ac:dyDescent="0.25">
      <c r="B1355" t="s">
        <v>3127</v>
      </c>
      <c r="C1355" s="1">
        <v>41057.809074074074</v>
      </c>
      <c r="D1355" s="4" t="s">
        <v>1279</v>
      </c>
      <c r="E1355">
        <v>853000</v>
      </c>
      <c r="F1355" t="s">
        <v>40</v>
      </c>
      <c r="G1355">
        <f>tblSalaries[[#This Row],[clean Salary (in local currency)]]*VLOOKUP(tblSalaries[[#This Row],[Currency]],mapping!D:E,2,FALSE)</f>
        <v>15190.15293438851</v>
      </c>
      <c r="H1355" t="s">
        <v>1280</v>
      </c>
      <c r="I1355" t="s">
        <v>20</v>
      </c>
      <c r="J1355" t="s">
        <v>8</v>
      </c>
      <c r="K1355" t="str">
        <f>VLOOKUP(tblSalaries[[#This Row],[Where do you work]],tblCountries[[Actual]:[Mapping]],2,FALSE)</f>
        <v>India</v>
      </c>
      <c r="L1355" t="s">
        <v>18</v>
      </c>
      <c r="M1355" s="21">
        <v>6</v>
      </c>
      <c r="N1355" t="str">
        <f>VLOOKUP(IF(FLOOR(tblSalaries[[#This Row],[Salary in USD]]/salary_step,1)&gt;19,19,FLOOR(tblSalaries[[#This Row],[Salary in USD]]/salary_step,1)),tblCountries4[#All],2,0)</f>
        <v>01 | 12500 - 25000</v>
      </c>
      <c r="O1355">
        <f>IF(VALUE(max_scatterplot)=0,tblSalaries[[#This Row],[Salary in USD]],IF(AND(tblSalaries[[#This Row],[Salary in USD]]&gt;=VALUE(min_scatterplot),tblSalaries[[#This Row],[Salary in USD]]&lt;=VALUE(max_scatterplot)),tblSalaries[[#This Row],[Salary in USD]],selection_false))</f>
        <v>15190.15293438851</v>
      </c>
    </row>
    <row r="1356" spans="2:15" ht="15" customHeight="1" x14ac:dyDescent="0.25">
      <c r="B1356" t="s">
        <v>2610</v>
      </c>
      <c r="C1356" s="1">
        <v>41055.4452662037</v>
      </c>
      <c r="D1356" s="4" t="s">
        <v>717</v>
      </c>
      <c r="E1356">
        <v>850000</v>
      </c>
      <c r="F1356" t="s">
        <v>40</v>
      </c>
      <c r="G1356">
        <f>tblSalaries[[#This Row],[clean Salary (in local currency)]]*VLOOKUP(tblSalaries[[#This Row],[Currency]],mapping!D:E,2,FALSE)</f>
        <v>15136.729184326183</v>
      </c>
      <c r="H1356" t="s">
        <v>108</v>
      </c>
      <c r="I1356" t="s">
        <v>20</v>
      </c>
      <c r="J1356" t="s">
        <v>8</v>
      </c>
      <c r="K1356" t="str">
        <f>VLOOKUP(tblSalaries[[#This Row],[Where do you work]],tblCountries[[Actual]:[Mapping]],2,FALSE)</f>
        <v>India</v>
      </c>
      <c r="L1356" t="s">
        <v>9</v>
      </c>
      <c r="M1356" s="21">
        <v>6</v>
      </c>
      <c r="N1356" t="str">
        <f>VLOOKUP(IF(FLOOR(tblSalaries[[#This Row],[Salary in USD]]/salary_step,1)&gt;19,19,FLOOR(tblSalaries[[#This Row],[Salary in USD]]/salary_step,1)),tblCountries4[#All],2,0)</f>
        <v>01 | 12500 - 25000</v>
      </c>
      <c r="O1356">
        <f>IF(VALUE(max_scatterplot)=0,tblSalaries[[#This Row],[Salary in USD]],IF(AND(tblSalaries[[#This Row],[Salary in USD]]&gt;=VALUE(min_scatterplot),tblSalaries[[#This Row],[Salary in USD]]&lt;=VALUE(max_scatterplot)),tblSalaries[[#This Row],[Salary in USD]],selection_false))</f>
        <v>15136.729184326183</v>
      </c>
    </row>
    <row r="1357" spans="2:15" ht="15" customHeight="1" x14ac:dyDescent="0.25">
      <c r="B1357" t="s">
        <v>2798</v>
      </c>
      <c r="C1357" s="1">
        <v>41055.893761574072</v>
      </c>
      <c r="D1357" s="4">
        <v>850000</v>
      </c>
      <c r="E1357">
        <v>850000</v>
      </c>
      <c r="F1357" t="s">
        <v>40</v>
      </c>
      <c r="G1357">
        <f>tblSalaries[[#This Row],[clean Salary (in local currency)]]*VLOOKUP(tblSalaries[[#This Row],[Currency]],mapping!D:E,2,FALSE)</f>
        <v>15136.729184326183</v>
      </c>
      <c r="H1357" t="s">
        <v>926</v>
      </c>
      <c r="I1357" t="s">
        <v>20</v>
      </c>
      <c r="J1357" t="s">
        <v>8</v>
      </c>
      <c r="K1357" t="str">
        <f>VLOOKUP(tblSalaries[[#This Row],[Where do you work]],tblCountries[[Actual]:[Mapping]],2,FALSE)</f>
        <v>India</v>
      </c>
      <c r="L1357" t="s">
        <v>9</v>
      </c>
      <c r="M1357" s="21">
        <v>2</v>
      </c>
      <c r="N1357" t="str">
        <f>VLOOKUP(IF(FLOOR(tblSalaries[[#This Row],[Salary in USD]]/salary_step,1)&gt;19,19,FLOOR(tblSalaries[[#This Row],[Salary in USD]]/salary_step,1)),tblCountries4[#All],2,0)</f>
        <v>01 | 12500 - 25000</v>
      </c>
      <c r="O1357">
        <f>IF(VALUE(max_scatterplot)=0,tblSalaries[[#This Row],[Salary in USD]],IF(AND(tblSalaries[[#This Row],[Salary in USD]]&gt;=VALUE(min_scatterplot),tblSalaries[[#This Row],[Salary in USD]]&lt;=VALUE(max_scatterplot)),tblSalaries[[#This Row],[Salary in USD]],selection_false))</f>
        <v>15136.729184326183</v>
      </c>
    </row>
    <row r="1358" spans="2:15" ht="15" customHeight="1" x14ac:dyDescent="0.25">
      <c r="B1358" t="s">
        <v>2890</v>
      </c>
      <c r="C1358" s="1">
        <v>41056.621874999997</v>
      </c>
      <c r="D1358" s="4" t="s">
        <v>717</v>
      </c>
      <c r="E1358">
        <v>850000</v>
      </c>
      <c r="F1358" t="s">
        <v>40</v>
      </c>
      <c r="G1358">
        <f>tblSalaries[[#This Row],[clean Salary (in local currency)]]*VLOOKUP(tblSalaries[[#This Row],[Currency]],mapping!D:E,2,FALSE)</f>
        <v>15136.729184326183</v>
      </c>
      <c r="H1358" t="s">
        <v>1022</v>
      </c>
      <c r="I1358" t="s">
        <v>52</v>
      </c>
      <c r="J1358" t="s">
        <v>8</v>
      </c>
      <c r="K1358" t="str">
        <f>VLOOKUP(tblSalaries[[#This Row],[Where do you work]],tblCountries[[Actual]:[Mapping]],2,FALSE)</f>
        <v>India</v>
      </c>
      <c r="L1358" t="s">
        <v>18</v>
      </c>
      <c r="M1358" s="21">
        <v>3</v>
      </c>
      <c r="N1358" t="str">
        <f>VLOOKUP(IF(FLOOR(tblSalaries[[#This Row],[Salary in USD]]/salary_step,1)&gt;19,19,FLOOR(tblSalaries[[#This Row],[Salary in USD]]/salary_step,1)),tblCountries4[#All],2,0)</f>
        <v>01 | 12500 - 25000</v>
      </c>
      <c r="O1358">
        <f>IF(VALUE(max_scatterplot)=0,tblSalaries[[#This Row],[Salary in USD]],IF(AND(tblSalaries[[#This Row],[Salary in USD]]&gt;=VALUE(min_scatterplot),tblSalaries[[#This Row],[Salary in USD]]&lt;=VALUE(max_scatterplot)),tblSalaries[[#This Row],[Salary in USD]],selection_false))</f>
        <v>15136.729184326183</v>
      </c>
    </row>
    <row r="1359" spans="2:15" ht="15" customHeight="1" x14ac:dyDescent="0.25">
      <c r="B1359" t="s">
        <v>3544</v>
      </c>
      <c r="C1359" s="1">
        <v>41061.130219907405</v>
      </c>
      <c r="D1359" s="4" t="s">
        <v>1723</v>
      </c>
      <c r="E1359">
        <v>850000</v>
      </c>
      <c r="F1359" t="s">
        <v>40</v>
      </c>
      <c r="G1359">
        <f>tblSalaries[[#This Row],[clean Salary (in local currency)]]*VLOOKUP(tblSalaries[[#This Row],[Currency]],mapping!D:E,2,FALSE)</f>
        <v>15136.729184326183</v>
      </c>
      <c r="H1359" t="s">
        <v>1724</v>
      </c>
      <c r="I1359" t="s">
        <v>20</v>
      </c>
      <c r="J1359" t="s">
        <v>8</v>
      </c>
      <c r="K1359" t="str">
        <f>VLOOKUP(tblSalaries[[#This Row],[Where do you work]],tblCountries[[Actual]:[Mapping]],2,FALSE)</f>
        <v>India</v>
      </c>
      <c r="L1359" t="s">
        <v>9</v>
      </c>
      <c r="M1359" s="21">
        <v>5</v>
      </c>
      <c r="N1359" t="str">
        <f>VLOOKUP(IF(FLOOR(tblSalaries[[#This Row],[Salary in USD]]/salary_step,1)&gt;19,19,FLOOR(tblSalaries[[#This Row],[Salary in USD]]/salary_step,1)),tblCountries4[#All],2,0)</f>
        <v>01 | 12500 - 25000</v>
      </c>
      <c r="O1359">
        <f>IF(VALUE(max_scatterplot)=0,tblSalaries[[#This Row],[Salary in USD]],IF(AND(tblSalaries[[#This Row],[Salary in USD]]&gt;=VALUE(min_scatterplot),tblSalaries[[#This Row],[Salary in USD]]&lt;=VALUE(max_scatterplot)),tblSalaries[[#This Row],[Salary in USD]],selection_false))</f>
        <v>15136.729184326183</v>
      </c>
    </row>
    <row r="1360" spans="2:15" ht="15" customHeight="1" x14ac:dyDescent="0.25">
      <c r="B1360" t="s">
        <v>2589</v>
      </c>
      <c r="C1360" s="1">
        <v>41055.340775462966</v>
      </c>
      <c r="D1360" s="4">
        <v>8000</v>
      </c>
      <c r="E1360">
        <v>96000</v>
      </c>
      <c r="F1360" t="s">
        <v>3910</v>
      </c>
      <c r="G1360">
        <f>tblSalaries[[#This Row],[clean Salary (in local currency)]]*VLOOKUP(tblSalaries[[#This Row],[Currency]],mapping!D:E,2,FALSE)</f>
        <v>15092.18020692008</v>
      </c>
      <c r="H1360" t="s">
        <v>689</v>
      </c>
      <c r="I1360" t="s">
        <v>310</v>
      </c>
      <c r="J1360" t="s">
        <v>690</v>
      </c>
      <c r="K1360" t="str">
        <f>VLOOKUP(tblSalaries[[#This Row],[Where do you work]],tblCountries[[Actual]:[Mapping]],2,FALSE)</f>
        <v>China</v>
      </c>
      <c r="L1360" t="s">
        <v>9</v>
      </c>
      <c r="M1360" s="21">
        <v>10</v>
      </c>
      <c r="N1360" t="str">
        <f>VLOOKUP(IF(FLOOR(tblSalaries[[#This Row],[Salary in USD]]/salary_step,1)&gt;19,19,FLOOR(tblSalaries[[#This Row],[Salary in USD]]/salary_step,1)),tblCountries4[#All],2,0)</f>
        <v>01 | 12500 - 25000</v>
      </c>
      <c r="O1360">
        <f>IF(VALUE(max_scatterplot)=0,tblSalaries[[#This Row],[Salary in USD]],IF(AND(tblSalaries[[#This Row],[Salary in USD]]&gt;=VALUE(min_scatterplot),tblSalaries[[#This Row],[Salary in USD]]&lt;=VALUE(max_scatterplot)),tblSalaries[[#This Row],[Salary in USD]],selection_false))</f>
        <v>15092.18020692008</v>
      </c>
    </row>
    <row r="1361" spans="2:15" ht="15" customHeight="1" x14ac:dyDescent="0.25">
      <c r="B1361" t="s">
        <v>2010</v>
      </c>
      <c r="C1361" s="1">
        <v>41054.13417824074</v>
      </c>
      <c r="D1361" s="4" t="s">
        <v>10</v>
      </c>
      <c r="E1361">
        <v>15000</v>
      </c>
      <c r="F1361" t="s">
        <v>6</v>
      </c>
      <c r="G1361">
        <f>tblSalaries[[#This Row],[clean Salary (in local currency)]]*VLOOKUP(tblSalaries[[#This Row],[Currency]],mapping!D:E,2,FALSE)</f>
        <v>15000</v>
      </c>
      <c r="H1361" t="s">
        <v>11</v>
      </c>
      <c r="I1361" t="s">
        <v>488</v>
      </c>
      <c r="J1361" t="s">
        <v>12</v>
      </c>
      <c r="K1361" t="str">
        <f>VLOOKUP(tblSalaries[[#This Row],[Where do you work]],tblCountries[[Actual]:[Mapping]],2,FALSE)</f>
        <v>Croatia</v>
      </c>
      <c r="L1361" t="s">
        <v>13</v>
      </c>
      <c r="M1361" s="21" t="s">
        <v>4016</v>
      </c>
      <c r="N1361" t="str">
        <f>VLOOKUP(IF(FLOOR(tblSalaries[[#This Row],[Salary in USD]]/salary_step,1)&gt;19,19,FLOOR(tblSalaries[[#This Row],[Salary in USD]]/salary_step,1)),tblCountries4[#All],2,0)</f>
        <v>01 | 12500 - 25000</v>
      </c>
      <c r="O1361">
        <f>IF(VALUE(max_scatterplot)=0,tblSalaries[[#This Row],[Salary in USD]],IF(AND(tblSalaries[[#This Row],[Salary in USD]]&gt;=VALUE(min_scatterplot),tblSalaries[[#This Row],[Salary in USD]]&lt;=VALUE(max_scatterplot)),tblSalaries[[#This Row],[Salary in USD]],selection_false))</f>
        <v>15000</v>
      </c>
    </row>
    <row r="1362" spans="2:15" ht="15" customHeight="1" x14ac:dyDescent="0.25">
      <c r="B1362" t="s">
        <v>2519</v>
      </c>
      <c r="C1362" s="1">
        <v>41055.192164351851</v>
      </c>
      <c r="D1362" s="4">
        <v>15000</v>
      </c>
      <c r="E1362">
        <v>15000</v>
      </c>
      <c r="F1362" t="s">
        <v>6</v>
      </c>
      <c r="G1362">
        <f>tblSalaries[[#This Row],[clean Salary (in local currency)]]*VLOOKUP(tblSalaries[[#This Row],[Currency]],mapping!D:E,2,FALSE)</f>
        <v>15000</v>
      </c>
      <c r="H1362" t="s">
        <v>622</v>
      </c>
      <c r="I1362" t="s">
        <v>52</v>
      </c>
      <c r="J1362" t="s">
        <v>8</v>
      </c>
      <c r="K1362" t="str">
        <f>VLOOKUP(tblSalaries[[#This Row],[Where do you work]],tblCountries[[Actual]:[Mapping]],2,FALSE)</f>
        <v>India</v>
      </c>
      <c r="L1362" t="s">
        <v>9</v>
      </c>
      <c r="M1362" s="21" t="s">
        <v>4016</v>
      </c>
      <c r="N1362" t="str">
        <f>VLOOKUP(IF(FLOOR(tblSalaries[[#This Row],[Salary in USD]]/salary_step,1)&gt;19,19,FLOOR(tblSalaries[[#This Row],[Salary in USD]]/salary_step,1)),tblCountries4[#All],2,0)</f>
        <v>01 | 12500 - 25000</v>
      </c>
      <c r="O1362">
        <f>IF(VALUE(max_scatterplot)=0,tblSalaries[[#This Row],[Salary in USD]],IF(AND(tblSalaries[[#This Row],[Salary in USD]]&gt;=VALUE(min_scatterplot),tblSalaries[[#This Row],[Salary in USD]]&lt;=VALUE(max_scatterplot)),tblSalaries[[#This Row],[Salary in USD]],selection_false))</f>
        <v>15000</v>
      </c>
    </row>
    <row r="1363" spans="2:15" ht="15" customHeight="1" x14ac:dyDescent="0.25">
      <c r="B1363" t="s">
        <v>2651</v>
      </c>
      <c r="C1363" s="1">
        <v>41055.518437500003</v>
      </c>
      <c r="D1363" s="4">
        <v>15000</v>
      </c>
      <c r="E1363">
        <v>15000</v>
      </c>
      <c r="F1363" t="s">
        <v>6</v>
      </c>
      <c r="G1363">
        <f>tblSalaries[[#This Row],[clean Salary (in local currency)]]*VLOOKUP(tblSalaries[[#This Row],[Currency]],mapping!D:E,2,FALSE)</f>
        <v>15000</v>
      </c>
      <c r="H1363" t="s">
        <v>721</v>
      </c>
      <c r="I1363" t="s">
        <v>3999</v>
      </c>
      <c r="J1363" t="s">
        <v>8</v>
      </c>
      <c r="K1363" t="str">
        <f>VLOOKUP(tblSalaries[[#This Row],[Where do you work]],tblCountries[[Actual]:[Mapping]],2,FALSE)</f>
        <v>India</v>
      </c>
      <c r="L1363" t="s">
        <v>13</v>
      </c>
      <c r="M1363" s="21">
        <v>2</v>
      </c>
      <c r="N1363" t="str">
        <f>VLOOKUP(IF(FLOOR(tblSalaries[[#This Row],[Salary in USD]]/salary_step,1)&gt;19,19,FLOOR(tblSalaries[[#This Row],[Salary in USD]]/salary_step,1)),tblCountries4[#All],2,0)</f>
        <v>01 | 12500 - 25000</v>
      </c>
      <c r="O1363">
        <f>IF(VALUE(max_scatterplot)=0,tblSalaries[[#This Row],[Salary in USD]],IF(AND(tblSalaries[[#This Row],[Salary in USD]]&gt;=VALUE(min_scatterplot),tblSalaries[[#This Row],[Salary in USD]]&lt;=VALUE(max_scatterplot)),tblSalaries[[#This Row],[Salary in USD]],selection_false))</f>
        <v>15000</v>
      </c>
    </row>
    <row r="1364" spans="2:15" ht="15" customHeight="1" x14ac:dyDescent="0.25">
      <c r="B1364" t="s">
        <v>2737</v>
      </c>
      <c r="C1364" s="1">
        <v>41055.667986111112</v>
      </c>
      <c r="D1364" s="4">
        <v>15000</v>
      </c>
      <c r="E1364">
        <v>15000</v>
      </c>
      <c r="F1364" t="s">
        <v>6</v>
      </c>
      <c r="G1364">
        <f>tblSalaries[[#This Row],[clean Salary (in local currency)]]*VLOOKUP(tblSalaries[[#This Row],[Currency]],mapping!D:E,2,FALSE)</f>
        <v>15000</v>
      </c>
      <c r="H1364" t="s">
        <v>854</v>
      </c>
      <c r="I1364" t="s">
        <v>488</v>
      </c>
      <c r="J1364" t="s">
        <v>8</v>
      </c>
      <c r="K1364" t="str">
        <f>VLOOKUP(tblSalaries[[#This Row],[Where do you work]],tblCountries[[Actual]:[Mapping]],2,FALSE)</f>
        <v>India</v>
      </c>
      <c r="L1364" t="s">
        <v>18</v>
      </c>
      <c r="M1364" s="21">
        <v>2</v>
      </c>
      <c r="N1364" t="str">
        <f>VLOOKUP(IF(FLOOR(tblSalaries[[#This Row],[Salary in USD]]/salary_step,1)&gt;19,19,FLOOR(tblSalaries[[#This Row],[Salary in USD]]/salary_step,1)),tblCountries4[#All],2,0)</f>
        <v>01 | 12500 - 25000</v>
      </c>
      <c r="O1364">
        <f>IF(VALUE(max_scatterplot)=0,tblSalaries[[#This Row],[Salary in USD]],IF(AND(tblSalaries[[#This Row],[Salary in USD]]&gt;=VALUE(min_scatterplot),tblSalaries[[#This Row],[Salary in USD]]&lt;=VALUE(max_scatterplot)),tblSalaries[[#This Row],[Salary in USD]],selection_false))</f>
        <v>15000</v>
      </c>
    </row>
    <row r="1365" spans="2:15" ht="15" customHeight="1" x14ac:dyDescent="0.25">
      <c r="B1365" t="s">
        <v>2952</v>
      </c>
      <c r="C1365" s="1">
        <v>41057.243981481479</v>
      </c>
      <c r="D1365" s="4">
        <v>15000</v>
      </c>
      <c r="E1365">
        <v>15000</v>
      </c>
      <c r="F1365" t="s">
        <v>6</v>
      </c>
      <c r="G1365">
        <f>tblSalaries[[#This Row],[clean Salary (in local currency)]]*VLOOKUP(tblSalaries[[#This Row],[Currency]],mapping!D:E,2,FALSE)</f>
        <v>15000</v>
      </c>
      <c r="H1365" t="s">
        <v>1103</v>
      </c>
      <c r="I1365" t="s">
        <v>20</v>
      </c>
      <c r="J1365" t="s">
        <v>8</v>
      </c>
      <c r="K1365" t="str">
        <f>VLOOKUP(tblSalaries[[#This Row],[Where do you work]],tblCountries[[Actual]:[Mapping]],2,FALSE)</f>
        <v>India</v>
      </c>
      <c r="L1365" t="s">
        <v>18</v>
      </c>
      <c r="M1365" s="21">
        <v>2</v>
      </c>
      <c r="N1365" t="str">
        <f>VLOOKUP(IF(FLOOR(tblSalaries[[#This Row],[Salary in USD]]/salary_step,1)&gt;19,19,FLOOR(tblSalaries[[#This Row],[Salary in USD]]/salary_step,1)),tblCountries4[#All],2,0)</f>
        <v>01 | 12500 - 25000</v>
      </c>
      <c r="O1365">
        <f>IF(VALUE(max_scatterplot)=0,tblSalaries[[#This Row],[Salary in USD]],IF(AND(tblSalaries[[#This Row],[Salary in USD]]&gt;=VALUE(min_scatterplot),tblSalaries[[#This Row],[Salary in USD]]&lt;=VALUE(max_scatterplot)),tblSalaries[[#This Row],[Salary in USD]],selection_false))</f>
        <v>15000</v>
      </c>
    </row>
    <row r="1366" spans="2:15" ht="15" customHeight="1" x14ac:dyDescent="0.25">
      <c r="B1366" t="s">
        <v>3000</v>
      </c>
      <c r="C1366" s="1">
        <v>41057.486932870372</v>
      </c>
      <c r="D1366" s="4">
        <v>15000</v>
      </c>
      <c r="E1366">
        <v>15000</v>
      </c>
      <c r="F1366" t="s">
        <v>6</v>
      </c>
      <c r="G1366">
        <f>tblSalaries[[#This Row],[clean Salary (in local currency)]]*VLOOKUP(tblSalaries[[#This Row],[Currency]],mapping!D:E,2,FALSE)</f>
        <v>15000</v>
      </c>
      <c r="H1366" t="s">
        <v>1150</v>
      </c>
      <c r="I1366" t="s">
        <v>52</v>
      </c>
      <c r="J1366" t="s">
        <v>8</v>
      </c>
      <c r="K1366" t="str">
        <f>VLOOKUP(tblSalaries[[#This Row],[Where do you work]],tblCountries[[Actual]:[Mapping]],2,FALSE)</f>
        <v>India</v>
      </c>
      <c r="L1366" t="s">
        <v>9</v>
      </c>
      <c r="M1366" s="21">
        <v>4</v>
      </c>
      <c r="N1366" t="str">
        <f>VLOOKUP(IF(FLOOR(tblSalaries[[#This Row],[Salary in USD]]/salary_step,1)&gt;19,19,FLOOR(tblSalaries[[#This Row],[Salary in USD]]/salary_step,1)),tblCountries4[#All],2,0)</f>
        <v>01 | 12500 - 25000</v>
      </c>
      <c r="O1366">
        <f>IF(VALUE(max_scatterplot)=0,tblSalaries[[#This Row],[Salary in USD]],IF(AND(tblSalaries[[#This Row],[Salary in USD]]&gt;=VALUE(min_scatterplot),tblSalaries[[#This Row],[Salary in USD]]&lt;=VALUE(max_scatterplot)),tblSalaries[[#This Row],[Salary in USD]],selection_false))</f>
        <v>15000</v>
      </c>
    </row>
    <row r="1367" spans="2:15" ht="15" customHeight="1" x14ac:dyDescent="0.25">
      <c r="B1367" t="s">
        <v>3591</v>
      </c>
      <c r="C1367" s="1">
        <v>41062.582476851851</v>
      </c>
      <c r="D1367" s="4">
        <v>15000</v>
      </c>
      <c r="E1367">
        <v>15000</v>
      </c>
      <c r="F1367" t="s">
        <v>6</v>
      </c>
      <c r="G1367">
        <f>tblSalaries[[#This Row],[clean Salary (in local currency)]]*VLOOKUP(tblSalaries[[#This Row],[Currency]],mapping!D:E,2,FALSE)</f>
        <v>15000</v>
      </c>
      <c r="H1367" t="s">
        <v>1760</v>
      </c>
      <c r="I1367" t="s">
        <v>20</v>
      </c>
      <c r="J1367" t="s">
        <v>8</v>
      </c>
      <c r="K1367" t="str">
        <f>VLOOKUP(tblSalaries[[#This Row],[Where do you work]],tblCountries[[Actual]:[Mapping]],2,FALSE)</f>
        <v>India</v>
      </c>
      <c r="L1367" t="s">
        <v>9</v>
      </c>
      <c r="M1367" s="21">
        <v>5</v>
      </c>
      <c r="N1367" t="str">
        <f>VLOOKUP(IF(FLOOR(tblSalaries[[#This Row],[Salary in USD]]/salary_step,1)&gt;19,19,FLOOR(tblSalaries[[#This Row],[Salary in USD]]/salary_step,1)),tblCountries4[#All],2,0)</f>
        <v>01 | 12500 - 25000</v>
      </c>
      <c r="O1367">
        <f>IF(VALUE(max_scatterplot)=0,tblSalaries[[#This Row],[Salary in USD]],IF(AND(tblSalaries[[#This Row],[Salary in USD]]&gt;=VALUE(min_scatterplot),tblSalaries[[#This Row],[Salary in USD]]&lt;=VALUE(max_scatterplot)),tblSalaries[[#This Row],[Salary in USD]],selection_false))</f>
        <v>15000</v>
      </c>
    </row>
    <row r="1368" spans="2:15" ht="15" customHeight="1" x14ac:dyDescent="0.25">
      <c r="B1368" t="s">
        <v>3795</v>
      </c>
      <c r="C1368" s="1">
        <v>41073.72415509259</v>
      </c>
      <c r="D1368" s="4">
        <v>15000</v>
      </c>
      <c r="E1368">
        <v>15000</v>
      </c>
      <c r="F1368" t="s">
        <v>6</v>
      </c>
      <c r="G1368">
        <f>tblSalaries[[#This Row],[clean Salary (in local currency)]]*VLOOKUP(tblSalaries[[#This Row],[Currency]],mapping!D:E,2,FALSE)</f>
        <v>15000</v>
      </c>
      <c r="H1368" t="s">
        <v>1002</v>
      </c>
      <c r="I1368" t="s">
        <v>20</v>
      </c>
      <c r="J1368" t="s">
        <v>8</v>
      </c>
      <c r="K1368" t="str">
        <f>VLOOKUP(tblSalaries[[#This Row],[Where do you work]],tblCountries[[Actual]:[Mapping]],2,FALSE)</f>
        <v>India</v>
      </c>
      <c r="L1368" t="s">
        <v>18</v>
      </c>
      <c r="M1368" s="21">
        <v>0.3</v>
      </c>
      <c r="N1368" t="str">
        <f>VLOOKUP(IF(FLOOR(tblSalaries[[#This Row],[Salary in USD]]/salary_step,1)&gt;19,19,FLOOR(tblSalaries[[#This Row],[Salary in USD]]/salary_step,1)),tblCountries4[#All],2,0)</f>
        <v>01 | 12500 - 25000</v>
      </c>
      <c r="O1368">
        <f>IF(VALUE(max_scatterplot)=0,tblSalaries[[#This Row],[Salary in USD]],IF(AND(tblSalaries[[#This Row],[Salary in USD]]&gt;=VALUE(min_scatterplot),tblSalaries[[#This Row],[Salary in USD]]&lt;=VALUE(max_scatterplot)),tblSalaries[[#This Row],[Salary in USD]],selection_false))</f>
        <v>15000</v>
      </c>
    </row>
    <row r="1369" spans="2:15" ht="15" customHeight="1" x14ac:dyDescent="0.25">
      <c r="B1369" t="s">
        <v>2666</v>
      </c>
      <c r="C1369" s="1">
        <v>41055.537916666668</v>
      </c>
      <c r="D1369" s="4">
        <v>15000</v>
      </c>
      <c r="E1369">
        <v>15000</v>
      </c>
      <c r="F1369" t="s">
        <v>6</v>
      </c>
      <c r="G1369">
        <f>tblSalaries[[#This Row],[clean Salary (in local currency)]]*VLOOKUP(tblSalaries[[#This Row],[Currency]],mapping!D:E,2,FALSE)</f>
        <v>15000</v>
      </c>
      <c r="H1369" t="s">
        <v>776</v>
      </c>
      <c r="I1369" t="s">
        <v>20</v>
      </c>
      <c r="J1369" t="s">
        <v>726</v>
      </c>
      <c r="K1369" t="str">
        <f>VLOOKUP(tblSalaries[[#This Row],[Where do you work]],tblCountries[[Actual]:[Mapping]],2,FALSE)</f>
        <v>Indonesia</v>
      </c>
      <c r="L1369" t="s">
        <v>9</v>
      </c>
      <c r="M1369" s="21">
        <v>1</v>
      </c>
      <c r="N1369" t="str">
        <f>VLOOKUP(IF(FLOOR(tblSalaries[[#This Row],[Salary in USD]]/salary_step,1)&gt;19,19,FLOOR(tblSalaries[[#This Row],[Salary in USD]]/salary_step,1)),tblCountries4[#All],2,0)</f>
        <v>01 | 12500 - 25000</v>
      </c>
      <c r="O1369">
        <f>IF(VALUE(max_scatterplot)=0,tblSalaries[[#This Row],[Salary in USD]],IF(AND(tblSalaries[[#This Row],[Salary in USD]]&gt;=VALUE(min_scatterplot),tblSalaries[[#This Row],[Salary in USD]]&lt;=VALUE(max_scatterplot)),tblSalaries[[#This Row],[Salary in USD]],selection_false))</f>
        <v>15000</v>
      </c>
    </row>
    <row r="1370" spans="2:15" ht="15" customHeight="1" x14ac:dyDescent="0.25">
      <c r="B1370" t="s">
        <v>2707</v>
      </c>
      <c r="C1370" s="1">
        <v>41055.597488425927</v>
      </c>
      <c r="D1370" s="4" t="s">
        <v>816</v>
      </c>
      <c r="E1370">
        <v>15000</v>
      </c>
      <c r="F1370" t="s">
        <v>6</v>
      </c>
      <c r="G1370">
        <f>tblSalaries[[#This Row],[clean Salary (in local currency)]]*VLOOKUP(tblSalaries[[#This Row],[Currency]],mapping!D:E,2,FALSE)</f>
        <v>15000</v>
      </c>
      <c r="H1370" t="s">
        <v>817</v>
      </c>
      <c r="I1370" t="s">
        <v>310</v>
      </c>
      <c r="J1370" t="s">
        <v>818</v>
      </c>
      <c r="K1370" t="str">
        <f>VLOOKUP(tblSalaries[[#This Row],[Where do you work]],tblCountries[[Actual]:[Mapping]],2,FALSE)</f>
        <v>Lithuania</v>
      </c>
      <c r="L1370" t="s">
        <v>9</v>
      </c>
      <c r="M1370" s="21">
        <v>2</v>
      </c>
      <c r="N1370" t="str">
        <f>VLOOKUP(IF(FLOOR(tblSalaries[[#This Row],[Salary in USD]]/salary_step,1)&gt;19,19,FLOOR(tblSalaries[[#This Row],[Salary in USD]]/salary_step,1)),tblCountries4[#All],2,0)</f>
        <v>01 | 12500 - 25000</v>
      </c>
      <c r="O1370">
        <f>IF(VALUE(max_scatterplot)=0,tblSalaries[[#This Row],[Salary in USD]],IF(AND(tblSalaries[[#This Row],[Salary in USD]]&gt;=VALUE(min_scatterplot),tblSalaries[[#This Row],[Salary in USD]]&lt;=VALUE(max_scatterplot)),tblSalaries[[#This Row],[Salary in USD]],selection_false))</f>
        <v>15000</v>
      </c>
    </row>
    <row r="1371" spans="2:15" ht="15" customHeight="1" x14ac:dyDescent="0.25">
      <c r="B1371" t="s">
        <v>3269</v>
      </c>
      <c r="C1371" s="1">
        <v>41058.519918981481</v>
      </c>
      <c r="D1371" s="4">
        <v>15000</v>
      </c>
      <c r="E1371">
        <v>15000</v>
      </c>
      <c r="F1371" t="s">
        <v>6</v>
      </c>
      <c r="G1371">
        <f>tblSalaries[[#This Row],[clean Salary (in local currency)]]*VLOOKUP(tblSalaries[[#This Row],[Currency]],mapping!D:E,2,FALSE)</f>
        <v>15000</v>
      </c>
      <c r="H1371" t="s">
        <v>1443</v>
      </c>
      <c r="I1371" t="s">
        <v>52</v>
      </c>
      <c r="J1371" t="s">
        <v>1444</v>
      </c>
      <c r="K1371" t="str">
        <f>VLOOKUP(tblSalaries[[#This Row],[Where do you work]],tblCountries[[Actual]:[Mapping]],2,FALSE)</f>
        <v>Myanmar</v>
      </c>
      <c r="L1371" t="s">
        <v>9</v>
      </c>
      <c r="M1371" s="21">
        <v>10</v>
      </c>
      <c r="N1371" t="str">
        <f>VLOOKUP(IF(FLOOR(tblSalaries[[#This Row],[Salary in USD]]/salary_step,1)&gt;19,19,FLOOR(tblSalaries[[#This Row],[Salary in USD]]/salary_step,1)),tblCountries4[#All],2,0)</f>
        <v>01 | 12500 - 25000</v>
      </c>
      <c r="O1371">
        <f>IF(VALUE(max_scatterplot)=0,tblSalaries[[#This Row],[Salary in USD]],IF(AND(tblSalaries[[#This Row],[Salary in USD]]&gt;=VALUE(min_scatterplot),tblSalaries[[#This Row],[Salary in USD]]&lt;=VALUE(max_scatterplot)),tblSalaries[[#This Row],[Salary in USD]],selection_false))</f>
        <v>15000</v>
      </c>
    </row>
    <row r="1372" spans="2:15" ht="15" customHeight="1" x14ac:dyDescent="0.25">
      <c r="B1372" t="s">
        <v>3614</v>
      </c>
      <c r="C1372" s="1">
        <v>41063.607592592591</v>
      </c>
      <c r="D1372" s="4">
        <v>15000</v>
      </c>
      <c r="E1372">
        <v>15000</v>
      </c>
      <c r="F1372" t="s">
        <v>6</v>
      </c>
      <c r="G1372">
        <f>tblSalaries[[#This Row],[clean Salary (in local currency)]]*VLOOKUP(tblSalaries[[#This Row],[Currency]],mapping!D:E,2,FALSE)</f>
        <v>15000</v>
      </c>
      <c r="H1372" t="s">
        <v>1784</v>
      </c>
      <c r="I1372" t="s">
        <v>20</v>
      </c>
      <c r="J1372" t="s">
        <v>17</v>
      </c>
      <c r="K1372" t="str">
        <f>VLOOKUP(tblSalaries[[#This Row],[Where do you work]],tblCountries[[Actual]:[Mapping]],2,FALSE)</f>
        <v>Pakistan</v>
      </c>
      <c r="L1372" t="s">
        <v>9</v>
      </c>
      <c r="M1372" s="21">
        <v>5</v>
      </c>
      <c r="N1372" t="str">
        <f>VLOOKUP(IF(FLOOR(tblSalaries[[#This Row],[Salary in USD]]/salary_step,1)&gt;19,19,FLOOR(tblSalaries[[#This Row],[Salary in USD]]/salary_step,1)),tblCountries4[#All],2,0)</f>
        <v>01 | 12500 - 25000</v>
      </c>
      <c r="O1372">
        <f>IF(VALUE(max_scatterplot)=0,tblSalaries[[#This Row],[Salary in USD]],IF(AND(tblSalaries[[#This Row],[Salary in USD]]&gt;=VALUE(min_scatterplot),tblSalaries[[#This Row],[Salary in USD]]&lt;=VALUE(max_scatterplot)),tblSalaries[[#This Row],[Salary in USD]],selection_false))</f>
        <v>15000</v>
      </c>
    </row>
    <row r="1373" spans="2:15" ht="15" customHeight="1" x14ac:dyDescent="0.25">
      <c r="B1373" t="s">
        <v>3473</v>
      </c>
      <c r="C1373" s="1">
        <v>41059.92454861111</v>
      </c>
      <c r="D1373" s="4" t="s">
        <v>816</v>
      </c>
      <c r="E1373">
        <v>15000</v>
      </c>
      <c r="F1373" t="s">
        <v>6</v>
      </c>
      <c r="G1373">
        <f>tblSalaries[[#This Row],[clean Salary (in local currency)]]*VLOOKUP(tblSalaries[[#This Row],[Currency]],mapping!D:E,2,FALSE)</f>
        <v>15000</v>
      </c>
      <c r="H1373" t="s">
        <v>52</v>
      </c>
      <c r="I1373" t="s">
        <v>52</v>
      </c>
      <c r="J1373" t="s">
        <v>73</v>
      </c>
      <c r="K1373" t="str">
        <f>VLOOKUP(tblSalaries[[#This Row],[Where do you work]],tblCountries[[Actual]:[Mapping]],2,FALSE)</f>
        <v>Romania</v>
      </c>
      <c r="L1373" t="s">
        <v>18</v>
      </c>
      <c r="M1373" s="21">
        <v>5</v>
      </c>
      <c r="N1373" t="str">
        <f>VLOOKUP(IF(FLOOR(tblSalaries[[#This Row],[Salary in USD]]/salary_step,1)&gt;19,19,FLOOR(tblSalaries[[#This Row],[Salary in USD]]/salary_step,1)),tblCountries4[#All],2,0)</f>
        <v>01 | 12500 - 25000</v>
      </c>
      <c r="O1373">
        <f>IF(VALUE(max_scatterplot)=0,tblSalaries[[#This Row],[Salary in USD]],IF(AND(tblSalaries[[#This Row],[Salary in USD]]&gt;=VALUE(min_scatterplot),tblSalaries[[#This Row],[Salary in USD]]&lt;=VALUE(max_scatterplot)),tblSalaries[[#This Row],[Salary in USD]],selection_false))</f>
        <v>15000</v>
      </c>
    </row>
    <row r="1374" spans="2:15" ht="15" customHeight="1" x14ac:dyDescent="0.25">
      <c r="B1374" t="s">
        <v>2385</v>
      </c>
      <c r="C1374" s="1">
        <v>41055.083194444444</v>
      </c>
      <c r="D1374" s="4">
        <v>15000</v>
      </c>
      <c r="E1374">
        <v>15000</v>
      </c>
      <c r="F1374" t="s">
        <v>6</v>
      </c>
      <c r="G1374">
        <f>tblSalaries[[#This Row],[clean Salary (in local currency)]]*VLOOKUP(tblSalaries[[#This Row],[Currency]],mapping!D:E,2,FALSE)</f>
        <v>15000</v>
      </c>
      <c r="H1374" t="s">
        <v>467</v>
      </c>
      <c r="I1374" t="s">
        <v>3999</v>
      </c>
      <c r="J1374" t="s">
        <v>27</v>
      </c>
      <c r="K1374" t="str">
        <f>VLOOKUP(tblSalaries[[#This Row],[Where do you work]],tblCountries[[Actual]:[Mapping]],2,FALSE)</f>
        <v>Ukraine</v>
      </c>
      <c r="L1374" t="s">
        <v>18</v>
      </c>
      <c r="M1374" s="21" t="s">
        <v>4016</v>
      </c>
      <c r="N1374" t="str">
        <f>VLOOKUP(IF(FLOOR(tblSalaries[[#This Row],[Salary in USD]]/salary_step,1)&gt;19,19,FLOOR(tblSalaries[[#This Row],[Salary in USD]]/salary_step,1)),tblCountries4[#All],2,0)</f>
        <v>01 | 12500 - 25000</v>
      </c>
      <c r="O1374">
        <f>IF(VALUE(max_scatterplot)=0,tblSalaries[[#This Row],[Salary in USD]],IF(AND(tblSalaries[[#This Row],[Salary in USD]]&gt;=VALUE(min_scatterplot),tblSalaries[[#This Row],[Salary in USD]]&lt;=VALUE(max_scatterplot)),tblSalaries[[#This Row],[Salary in USD]],selection_false))</f>
        <v>15000</v>
      </c>
    </row>
    <row r="1375" spans="2:15" ht="15" customHeight="1" x14ac:dyDescent="0.25">
      <c r="B1375" t="s">
        <v>2082</v>
      </c>
      <c r="C1375" s="1">
        <v>41054.967002314814</v>
      </c>
      <c r="D1375" s="4">
        <v>15000</v>
      </c>
      <c r="E1375">
        <v>15000</v>
      </c>
      <c r="F1375" t="s">
        <v>6</v>
      </c>
      <c r="G1375">
        <f>tblSalaries[[#This Row],[clean Salary (in local currency)]]*VLOOKUP(tblSalaries[[#This Row],[Currency]],mapping!D:E,2,FALSE)</f>
        <v>15000</v>
      </c>
      <c r="H1375" t="s">
        <v>128</v>
      </c>
      <c r="I1375" t="s">
        <v>356</v>
      </c>
      <c r="J1375" t="s">
        <v>15</v>
      </c>
      <c r="K1375" t="str">
        <f>VLOOKUP(tblSalaries[[#This Row],[Where do you work]],tblCountries[[Actual]:[Mapping]],2,FALSE)</f>
        <v>USA</v>
      </c>
      <c r="L1375" t="s">
        <v>13</v>
      </c>
      <c r="M1375" s="21" t="s">
        <v>4016</v>
      </c>
      <c r="N1375" t="str">
        <f>VLOOKUP(IF(FLOOR(tblSalaries[[#This Row],[Salary in USD]]/salary_step,1)&gt;19,19,FLOOR(tblSalaries[[#This Row],[Salary in USD]]/salary_step,1)),tblCountries4[#All],2,0)</f>
        <v>01 | 12500 - 25000</v>
      </c>
      <c r="O1375">
        <f>IF(VALUE(max_scatterplot)=0,tblSalaries[[#This Row],[Salary in USD]],IF(AND(tblSalaries[[#This Row],[Salary in USD]]&gt;=VALUE(min_scatterplot),tblSalaries[[#This Row],[Salary in USD]]&lt;=VALUE(max_scatterplot)),tblSalaries[[#This Row],[Salary in USD]],selection_false))</f>
        <v>15000</v>
      </c>
    </row>
    <row r="1376" spans="2:15" ht="15" customHeight="1" x14ac:dyDescent="0.25">
      <c r="B1376" t="s">
        <v>2287</v>
      </c>
      <c r="C1376" s="1">
        <v>41055.052372685182</v>
      </c>
      <c r="D1376" s="4">
        <v>15000</v>
      </c>
      <c r="E1376">
        <v>15000</v>
      </c>
      <c r="F1376" t="s">
        <v>6</v>
      </c>
      <c r="G1376">
        <f>tblSalaries[[#This Row],[clean Salary (in local currency)]]*VLOOKUP(tblSalaries[[#This Row],[Currency]],mapping!D:E,2,FALSE)</f>
        <v>15000</v>
      </c>
      <c r="H1376" t="s">
        <v>354</v>
      </c>
      <c r="I1376" t="s">
        <v>52</v>
      </c>
      <c r="J1376" t="s">
        <v>15</v>
      </c>
      <c r="K1376" t="str">
        <f>VLOOKUP(tblSalaries[[#This Row],[Where do you work]],tblCountries[[Actual]:[Mapping]],2,FALSE)</f>
        <v>USA</v>
      </c>
      <c r="L1376" t="s">
        <v>18</v>
      </c>
      <c r="M1376" s="21" t="s">
        <v>4016</v>
      </c>
      <c r="N1376" t="str">
        <f>VLOOKUP(IF(FLOOR(tblSalaries[[#This Row],[Salary in USD]]/salary_step,1)&gt;19,19,FLOOR(tblSalaries[[#This Row],[Salary in USD]]/salary_step,1)),tblCountries4[#All],2,0)</f>
        <v>01 | 12500 - 25000</v>
      </c>
      <c r="O1376">
        <f>IF(VALUE(max_scatterplot)=0,tblSalaries[[#This Row],[Salary in USD]],IF(AND(tblSalaries[[#This Row],[Salary in USD]]&gt;=VALUE(min_scatterplot),tblSalaries[[#This Row],[Salary in USD]]&lt;=VALUE(max_scatterplot)),tblSalaries[[#This Row],[Salary in USD]],selection_false))</f>
        <v>15000</v>
      </c>
    </row>
    <row r="1377" spans="2:15" ht="15" customHeight="1" x14ac:dyDescent="0.25">
      <c r="B1377" t="s">
        <v>3540</v>
      </c>
      <c r="C1377" s="1">
        <v>41061.074803240743</v>
      </c>
      <c r="D1377" s="4">
        <v>15000</v>
      </c>
      <c r="E1377">
        <v>15000</v>
      </c>
      <c r="F1377" t="s">
        <v>6</v>
      </c>
      <c r="G1377">
        <f>tblSalaries[[#This Row],[clean Salary (in local currency)]]*VLOOKUP(tblSalaries[[#This Row],[Currency]],mapping!D:E,2,FALSE)</f>
        <v>15000</v>
      </c>
      <c r="H1377" t="s">
        <v>955</v>
      </c>
      <c r="I1377" t="s">
        <v>20</v>
      </c>
      <c r="J1377" t="s">
        <v>15</v>
      </c>
      <c r="K1377" t="str">
        <f>VLOOKUP(tblSalaries[[#This Row],[Where do you work]],tblCountries[[Actual]:[Mapping]],2,FALSE)</f>
        <v>USA</v>
      </c>
      <c r="L1377" t="s">
        <v>13</v>
      </c>
      <c r="M1377" s="21">
        <v>8</v>
      </c>
      <c r="N1377" t="str">
        <f>VLOOKUP(IF(FLOOR(tblSalaries[[#This Row],[Salary in USD]]/salary_step,1)&gt;19,19,FLOOR(tblSalaries[[#This Row],[Salary in USD]]/salary_step,1)),tblCountries4[#All],2,0)</f>
        <v>01 | 12500 - 25000</v>
      </c>
      <c r="O1377">
        <f>IF(VALUE(max_scatterplot)=0,tblSalaries[[#This Row],[Salary in USD]],IF(AND(tblSalaries[[#This Row],[Salary in USD]]&gt;=VALUE(min_scatterplot),tblSalaries[[#This Row],[Salary in USD]]&lt;=VALUE(max_scatterplot)),tblSalaries[[#This Row],[Salary in USD]],selection_false))</f>
        <v>15000</v>
      </c>
    </row>
    <row r="1378" spans="2:15" ht="15" customHeight="1" x14ac:dyDescent="0.25">
      <c r="B1378" t="s">
        <v>2758</v>
      </c>
      <c r="C1378" s="1">
        <v>41055.714861111112</v>
      </c>
      <c r="D1378" s="4" t="s">
        <v>879</v>
      </c>
      <c r="E1378">
        <v>14960</v>
      </c>
      <c r="F1378" t="s">
        <v>6</v>
      </c>
      <c r="G1378">
        <f>tblSalaries[[#This Row],[clean Salary (in local currency)]]*VLOOKUP(tblSalaries[[#This Row],[Currency]],mapping!D:E,2,FALSE)</f>
        <v>14960</v>
      </c>
      <c r="H1378" t="s">
        <v>880</v>
      </c>
      <c r="I1378" t="s">
        <v>488</v>
      </c>
      <c r="J1378" t="s">
        <v>133</v>
      </c>
      <c r="K1378" t="str">
        <f>VLOOKUP(tblSalaries[[#This Row],[Where do you work]],tblCountries[[Actual]:[Mapping]],2,FALSE)</f>
        <v>Saudi Arabia</v>
      </c>
      <c r="L1378" t="s">
        <v>13</v>
      </c>
      <c r="M1378" s="21">
        <v>2</v>
      </c>
      <c r="N1378" t="str">
        <f>VLOOKUP(IF(FLOOR(tblSalaries[[#This Row],[Salary in USD]]/salary_step,1)&gt;19,19,FLOOR(tblSalaries[[#This Row],[Salary in USD]]/salary_step,1)),tblCountries4[#All],2,0)</f>
        <v>01 | 12500 - 25000</v>
      </c>
      <c r="O1378">
        <f>IF(VALUE(max_scatterplot)=0,tblSalaries[[#This Row],[Salary in USD]],IF(AND(tblSalaries[[#This Row],[Salary in USD]]&gt;=VALUE(min_scatterplot),tblSalaries[[#This Row],[Salary in USD]]&lt;=VALUE(max_scatterplot)),tblSalaries[[#This Row],[Salary in USD]],selection_false))</f>
        <v>14960</v>
      </c>
    </row>
    <row r="1379" spans="2:15" ht="15" customHeight="1" x14ac:dyDescent="0.25">
      <c r="B1379" t="s">
        <v>3043</v>
      </c>
      <c r="C1379" s="1">
        <v>41057.605682870373</v>
      </c>
      <c r="D1379" s="4">
        <v>120000</v>
      </c>
      <c r="E1379">
        <v>120000</v>
      </c>
      <c r="F1379" t="s">
        <v>585</v>
      </c>
      <c r="G1379">
        <f>tblSalaries[[#This Row],[clean Salary (in local currency)]]*VLOOKUP(tblSalaries[[#This Row],[Currency]],mapping!D:E,2,FALSE)</f>
        <v>14630.613583549337</v>
      </c>
      <c r="H1379" t="s">
        <v>344</v>
      </c>
      <c r="I1379" t="s">
        <v>4001</v>
      </c>
      <c r="J1379" t="s">
        <v>48</v>
      </c>
      <c r="K1379" t="str">
        <f>VLOOKUP(tblSalaries[[#This Row],[Where do you work]],tblCountries[[Actual]:[Mapping]],2,FALSE)</f>
        <v>South Africa</v>
      </c>
      <c r="L1379" t="s">
        <v>9</v>
      </c>
      <c r="M1379" s="21">
        <v>10</v>
      </c>
      <c r="N1379" t="str">
        <f>VLOOKUP(IF(FLOOR(tblSalaries[[#This Row],[Salary in USD]]/salary_step,1)&gt;19,19,FLOOR(tblSalaries[[#This Row],[Salary in USD]]/salary_step,1)),tblCountries4[#All],2,0)</f>
        <v>01 | 12500 - 25000</v>
      </c>
      <c r="O1379">
        <f>IF(VALUE(max_scatterplot)=0,tblSalaries[[#This Row],[Salary in USD]],IF(AND(tblSalaries[[#This Row],[Salary in USD]]&gt;=VALUE(min_scatterplot),tblSalaries[[#This Row],[Salary in USD]]&lt;=VALUE(max_scatterplot)),tblSalaries[[#This Row],[Salary in USD]],selection_false))</f>
        <v>14630.613583549337</v>
      </c>
    </row>
    <row r="1380" spans="2:15" ht="15" customHeight="1" x14ac:dyDescent="0.25">
      <c r="B1380" t="s">
        <v>2048</v>
      </c>
      <c r="C1380" s="1">
        <v>41054.222337962965</v>
      </c>
      <c r="D1380" s="4">
        <v>14500</v>
      </c>
      <c r="E1380">
        <v>14500</v>
      </c>
      <c r="F1380" t="s">
        <v>6</v>
      </c>
      <c r="G1380">
        <f>tblSalaries[[#This Row],[clean Salary (in local currency)]]*VLOOKUP(tblSalaries[[#This Row],[Currency]],mapping!D:E,2,FALSE)</f>
        <v>14500</v>
      </c>
      <c r="H1380" t="s">
        <v>85</v>
      </c>
      <c r="I1380" t="s">
        <v>20</v>
      </c>
      <c r="J1380" t="s">
        <v>8</v>
      </c>
      <c r="K1380" t="str">
        <f>VLOOKUP(tblSalaries[[#This Row],[Where do you work]],tblCountries[[Actual]:[Mapping]],2,FALSE)</f>
        <v>India</v>
      </c>
      <c r="L1380" t="s">
        <v>9</v>
      </c>
      <c r="M1380" s="21" t="s">
        <v>4016</v>
      </c>
      <c r="N1380" t="str">
        <f>VLOOKUP(IF(FLOOR(tblSalaries[[#This Row],[Salary in USD]]/salary_step,1)&gt;19,19,FLOOR(tblSalaries[[#This Row],[Salary in USD]]/salary_step,1)),tblCountries4[#All],2,0)</f>
        <v>01 | 12500 - 25000</v>
      </c>
      <c r="O1380">
        <f>IF(VALUE(max_scatterplot)=0,tblSalaries[[#This Row],[Salary in USD]],IF(AND(tblSalaries[[#This Row],[Salary in USD]]&gt;=VALUE(min_scatterplot),tblSalaries[[#This Row],[Salary in USD]]&lt;=VALUE(max_scatterplot)),tblSalaries[[#This Row],[Salary in USD]],selection_false))</f>
        <v>14500</v>
      </c>
    </row>
    <row r="1381" spans="2:15" ht="15" customHeight="1" x14ac:dyDescent="0.25">
      <c r="B1381" t="s">
        <v>3528</v>
      </c>
      <c r="C1381" s="1">
        <v>41060.908738425926</v>
      </c>
      <c r="D1381" s="4">
        <v>1200</v>
      </c>
      <c r="E1381">
        <v>14400</v>
      </c>
      <c r="F1381" t="s">
        <v>6</v>
      </c>
      <c r="G1381">
        <f>tblSalaries[[#This Row],[clean Salary (in local currency)]]*VLOOKUP(tblSalaries[[#This Row],[Currency]],mapping!D:E,2,FALSE)</f>
        <v>14400</v>
      </c>
      <c r="H1381" t="s">
        <v>1706</v>
      </c>
      <c r="I1381" t="s">
        <v>20</v>
      </c>
      <c r="J1381" t="s">
        <v>1707</v>
      </c>
      <c r="K1381" t="str">
        <f>VLOOKUP(tblSalaries[[#This Row],[Where do you work]],tblCountries[[Actual]:[Mapping]],2,FALSE)</f>
        <v>Bulgaria</v>
      </c>
      <c r="L1381" t="s">
        <v>13</v>
      </c>
      <c r="M1381" s="21">
        <v>15</v>
      </c>
      <c r="N1381" t="str">
        <f>VLOOKUP(IF(FLOOR(tblSalaries[[#This Row],[Salary in USD]]/salary_step,1)&gt;19,19,FLOOR(tblSalaries[[#This Row],[Salary in USD]]/salary_step,1)),tblCountries4[#All],2,0)</f>
        <v>01 | 12500 - 25000</v>
      </c>
      <c r="O1381">
        <f>IF(VALUE(max_scatterplot)=0,tblSalaries[[#This Row],[Salary in USD]],IF(AND(tblSalaries[[#This Row],[Salary in USD]]&gt;=VALUE(min_scatterplot),tblSalaries[[#This Row],[Salary in USD]]&lt;=VALUE(max_scatterplot)),tblSalaries[[#This Row],[Salary in USD]],selection_false))</f>
        <v>14400</v>
      </c>
    </row>
    <row r="1382" spans="2:15" ht="15" customHeight="1" x14ac:dyDescent="0.25">
      <c r="B1382" t="s">
        <v>3685</v>
      </c>
      <c r="C1382" s="1">
        <v>41066.829733796294</v>
      </c>
      <c r="D1382" s="4">
        <v>1200</v>
      </c>
      <c r="E1382">
        <v>14400</v>
      </c>
      <c r="F1382" t="s">
        <v>6</v>
      </c>
      <c r="G1382">
        <f>tblSalaries[[#This Row],[clean Salary (in local currency)]]*VLOOKUP(tblSalaries[[#This Row],[Currency]],mapping!D:E,2,FALSE)</f>
        <v>14400</v>
      </c>
      <c r="H1382" t="s">
        <v>279</v>
      </c>
      <c r="I1382" t="s">
        <v>279</v>
      </c>
      <c r="J1382" t="s">
        <v>8</v>
      </c>
      <c r="K1382" t="str">
        <f>VLOOKUP(tblSalaries[[#This Row],[Where do you work]],tblCountries[[Actual]:[Mapping]],2,FALSE)</f>
        <v>India</v>
      </c>
      <c r="L1382" t="s">
        <v>25</v>
      </c>
      <c r="M1382" s="21">
        <v>8</v>
      </c>
      <c r="N1382" t="str">
        <f>VLOOKUP(IF(FLOOR(tblSalaries[[#This Row],[Salary in USD]]/salary_step,1)&gt;19,19,FLOOR(tblSalaries[[#This Row],[Salary in USD]]/salary_step,1)),tblCountries4[#All],2,0)</f>
        <v>01 | 12500 - 25000</v>
      </c>
      <c r="O1382">
        <f>IF(VALUE(max_scatterplot)=0,tblSalaries[[#This Row],[Salary in USD]],IF(AND(tblSalaries[[#This Row],[Salary in USD]]&gt;=VALUE(min_scatterplot),tblSalaries[[#This Row],[Salary in USD]]&lt;=VALUE(max_scatterplot)),tblSalaries[[#This Row],[Salary in USD]],selection_false))</f>
        <v>14400</v>
      </c>
    </row>
    <row r="1383" spans="2:15" ht="15" customHeight="1" x14ac:dyDescent="0.25">
      <c r="B1383" t="s">
        <v>2052</v>
      </c>
      <c r="C1383" s="1">
        <v>41054.24082175926</v>
      </c>
      <c r="D1383" s="4">
        <v>800000</v>
      </c>
      <c r="E1383">
        <v>800000</v>
      </c>
      <c r="F1383" t="s">
        <v>40</v>
      </c>
      <c r="G1383">
        <f>tblSalaries[[#This Row],[clean Salary (in local currency)]]*VLOOKUP(tblSalaries[[#This Row],[Currency]],mapping!D:E,2,FALSE)</f>
        <v>14246.333349954055</v>
      </c>
      <c r="H1383" t="s">
        <v>91</v>
      </c>
      <c r="I1383" t="s">
        <v>52</v>
      </c>
      <c r="J1383" t="s">
        <v>8</v>
      </c>
      <c r="K1383" t="str">
        <f>VLOOKUP(tblSalaries[[#This Row],[Where do you work]],tblCountries[[Actual]:[Mapping]],2,FALSE)</f>
        <v>India</v>
      </c>
      <c r="L1383" t="s">
        <v>18</v>
      </c>
      <c r="M1383" s="21" t="s">
        <v>4016</v>
      </c>
      <c r="N1383" t="str">
        <f>VLOOKUP(IF(FLOOR(tblSalaries[[#This Row],[Salary in USD]]/salary_step,1)&gt;19,19,FLOOR(tblSalaries[[#This Row],[Salary in USD]]/salary_step,1)),tblCountries4[#All],2,0)</f>
        <v>01 | 12500 - 25000</v>
      </c>
      <c r="O1383">
        <f>IF(VALUE(max_scatterplot)=0,tblSalaries[[#This Row],[Salary in USD]],IF(AND(tblSalaries[[#This Row],[Salary in USD]]&gt;=VALUE(min_scatterplot),tblSalaries[[#This Row],[Salary in USD]]&lt;=VALUE(max_scatterplot)),tblSalaries[[#This Row],[Salary in USD]],selection_false))</f>
        <v>14246.333349954055</v>
      </c>
    </row>
    <row r="1384" spans="2:15" ht="15" customHeight="1" x14ac:dyDescent="0.25">
      <c r="B1384" t="s">
        <v>2141</v>
      </c>
      <c r="C1384" s="1">
        <v>41055.029953703706</v>
      </c>
      <c r="D1384" s="4">
        <v>800000</v>
      </c>
      <c r="E1384">
        <v>800000</v>
      </c>
      <c r="F1384" t="s">
        <v>40</v>
      </c>
      <c r="G1384">
        <f>tblSalaries[[#This Row],[clean Salary (in local currency)]]*VLOOKUP(tblSalaries[[#This Row],[Currency]],mapping!D:E,2,FALSE)</f>
        <v>14246.333349954055</v>
      </c>
      <c r="H1384" t="s">
        <v>203</v>
      </c>
      <c r="I1384" t="s">
        <v>52</v>
      </c>
      <c r="J1384" t="s">
        <v>8</v>
      </c>
      <c r="K1384" t="str">
        <f>VLOOKUP(tblSalaries[[#This Row],[Where do you work]],tblCountries[[Actual]:[Mapping]],2,FALSE)</f>
        <v>India</v>
      </c>
      <c r="L1384" t="s">
        <v>18</v>
      </c>
      <c r="M1384" s="21" t="s">
        <v>4016</v>
      </c>
      <c r="N1384" t="str">
        <f>VLOOKUP(IF(FLOOR(tblSalaries[[#This Row],[Salary in USD]]/salary_step,1)&gt;19,19,FLOOR(tblSalaries[[#This Row],[Salary in USD]]/salary_step,1)),tblCountries4[#All],2,0)</f>
        <v>01 | 12500 - 25000</v>
      </c>
      <c r="O1384">
        <f>IF(VALUE(max_scatterplot)=0,tblSalaries[[#This Row],[Salary in USD]],IF(AND(tblSalaries[[#This Row],[Salary in USD]]&gt;=VALUE(min_scatterplot),tblSalaries[[#This Row],[Salary in USD]]&lt;=VALUE(max_scatterplot)),tblSalaries[[#This Row],[Salary in USD]],selection_false))</f>
        <v>14246.333349954055</v>
      </c>
    </row>
    <row r="1385" spans="2:15" ht="15" customHeight="1" x14ac:dyDescent="0.25">
      <c r="B1385" t="s">
        <v>2457</v>
      </c>
      <c r="C1385" s="1">
        <v>41055.126875000002</v>
      </c>
      <c r="D1385" s="4" t="s">
        <v>553</v>
      </c>
      <c r="E1385">
        <v>800000</v>
      </c>
      <c r="F1385" t="s">
        <v>40</v>
      </c>
      <c r="G1385">
        <f>tblSalaries[[#This Row],[clean Salary (in local currency)]]*VLOOKUP(tblSalaries[[#This Row],[Currency]],mapping!D:E,2,FALSE)</f>
        <v>14246.333349954055</v>
      </c>
      <c r="H1385" t="s">
        <v>554</v>
      </c>
      <c r="I1385" t="s">
        <v>4001</v>
      </c>
      <c r="J1385" t="s">
        <v>8</v>
      </c>
      <c r="K1385" t="str">
        <f>VLOOKUP(tblSalaries[[#This Row],[Where do you work]],tblCountries[[Actual]:[Mapping]],2,FALSE)</f>
        <v>India</v>
      </c>
      <c r="L1385" t="s">
        <v>13</v>
      </c>
      <c r="M1385" s="21" t="s">
        <v>4016</v>
      </c>
      <c r="N1385" t="str">
        <f>VLOOKUP(IF(FLOOR(tblSalaries[[#This Row],[Salary in USD]]/salary_step,1)&gt;19,19,FLOOR(tblSalaries[[#This Row],[Salary in USD]]/salary_step,1)),tblCountries4[#All],2,0)</f>
        <v>01 | 12500 - 25000</v>
      </c>
      <c r="O1385">
        <f>IF(VALUE(max_scatterplot)=0,tblSalaries[[#This Row],[Salary in USD]],IF(AND(tblSalaries[[#This Row],[Salary in USD]]&gt;=VALUE(min_scatterplot),tblSalaries[[#This Row],[Salary in USD]]&lt;=VALUE(max_scatterplot)),tblSalaries[[#This Row],[Salary in USD]],selection_false))</f>
        <v>14246.333349954055</v>
      </c>
    </row>
    <row r="1386" spans="2:15" ht="15" customHeight="1" x14ac:dyDescent="0.25">
      <c r="B1386" t="s">
        <v>2644</v>
      </c>
      <c r="C1386" s="1">
        <v>41055.50980324074</v>
      </c>
      <c r="D1386" s="4" t="s">
        <v>750</v>
      </c>
      <c r="E1386">
        <v>800000</v>
      </c>
      <c r="F1386" t="s">
        <v>40</v>
      </c>
      <c r="G1386">
        <f>tblSalaries[[#This Row],[clean Salary (in local currency)]]*VLOOKUP(tblSalaries[[#This Row],[Currency]],mapping!D:E,2,FALSE)</f>
        <v>14246.333349954055</v>
      </c>
      <c r="H1386" t="s">
        <v>279</v>
      </c>
      <c r="I1386" t="s">
        <v>279</v>
      </c>
      <c r="J1386" t="s">
        <v>8</v>
      </c>
      <c r="K1386" t="str">
        <f>VLOOKUP(tblSalaries[[#This Row],[Where do you work]],tblCountries[[Actual]:[Mapping]],2,FALSE)</f>
        <v>India</v>
      </c>
      <c r="L1386" t="s">
        <v>18</v>
      </c>
      <c r="M1386" s="21">
        <v>3</v>
      </c>
      <c r="N1386" t="str">
        <f>VLOOKUP(IF(FLOOR(tblSalaries[[#This Row],[Salary in USD]]/salary_step,1)&gt;19,19,FLOOR(tblSalaries[[#This Row],[Salary in USD]]/salary_step,1)),tblCountries4[#All],2,0)</f>
        <v>01 | 12500 - 25000</v>
      </c>
      <c r="O1386">
        <f>IF(VALUE(max_scatterplot)=0,tblSalaries[[#This Row],[Salary in USD]],IF(AND(tblSalaries[[#This Row],[Salary in USD]]&gt;=VALUE(min_scatterplot),tblSalaries[[#This Row],[Salary in USD]]&lt;=VALUE(max_scatterplot)),tblSalaries[[#This Row],[Salary in USD]],selection_false))</f>
        <v>14246.333349954055</v>
      </c>
    </row>
    <row r="1387" spans="2:15" ht="15" customHeight="1" x14ac:dyDescent="0.25">
      <c r="B1387" t="s">
        <v>2693</v>
      </c>
      <c r="C1387" s="1">
        <v>41055.571504629632</v>
      </c>
      <c r="D1387" s="4">
        <v>800000</v>
      </c>
      <c r="E1387">
        <v>800000</v>
      </c>
      <c r="F1387" t="s">
        <v>40</v>
      </c>
      <c r="G1387">
        <f>tblSalaries[[#This Row],[clean Salary (in local currency)]]*VLOOKUP(tblSalaries[[#This Row],[Currency]],mapping!D:E,2,FALSE)</f>
        <v>14246.333349954055</v>
      </c>
      <c r="H1387" t="s">
        <v>52</v>
      </c>
      <c r="I1387" t="s">
        <v>52</v>
      </c>
      <c r="J1387" t="s">
        <v>8</v>
      </c>
      <c r="K1387" t="str">
        <f>VLOOKUP(tblSalaries[[#This Row],[Where do you work]],tblCountries[[Actual]:[Mapping]],2,FALSE)</f>
        <v>India</v>
      </c>
      <c r="L1387" t="s">
        <v>9</v>
      </c>
      <c r="M1387" s="21">
        <v>7</v>
      </c>
      <c r="N1387" t="str">
        <f>VLOOKUP(IF(FLOOR(tblSalaries[[#This Row],[Salary in USD]]/salary_step,1)&gt;19,19,FLOOR(tblSalaries[[#This Row],[Salary in USD]]/salary_step,1)),tblCountries4[#All],2,0)</f>
        <v>01 | 12500 - 25000</v>
      </c>
      <c r="O1387">
        <f>IF(VALUE(max_scatterplot)=0,tblSalaries[[#This Row],[Salary in USD]],IF(AND(tblSalaries[[#This Row],[Salary in USD]]&gt;=VALUE(min_scatterplot),tblSalaries[[#This Row],[Salary in USD]]&lt;=VALUE(max_scatterplot)),tblSalaries[[#This Row],[Salary in USD]],selection_false))</f>
        <v>14246.333349954055</v>
      </c>
    </row>
    <row r="1388" spans="2:15" ht="15" customHeight="1" x14ac:dyDescent="0.25">
      <c r="B1388" t="s">
        <v>2728</v>
      </c>
      <c r="C1388" s="1">
        <v>41055.644305555557</v>
      </c>
      <c r="D1388" s="4" t="s">
        <v>840</v>
      </c>
      <c r="E1388">
        <v>800000</v>
      </c>
      <c r="F1388" t="s">
        <v>40</v>
      </c>
      <c r="G1388">
        <f>tblSalaries[[#This Row],[clean Salary (in local currency)]]*VLOOKUP(tblSalaries[[#This Row],[Currency]],mapping!D:E,2,FALSE)</f>
        <v>14246.333349954055</v>
      </c>
      <c r="H1388" t="s">
        <v>52</v>
      </c>
      <c r="I1388" t="s">
        <v>52</v>
      </c>
      <c r="J1388" t="s">
        <v>8</v>
      </c>
      <c r="K1388" t="str">
        <f>VLOOKUP(tblSalaries[[#This Row],[Where do you work]],tblCountries[[Actual]:[Mapping]],2,FALSE)</f>
        <v>India</v>
      </c>
      <c r="L1388" t="s">
        <v>18</v>
      </c>
      <c r="M1388" s="21">
        <v>13</v>
      </c>
      <c r="N1388" t="str">
        <f>VLOOKUP(IF(FLOOR(tblSalaries[[#This Row],[Salary in USD]]/salary_step,1)&gt;19,19,FLOOR(tblSalaries[[#This Row],[Salary in USD]]/salary_step,1)),tblCountries4[#All],2,0)</f>
        <v>01 | 12500 - 25000</v>
      </c>
      <c r="O1388">
        <f>IF(VALUE(max_scatterplot)=0,tblSalaries[[#This Row],[Salary in USD]],IF(AND(tblSalaries[[#This Row],[Salary in USD]]&gt;=VALUE(min_scatterplot),tblSalaries[[#This Row],[Salary in USD]]&lt;=VALUE(max_scatterplot)),tblSalaries[[#This Row],[Salary in USD]],selection_false))</f>
        <v>14246.333349954055</v>
      </c>
    </row>
    <row r="1389" spans="2:15" ht="15" customHeight="1" x14ac:dyDescent="0.25">
      <c r="B1389" t="s">
        <v>3720</v>
      </c>
      <c r="C1389" s="1">
        <v>41068.655046296299</v>
      </c>
      <c r="D1389" s="4" t="s">
        <v>1876</v>
      </c>
      <c r="E1389">
        <v>800000</v>
      </c>
      <c r="F1389" t="s">
        <v>40</v>
      </c>
      <c r="G1389">
        <f>tblSalaries[[#This Row],[clean Salary (in local currency)]]*VLOOKUP(tblSalaries[[#This Row],[Currency]],mapping!D:E,2,FALSE)</f>
        <v>14246.333349954055</v>
      </c>
      <c r="H1389" t="s">
        <v>755</v>
      </c>
      <c r="I1389" t="s">
        <v>52</v>
      </c>
      <c r="J1389" t="s">
        <v>8</v>
      </c>
      <c r="K1389" t="str">
        <f>VLOOKUP(tblSalaries[[#This Row],[Where do you work]],tblCountries[[Actual]:[Mapping]],2,FALSE)</f>
        <v>India</v>
      </c>
      <c r="L1389" t="s">
        <v>18</v>
      </c>
      <c r="M1389" s="21">
        <v>0</v>
      </c>
      <c r="N1389" t="str">
        <f>VLOOKUP(IF(FLOOR(tblSalaries[[#This Row],[Salary in USD]]/salary_step,1)&gt;19,19,FLOOR(tblSalaries[[#This Row],[Salary in USD]]/salary_step,1)),tblCountries4[#All],2,0)</f>
        <v>01 | 12500 - 25000</v>
      </c>
      <c r="O1389">
        <f>IF(VALUE(max_scatterplot)=0,tblSalaries[[#This Row],[Salary in USD]],IF(AND(tblSalaries[[#This Row],[Salary in USD]]&gt;=VALUE(min_scatterplot),tblSalaries[[#This Row],[Salary in USD]]&lt;=VALUE(max_scatterplot)),tblSalaries[[#This Row],[Salary in USD]],selection_false))</f>
        <v>14246.333349954055</v>
      </c>
    </row>
    <row r="1390" spans="2:15" ht="15" customHeight="1" x14ac:dyDescent="0.25">
      <c r="B1390" t="s">
        <v>3721</v>
      </c>
      <c r="C1390" s="1">
        <v>41068.656412037039</v>
      </c>
      <c r="D1390" s="4">
        <v>800000</v>
      </c>
      <c r="E1390">
        <v>800000</v>
      </c>
      <c r="F1390" t="s">
        <v>40</v>
      </c>
      <c r="G1390">
        <f>tblSalaries[[#This Row],[clean Salary (in local currency)]]*VLOOKUP(tblSalaries[[#This Row],[Currency]],mapping!D:E,2,FALSE)</f>
        <v>14246.333349954055</v>
      </c>
      <c r="H1390" t="s">
        <v>755</v>
      </c>
      <c r="I1390" t="s">
        <v>52</v>
      </c>
      <c r="J1390" t="s">
        <v>8</v>
      </c>
      <c r="K1390" t="str">
        <f>VLOOKUP(tblSalaries[[#This Row],[Where do you work]],tblCountries[[Actual]:[Mapping]],2,FALSE)</f>
        <v>India</v>
      </c>
      <c r="L1390" t="s">
        <v>18</v>
      </c>
      <c r="M1390" s="21">
        <v>0</v>
      </c>
      <c r="N1390" t="str">
        <f>VLOOKUP(IF(FLOOR(tblSalaries[[#This Row],[Salary in USD]]/salary_step,1)&gt;19,19,FLOOR(tblSalaries[[#This Row],[Salary in USD]]/salary_step,1)),tblCountries4[#All],2,0)</f>
        <v>01 | 12500 - 25000</v>
      </c>
      <c r="O1390">
        <f>IF(VALUE(max_scatterplot)=0,tblSalaries[[#This Row],[Salary in USD]],IF(AND(tblSalaries[[#This Row],[Salary in USD]]&gt;=VALUE(min_scatterplot),tblSalaries[[#This Row],[Salary in USD]]&lt;=VALUE(max_scatterplot)),tblSalaries[[#This Row],[Salary in USD]],selection_false))</f>
        <v>14246.333349954055</v>
      </c>
    </row>
    <row r="1391" spans="2:15" ht="15" customHeight="1" x14ac:dyDescent="0.25">
      <c r="B1391" t="s">
        <v>2284</v>
      </c>
      <c r="C1391" s="1">
        <v>41055.052025462966</v>
      </c>
      <c r="D1391" s="4">
        <v>14000</v>
      </c>
      <c r="E1391">
        <v>14000</v>
      </c>
      <c r="F1391" t="s">
        <v>6</v>
      </c>
      <c r="G1391">
        <f>tblSalaries[[#This Row],[clean Salary (in local currency)]]*VLOOKUP(tblSalaries[[#This Row],[Currency]],mapping!D:E,2,FALSE)</f>
        <v>14000</v>
      </c>
      <c r="H1391" t="s">
        <v>350</v>
      </c>
      <c r="I1391" t="s">
        <v>20</v>
      </c>
      <c r="J1391" t="s">
        <v>143</v>
      </c>
      <c r="K1391" t="str">
        <f>VLOOKUP(tblSalaries[[#This Row],[Where do you work]],tblCountries[[Actual]:[Mapping]],2,FALSE)</f>
        <v>Brazil</v>
      </c>
      <c r="L1391" t="s">
        <v>25</v>
      </c>
      <c r="M1391" s="21" t="s">
        <v>4016</v>
      </c>
      <c r="N1391" t="str">
        <f>VLOOKUP(IF(FLOOR(tblSalaries[[#This Row],[Salary in USD]]/salary_step,1)&gt;19,19,FLOOR(tblSalaries[[#This Row],[Salary in USD]]/salary_step,1)),tblCountries4[#All],2,0)</f>
        <v>01 | 12500 - 25000</v>
      </c>
      <c r="O1391">
        <f>IF(VALUE(max_scatterplot)=0,tblSalaries[[#This Row],[Salary in USD]],IF(AND(tblSalaries[[#This Row],[Salary in USD]]&gt;=VALUE(min_scatterplot),tblSalaries[[#This Row],[Salary in USD]]&lt;=VALUE(max_scatterplot)),tblSalaries[[#This Row],[Salary in USD]],selection_false))</f>
        <v>14000</v>
      </c>
    </row>
    <row r="1392" spans="2:15" ht="15" customHeight="1" x14ac:dyDescent="0.25">
      <c r="B1392" t="s">
        <v>2020</v>
      </c>
      <c r="C1392" s="1">
        <v>41054.155509259261</v>
      </c>
      <c r="D1392" s="4">
        <v>14000</v>
      </c>
      <c r="E1392">
        <v>14000</v>
      </c>
      <c r="F1392" t="s">
        <v>6</v>
      </c>
      <c r="G1392">
        <f>tblSalaries[[#This Row],[clean Salary (in local currency)]]*VLOOKUP(tblSalaries[[#This Row],[Currency]],mapping!D:E,2,FALSE)</f>
        <v>14000</v>
      </c>
      <c r="H1392" t="s">
        <v>37</v>
      </c>
      <c r="I1392" t="s">
        <v>279</v>
      </c>
      <c r="J1392" t="s">
        <v>38</v>
      </c>
      <c r="K1392" t="str">
        <f>VLOOKUP(tblSalaries[[#This Row],[Where do you work]],tblCountries[[Actual]:[Mapping]],2,FALSE)</f>
        <v>Hungary</v>
      </c>
      <c r="L1392" t="s">
        <v>9</v>
      </c>
      <c r="M1392" s="21" t="s">
        <v>4016</v>
      </c>
      <c r="N1392" t="str">
        <f>VLOOKUP(IF(FLOOR(tblSalaries[[#This Row],[Salary in USD]]/salary_step,1)&gt;19,19,FLOOR(tblSalaries[[#This Row],[Salary in USD]]/salary_step,1)),tblCountries4[#All],2,0)</f>
        <v>01 | 12500 - 25000</v>
      </c>
      <c r="O1392">
        <f>IF(VALUE(max_scatterplot)=0,tblSalaries[[#This Row],[Salary in USD]],IF(AND(tblSalaries[[#This Row],[Salary in USD]]&gt;=VALUE(min_scatterplot),tblSalaries[[#This Row],[Salary in USD]]&lt;=VALUE(max_scatterplot)),tblSalaries[[#This Row],[Salary in USD]],selection_false))</f>
        <v>14000</v>
      </c>
    </row>
    <row r="1393" spans="2:15" ht="15" customHeight="1" x14ac:dyDescent="0.25">
      <c r="B1393" t="s">
        <v>3270</v>
      </c>
      <c r="C1393" s="1">
        <v>41058.520277777781</v>
      </c>
      <c r="D1393" s="4" t="s">
        <v>1445</v>
      </c>
      <c r="E1393">
        <v>14000</v>
      </c>
      <c r="F1393" t="s">
        <v>6</v>
      </c>
      <c r="G1393">
        <f>tblSalaries[[#This Row],[clean Salary (in local currency)]]*VLOOKUP(tblSalaries[[#This Row],[Currency]],mapping!D:E,2,FALSE)</f>
        <v>14000</v>
      </c>
      <c r="H1393" t="s">
        <v>1446</v>
      </c>
      <c r="I1393" t="s">
        <v>20</v>
      </c>
      <c r="J1393" t="s">
        <v>8</v>
      </c>
      <c r="K1393" t="str">
        <f>VLOOKUP(tblSalaries[[#This Row],[Where do you work]],tblCountries[[Actual]:[Mapping]],2,FALSE)</f>
        <v>India</v>
      </c>
      <c r="L1393" t="s">
        <v>9</v>
      </c>
      <c r="M1393" s="21">
        <v>12</v>
      </c>
      <c r="N1393" t="str">
        <f>VLOOKUP(IF(FLOOR(tblSalaries[[#This Row],[Salary in USD]]/salary_step,1)&gt;19,19,FLOOR(tblSalaries[[#This Row],[Salary in USD]]/salary_step,1)),tblCountries4[#All],2,0)</f>
        <v>01 | 12500 - 25000</v>
      </c>
      <c r="O1393">
        <f>IF(VALUE(max_scatterplot)=0,tblSalaries[[#This Row],[Salary in USD]],IF(AND(tblSalaries[[#This Row],[Salary in USD]]&gt;=VALUE(min_scatterplot),tblSalaries[[#This Row],[Salary in USD]]&lt;=VALUE(max_scatterplot)),tblSalaries[[#This Row],[Salary in USD]],selection_false))</f>
        <v>14000</v>
      </c>
    </row>
    <row r="1394" spans="2:15" ht="15" customHeight="1" x14ac:dyDescent="0.25">
      <c r="B1394" t="s">
        <v>3408</v>
      </c>
      <c r="C1394" s="1">
        <v>41059.099062499998</v>
      </c>
      <c r="D1394" s="4">
        <v>14000</v>
      </c>
      <c r="E1394">
        <v>14000</v>
      </c>
      <c r="F1394" t="s">
        <v>6</v>
      </c>
      <c r="G1394">
        <f>tblSalaries[[#This Row],[clean Salary (in local currency)]]*VLOOKUP(tblSalaries[[#This Row],[Currency]],mapping!D:E,2,FALSE)</f>
        <v>14000</v>
      </c>
      <c r="H1394" t="s">
        <v>356</v>
      </c>
      <c r="I1394" t="s">
        <v>356</v>
      </c>
      <c r="J1394" t="s">
        <v>8</v>
      </c>
      <c r="K1394" t="str">
        <f>VLOOKUP(tblSalaries[[#This Row],[Where do you work]],tblCountries[[Actual]:[Mapping]],2,FALSE)</f>
        <v>India</v>
      </c>
      <c r="L1394" t="s">
        <v>9</v>
      </c>
      <c r="M1394" s="21">
        <v>3</v>
      </c>
      <c r="N1394" t="str">
        <f>VLOOKUP(IF(FLOOR(tblSalaries[[#This Row],[Salary in USD]]/salary_step,1)&gt;19,19,FLOOR(tblSalaries[[#This Row],[Salary in USD]]/salary_step,1)),tblCountries4[#All],2,0)</f>
        <v>01 | 12500 - 25000</v>
      </c>
      <c r="O1394">
        <f>IF(VALUE(max_scatterplot)=0,tblSalaries[[#This Row],[Salary in USD]],IF(AND(tblSalaries[[#This Row],[Salary in USD]]&gt;=VALUE(min_scatterplot),tblSalaries[[#This Row],[Salary in USD]]&lt;=VALUE(max_scatterplot)),tblSalaries[[#This Row],[Salary in USD]],selection_false))</f>
        <v>14000</v>
      </c>
    </row>
    <row r="1395" spans="2:15" ht="15" customHeight="1" x14ac:dyDescent="0.25">
      <c r="B1395" t="s">
        <v>3776</v>
      </c>
      <c r="C1395" s="1">
        <v>41072.678067129629</v>
      </c>
      <c r="D1395" s="4">
        <v>14000</v>
      </c>
      <c r="E1395">
        <v>14000</v>
      </c>
      <c r="F1395" t="s">
        <v>6</v>
      </c>
      <c r="G1395">
        <f>tblSalaries[[#This Row],[clean Salary (in local currency)]]*VLOOKUP(tblSalaries[[#This Row],[Currency]],mapping!D:E,2,FALSE)</f>
        <v>14000</v>
      </c>
      <c r="H1395" t="s">
        <v>52</v>
      </c>
      <c r="I1395" t="s">
        <v>52</v>
      </c>
      <c r="J1395" t="s">
        <v>8</v>
      </c>
      <c r="K1395" t="str">
        <f>VLOOKUP(tblSalaries[[#This Row],[Where do you work]],tblCountries[[Actual]:[Mapping]],2,FALSE)</f>
        <v>India</v>
      </c>
      <c r="L1395" t="s">
        <v>9</v>
      </c>
      <c r="M1395" s="21">
        <v>5</v>
      </c>
      <c r="N1395" t="str">
        <f>VLOOKUP(IF(FLOOR(tblSalaries[[#This Row],[Salary in USD]]/salary_step,1)&gt;19,19,FLOOR(tblSalaries[[#This Row],[Salary in USD]]/salary_step,1)),tblCountries4[#All],2,0)</f>
        <v>01 | 12500 - 25000</v>
      </c>
      <c r="O1395">
        <f>IF(VALUE(max_scatterplot)=0,tblSalaries[[#This Row],[Salary in USD]],IF(AND(tblSalaries[[#This Row],[Salary in USD]]&gt;=VALUE(min_scatterplot),tblSalaries[[#This Row],[Salary in USD]]&lt;=VALUE(max_scatterplot)),tblSalaries[[#This Row],[Salary in USD]],selection_false))</f>
        <v>14000</v>
      </c>
    </row>
    <row r="1396" spans="2:15" ht="15" customHeight="1" x14ac:dyDescent="0.25">
      <c r="B1396" t="s">
        <v>2901</v>
      </c>
      <c r="C1396" s="1">
        <v>41056.688125000001</v>
      </c>
      <c r="D1396" s="4">
        <v>775000</v>
      </c>
      <c r="E1396">
        <v>775000</v>
      </c>
      <c r="F1396" t="s">
        <v>40</v>
      </c>
      <c r="G1396">
        <f>tblSalaries[[#This Row],[clean Salary (in local currency)]]*VLOOKUP(tblSalaries[[#This Row],[Currency]],mapping!D:E,2,FALSE)</f>
        <v>13801.135432767991</v>
      </c>
      <c r="H1396" t="s">
        <v>20</v>
      </c>
      <c r="I1396" t="s">
        <v>20</v>
      </c>
      <c r="J1396" t="s">
        <v>8</v>
      </c>
      <c r="K1396" t="str">
        <f>VLOOKUP(tblSalaries[[#This Row],[Where do you work]],tblCountries[[Actual]:[Mapping]],2,FALSE)</f>
        <v>India</v>
      </c>
      <c r="L1396" t="s">
        <v>9</v>
      </c>
      <c r="M1396" s="21">
        <v>2</v>
      </c>
      <c r="N1396" t="str">
        <f>VLOOKUP(IF(FLOOR(tblSalaries[[#This Row],[Salary in USD]]/salary_step,1)&gt;19,19,FLOOR(tblSalaries[[#This Row],[Salary in USD]]/salary_step,1)),tblCountries4[#All],2,0)</f>
        <v>01 | 12500 - 25000</v>
      </c>
      <c r="O1396">
        <f>IF(VALUE(max_scatterplot)=0,tblSalaries[[#This Row],[Salary in USD]],IF(AND(tblSalaries[[#This Row],[Salary in USD]]&gt;=VALUE(min_scatterplot),tblSalaries[[#This Row],[Salary in USD]]&lt;=VALUE(max_scatterplot)),tblSalaries[[#This Row],[Salary in USD]],selection_false))</f>
        <v>13801.135432767991</v>
      </c>
    </row>
    <row r="1397" spans="2:15" ht="15" customHeight="1" x14ac:dyDescent="0.25">
      <c r="B1397" t="s">
        <v>2609</v>
      </c>
      <c r="C1397" s="1">
        <v>41055.438969907409</v>
      </c>
      <c r="D1397" s="4" t="s">
        <v>714</v>
      </c>
      <c r="E1397">
        <v>13800</v>
      </c>
      <c r="F1397" t="s">
        <v>6</v>
      </c>
      <c r="G1397">
        <f>tblSalaries[[#This Row],[clean Salary (in local currency)]]*VLOOKUP(tblSalaries[[#This Row],[Currency]],mapping!D:E,2,FALSE)</f>
        <v>13800</v>
      </c>
      <c r="H1397" t="s">
        <v>715</v>
      </c>
      <c r="I1397" t="s">
        <v>488</v>
      </c>
      <c r="J1397" t="s">
        <v>716</v>
      </c>
      <c r="K1397" t="str">
        <f>VLOOKUP(tblSalaries[[#This Row],[Where do you work]],tblCountries[[Actual]:[Mapping]],2,FALSE)</f>
        <v>Sri Lanka</v>
      </c>
      <c r="L1397" t="s">
        <v>9</v>
      </c>
      <c r="M1397" s="21">
        <v>20</v>
      </c>
      <c r="N1397" t="str">
        <f>VLOOKUP(IF(FLOOR(tblSalaries[[#This Row],[Salary in USD]]/salary_step,1)&gt;19,19,FLOOR(tblSalaries[[#This Row],[Salary in USD]]/salary_step,1)),tblCountries4[#All],2,0)</f>
        <v>01 | 12500 - 25000</v>
      </c>
      <c r="O1397">
        <f>IF(VALUE(max_scatterplot)=0,tblSalaries[[#This Row],[Salary in USD]],IF(AND(tblSalaries[[#This Row],[Salary in USD]]&gt;=VALUE(min_scatterplot),tblSalaries[[#This Row],[Salary in USD]]&lt;=VALUE(max_scatterplot)),tblSalaries[[#This Row],[Salary in USD]],selection_false))</f>
        <v>13800</v>
      </c>
    </row>
    <row r="1398" spans="2:15" ht="15" customHeight="1" x14ac:dyDescent="0.25">
      <c r="B1398" t="s">
        <v>3550</v>
      </c>
      <c r="C1398" s="1">
        <v>41061.247453703705</v>
      </c>
      <c r="D1398" s="4" t="s">
        <v>1728</v>
      </c>
      <c r="E1398">
        <v>120000</v>
      </c>
      <c r="F1398" t="s">
        <v>1729</v>
      </c>
      <c r="G1398">
        <f>tblSalaries[[#This Row],[clean Salary (in local currency)]]*VLOOKUP(tblSalaries[[#This Row],[Currency]],mapping!D:E,2,FALSE)</f>
        <v>13745.704467353951</v>
      </c>
      <c r="H1398" t="s">
        <v>1730</v>
      </c>
      <c r="I1398" t="s">
        <v>488</v>
      </c>
      <c r="J1398" t="s">
        <v>1731</v>
      </c>
      <c r="K1398" t="str">
        <f>VLOOKUP(tblSalaries[[#This Row],[Where do you work]],tblCountries[[Actual]:[Mapping]],2,FALSE)</f>
        <v>Morocco</v>
      </c>
      <c r="L1398" t="s">
        <v>13</v>
      </c>
      <c r="M1398" s="21">
        <v>8</v>
      </c>
      <c r="N1398" t="str">
        <f>VLOOKUP(IF(FLOOR(tblSalaries[[#This Row],[Salary in USD]]/salary_step,1)&gt;19,19,FLOOR(tblSalaries[[#This Row],[Salary in USD]]/salary_step,1)),tblCountries4[#All],2,0)</f>
        <v>01 | 12500 - 25000</v>
      </c>
      <c r="O1398">
        <f>IF(VALUE(max_scatterplot)=0,tblSalaries[[#This Row],[Salary in USD]],IF(AND(tblSalaries[[#This Row],[Salary in USD]]&gt;=VALUE(min_scatterplot),tblSalaries[[#This Row],[Salary in USD]]&lt;=VALUE(max_scatterplot)),tblSalaries[[#This Row],[Salary in USD]],selection_false))</f>
        <v>13745.704467353951</v>
      </c>
    </row>
    <row r="1399" spans="2:15" ht="15" customHeight="1" x14ac:dyDescent="0.25">
      <c r="B1399" t="s">
        <v>2193</v>
      </c>
      <c r="C1399" s="1">
        <v>41055.035219907404</v>
      </c>
      <c r="D1399" s="4">
        <v>13636.36</v>
      </c>
      <c r="E1399">
        <v>13636</v>
      </c>
      <c r="F1399" t="s">
        <v>6</v>
      </c>
      <c r="G1399">
        <f>tblSalaries[[#This Row],[clean Salary (in local currency)]]*VLOOKUP(tblSalaries[[#This Row],[Currency]],mapping!D:E,2,FALSE)</f>
        <v>13636</v>
      </c>
      <c r="H1399" t="s">
        <v>259</v>
      </c>
      <c r="I1399" t="s">
        <v>52</v>
      </c>
      <c r="J1399" t="s">
        <v>8</v>
      </c>
      <c r="K1399" t="str">
        <f>VLOOKUP(tblSalaries[[#This Row],[Where do you work]],tblCountries[[Actual]:[Mapping]],2,FALSE)</f>
        <v>India</v>
      </c>
      <c r="L1399" t="s">
        <v>13</v>
      </c>
      <c r="M1399" s="21" t="s">
        <v>4016</v>
      </c>
      <c r="N1399" t="str">
        <f>VLOOKUP(IF(FLOOR(tblSalaries[[#This Row],[Salary in USD]]/salary_step,1)&gt;19,19,FLOOR(tblSalaries[[#This Row],[Salary in USD]]/salary_step,1)),tblCountries4[#All],2,0)</f>
        <v>01 | 12500 - 25000</v>
      </c>
      <c r="O1399">
        <f>IF(VALUE(max_scatterplot)=0,tblSalaries[[#This Row],[Salary in USD]],IF(AND(tblSalaries[[#This Row],[Salary in USD]]&gt;=VALUE(min_scatterplot),tblSalaries[[#This Row],[Salary in USD]]&lt;=VALUE(max_scatterplot)),tblSalaries[[#This Row],[Salary in USD]],selection_false))</f>
        <v>13636</v>
      </c>
    </row>
    <row r="1400" spans="2:15" ht="15" customHeight="1" x14ac:dyDescent="0.25">
      <c r="B1400" t="s">
        <v>3779</v>
      </c>
      <c r="C1400" s="1">
        <v>41072.841249999998</v>
      </c>
      <c r="D1400" s="4">
        <v>8900</v>
      </c>
      <c r="E1400">
        <v>1281600</v>
      </c>
      <c r="F1400" t="s">
        <v>32</v>
      </c>
      <c r="G1400">
        <f>tblSalaries[[#This Row],[clean Salary (in local currency)]]*VLOOKUP(tblSalaries[[#This Row],[Currency]],mapping!D:E,2,FALSE)</f>
        <v>13603.016099449767</v>
      </c>
      <c r="H1400" t="s">
        <v>1916</v>
      </c>
      <c r="I1400" t="s">
        <v>52</v>
      </c>
      <c r="J1400" t="s">
        <v>1448</v>
      </c>
      <c r="K1400" t="str">
        <f>VLOOKUP(tblSalaries[[#This Row],[Where do you work]],tblCountries[[Actual]:[Mapping]],2,FALSE)</f>
        <v>Pakistan</v>
      </c>
      <c r="L1400" t="s">
        <v>13</v>
      </c>
      <c r="M1400" s="21">
        <v>8</v>
      </c>
      <c r="N1400" t="str">
        <f>VLOOKUP(IF(FLOOR(tblSalaries[[#This Row],[Salary in USD]]/salary_step,1)&gt;19,19,FLOOR(tblSalaries[[#This Row],[Salary in USD]]/salary_step,1)),tblCountries4[#All],2,0)</f>
        <v>01 | 12500 - 25000</v>
      </c>
      <c r="O1400">
        <f>IF(VALUE(max_scatterplot)=0,tblSalaries[[#This Row],[Salary in USD]],IF(AND(tblSalaries[[#This Row],[Salary in USD]]&gt;=VALUE(min_scatterplot),tblSalaries[[#This Row],[Salary in USD]]&lt;=VALUE(max_scatterplot)),tblSalaries[[#This Row],[Salary in USD]],selection_false))</f>
        <v>13603.016099449767</v>
      </c>
    </row>
    <row r="1401" spans="2:15" ht="15" customHeight="1" x14ac:dyDescent="0.25">
      <c r="B1401" t="s">
        <v>2029</v>
      </c>
      <c r="C1401" s="1">
        <v>41054.183344907404</v>
      </c>
      <c r="D1401" s="4">
        <v>13500</v>
      </c>
      <c r="E1401">
        <v>13500</v>
      </c>
      <c r="F1401" t="s">
        <v>6</v>
      </c>
      <c r="G1401">
        <f>tblSalaries[[#This Row],[clean Salary (in local currency)]]*VLOOKUP(tblSalaries[[#This Row],[Currency]],mapping!D:E,2,FALSE)</f>
        <v>13500</v>
      </c>
      <c r="H1401" t="s">
        <v>51</v>
      </c>
      <c r="I1401" t="s">
        <v>52</v>
      </c>
      <c r="J1401" t="s">
        <v>8</v>
      </c>
      <c r="K1401" t="str">
        <f>VLOOKUP(tblSalaries[[#This Row],[Where do you work]],tblCountries[[Actual]:[Mapping]],2,FALSE)</f>
        <v>India</v>
      </c>
      <c r="L1401" t="s">
        <v>9</v>
      </c>
      <c r="M1401" s="21" t="s">
        <v>4016</v>
      </c>
      <c r="N1401" t="str">
        <f>VLOOKUP(IF(FLOOR(tblSalaries[[#This Row],[Salary in USD]]/salary_step,1)&gt;19,19,FLOOR(tblSalaries[[#This Row],[Salary in USD]]/salary_step,1)),tblCountries4[#All],2,0)</f>
        <v>01 | 12500 - 25000</v>
      </c>
      <c r="O1401">
        <f>IF(VALUE(max_scatterplot)=0,tblSalaries[[#This Row],[Salary in USD]],IF(AND(tblSalaries[[#This Row],[Salary in USD]]&gt;=VALUE(min_scatterplot),tblSalaries[[#This Row],[Salary in USD]]&lt;=VALUE(max_scatterplot)),tblSalaries[[#This Row],[Salary in USD]],selection_false))</f>
        <v>13500</v>
      </c>
    </row>
    <row r="1402" spans="2:15" ht="15" customHeight="1" x14ac:dyDescent="0.25">
      <c r="B1402" t="s">
        <v>2769</v>
      </c>
      <c r="C1402" s="1">
        <v>41055.770208333335</v>
      </c>
      <c r="D1402" s="4">
        <v>13500</v>
      </c>
      <c r="E1402">
        <v>13500</v>
      </c>
      <c r="F1402" t="s">
        <v>6</v>
      </c>
      <c r="G1402">
        <f>tblSalaries[[#This Row],[clean Salary (in local currency)]]*VLOOKUP(tblSalaries[[#This Row],[Currency]],mapping!D:E,2,FALSE)</f>
        <v>13500</v>
      </c>
      <c r="H1402" t="s">
        <v>360</v>
      </c>
      <c r="I1402" t="s">
        <v>3999</v>
      </c>
      <c r="J1402" t="s">
        <v>8</v>
      </c>
      <c r="K1402" t="str">
        <f>VLOOKUP(tblSalaries[[#This Row],[Where do you work]],tblCountries[[Actual]:[Mapping]],2,FALSE)</f>
        <v>India</v>
      </c>
      <c r="L1402" t="s">
        <v>13</v>
      </c>
      <c r="M1402" s="21">
        <v>2.5</v>
      </c>
      <c r="N1402" t="str">
        <f>VLOOKUP(IF(FLOOR(tblSalaries[[#This Row],[Salary in USD]]/salary_step,1)&gt;19,19,FLOOR(tblSalaries[[#This Row],[Salary in USD]]/salary_step,1)),tblCountries4[#All],2,0)</f>
        <v>01 | 12500 - 25000</v>
      </c>
      <c r="O1402">
        <f>IF(VALUE(max_scatterplot)=0,tblSalaries[[#This Row],[Salary in USD]],IF(AND(tblSalaries[[#This Row],[Salary in USD]]&gt;=VALUE(min_scatterplot),tblSalaries[[#This Row],[Salary in USD]]&lt;=VALUE(max_scatterplot)),tblSalaries[[#This Row],[Salary in USD]],selection_false))</f>
        <v>13500</v>
      </c>
    </row>
    <row r="1403" spans="2:15" ht="15" customHeight="1" x14ac:dyDescent="0.25">
      <c r="B1403" t="s">
        <v>3292</v>
      </c>
      <c r="C1403" s="1">
        <v>41058.632222222222</v>
      </c>
      <c r="D1403" s="4">
        <v>13500</v>
      </c>
      <c r="E1403">
        <v>13500</v>
      </c>
      <c r="F1403" t="s">
        <v>6</v>
      </c>
      <c r="G1403">
        <f>tblSalaries[[#This Row],[clean Salary (in local currency)]]*VLOOKUP(tblSalaries[[#This Row],[Currency]],mapping!D:E,2,FALSE)</f>
        <v>13500</v>
      </c>
      <c r="H1403" t="s">
        <v>804</v>
      </c>
      <c r="I1403" t="s">
        <v>52</v>
      </c>
      <c r="J1403" t="s">
        <v>8</v>
      </c>
      <c r="K1403" t="str">
        <f>VLOOKUP(tblSalaries[[#This Row],[Where do you work]],tblCountries[[Actual]:[Mapping]],2,FALSE)</f>
        <v>India</v>
      </c>
      <c r="L1403" t="s">
        <v>18</v>
      </c>
      <c r="M1403" s="21">
        <v>20</v>
      </c>
      <c r="N1403" t="str">
        <f>VLOOKUP(IF(FLOOR(tblSalaries[[#This Row],[Salary in USD]]/salary_step,1)&gt;19,19,FLOOR(tblSalaries[[#This Row],[Salary in USD]]/salary_step,1)),tblCountries4[#All],2,0)</f>
        <v>01 | 12500 - 25000</v>
      </c>
      <c r="O1403">
        <f>IF(VALUE(max_scatterplot)=0,tblSalaries[[#This Row],[Salary in USD]],IF(AND(tblSalaries[[#This Row],[Salary in USD]]&gt;=VALUE(min_scatterplot),tblSalaries[[#This Row],[Salary in USD]]&lt;=VALUE(max_scatterplot)),tblSalaries[[#This Row],[Salary in USD]],selection_false))</f>
        <v>13500</v>
      </c>
    </row>
    <row r="1404" spans="2:15" ht="15" customHeight="1" x14ac:dyDescent="0.25">
      <c r="B1404" t="s">
        <v>3136</v>
      </c>
      <c r="C1404" s="1">
        <v>41057.864988425928</v>
      </c>
      <c r="D1404" s="4">
        <v>13.5</v>
      </c>
      <c r="E1404">
        <v>13500</v>
      </c>
      <c r="F1404" t="s">
        <v>6</v>
      </c>
      <c r="G1404">
        <f>tblSalaries[[#This Row],[clean Salary (in local currency)]]*VLOOKUP(tblSalaries[[#This Row],[Currency]],mapping!D:E,2,FALSE)</f>
        <v>13500</v>
      </c>
      <c r="H1404" t="s">
        <v>168</v>
      </c>
      <c r="I1404" t="s">
        <v>52</v>
      </c>
      <c r="J1404" t="s">
        <v>1291</v>
      </c>
      <c r="K1404" t="str">
        <f>VLOOKUP(tblSalaries[[#This Row],[Where do you work]],tblCountries[[Actual]:[Mapping]],2,FALSE)</f>
        <v>Montenegro</v>
      </c>
      <c r="L1404" t="s">
        <v>9</v>
      </c>
      <c r="M1404" s="21">
        <v>13</v>
      </c>
      <c r="N1404" t="str">
        <f>VLOOKUP(IF(FLOOR(tblSalaries[[#This Row],[Salary in USD]]/salary_step,1)&gt;19,19,FLOOR(tblSalaries[[#This Row],[Salary in USD]]/salary_step,1)),tblCountries4[#All],2,0)</f>
        <v>01 | 12500 - 25000</v>
      </c>
      <c r="O1404">
        <f>IF(VALUE(max_scatterplot)=0,tblSalaries[[#This Row],[Salary in USD]],IF(AND(tblSalaries[[#This Row],[Salary in USD]]&gt;=VALUE(min_scatterplot),tblSalaries[[#This Row],[Salary in USD]]&lt;=VALUE(max_scatterplot)),tblSalaries[[#This Row],[Salary in USD]],selection_false))</f>
        <v>13500</v>
      </c>
    </row>
    <row r="1405" spans="2:15" ht="15" customHeight="1" x14ac:dyDescent="0.25">
      <c r="B1405" t="s">
        <v>2393</v>
      </c>
      <c r="C1405" s="1">
        <v>41055.084386574075</v>
      </c>
      <c r="D1405" s="4" t="s">
        <v>476</v>
      </c>
      <c r="E1405">
        <v>750000</v>
      </c>
      <c r="F1405" t="s">
        <v>40</v>
      </c>
      <c r="G1405">
        <f>tblSalaries[[#This Row],[clean Salary (in local currency)]]*VLOOKUP(tblSalaries[[#This Row],[Currency]],mapping!D:E,2,FALSE)</f>
        <v>13355.937515581925</v>
      </c>
      <c r="H1405" t="s">
        <v>207</v>
      </c>
      <c r="I1405" t="s">
        <v>20</v>
      </c>
      <c r="J1405" t="s">
        <v>8</v>
      </c>
      <c r="K1405" t="str">
        <f>VLOOKUP(tblSalaries[[#This Row],[Where do you work]],tblCountries[[Actual]:[Mapping]],2,FALSE)</f>
        <v>India</v>
      </c>
      <c r="L1405" t="s">
        <v>25</v>
      </c>
      <c r="M1405" s="21" t="s">
        <v>4016</v>
      </c>
      <c r="N1405" t="str">
        <f>VLOOKUP(IF(FLOOR(tblSalaries[[#This Row],[Salary in USD]]/salary_step,1)&gt;19,19,FLOOR(tblSalaries[[#This Row],[Salary in USD]]/salary_step,1)),tblCountries4[#All],2,0)</f>
        <v>01 | 12500 - 25000</v>
      </c>
      <c r="O1405">
        <f>IF(VALUE(max_scatterplot)=0,tblSalaries[[#This Row],[Salary in USD]],IF(AND(tblSalaries[[#This Row],[Salary in USD]]&gt;=VALUE(min_scatterplot),tblSalaries[[#This Row],[Salary in USD]]&lt;=VALUE(max_scatterplot)),tblSalaries[[#This Row],[Salary in USD]],selection_false))</f>
        <v>13355.937515581925</v>
      </c>
    </row>
    <row r="1406" spans="2:15" ht="15" customHeight="1" x14ac:dyDescent="0.25">
      <c r="B1406" t="s">
        <v>3197</v>
      </c>
      <c r="C1406" s="1">
        <v>41058.022627314815</v>
      </c>
      <c r="D1406" s="4" t="s">
        <v>1366</v>
      </c>
      <c r="E1406">
        <v>750000</v>
      </c>
      <c r="F1406" t="s">
        <v>40</v>
      </c>
      <c r="G1406">
        <f>tblSalaries[[#This Row],[clean Salary (in local currency)]]*VLOOKUP(tblSalaries[[#This Row],[Currency]],mapping!D:E,2,FALSE)</f>
        <v>13355.937515581925</v>
      </c>
      <c r="H1406" t="s">
        <v>1022</v>
      </c>
      <c r="I1406" t="s">
        <v>52</v>
      </c>
      <c r="J1406" t="s">
        <v>8</v>
      </c>
      <c r="K1406" t="str">
        <f>VLOOKUP(tblSalaries[[#This Row],[Where do you work]],tblCountries[[Actual]:[Mapping]],2,FALSE)</f>
        <v>India</v>
      </c>
      <c r="L1406" t="s">
        <v>18</v>
      </c>
      <c r="M1406" s="21">
        <v>3</v>
      </c>
      <c r="N1406" t="str">
        <f>VLOOKUP(IF(FLOOR(tblSalaries[[#This Row],[Salary in USD]]/salary_step,1)&gt;19,19,FLOOR(tblSalaries[[#This Row],[Salary in USD]]/salary_step,1)),tblCountries4[#All],2,0)</f>
        <v>01 | 12500 - 25000</v>
      </c>
      <c r="O1406">
        <f>IF(VALUE(max_scatterplot)=0,tblSalaries[[#This Row],[Salary in USD]],IF(AND(tblSalaries[[#This Row],[Salary in USD]]&gt;=VALUE(min_scatterplot),tblSalaries[[#This Row],[Salary in USD]]&lt;=VALUE(max_scatterplot)),tblSalaries[[#This Row],[Salary in USD]],selection_false))</f>
        <v>13355.937515581925</v>
      </c>
    </row>
    <row r="1407" spans="2:15" ht="15" customHeight="1" x14ac:dyDescent="0.25">
      <c r="B1407" t="s">
        <v>3398</v>
      </c>
      <c r="C1407" s="1">
        <v>41059.050405092596</v>
      </c>
      <c r="D1407" s="4" t="s">
        <v>1578</v>
      </c>
      <c r="E1407">
        <v>750000</v>
      </c>
      <c r="F1407" t="s">
        <v>40</v>
      </c>
      <c r="G1407">
        <f>tblSalaries[[#This Row],[clean Salary (in local currency)]]*VLOOKUP(tblSalaries[[#This Row],[Currency]],mapping!D:E,2,FALSE)</f>
        <v>13355.937515581925</v>
      </c>
      <c r="H1407" t="s">
        <v>1579</v>
      </c>
      <c r="I1407" t="s">
        <v>4001</v>
      </c>
      <c r="J1407" t="s">
        <v>8</v>
      </c>
      <c r="K1407" t="str">
        <f>VLOOKUP(tblSalaries[[#This Row],[Where do you work]],tblCountries[[Actual]:[Mapping]],2,FALSE)</f>
        <v>India</v>
      </c>
      <c r="L1407" t="s">
        <v>25</v>
      </c>
      <c r="M1407" s="21">
        <v>1</v>
      </c>
      <c r="N1407" t="str">
        <f>VLOOKUP(IF(FLOOR(tblSalaries[[#This Row],[Salary in USD]]/salary_step,1)&gt;19,19,FLOOR(tblSalaries[[#This Row],[Salary in USD]]/salary_step,1)),tblCountries4[#All],2,0)</f>
        <v>01 | 12500 - 25000</v>
      </c>
      <c r="O1407">
        <f>IF(VALUE(max_scatterplot)=0,tblSalaries[[#This Row],[Salary in USD]],IF(AND(tblSalaries[[#This Row],[Salary in USD]]&gt;=VALUE(min_scatterplot),tblSalaries[[#This Row],[Salary in USD]]&lt;=VALUE(max_scatterplot)),tblSalaries[[#This Row],[Salary in USD]],selection_false))</f>
        <v>13355.937515581925</v>
      </c>
    </row>
    <row r="1408" spans="2:15" ht="15" customHeight="1" x14ac:dyDescent="0.25">
      <c r="B1408" t="s">
        <v>3869</v>
      </c>
      <c r="C1408" s="1">
        <v>41079.84479166667</v>
      </c>
      <c r="D1408" s="4">
        <v>750000</v>
      </c>
      <c r="E1408">
        <v>750000</v>
      </c>
      <c r="F1408" t="s">
        <v>40</v>
      </c>
      <c r="G1408">
        <f>tblSalaries[[#This Row],[clean Salary (in local currency)]]*VLOOKUP(tblSalaries[[#This Row],[Currency]],mapping!D:E,2,FALSE)</f>
        <v>13355.937515581925</v>
      </c>
      <c r="H1408" t="s">
        <v>20</v>
      </c>
      <c r="I1408" t="s">
        <v>20</v>
      </c>
      <c r="J1408" t="s">
        <v>8</v>
      </c>
      <c r="K1408" t="str">
        <f>VLOOKUP(tblSalaries[[#This Row],[Where do you work]],tblCountries[[Actual]:[Mapping]],2,FALSE)</f>
        <v>India</v>
      </c>
      <c r="L1408" t="s">
        <v>9</v>
      </c>
      <c r="M1408" s="21">
        <v>5</v>
      </c>
      <c r="N1408" t="str">
        <f>VLOOKUP(IF(FLOOR(tblSalaries[[#This Row],[Salary in USD]]/salary_step,1)&gt;19,19,FLOOR(tblSalaries[[#This Row],[Salary in USD]]/salary_step,1)),tblCountries4[#All],2,0)</f>
        <v>01 | 12500 - 25000</v>
      </c>
      <c r="O1408">
        <f>IF(VALUE(max_scatterplot)=0,tblSalaries[[#This Row],[Salary in USD]],IF(AND(tblSalaries[[#This Row],[Salary in USD]]&gt;=VALUE(min_scatterplot),tblSalaries[[#This Row],[Salary in USD]]&lt;=VALUE(max_scatterplot)),tblSalaries[[#This Row],[Salary in USD]],selection_false))</f>
        <v>13355.937515581925</v>
      </c>
    </row>
    <row r="1409" spans="2:15" ht="15" customHeight="1" x14ac:dyDescent="0.25">
      <c r="B1409" t="s">
        <v>2021</v>
      </c>
      <c r="C1409" s="1">
        <v>41054.158946759257</v>
      </c>
      <c r="D1409" s="4" t="s">
        <v>39</v>
      </c>
      <c r="E1409">
        <v>749000</v>
      </c>
      <c r="F1409" t="s">
        <v>40</v>
      </c>
      <c r="G1409">
        <f>tblSalaries[[#This Row],[clean Salary (in local currency)]]*VLOOKUP(tblSalaries[[#This Row],[Currency]],mapping!D:E,2,FALSE)</f>
        <v>13338.129598894484</v>
      </c>
      <c r="H1409" t="s">
        <v>41</v>
      </c>
      <c r="I1409" t="s">
        <v>20</v>
      </c>
      <c r="J1409" t="s">
        <v>8</v>
      </c>
      <c r="K1409" t="str">
        <f>VLOOKUP(tblSalaries[[#This Row],[Where do you work]],tblCountries[[Actual]:[Mapping]],2,FALSE)</f>
        <v>India</v>
      </c>
      <c r="L1409" t="s">
        <v>13</v>
      </c>
      <c r="M1409" s="21" t="s">
        <v>4016</v>
      </c>
      <c r="N1409" t="str">
        <f>VLOOKUP(IF(FLOOR(tblSalaries[[#This Row],[Salary in USD]]/salary_step,1)&gt;19,19,FLOOR(tblSalaries[[#This Row],[Salary in USD]]/salary_step,1)),tblCountries4[#All],2,0)</f>
        <v>01 | 12500 - 25000</v>
      </c>
      <c r="O1409">
        <f>IF(VALUE(max_scatterplot)=0,tblSalaries[[#This Row],[Salary in USD]],IF(AND(tblSalaries[[#This Row],[Salary in USD]]&gt;=VALUE(min_scatterplot),tblSalaries[[#This Row],[Salary in USD]]&lt;=VALUE(max_scatterplot)),tblSalaries[[#This Row],[Salary in USD]],selection_false))</f>
        <v>13338.129598894484</v>
      </c>
    </row>
    <row r="1410" spans="2:15" ht="15" customHeight="1" x14ac:dyDescent="0.25">
      <c r="B1410" t="s">
        <v>2803</v>
      </c>
      <c r="C1410" s="1">
        <v>41055.914456018516</v>
      </c>
      <c r="D1410" s="4">
        <v>13100</v>
      </c>
      <c r="E1410">
        <v>13100</v>
      </c>
      <c r="F1410" t="s">
        <v>6</v>
      </c>
      <c r="G1410">
        <f>tblSalaries[[#This Row],[clean Salary (in local currency)]]*VLOOKUP(tblSalaries[[#This Row],[Currency]],mapping!D:E,2,FALSE)</f>
        <v>13100</v>
      </c>
      <c r="H1410" t="s">
        <v>932</v>
      </c>
      <c r="I1410" t="s">
        <v>310</v>
      </c>
      <c r="J1410" t="s">
        <v>8</v>
      </c>
      <c r="K1410" t="str">
        <f>VLOOKUP(tblSalaries[[#This Row],[Where do you work]],tblCountries[[Actual]:[Mapping]],2,FALSE)</f>
        <v>India</v>
      </c>
      <c r="L1410" t="s">
        <v>18</v>
      </c>
      <c r="M1410" s="21">
        <v>5</v>
      </c>
      <c r="N1410" t="str">
        <f>VLOOKUP(IF(FLOOR(tblSalaries[[#This Row],[Salary in USD]]/salary_step,1)&gt;19,19,FLOOR(tblSalaries[[#This Row],[Salary in USD]]/salary_step,1)),tblCountries4[#All],2,0)</f>
        <v>01 | 12500 - 25000</v>
      </c>
      <c r="O1410">
        <f>IF(VALUE(max_scatterplot)=0,tblSalaries[[#This Row],[Salary in USD]],IF(AND(tblSalaries[[#This Row],[Salary in USD]]&gt;=VALUE(min_scatterplot),tblSalaries[[#This Row],[Salary in USD]]&lt;=VALUE(max_scatterplot)),tblSalaries[[#This Row],[Salary in USD]],selection_false))</f>
        <v>13100</v>
      </c>
    </row>
    <row r="1411" spans="2:15" ht="15" customHeight="1" x14ac:dyDescent="0.25">
      <c r="B1411" t="s">
        <v>3590</v>
      </c>
      <c r="C1411" s="1">
        <v>41062.466180555559</v>
      </c>
      <c r="D1411" s="4" t="s">
        <v>1758</v>
      </c>
      <c r="E1411">
        <v>13000</v>
      </c>
      <c r="F1411" t="s">
        <v>6</v>
      </c>
      <c r="G1411">
        <f>tblSalaries[[#This Row],[clean Salary (in local currency)]]*VLOOKUP(tblSalaries[[#This Row],[Currency]],mapping!D:E,2,FALSE)</f>
        <v>13000</v>
      </c>
      <c r="H1411" t="s">
        <v>1759</v>
      </c>
      <c r="I1411" t="s">
        <v>20</v>
      </c>
      <c r="J1411" t="s">
        <v>143</v>
      </c>
      <c r="K1411" t="str">
        <f>VLOOKUP(tblSalaries[[#This Row],[Where do you work]],tblCountries[[Actual]:[Mapping]],2,FALSE)</f>
        <v>Brazil</v>
      </c>
      <c r="L1411" t="s">
        <v>13</v>
      </c>
      <c r="M1411" s="21">
        <v>4</v>
      </c>
      <c r="N1411" t="str">
        <f>VLOOKUP(IF(FLOOR(tblSalaries[[#This Row],[Salary in USD]]/salary_step,1)&gt;19,19,FLOOR(tblSalaries[[#This Row],[Salary in USD]]/salary_step,1)),tblCountries4[#All],2,0)</f>
        <v>01 | 12500 - 25000</v>
      </c>
      <c r="O1411">
        <f>IF(VALUE(max_scatterplot)=0,tblSalaries[[#This Row],[Salary in USD]],IF(AND(tblSalaries[[#This Row],[Salary in USD]]&gt;=VALUE(min_scatterplot),tblSalaries[[#This Row],[Salary in USD]]&lt;=VALUE(max_scatterplot)),tblSalaries[[#This Row],[Salary in USD]],selection_false))</f>
        <v>13000</v>
      </c>
    </row>
    <row r="1412" spans="2:15" ht="15" customHeight="1" x14ac:dyDescent="0.25">
      <c r="B1412" t="s">
        <v>2344</v>
      </c>
      <c r="C1412" s="1">
        <v>41055.067743055559</v>
      </c>
      <c r="D1412" s="4">
        <v>13000</v>
      </c>
      <c r="E1412">
        <v>13000</v>
      </c>
      <c r="F1412" t="s">
        <v>6</v>
      </c>
      <c r="G1412">
        <f>tblSalaries[[#This Row],[clean Salary (in local currency)]]*VLOOKUP(tblSalaries[[#This Row],[Currency]],mapping!D:E,2,FALSE)</f>
        <v>13000</v>
      </c>
      <c r="H1412" t="s">
        <v>422</v>
      </c>
      <c r="I1412" t="s">
        <v>52</v>
      </c>
      <c r="J1412" t="s">
        <v>8</v>
      </c>
      <c r="K1412" t="str">
        <f>VLOOKUP(tblSalaries[[#This Row],[Where do you work]],tblCountries[[Actual]:[Mapping]],2,FALSE)</f>
        <v>India</v>
      </c>
      <c r="L1412" t="s">
        <v>13</v>
      </c>
      <c r="M1412" s="21" t="s">
        <v>4016</v>
      </c>
      <c r="N1412" t="str">
        <f>VLOOKUP(IF(FLOOR(tblSalaries[[#This Row],[Salary in USD]]/salary_step,1)&gt;19,19,FLOOR(tblSalaries[[#This Row],[Salary in USD]]/salary_step,1)),tblCountries4[#All],2,0)</f>
        <v>01 | 12500 - 25000</v>
      </c>
      <c r="O1412">
        <f>IF(VALUE(max_scatterplot)=0,tblSalaries[[#This Row],[Salary in USD]],IF(AND(tblSalaries[[#This Row],[Salary in USD]]&gt;=VALUE(min_scatterplot),tblSalaries[[#This Row],[Salary in USD]]&lt;=VALUE(max_scatterplot)),tblSalaries[[#This Row],[Salary in USD]],selection_false))</f>
        <v>13000</v>
      </c>
    </row>
    <row r="1413" spans="2:15" ht="15" customHeight="1" x14ac:dyDescent="0.25">
      <c r="B1413" t="s">
        <v>2679</v>
      </c>
      <c r="C1413" s="1">
        <v>41055.553020833337</v>
      </c>
      <c r="D1413" s="4">
        <v>13000</v>
      </c>
      <c r="E1413">
        <v>13000</v>
      </c>
      <c r="F1413" t="s">
        <v>6</v>
      </c>
      <c r="G1413">
        <f>tblSalaries[[#This Row],[clean Salary (in local currency)]]*VLOOKUP(tblSalaries[[#This Row],[Currency]],mapping!D:E,2,FALSE)</f>
        <v>13000</v>
      </c>
      <c r="H1413" t="s">
        <v>20</v>
      </c>
      <c r="I1413" t="s">
        <v>20</v>
      </c>
      <c r="J1413" t="s">
        <v>8</v>
      </c>
      <c r="K1413" t="str">
        <f>VLOOKUP(tblSalaries[[#This Row],[Where do you work]],tblCountries[[Actual]:[Mapping]],2,FALSE)</f>
        <v>India</v>
      </c>
      <c r="L1413" t="s">
        <v>25</v>
      </c>
      <c r="M1413" s="21">
        <v>4</v>
      </c>
      <c r="N1413" t="str">
        <f>VLOOKUP(IF(FLOOR(tblSalaries[[#This Row],[Salary in USD]]/salary_step,1)&gt;19,19,FLOOR(tblSalaries[[#This Row],[Salary in USD]]/salary_step,1)),tblCountries4[#All],2,0)</f>
        <v>01 | 12500 - 25000</v>
      </c>
      <c r="O1413">
        <f>IF(VALUE(max_scatterplot)=0,tblSalaries[[#This Row],[Salary in USD]],IF(AND(tblSalaries[[#This Row],[Salary in USD]]&gt;=VALUE(min_scatterplot),tblSalaries[[#This Row],[Salary in USD]]&lt;=VALUE(max_scatterplot)),tblSalaries[[#This Row],[Salary in USD]],selection_false))</f>
        <v>13000</v>
      </c>
    </row>
    <row r="1414" spans="2:15" ht="15" customHeight="1" x14ac:dyDescent="0.25">
      <c r="B1414" t="s">
        <v>2830</v>
      </c>
      <c r="C1414" s="1">
        <v>41055.991365740738</v>
      </c>
      <c r="D1414" s="4" t="s">
        <v>967</v>
      </c>
      <c r="E1414">
        <v>13000</v>
      </c>
      <c r="F1414" t="s">
        <v>6</v>
      </c>
      <c r="G1414">
        <f>tblSalaries[[#This Row],[clean Salary (in local currency)]]*VLOOKUP(tblSalaries[[#This Row],[Currency]],mapping!D:E,2,FALSE)</f>
        <v>13000</v>
      </c>
      <c r="H1414" t="s">
        <v>207</v>
      </c>
      <c r="I1414" t="s">
        <v>20</v>
      </c>
      <c r="J1414" t="s">
        <v>8</v>
      </c>
      <c r="K1414" t="str">
        <f>VLOOKUP(tblSalaries[[#This Row],[Where do you work]],tblCountries[[Actual]:[Mapping]],2,FALSE)</f>
        <v>India</v>
      </c>
      <c r="L1414" t="s">
        <v>13</v>
      </c>
      <c r="M1414" s="21">
        <v>6</v>
      </c>
      <c r="N1414" t="str">
        <f>VLOOKUP(IF(FLOOR(tblSalaries[[#This Row],[Salary in USD]]/salary_step,1)&gt;19,19,FLOOR(tblSalaries[[#This Row],[Salary in USD]]/salary_step,1)),tblCountries4[#All],2,0)</f>
        <v>01 | 12500 - 25000</v>
      </c>
      <c r="O1414">
        <f>IF(VALUE(max_scatterplot)=0,tblSalaries[[#This Row],[Salary in USD]],IF(AND(tblSalaries[[#This Row],[Salary in USD]]&gt;=VALUE(min_scatterplot),tblSalaries[[#This Row],[Salary in USD]]&lt;=VALUE(max_scatterplot)),tblSalaries[[#This Row],[Salary in USD]],selection_false))</f>
        <v>13000</v>
      </c>
    </row>
    <row r="1415" spans="2:15" ht="15" customHeight="1" x14ac:dyDescent="0.25">
      <c r="B1415" t="s">
        <v>3635</v>
      </c>
      <c r="C1415" s="1">
        <v>41064.927777777775</v>
      </c>
      <c r="D1415" s="4">
        <v>13000</v>
      </c>
      <c r="E1415">
        <v>13000</v>
      </c>
      <c r="F1415" t="s">
        <v>6</v>
      </c>
      <c r="G1415">
        <f>tblSalaries[[#This Row],[clean Salary (in local currency)]]*VLOOKUP(tblSalaries[[#This Row],[Currency]],mapping!D:E,2,FALSE)</f>
        <v>13000</v>
      </c>
      <c r="H1415" t="s">
        <v>1803</v>
      </c>
      <c r="I1415" t="s">
        <v>20</v>
      </c>
      <c r="J1415" t="s">
        <v>1804</v>
      </c>
      <c r="K1415" t="str">
        <f>VLOOKUP(tblSalaries[[#This Row],[Where do you work]],tblCountries[[Actual]:[Mapping]],2,FALSE)</f>
        <v>Slovakia</v>
      </c>
      <c r="L1415" t="s">
        <v>13</v>
      </c>
      <c r="M1415" s="21">
        <v>6</v>
      </c>
      <c r="N1415" t="str">
        <f>VLOOKUP(IF(FLOOR(tblSalaries[[#This Row],[Salary in USD]]/salary_step,1)&gt;19,19,FLOOR(tblSalaries[[#This Row],[Salary in USD]]/salary_step,1)),tblCountries4[#All],2,0)</f>
        <v>01 | 12500 - 25000</v>
      </c>
      <c r="O1415">
        <f>IF(VALUE(max_scatterplot)=0,tblSalaries[[#This Row],[Salary in USD]],IF(AND(tblSalaries[[#This Row],[Salary in USD]]&gt;=VALUE(min_scatterplot),tblSalaries[[#This Row],[Salary in USD]]&lt;=VALUE(max_scatterplot)),tblSalaries[[#This Row],[Salary in USD]],selection_false))</f>
        <v>13000</v>
      </c>
    </row>
    <row r="1416" spans="2:15" ht="15" customHeight="1" x14ac:dyDescent="0.25">
      <c r="B1416" t="s">
        <v>2498</v>
      </c>
      <c r="C1416" s="1">
        <v>41055.162141203706</v>
      </c>
      <c r="D1416" s="4" t="s">
        <v>600</v>
      </c>
      <c r="E1416">
        <v>720000</v>
      </c>
      <c r="F1416" t="s">
        <v>40</v>
      </c>
      <c r="G1416">
        <f>tblSalaries[[#This Row],[clean Salary (in local currency)]]*VLOOKUP(tblSalaries[[#This Row],[Currency]],mapping!D:E,2,FALSE)</f>
        <v>12821.700014958649</v>
      </c>
      <c r="H1416" t="s">
        <v>601</v>
      </c>
      <c r="I1416" t="s">
        <v>52</v>
      </c>
      <c r="J1416" t="s">
        <v>8</v>
      </c>
      <c r="K1416" t="str">
        <f>VLOOKUP(tblSalaries[[#This Row],[Where do you work]],tblCountries[[Actual]:[Mapping]],2,FALSE)</f>
        <v>India</v>
      </c>
      <c r="L1416" t="s">
        <v>18</v>
      </c>
      <c r="M1416" s="21" t="s">
        <v>4016</v>
      </c>
      <c r="N1416" t="str">
        <f>VLOOKUP(IF(FLOOR(tblSalaries[[#This Row],[Salary in USD]]/salary_step,1)&gt;19,19,FLOOR(tblSalaries[[#This Row],[Salary in USD]]/salary_step,1)),tblCountries4[#All],2,0)</f>
        <v>01 | 12500 - 25000</v>
      </c>
      <c r="O1416">
        <f>IF(VALUE(max_scatterplot)=0,tblSalaries[[#This Row],[Salary in USD]],IF(AND(tblSalaries[[#This Row],[Salary in USD]]&gt;=VALUE(min_scatterplot),tblSalaries[[#This Row],[Salary in USD]]&lt;=VALUE(max_scatterplot)),tblSalaries[[#This Row],[Salary in USD]],selection_false))</f>
        <v>12821.700014958649</v>
      </c>
    </row>
    <row r="1417" spans="2:15" ht="15" customHeight="1" x14ac:dyDescent="0.25">
      <c r="B1417" t="s">
        <v>2624</v>
      </c>
      <c r="C1417" s="1">
        <v>41055.465543981481</v>
      </c>
      <c r="D1417" s="4" t="s">
        <v>727</v>
      </c>
      <c r="E1417">
        <v>720000</v>
      </c>
      <c r="F1417" t="s">
        <v>40</v>
      </c>
      <c r="G1417">
        <f>tblSalaries[[#This Row],[clean Salary (in local currency)]]*VLOOKUP(tblSalaries[[#This Row],[Currency]],mapping!D:E,2,FALSE)</f>
        <v>12821.700014958649</v>
      </c>
      <c r="H1417" t="s">
        <v>728</v>
      </c>
      <c r="I1417" t="s">
        <v>52</v>
      </c>
      <c r="J1417" t="s">
        <v>8</v>
      </c>
      <c r="K1417" t="str">
        <f>VLOOKUP(tblSalaries[[#This Row],[Where do you work]],tblCountries[[Actual]:[Mapping]],2,FALSE)</f>
        <v>India</v>
      </c>
      <c r="L1417" t="s">
        <v>9</v>
      </c>
      <c r="M1417" s="21">
        <v>12</v>
      </c>
      <c r="N1417" t="str">
        <f>VLOOKUP(IF(FLOOR(tblSalaries[[#This Row],[Salary in USD]]/salary_step,1)&gt;19,19,FLOOR(tblSalaries[[#This Row],[Salary in USD]]/salary_step,1)),tblCountries4[#All],2,0)</f>
        <v>01 | 12500 - 25000</v>
      </c>
      <c r="O1417">
        <f>IF(VALUE(max_scatterplot)=0,tblSalaries[[#This Row],[Salary in USD]],IF(AND(tblSalaries[[#This Row],[Salary in USD]]&gt;=VALUE(min_scatterplot),tblSalaries[[#This Row],[Salary in USD]]&lt;=VALUE(max_scatterplot)),tblSalaries[[#This Row],[Salary in USD]],selection_false))</f>
        <v>12821.700014958649</v>
      </c>
    </row>
    <row r="1418" spans="2:15" ht="15" customHeight="1" x14ac:dyDescent="0.25">
      <c r="B1418" t="s">
        <v>2698</v>
      </c>
      <c r="C1418" s="1">
        <v>41055.581377314818</v>
      </c>
      <c r="D1418" s="4">
        <v>720000</v>
      </c>
      <c r="E1418">
        <v>720000</v>
      </c>
      <c r="F1418" t="s">
        <v>40</v>
      </c>
      <c r="G1418">
        <f>tblSalaries[[#This Row],[clean Salary (in local currency)]]*VLOOKUP(tblSalaries[[#This Row],[Currency]],mapping!D:E,2,FALSE)</f>
        <v>12821.700014958649</v>
      </c>
      <c r="H1418" t="s">
        <v>808</v>
      </c>
      <c r="I1418" t="s">
        <v>310</v>
      </c>
      <c r="J1418" t="s">
        <v>8</v>
      </c>
      <c r="K1418" t="str">
        <f>VLOOKUP(tblSalaries[[#This Row],[Where do you work]],tblCountries[[Actual]:[Mapping]],2,FALSE)</f>
        <v>India</v>
      </c>
      <c r="L1418" t="s">
        <v>9</v>
      </c>
      <c r="M1418" s="21">
        <v>4</v>
      </c>
      <c r="N1418" t="str">
        <f>VLOOKUP(IF(FLOOR(tblSalaries[[#This Row],[Salary in USD]]/salary_step,1)&gt;19,19,FLOOR(tblSalaries[[#This Row],[Salary in USD]]/salary_step,1)),tblCountries4[#All],2,0)</f>
        <v>01 | 12500 - 25000</v>
      </c>
      <c r="O1418">
        <f>IF(VALUE(max_scatterplot)=0,tblSalaries[[#This Row],[Salary in USD]],IF(AND(tblSalaries[[#This Row],[Salary in USD]]&gt;=VALUE(min_scatterplot),tblSalaries[[#This Row],[Salary in USD]]&lt;=VALUE(max_scatterplot)),tblSalaries[[#This Row],[Salary in USD]],selection_false))</f>
        <v>12821.700014958649</v>
      </c>
    </row>
    <row r="1419" spans="2:15" ht="15" customHeight="1" x14ac:dyDescent="0.25">
      <c r="B1419" t="s">
        <v>2711</v>
      </c>
      <c r="C1419" s="1">
        <v>41055.608194444445</v>
      </c>
      <c r="D1419" s="4" t="s">
        <v>822</v>
      </c>
      <c r="E1419">
        <v>720000</v>
      </c>
      <c r="F1419" t="s">
        <v>40</v>
      </c>
      <c r="G1419">
        <f>tblSalaries[[#This Row],[clean Salary (in local currency)]]*VLOOKUP(tblSalaries[[#This Row],[Currency]],mapping!D:E,2,FALSE)</f>
        <v>12821.700014958649</v>
      </c>
      <c r="H1419" t="s">
        <v>823</v>
      </c>
      <c r="I1419" t="s">
        <v>52</v>
      </c>
      <c r="J1419" t="s">
        <v>8</v>
      </c>
      <c r="K1419" t="str">
        <f>VLOOKUP(tblSalaries[[#This Row],[Where do you work]],tblCountries[[Actual]:[Mapping]],2,FALSE)</f>
        <v>India</v>
      </c>
      <c r="L1419" t="s">
        <v>13</v>
      </c>
      <c r="M1419" s="21">
        <v>10</v>
      </c>
      <c r="N1419" t="str">
        <f>VLOOKUP(IF(FLOOR(tblSalaries[[#This Row],[Salary in USD]]/salary_step,1)&gt;19,19,FLOOR(tblSalaries[[#This Row],[Salary in USD]]/salary_step,1)),tblCountries4[#All],2,0)</f>
        <v>01 | 12500 - 25000</v>
      </c>
      <c r="O1419">
        <f>IF(VALUE(max_scatterplot)=0,tblSalaries[[#This Row],[Salary in USD]],IF(AND(tblSalaries[[#This Row],[Salary in USD]]&gt;=VALUE(min_scatterplot),tblSalaries[[#This Row],[Salary in USD]]&lt;=VALUE(max_scatterplot)),tblSalaries[[#This Row],[Salary in USD]],selection_false))</f>
        <v>12821.700014958649</v>
      </c>
    </row>
    <row r="1420" spans="2:15" ht="15" customHeight="1" x14ac:dyDescent="0.25">
      <c r="B1420" t="s">
        <v>2874</v>
      </c>
      <c r="C1420" s="1">
        <v>41056.540173611109</v>
      </c>
      <c r="D1420" s="4" t="s">
        <v>1018</v>
      </c>
      <c r="E1420">
        <v>720000</v>
      </c>
      <c r="F1420" t="s">
        <v>40</v>
      </c>
      <c r="G1420">
        <f>tblSalaries[[#This Row],[clean Salary (in local currency)]]*VLOOKUP(tblSalaries[[#This Row],[Currency]],mapping!D:E,2,FALSE)</f>
        <v>12821.700014958649</v>
      </c>
      <c r="H1420" t="s">
        <v>1019</v>
      </c>
      <c r="I1420" t="s">
        <v>310</v>
      </c>
      <c r="J1420" t="s">
        <v>8</v>
      </c>
      <c r="K1420" t="str">
        <f>VLOOKUP(tblSalaries[[#This Row],[Where do you work]],tblCountries[[Actual]:[Mapping]],2,FALSE)</f>
        <v>India</v>
      </c>
      <c r="L1420" t="s">
        <v>9</v>
      </c>
      <c r="M1420" s="21">
        <v>3</v>
      </c>
      <c r="N1420" t="str">
        <f>VLOOKUP(IF(FLOOR(tblSalaries[[#This Row],[Salary in USD]]/salary_step,1)&gt;19,19,FLOOR(tblSalaries[[#This Row],[Salary in USD]]/salary_step,1)),tblCountries4[#All],2,0)</f>
        <v>01 | 12500 - 25000</v>
      </c>
      <c r="O1420">
        <f>IF(VALUE(max_scatterplot)=0,tblSalaries[[#This Row],[Salary in USD]],IF(AND(tblSalaries[[#This Row],[Salary in USD]]&gt;=VALUE(min_scatterplot),tblSalaries[[#This Row],[Salary in USD]]&lt;=VALUE(max_scatterplot)),tblSalaries[[#This Row],[Salary in USD]],selection_false))</f>
        <v>12821.700014958649</v>
      </c>
    </row>
    <row r="1421" spans="2:15" ht="15" customHeight="1" x14ac:dyDescent="0.25">
      <c r="B1421" t="s">
        <v>3452</v>
      </c>
      <c r="C1421" s="1">
        <v>41059.721273148149</v>
      </c>
      <c r="D1421" s="4" t="s">
        <v>1631</v>
      </c>
      <c r="E1421">
        <v>720000</v>
      </c>
      <c r="F1421" t="s">
        <v>40</v>
      </c>
      <c r="G1421">
        <f>tblSalaries[[#This Row],[clean Salary (in local currency)]]*VLOOKUP(tblSalaries[[#This Row],[Currency]],mapping!D:E,2,FALSE)</f>
        <v>12821.700014958649</v>
      </c>
      <c r="H1421" t="s">
        <v>1632</v>
      </c>
      <c r="I1421" t="s">
        <v>20</v>
      </c>
      <c r="J1421" t="s">
        <v>8</v>
      </c>
      <c r="K1421" t="str">
        <f>VLOOKUP(tblSalaries[[#This Row],[Where do you work]],tblCountries[[Actual]:[Mapping]],2,FALSE)</f>
        <v>India</v>
      </c>
      <c r="L1421" t="s">
        <v>9</v>
      </c>
      <c r="M1421" s="21">
        <v>3</v>
      </c>
      <c r="N1421" t="str">
        <f>VLOOKUP(IF(FLOOR(tblSalaries[[#This Row],[Salary in USD]]/salary_step,1)&gt;19,19,FLOOR(tblSalaries[[#This Row],[Salary in USD]]/salary_step,1)),tblCountries4[#All],2,0)</f>
        <v>01 | 12500 - 25000</v>
      </c>
      <c r="O1421">
        <f>IF(VALUE(max_scatterplot)=0,tblSalaries[[#This Row],[Salary in USD]],IF(AND(tblSalaries[[#This Row],[Salary in USD]]&gt;=VALUE(min_scatterplot),tblSalaries[[#This Row],[Salary in USD]]&lt;=VALUE(max_scatterplot)),tblSalaries[[#This Row],[Salary in USD]],selection_false))</f>
        <v>12821.700014958649</v>
      </c>
    </row>
    <row r="1422" spans="2:15" ht="15" customHeight="1" x14ac:dyDescent="0.25">
      <c r="B1422" t="s">
        <v>3138</v>
      </c>
      <c r="C1422" s="1">
        <v>41057.871168981481</v>
      </c>
      <c r="D1422" s="4" t="s">
        <v>1294</v>
      </c>
      <c r="E1422">
        <v>708000</v>
      </c>
      <c r="F1422" t="s">
        <v>40</v>
      </c>
      <c r="G1422">
        <f>tblSalaries[[#This Row],[clean Salary (in local currency)]]*VLOOKUP(tblSalaries[[#This Row],[Currency]],mapping!D:E,2,FALSE)</f>
        <v>12608.005014709339</v>
      </c>
      <c r="H1422" t="s">
        <v>1295</v>
      </c>
      <c r="I1422" t="s">
        <v>52</v>
      </c>
      <c r="J1422" t="s">
        <v>8</v>
      </c>
      <c r="K1422" t="str">
        <f>VLOOKUP(tblSalaries[[#This Row],[Where do you work]],tblCountries[[Actual]:[Mapping]],2,FALSE)</f>
        <v>India</v>
      </c>
      <c r="L1422" t="s">
        <v>9</v>
      </c>
      <c r="M1422" s="21">
        <v>5</v>
      </c>
      <c r="N1422" t="str">
        <f>VLOOKUP(IF(FLOOR(tblSalaries[[#This Row],[Salary in USD]]/salary_step,1)&gt;19,19,FLOOR(tblSalaries[[#This Row],[Salary in USD]]/salary_step,1)),tblCountries4[#All],2,0)</f>
        <v>01 | 12500 - 25000</v>
      </c>
      <c r="O1422">
        <f>IF(VALUE(max_scatterplot)=0,tblSalaries[[#This Row],[Salary in USD]],IF(AND(tblSalaries[[#This Row],[Salary in USD]]&gt;=VALUE(min_scatterplot),tblSalaries[[#This Row],[Salary in USD]]&lt;=VALUE(max_scatterplot)),tblSalaries[[#This Row],[Salary in USD]],selection_false))</f>
        <v>12608.005014709339</v>
      </c>
    </row>
    <row r="1423" spans="2:15" ht="15" customHeight="1" x14ac:dyDescent="0.25">
      <c r="B1423" t="s">
        <v>3272</v>
      </c>
      <c r="C1423" s="1">
        <v>41058.551342592589</v>
      </c>
      <c r="D1423" s="4">
        <v>12500</v>
      </c>
      <c r="E1423">
        <v>12500</v>
      </c>
      <c r="F1423" t="s">
        <v>6</v>
      </c>
      <c r="G1423">
        <f>tblSalaries[[#This Row],[clean Salary (in local currency)]]*VLOOKUP(tblSalaries[[#This Row],[Currency]],mapping!D:E,2,FALSE)</f>
        <v>12500</v>
      </c>
      <c r="H1423" t="s">
        <v>67</v>
      </c>
      <c r="I1423" t="s">
        <v>67</v>
      </c>
      <c r="J1423" t="s">
        <v>347</v>
      </c>
      <c r="K1423" t="str">
        <f>VLOOKUP(tblSalaries[[#This Row],[Where do you work]],tblCountries[[Actual]:[Mapping]],2,FALSE)</f>
        <v>Philippines</v>
      </c>
      <c r="L1423" t="s">
        <v>18</v>
      </c>
      <c r="M1423" s="21">
        <v>7</v>
      </c>
      <c r="N1423" t="str">
        <f>VLOOKUP(IF(FLOOR(tblSalaries[[#This Row],[Salary in USD]]/salary_step,1)&gt;19,19,FLOOR(tblSalaries[[#This Row],[Salary in USD]]/salary_step,1)),tblCountries4[#All],2,0)</f>
        <v>01 | 12500 - 25000</v>
      </c>
      <c r="O1423">
        <f>IF(VALUE(max_scatterplot)=0,tblSalaries[[#This Row],[Salary in USD]],IF(AND(tblSalaries[[#This Row],[Salary in USD]]&gt;=VALUE(min_scatterplot),tblSalaries[[#This Row],[Salary in USD]]&lt;=VALUE(max_scatterplot)),tblSalaries[[#This Row],[Salary in USD]],selection_false))</f>
        <v>12500</v>
      </c>
    </row>
    <row r="1424" spans="2:15" ht="15" customHeight="1" x14ac:dyDescent="0.25">
      <c r="B1424" t="s">
        <v>2754</v>
      </c>
      <c r="C1424" s="1">
        <v>41055.711377314816</v>
      </c>
      <c r="D1424" s="4" t="s">
        <v>873</v>
      </c>
      <c r="E1424">
        <v>700000</v>
      </c>
      <c r="F1424" t="s">
        <v>40</v>
      </c>
      <c r="G1424">
        <f>tblSalaries[[#This Row],[clean Salary (in local currency)]]*VLOOKUP(tblSalaries[[#This Row],[Currency]],mapping!D:E,2,FALSE)</f>
        <v>12465.541681209797</v>
      </c>
      <c r="H1424" t="s">
        <v>874</v>
      </c>
      <c r="I1424" t="s">
        <v>20</v>
      </c>
      <c r="J1424" t="s">
        <v>8</v>
      </c>
      <c r="K1424" t="str">
        <f>VLOOKUP(tblSalaries[[#This Row],[Where do you work]],tblCountries[[Actual]:[Mapping]],2,FALSE)</f>
        <v>India</v>
      </c>
      <c r="L1424" t="s">
        <v>13</v>
      </c>
      <c r="M1424" s="21">
        <v>5</v>
      </c>
      <c r="N1424" t="str">
        <f>VLOOKUP(IF(FLOOR(tblSalaries[[#This Row],[Salary in USD]]/salary_step,1)&gt;19,19,FLOOR(tblSalaries[[#This Row],[Salary in USD]]/salary_step,1)),tblCountries4[#All],2,0)</f>
        <v>00 | 0 - 12500</v>
      </c>
      <c r="O1424">
        <f>IF(VALUE(max_scatterplot)=0,tblSalaries[[#This Row],[Salary in USD]],IF(AND(tblSalaries[[#This Row],[Salary in USD]]&gt;=VALUE(min_scatterplot),tblSalaries[[#This Row],[Salary in USD]]&lt;=VALUE(max_scatterplot)),tblSalaries[[#This Row],[Salary in USD]],selection_false))</f>
        <v>12465.541681209797</v>
      </c>
    </row>
    <row r="1425" spans="2:15" ht="15" customHeight="1" x14ac:dyDescent="0.25">
      <c r="B1425" t="s">
        <v>2916</v>
      </c>
      <c r="C1425" s="1">
        <v>41056.892152777778</v>
      </c>
      <c r="D1425" s="4" t="s">
        <v>1063</v>
      </c>
      <c r="E1425">
        <v>700000</v>
      </c>
      <c r="F1425" t="s">
        <v>40</v>
      </c>
      <c r="G1425">
        <f>tblSalaries[[#This Row],[clean Salary (in local currency)]]*VLOOKUP(tblSalaries[[#This Row],[Currency]],mapping!D:E,2,FALSE)</f>
        <v>12465.541681209797</v>
      </c>
      <c r="H1425" t="s">
        <v>1064</v>
      </c>
      <c r="I1425" t="s">
        <v>52</v>
      </c>
      <c r="J1425" t="s">
        <v>8</v>
      </c>
      <c r="K1425" t="str">
        <f>VLOOKUP(tblSalaries[[#This Row],[Where do you work]],tblCountries[[Actual]:[Mapping]],2,FALSE)</f>
        <v>India</v>
      </c>
      <c r="L1425" t="s">
        <v>9</v>
      </c>
      <c r="M1425" s="21">
        <v>3</v>
      </c>
      <c r="N1425" t="str">
        <f>VLOOKUP(IF(FLOOR(tblSalaries[[#This Row],[Salary in USD]]/salary_step,1)&gt;19,19,FLOOR(tblSalaries[[#This Row],[Salary in USD]]/salary_step,1)),tblCountries4[#All],2,0)</f>
        <v>00 | 0 - 12500</v>
      </c>
      <c r="O1425">
        <f>IF(VALUE(max_scatterplot)=0,tblSalaries[[#This Row],[Salary in USD]],IF(AND(tblSalaries[[#This Row],[Salary in USD]]&gt;=VALUE(min_scatterplot),tblSalaries[[#This Row],[Salary in USD]]&lt;=VALUE(max_scatterplot)),tblSalaries[[#This Row],[Salary in USD]],selection_false))</f>
        <v>12465.541681209797</v>
      </c>
    </row>
    <row r="1426" spans="2:15" ht="15" customHeight="1" x14ac:dyDescent="0.25">
      <c r="B1426" t="s">
        <v>2925</v>
      </c>
      <c r="C1426" s="1">
        <v>41056.965289351851</v>
      </c>
      <c r="D1426" s="4" t="s">
        <v>1073</v>
      </c>
      <c r="E1426">
        <v>700000</v>
      </c>
      <c r="F1426" t="s">
        <v>40</v>
      </c>
      <c r="G1426">
        <f>tblSalaries[[#This Row],[clean Salary (in local currency)]]*VLOOKUP(tblSalaries[[#This Row],[Currency]],mapping!D:E,2,FALSE)</f>
        <v>12465.541681209797</v>
      </c>
      <c r="H1426" t="s">
        <v>207</v>
      </c>
      <c r="I1426" t="s">
        <v>20</v>
      </c>
      <c r="J1426" t="s">
        <v>8</v>
      </c>
      <c r="K1426" t="str">
        <f>VLOOKUP(tblSalaries[[#This Row],[Where do you work]],tblCountries[[Actual]:[Mapping]],2,FALSE)</f>
        <v>India</v>
      </c>
      <c r="L1426" t="s">
        <v>13</v>
      </c>
      <c r="M1426" s="21">
        <v>1</v>
      </c>
      <c r="N1426" t="str">
        <f>VLOOKUP(IF(FLOOR(tblSalaries[[#This Row],[Salary in USD]]/salary_step,1)&gt;19,19,FLOOR(tblSalaries[[#This Row],[Salary in USD]]/salary_step,1)),tblCountries4[#All],2,0)</f>
        <v>00 | 0 - 12500</v>
      </c>
      <c r="O1426">
        <f>IF(VALUE(max_scatterplot)=0,tblSalaries[[#This Row],[Salary in USD]],IF(AND(tblSalaries[[#This Row],[Salary in USD]]&gt;=VALUE(min_scatterplot),tblSalaries[[#This Row],[Salary in USD]]&lt;=VALUE(max_scatterplot)),tblSalaries[[#This Row],[Salary in USD]],selection_false))</f>
        <v>12465.541681209797</v>
      </c>
    </row>
    <row r="1427" spans="2:15" ht="15" customHeight="1" x14ac:dyDescent="0.25">
      <c r="B1427" t="s">
        <v>2991</v>
      </c>
      <c r="C1427" s="1">
        <v>41057.443668981483</v>
      </c>
      <c r="D1427" s="4">
        <v>700000</v>
      </c>
      <c r="E1427">
        <v>700000</v>
      </c>
      <c r="F1427" t="s">
        <v>40</v>
      </c>
      <c r="G1427">
        <f>tblSalaries[[#This Row],[clean Salary (in local currency)]]*VLOOKUP(tblSalaries[[#This Row],[Currency]],mapping!D:E,2,FALSE)</f>
        <v>12465.541681209797</v>
      </c>
      <c r="H1427" t="s">
        <v>1140</v>
      </c>
      <c r="I1427" t="s">
        <v>52</v>
      </c>
      <c r="J1427" t="s">
        <v>8</v>
      </c>
      <c r="K1427" t="str">
        <f>VLOOKUP(tblSalaries[[#This Row],[Where do you work]],tblCountries[[Actual]:[Mapping]],2,FALSE)</f>
        <v>India</v>
      </c>
      <c r="L1427" t="s">
        <v>18</v>
      </c>
      <c r="M1427" s="21">
        <v>7</v>
      </c>
      <c r="N1427" t="str">
        <f>VLOOKUP(IF(FLOOR(tblSalaries[[#This Row],[Salary in USD]]/salary_step,1)&gt;19,19,FLOOR(tblSalaries[[#This Row],[Salary in USD]]/salary_step,1)),tblCountries4[#All],2,0)</f>
        <v>00 | 0 - 12500</v>
      </c>
      <c r="O1427">
        <f>IF(VALUE(max_scatterplot)=0,tblSalaries[[#This Row],[Salary in USD]],IF(AND(tblSalaries[[#This Row],[Salary in USD]]&gt;=VALUE(min_scatterplot),tblSalaries[[#This Row],[Salary in USD]]&lt;=VALUE(max_scatterplot)),tblSalaries[[#This Row],[Salary in USD]],selection_false))</f>
        <v>12465.541681209797</v>
      </c>
    </row>
    <row r="1428" spans="2:15" ht="15" customHeight="1" x14ac:dyDescent="0.25">
      <c r="B1428" t="s">
        <v>3032</v>
      </c>
      <c r="C1428" s="1">
        <v>41057.579826388886</v>
      </c>
      <c r="D1428" s="4" t="s">
        <v>1186</v>
      </c>
      <c r="E1428">
        <v>700000</v>
      </c>
      <c r="F1428" t="s">
        <v>40</v>
      </c>
      <c r="G1428">
        <f>tblSalaries[[#This Row],[clean Salary (in local currency)]]*VLOOKUP(tblSalaries[[#This Row],[Currency]],mapping!D:E,2,FALSE)</f>
        <v>12465.541681209797</v>
      </c>
      <c r="H1428" t="s">
        <v>503</v>
      </c>
      <c r="I1428" t="s">
        <v>20</v>
      </c>
      <c r="J1428" t="s">
        <v>8</v>
      </c>
      <c r="K1428" t="str">
        <f>VLOOKUP(tblSalaries[[#This Row],[Where do you work]],tblCountries[[Actual]:[Mapping]],2,FALSE)</f>
        <v>India</v>
      </c>
      <c r="L1428" t="s">
        <v>9</v>
      </c>
      <c r="M1428" s="21">
        <v>5</v>
      </c>
      <c r="N1428" t="str">
        <f>VLOOKUP(IF(FLOOR(tblSalaries[[#This Row],[Salary in USD]]/salary_step,1)&gt;19,19,FLOOR(tblSalaries[[#This Row],[Salary in USD]]/salary_step,1)),tblCountries4[#All],2,0)</f>
        <v>00 | 0 - 12500</v>
      </c>
      <c r="O1428">
        <f>IF(VALUE(max_scatterplot)=0,tblSalaries[[#This Row],[Salary in USD]],IF(AND(tblSalaries[[#This Row],[Salary in USD]]&gt;=VALUE(min_scatterplot),tblSalaries[[#This Row],[Salary in USD]]&lt;=VALUE(max_scatterplot)),tblSalaries[[#This Row],[Salary in USD]],selection_false))</f>
        <v>12465.541681209797</v>
      </c>
    </row>
    <row r="1429" spans="2:15" ht="15" customHeight="1" x14ac:dyDescent="0.25">
      <c r="B1429" t="s">
        <v>3205</v>
      </c>
      <c r="C1429" s="1">
        <v>41058.063645833332</v>
      </c>
      <c r="D1429" s="4" t="s">
        <v>1374</v>
      </c>
      <c r="E1429">
        <v>700000</v>
      </c>
      <c r="F1429" t="s">
        <v>40</v>
      </c>
      <c r="G1429">
        <f>tblSalaries[[#This Row],[clean Salary (in local currency)]]*VLOOKUP(tblSalaries[[#This Row],[Currency]],mapping!D:E,2,FALSE)</f>
        <v>12465.541681209797</v>
      </c>
      <c r="H1429" t="s">
        <v>1375</v>
      </c>
      <c r="I1429" t="s">
        <v>3999</v>
      </c>
      <c r="J1429" t="s">
        <v>8</v>
      </c>
      <c r="K1429" t="str">
        <f>VLOOKUP(tblSalaries[[#This Row],[Where do you work]],tblCountries[[Actual]:[Mapping]],2,FALSE)</f>
        <v>India</v>
      </c>
      <c r="L1429" t="s">
        <v>9</v>
      </c>
      <c r="M1429" s="21">
        <v>6</v>
      </c>
      <c r="N1429" t="str">
        <f>VLOOKUP(IF(FLOOR(tblSalaries[[#This Row],[Salary in USD]]/salary_step,1)&gt;19,19,FLOOR(tblSalaries[[#This Row],[Salary in USD]]/salary_step,1)),tblCountries4[#All],2,0)</f>
        <v>00 | 0 - 12500</v>
      </c>
      <c r="O1429">
        <f>IF(VALUE(max_scatterplot)=0,tblSalaries[[#This Row],[Salary in USD]],IF(AND(tblSalaries[[#This Row],[Salary in USD]]&gt;=VALUE(min_scatterplot),tblSalaries[[#This Row],[Salary in USD]]&lt;=VALUE(max_scatterplot)),tblSalaries[[#This Row],[Salary in USD]],selection_false))</f>
        <v>12465.541681209797</v>
      </c>
    </row>
    <row r="1430" spans="2:15" ht="15" customHeight="1" x14ac:dyDescent="0.25">
      <c r="B1430" t="s">
        <v>3536</v>
      </c>
      <c r="C1430" s="1">
        <v>41061.001782407409</v>
      </c>
      <c r="D1430" s="4" t="s">
        <v>1186</v>
      </c>
      <c r="E1430">
        <v>700000</v>
      </c>
      <c r="F1430" t="s">
        <v>40</v>
      </c>
      <c r="G1430">
        <f>tblSalaries[[#This Row],[clean Salary (in local currency)]]*VLOOKUP(tblSalaries[[#This Row],[Currency]],mapping!D:E,2,FALSE)</f>
        <v>12465.541681209797</v>
      </c>
      <c r="H1430" t="s">
        <v>1716</v>
      </c>
      <c r="I1430" t="s">
        <v>52</v>
      </c>
      <c r="J1430" t="s">
        <v>8</v>
      </c>
      <c r="K1430" t="str">
        <f>VLOOKUP(tblSalaries[[#This Row],[Where do you work]],tblCountries[[Actual]:[Mapping]],2,FALSE)</f>
        <v>India</v>
      </c>
      <c r="L1430" t="s">
        <v>13</v>
      </c>
      <c r="M1430" s="21">
        <v>30</v>
      </c>
      <c r="N1430" t="str">
        <f>VLOOKUP(IF(FLOOR(tblSalaries[[#This Row],[Salary in USD]]/salary_step,1)&gt;19,19,FLOOR(tblSalaries[[#This Row],[Salary in USD]]/salary_step,1)),tblCountries4[#All],2,0)</f>
        <v>00 | 0 - 12500</v>
      </c>
      <c r="O1430">
        <f>IF(VALUE(max_scatterplot)=0,tblSalaries[[#This Row],[Salary in USD]],IF(AND(tblSalaries[[#This Row],[Salary in USD]]&gt;=VALUE(min_scatterplot),tblSalaries[[#This Row],[Salary in USD]]&lt;=VALUE(max_scatterplot)),tblSalaries[[#This Row],[Salary in USD]],selection_false))</f>
        <v>12465.541681209797</v>
      </c>
    </row>
    <row r="1431" spans="2:15" ht="15" customHeight="1" x14ac:dyDescent="0.25">
      <c r="B1431" t="s">
        <v>3824</v>
      </c>
      <c r="C1431" s="1">
        <v>41075.719664351855</v>
      </c>
      <c r="D1431" s="4" t="s">
        <v>873</v>
      </c>
      <c r="E1431">
        <v>700000</v>
      </c>
      <c r="F1431" t="s">
        <v>40</v>
      </c>
      <c r="G1431">
        <f>tblSalaries[[#This Row],[clean Salary (in local currency)]]*VLOOKUP(tblSalaries[[#This Row],[Currency]],mapping!D:E,2,FALSE)</f>
        <v>12465.541681209797</v>
      </c>
      <c r="H1431" t="s">
        <v>1953</v>
      </c>
      <c r="I1431" t="s">
        <v>20</v>
      </c>
      <c r="J1431" t="s">
        <v>8</v>
      </c>
      <c r="K1431" t="str">
        <f>VLOOKUP(tblSalaries[[#This Row],[Where do you work]],tblCountries[[Actual]:[Mapping]],2,FALSE)</f>
        <v>India</v>
      </c>
      <c r="L1431" t="s">
        <v>18</v>
      </c>
      <c r="M1431" s="21">
        <v>4</v>
      </c>
      <c r="N1431" t="str">
        <f>VLOOKUP(IF(FLOOR(tblSalaries[[#This Row],[Salary in USD]]/salary_step,1)&gt;19,19,FLOOR(tblSalaries[[#This Row],[Salary in USD]]/salary_step,1)),tblCountries4[#All],2,0)</f>
        <v>00 | 0 - 12500</v>
      </c>
      <c r="O1431">
        <f>IF(VALUE(max_scatterplot)=0,tblSalaries[[#This Row],[Salary in USD]],IF(AND(tblSalaries[[#This Row],[Salary in USD]]&gt;=VALUE(min_scatterplot),tblSalaries[[#This Row],[Salary in USD]]&lt;=VALUE(max_scatterplot)),tblSalaries[[#This Row],[Salary in USD]],selection_false))</f>
        <v>12465.541681209797</v>
      </c>
    </row>
    <row r="1432" spans="2:15" ht="15" customHeight="1" x14ac:dyDescent="0.25">
      <c r="B1432" t="s">
        <v>3843</v>
      </c>
      <c r="C1432" s="1">
        <v>41076.773206018515</v>
      </c>
      <c r="D1432" s="4" t="s">
        <v>1186</v>
      </c>
      <c r="E1432">
        <v>700000</v>
      </c>
      <c r="F1432" t="s">
        <v>40</v>
      </c>
      <c r="G1432">
        <f>tblSalaries[[#This Row],[clean Salary (in local currency)]]*VLOOKUP(tblSalaries[[#This Row],[Currency]],mapping!D:E,2,FALSE)</f>
        <v>12465.541681209797</v>
      </c>
      <c r="H1432" t="s">
        <v>1971</v>
      </c>
      <c r="I1432" t="s">
        <v>52</v>
      </c>
      <c r="J1432" t="s">
        <v>8</v>
      </c>
      <c r="K1432" t="str">
        <f>VLOOKUP(tblSalaries[[#This Row],[Where do you work]],tblCountries[[Actual]:[Mapping]],2,FALSE)</f>
        <v>India</v>
      </c>
      <c r="L1432" t="s">
        <v>18</v>
      </c>
      <c r="M1432" s="21">
        <v>9</v>
      </c>
      <c r="N1432" t="str">
        <f>VLOOKUP(IF(FLOOR(tblSalaries[[#This Row],[Salary in USD]]/salary_step,1)&gt;19,19,FLOOR(tblSalaries[[#This Row],[Salary in USD]]/salary_step,1)),tblCountries4[#All],2,0)</f>
        <v>00 | 0 - 12500</v>
      </c>
      <c r="O1432">
        <f>IF(VALUE(max_scatterplot)=0,tblSalaries[[#This Row],[Salary in USD]],IF(AND(tblSalaries[[#This Row],[Salary in USD]]&gt;=VALUE(min_scatterplot),tblSalaries[[#This Row],[Salary in USD]]&lt;=VALUE(max_scatterplot)),tblSalaries[[#This Row],[Salary in USD]],selection_false))</f>
        <v>12465.541681209797</v>
      </c>
    </row>
    <row r="1433" spans="2:15" ht="15" customHeight="1" x14ac:dyDescent="0.25">
      <c r="B1433" t="s">
        <v>2943</v>
      </c>
      <c r="C1433" s="1">
        <v>41057.155555555553</v>
      </c>
      <c r="D1433" s="4" t="s">
        <v>1093</v>
      </c>
      <c r="E1433">
        <v>2000000</v>
      </c>
      <c r="F1433" t="s">
        <v>3984</v>
      </c>
      <c r="G1433">
        <f>tblSalaries[[#This Row],[clean Salary (in local currency)]]*VLOOKUP(tblSalaries[[#This Row],[Currency]],mapping!D:E,2,FALSE)</f>
        <v>12326.656394453004</v>
      </c>
      <c r="H1433" t="s">
        <v>1094</v>
      </c>
      <c r="I1433" t="s">
        <v>52</v>
      </c>
      <c r="J1433" t="s">
        <v>870</v>
      </c>
      <c r="K1433" t="str">
        <f>VLOOKUP(tblSalaries[[#This Row],[Where do you work]],tblCountries[[Actual]:[Mapping]],2,FALSE)</f>
        <v>Nigeria</v>
      </c>
      <c r="L1433" t="s">
        <v>9</v>
      </c>
      <c r="M1433" s="21">
        <v>5</v>
      </c>
      <c r="N1433" t="str">
        <f>VLOOKUP(IF(FLOOR(tblSalaries[[#This Row],[Salary in USD]]/salary_step,1)&gt;19,19,FLOOR(tblSalaries[[#This Row],[Salary in USD]]/salary_step,1)),tblCountries4[#All],2,0)</f>
        <v>00 | 0 - 12500</v>
      </c>
      <c r="O1433">
        <f>IF(VALUE(max_scatterplot)=0,tblSalaries[[#This Row],[Salary in USD]],IF(AND(tblSalaries[[#This Row],[Salary in USD]]&gt;=VALUE(min_scatterplot),tblSalaries[[#This Row],[Salary in USD]]&lt;=VALUE(max_scatterplot)),tblSalaries[[#This Row],[Salary in USD]],selection_false))</f>
        <v>12326.656394453004</v>
      </c>
    </row>
    <row r="1434" spans="2:15" ht="15" customHeight="1" x14ac:dyDescent="0.25">
      <c r="B1434" t="s">
        <v>2018</v>
      </c>
      <c r="C1434" s="1">
        <v>41054.152048611111</v>
      </c>
      <c r="D1434" s="4" t="s">
        <v>31</v>
      </c>
      <c r="E1434">
        <v>1152000</v>
      </c>
      <c r="F1434" t="s">
        <v>32</v>
      </c>
      <c r="G1434">
        <f>tblSalaries[[#This Row],[clean Salary (in local currency)]]*VLOOKUP(tblSalaries[[#This Row],[Currency]],mapping!D:E,2,FALSE)</f>
        <v>12227.430201752599</v>
      </c>
      <c r="H1434" t="s">
        <v>33</v>
      </c>
      <c r="I1434" t="s">
        <v>310</v>
      </c>
      <c r="J1434" t="s">
        <v>17</v>
      </c>
      <c r="K1434" t="str">
        <f>VLOOKUP(tblSalaries[[#This Row],[Where do you work]],tblCountries[[Actual]:[Mapping]],2,FALSE)</f>
        <v>Pakistan</v>
      </c>
      <c r="L1434" t="s">
        <v>13</v>
      </c>
      <c r="M1434" s="21" t="s">
        <v>4016</v>
      </c>
      <c r="N1434" t="str">
        <f>VLOOKUP(IF(FLOOR(tblSalaries[[#This Row],[Salary in USD]]/salary_step,1)&gt;19,19,FLOOR(tblSalaries[[#This Row],[Salary in USD]]/salary_step,1)),tblCountries4[#All],2,0)</f>
        <v>00 | 0 - 12500</v>
      </c>
      <c r="O1434">
        <f>IF(VALUE(max_scatterplot)=0,tblSalaries[[#This Row],[Salary in USD]],IF(AND(tblSalaries[[#This Row],[Salary in USD]]&gt;=VALUE(min_scatterplot),tblSalaries[[#This Row],[Salary in USD]]&lt;=VALUE(max_scatterplot)),tblSalaries[[#This Row],[Salary in USD]],selection_false))</f>
        <v>12227.430201752599</v>
      </c>
    </row>
    <row r="1435" spans="2:15" ht="15" customHeight="1" x14ac:dyDescent="0.25">
      <c r="B1435" t="s">
        <v>3097</v>
      </c>
      <c r="C1435" s="1">
        <v>41057.711157407408</v>
      </c>
      <c r="D1435" s="4" t="s">
        <v>1247</v>
      </c>
      <c r="E1435">
        <v>100000</v>
      </c>
      <c r="F1435" t="s">
        <v>585</v>
      </c>
      <c r="G1435">
        <f>tblSalaries[[#This Row],[clean Salary (in local currency)]]*VLOOKUP(tblSalaries[[#This Row],[Currency]],mapping!D:E,2,FALSE)</f>
        <v>12192.177986291113</v>
      </c>
      <c r="H1435" t="s">
        <v>1248</v>
      </c>
      <c r="I1435" t="s">
        <v>52</v>
      </c>
      <c r="J1435" t="s">
        <v>48</v>
      </c>
      <c r="K1435" t="str">
        <f>VLOOKUP(tblSalaries[[#This Row],[Where do you work]],tblCountries[[Actual]:[Mapping]],2,FALSE)</f>
        <v>South Africa</v>
      </c>
      <c r="L1435" t="s">
        <v>13</v>
      </c>
      <c r="M1435" s="21">
        <v>15</v>
      </c>
      <c r="N1435" t="str">
        <f>VLOOKUP(IF(FLOOR(tblSalaries[[#This Row],[Salary in USD]]/salary_step,1)&gt;19,19,FLOOR(tblSalaries[[#This Row],[Salary in USD]]/salary_step,1)),tblCountries4[#All],2,0)</f>
        <v>00 | 0 - 12500</v>
      </c>
      <c r="O1435">
        <f>IF(VALUE(max_scatterplot)=0,tblSalaries[[#This Row],[Salary in USD]],IF(AND(tblSalaries[[#This Row],[Salary in USD]]&gt;=VALUE(min_scatterplot),tblSalaries[[#This Row],[Salary in USD]]&lt;=VALUE(max_scatterplot)),tblSalaries[[#This Row],[Salary in USD]],selection_false))</f>
        <v>12192.177986291113</v>
      </c>
    </row>
    <row r="1436" spans="2:15" ht="15" customHeight="1" x14ac:dyDescent="0.25">
      <c r="B1436" t="s">
        <v>3597</v>
      </c>
      <c r="C1436" s="1">
        <v>41062.904652777775</v>
      </c>
      <c r="D1436" s="4" t="s">
        <v>1767</v>
      </c>
      <c r="E1436">
        <v>680000</v>
      </c>
      <c r="F1436" t="s">
        <v>40</v>
      </c>
      <c r="G1436">
        <f>tblSalaries[[#This Row],[clean Salary (in local currency)]]*VLOOKUP(tblSalaries[[#This Row],[Currency]],mapping!D:E,2,FALSE)</f>
        <v>12109.383347460946</v>
      </c>
      <c r="H1436" t="s">
        <v>938</v>
      </c>
      <c r="I1436" t="s">
        <v>52</v>
      </c>
      <c r="J1436" t="s">
        <v>8</v>
      </c>
      <c r="K1436" t="str">
        <f>VLOOKUP(tblSalaries[[#This Row],[Where do you work]],tblCountries[[Actual]:[Mapping]],2,FALSE)</f>
        <v>India</v>
      </c>
      <c r="L1436" t="s">
        <v>25</v>
      </c>
      <c r="M1436" s="21">
        <v>2</v>
      </c>
      <c r="N1436" t="str">
        <f>VLOOKUP(IF(FLOOR(tblSalaries[[#This Row],[Salary in USD]]/salary_step,1)&gt;19,19,FLOOR(tblSalaries[[#This Row],[Salary in USD]]/salary_step,1)),tblCountries4[#All],2,0)</f>
        <v>00 | 0 - 12500</v>
      </c>
      <c r="O1436">
        <f>IF(VALUE(max_scatterplot)=0,tblSalaries[[#This Row],[Salary in USD]],IF(AND(tblSalaries[[#This Row],[Salary in USD]]&gt;=VALUE(min_scatterplot),tblSalaries[[#This Row],[Salary in USD]]&lt;=VALUE(max_scatterplot)),tblSalaries[[#This Row],[Salary in USD]],selection_false))</f>
        <v>12109.383347460946</v>
      </c>
    </row>
    <row r="1437" spans="2:15" ht="15" customHeight="1" x14ac:dyDescent="0.25">
      <c r="B1437" t="s">
        <v>2981</v>
      </c>
      <c r="C1437" s="1">
        <v>41057.40289351852</v>
      </c>
      <c r="D1437" s="4" t="s">
        <v>1125</v>
      </c>
      <c r="E1437">
        <v>12000</v>
      </c>
      <c r="F1437" t="s">
        <v>6</v>
      </c>
      <c r="G1437">
        <f>tblSalaries[[#This Row],[clean Salary (in local currency)]]*VLOOKUP(tblSalaries[[#This Row],[Currency]],mapping!D:E,2,FALSE)</f>
        <v>12000</v>
      </c>
      <c r="H1437" t="s">
        <v>52</v>
      </c>
      <c r="I1437" t="s">
        <v>52</v>
      </c>
      <c r="J1437" t="s">
        <v>1126</v>
      </c>
      <c r="K1437" t="str">
        <f>VLOOKUP(tblSalaries[[#This Row],[Where do you work]],tblCountries[[Actual]:[Mapping]],2,FALSE)</f>
        <v>Asia</v>
      </c>
      <c r="L1437" t="s">
        <v>13</v>
      </c>
      <c r="M1437" s="21">
        <v>3</v>
      </c>
      <c r="N1437" t="str">
        <f>VLOOKUP(IF(FLOOR(tblSalaries[[#This Row],[Salary in USD]]/salary_step,1)&gt;19,19,FLOOR(tblSalaries[[#This Row],[Salary in USD]]/salary_step,1)),tblCountries4[#All],2,0)</f>
        <v>00 | 0 - 12500</v>
      </c>
      <c r="O1437">
        <f>IF(VALUE(max_scatterplot)=0,tblSalaries[[#This Row],[Salary in USD]],IF(AND(tblSalaries[[#This Row],[Salary in USD]]&gt;=VALUE(min_scatterplot),tblSalaries[[#This Row],[Salary in USD]]&lt;=VALUE(max_scatterplot)),tblSalaries[[#This Row],[Salary in USD]],selection_false))</f>
        <v>12000</v>
      </c>
    </row>
    <row r="1438" spans="2:15" ht="15" customHeight="1" x14ac:dyDescent="0.25">
      <c r="B1438" t="s">
        <v>2509</v>
      </c>
      <c r="C1438" s="1">
        <v>41055.178703703707</v>
      </c>
      <c r="D1438" s="4">
        <v>12000</v>
      </c>
      <c r="E1438">
        <v>12000</v>
      </c>
      <c r="F1438" t="s">
        <v>6</v>
      </c>
      <c r="G1438">
        <f>tblSalaries[[#This Row],[clean Salary (in local currency)]]*VLOOKUP(tblSalaries[[#This Row],[Currency]],mapping!D:E,2,FALSE)</f>
        <v>12000</v>
      </c>
      <c r="H1438" t="s">
        <v>607</v>
      </c>
      <c r="I1438" t="s">
        <v>20</v>
      </c>
      <c r="J1438" t="s">
        <v>143</v>
      </c>
      <c r="K1438" t="str">
        <f>VLOOKUP(tblSalaries[[#This Row],[Where do you work]],tblCountries[[Actual]:[Mapping]],2,FALSE)</f>
        <v>Brazil</v>
      </c>
      <c r="L1438" t="s">
        <v>13</v>
      </c>
      <c r="M1438" s="21" t="s">
        <v>4016</v>
      </c>
      <c r="N1438" t="str">
        <f>VLOOKUP(IF(FLOOR(tblSalaries[[#This Row],[Salary in USD]]/salary_step,1)&gt;19,19,FLOOR(tblSalaries[[#This Row],[Salary in USD]]/salary_step,1)),tblCountries4[#All],2,0)</f>
        <v>00 | 0 - 12500</v>
      </c>
      <c r="O1438">
        <f>IF(VALUE(max_scatterplot)=0,tblSalaries[[#This Row],[Salary in USD]],IF(AND(tblSalaries[[#This Row],[Salary in USD]]&gt;=VALUE(min_scatterplot),tblSalaries[[#This Row],[Salary in USD]]&lt;=VALUE(max_scatterplot)),tblSalaries[[#This Row],[Salary in USD]],selection_false))</f>
        <v>12000</v>
      </c>
    </row>
    <row r="1439" spans="2:15" ht="15" customHeight="1" x14ac:dyDescent="0.25">
      <c r="B1439" t="s">
        <v>2475</v>
      </c>
      <c r="C1439" s="1">
        <v>41055.136782407404</v>
      </c>
      <c r="D1439" s="4">
        <v>12000</v>
      </c>
      <c r="E1439">
        <v>12000</v>
      </c>
      <c r="F1439" t="s">
        <v>6</v>
      </c>
      <c r="G1439">
        <f>tblSalaries[[#This Row],[clean Salary (in local currency)]]*VLOOKUP(tblSalaries[[#This Row],[Currency]],mapping!D:E,2,FALSE)</f>
        <v>12000</v>
      </c>
      <c r="H1439" t="s">
        <v>573</v>
      </c>
      <c r="I1439" t="s">
        <v>20</v>
      </c>
      <c r="J1439" t="s">
        <v>574</v>
      </c>
      <c r="K1439" t="str">
        <f>VLOOKUP(tblSalaries[[#This Row],[Where do you work]],tblCountries[[Actual]:[Mapping]],2,FALSE)</f>
        <v>Estonia</v>
      </c>
      <c r="L1439" t="s">
        <v>13</v>
      </c>
      <c r="M1439" s="21" t="s">
        <v>4016</v>
      </c>
      <c r="N1439" t="str">
        <f>VLOOKUP(IF(FLOOR(tblSalaries[[#This Row],[Salary in USD]]/salary_step,1)&gt;19,19,FLOOR(tblSalaries[[#This Row],[Salary in USD]]/salary_step,1)),tblCountries4[#All],2,0)</f>
        <v>00 | 0 - 12500</v>
      </c>
      <c r="O1439">
        <f>IF(VALUE(max_scatterplot)=0,tblSalaries[[#This Row],[Salary in USD]],IF(AND(tblSalaries[[#This Row],[Salary in USD]]&gt;=VALUE(min_scatterplot),tblSalaries[[#This Row],[Salary in USD]]&lt;=VALUE(max_scatterplot)),tblSalaries[[#This Row],[Salary in USD]],selection_false))</f>
        <v>12000</v>
      </c>
    </row>
    <row r="1440" spans="2:15" ht="15" customHeight="1" x14ac:dyDescent="0.25">
      <c r="B1440" t="s">
        <v>2309</v>
      </c>
      <c r="C1440" s="1">
        <v>41055.057881944442</v>
      </c>
      <c r="D1440" s="4">
        <v>12000</v>
      </c>
      <c r="E1440">
        <v>12000</v>
      </c>
      <c r="F1440" t="s">
        <v>6</v>
      </c>
      <c r="G1440">
        <f>tblSalaries[[#This Row],[clean Salary (in local currency)]]*VLOOKUP(tblSalaries[[#This Row],[Currency]],mapping!D:E,2,FALSE)</f>
        <v>12000</v>
      </c>
      <c r="H1440" t="s">
        <v>20</v>
      </c>
      <c r="I1440" t="s">
        <v>20</v>
      </c>
      <c r="J1440" t="s">
        <v>8</v>
      </c>
      <c r="K1440" t="str">
        <f>VLOOKUP(tblSalaries[[#This Row],[Where do you work]],tblCountries[[Actual]:[Mapping]],2,FALSE)</f>
        <v>India</v>
      </c>
      <c r="L1440" t="s">
        <v>13</v>
      </c>
      <c r="M1440" s="21" t="s">
        <v>4016</v>
      </c>
      <c r="N1440" t="str">
        <f>VLOOKUP(IF(FLOOR(tblSalaries[[#This Row],[Salary in USD]]/salary_step,1)&gt;19,19,FLOOR(tblSalaries[[#This Row],[Salary in USD]]/salary_step,1)),tblCountries4[#All],2,0)</f>
        <v>00 | 0 - 12500</v>
      </c>
      <c r="O1440">
        <f>IF(VALUE(max_scatterplot)=0,tblSalaries[[#This Row],[Salary in USD]],IF(AND(tblSalaries[[#This Row],[Salary in USD]]&gt;=VALUE(min_scatterplot),tblSalaries[[#This Row],[Salary in USD]]&lt;=VALUE(max_scatterplot)),tblSalaries[[#This Row],[Salary in USD]],selection_false))</f>
        <v>12000</v>
      </c>
    </row>
    <row r="1441" spans="2:15" ht="15" customHeight="1" x14ac:dyDescent="0.25">
      <c r="B1441" t="s">
        <v>3041</v>
      </c>
      <c r="C1441" s="1">
        <v>41057.599965277775</v>
      </c>
      <c r="D1441" s="4">
        <v>1000</v>
      </c>
      <c r="E1441">
        <v>12000</v>
      </c>
      <c r="F1441" t="s">
        <v>6</v>
      </c>
      <c r="G1441">
        <f>tblSalaries[[#This Row],[clean Salary (in local currency)]]*VLOOKUP(tblSalaries[[#This Row],[Currency]],mapping!D:E,2,FALSE)</f>
        <v>12000</v>
      </c>
      <c r="H1441" t="s">
        <v>83</v>
      </c>
      <c r="I1441" t="s">
        <v>356</v>
      </c>
      <c r="J1441" t="s">
        <v>8</v>
      </c>
      <c r="K1441" t="str">
        <f>VLOOKUP(tblSalaries[[#This Row],[Where do you work]],tblCountries[[Actual]:[Mapping]],2,FALSE)</f>
        <v>India</v>
      </c>
      <c r="L1441" t="s">
        <v>18</v>
      </c>
      <c r="M1441" s="21">
        <v>8</v>
      </c>
      <c r="N1441" t="str">
        <f>VLOOKUP(IF(FLOOR(tblSalaries[[#This Row],[Salary in USD]]/salary_step,1)&gt;19,19,FLOOR(tblSalaries[[#This Row],[Salary in USD]]/salary_step,1)),tblCountries4[#All],2,0)</f>
        <v>00 | 0 - 12500</v>
      </c>
      <c r="O1441">
        <f>IF(VALUE(max_scatterplot)=0,tblSalaries[[#This Row],[Salary in USD]],IF(AND(tblSalaries[[#This Row],[Salary in USD]]&gt;=VALUE(min_scatterplot),tblSalaries[[#This Row],[Salary in USD]]&lt;=VALUE(max_scatterplot)),tblSalaries[[#This Row],[Salary in USD]],selection_false))</f>
        <v>12000</v>
      </c>
    </row>
    <row r="1442" spans="2:15" ht="15" customHeight="1" x14ac:dyDescent="0.25">
      <c r="B1442" t="s">
        <v>3616</v>
      </c>
      <c r="C1442" s="1">
        <v>41063.700624999998</v>
      </c>
      <c r="D1442" s="4">
        <v>12000</v>
      </c>
      <c r="E1442">
        <v>12000</v>
      </c>
      <c r="F1442" t="s">
        <v>6</v>
      </c>
      <c r="G1442">
        <f>tblSalaries[[#This Row],[clean Salary (in local currency)]]*VLOOKUP(tblSalaries[[#This Row],[Currency]],mapping!D:E,2,FALSE)</f>
        <v>12000</v>
      </c>
      <c r="H1442" t="s">
        <v>1786</v>
      </c>
      <c r="I1442" t="s">
        <v>3999</v>
      </c>
      <c r="J1442" t="s">
        <v>8</v>
      </c>
      <c r="K1442" t="str">
        <f>VLOOKUP(tblSalaries[[#This Row],[Where do you work]],tblCountries[[Actual]:[Mapping]],2,FALSE)</f>
        <v>India</v>
      </c>
      <c r="L1442" t="s">
        <v>13</v>
      </c>
      <c r="M1442" s="21">
        <v>3</v>
      </c>
      <c r="N1442" t="str">
        <f>VLOOKUP(IF(FLOOR(tblSalaries[[#This Row],[Salary in USD]]/salary_step,1)&gt;19,19,FLOOR(tblSalaries[[#This Row],[Salary in USD]]/salary_step,1)),tblCountries4[#All],2,0)</f>
        <v>00 | 0 - 12500</v>
      </c>
      <c r="O1442">
        <f>IF(VALUE(max_scatterplot)=0,tblSalaries[[#This Row],[Salary in USD]],IF(AND(tblSalaries[[#This Row],[Salary in USD]]&gt;=VALUE(min_scatterplot),tblSalaries[[#This Row],[Salary in USD]]&lt;=VALUE(max_scatterplot)),tblSalaries[[#This Row],[Salary in USD]],selection_false))</f>
        <v>12000</v>
      </c>
    </row>
    <row r="1443" spans="2:15" ht="15" customHeight="1" x14ac:dyDescent="0.25">
      <c r="B1443" t="s">
        <v>3744</v>
      </c>
      <c r="C1443" s="1">
        <v>41070.63890046296</v>
      </c>
      <c r="D1443" s="4">
        <v>1000</v>
      </c>
      <c r="E1443">
        <v>12000</v>
      </c>
      <c r="F1443" t="s">
        <v>6</v>
      </c>
      <c r="G1443">
        <f>tblSalaries[[#This Row],[clean Salary (in local currency)]]*VLOOKUP(tblSalaries[[#This Row],[Currency]],mapping!D:E,2,FALSE)</f>
        <v>12000</v>
      </c>
      <c r="H1443" t="s">
        <v>1892</v>
      </c>
      <c r="I1443" t="s">
        <v>279</v>
      </c>
      <c r="J1443" t="s">
        <v>8</v>
      </c>
      <c r="K1443" t="str">
        <f>VLOOKUP(tblSalaries[[#This Row],[Where do you work]],tblCountries[[Actual]:[Mapping]],2,FALSE)</f>
        <v>India</v>
      </c>
      <c r="L1443" t="s">
        <v>18</v>
      </c>
      <c r="M1443" s="21">
        <v>7</v>
      </c>
      <c r="N1443" t="str">
        <f>VLOOKUP(IF(FLOOR(tblSalaries[[#This Row],[Salary in USD]]/salary_step,1)&gt;19,19,FLOOR(tblSalaries[[#This Row],[Salary in USD]]/salary_step,1)),tblCountries4[#All],2,0)</f>
        <v>00 | 0 - 12500</v>
      </c>
      <c r="O1443">
        <f>IF(VALUE(max_scatterplot)=0,tblSalaries[[#This Row],[Salary in USD]],IF(AND(tblSalaries[[#This Row],[Salary in USD]]&gt;=VALUE(min_scatterplot),tblSalaries[[#This Row],[Salary in USD]]&lt;=VALUE(max_scatterplot)),tblSalaries[[#This Row],[Salary in USD]],selection_false))</f>
        <v>12000</v>
      </c>
    </row>
    <row r="1444" spans="2:15" ht="15" customHeight="1" x14ac:dyDescent="0.25">
      <c r="B1444" t="s">
        <v>2424</v>
      </c>
      <c r="C1444" s="1">
        <v>41055.09747685185</v>
      </c>
      <c r="D1444" s="4">
        <v>12000</v>
      </c>
      <c r="E1444">
        <v>12000</v>
      </c>
      <c r="F1444" t="s">
        <v>6</v>
      </c>
      <c r="G1444">
        <f>tblSalaries[[#This Row],[clean Salary (in local currency)]]*VLOOKUP(tblSalaries[[#This Row],[Currency]],mapping!D:E,2,FALSE)</f>
        <v>12000</v>
      </c>
      <c r="H1444" t="s">
        <v>511</v>
      </c>
      <c r="I1444" t="s">
        <v>20</v>
      </c>
      <c r="J1444" t="s">
        <v>512</v>
      </c>
      <c r="K1444" t="str">
        <f>VLOOKUP(tblSalaries[[#This Row],[Where do you work]],tblCountries[[Actual]:[Mapping]],2,FALSE)</f>
        <v>iran</v>
      </c>
      <c r="L1444" t="s">
        <v>18</v>
      </c>
      <c r="M1444" s="21" t="s">
        <v>4016</v>
      </c>
      <c r="N1444" t="str">
        <f>VLOOKUP(IF(FLOOR(tblSalaries[[#This Row],[Salary in USD]]/salary_step,1)&gt;19,19,FLOOR(tblSalaries[[#This Row],[Salary in USD]]/salary_step,1)),tblCountries4[#All],2,0)</f>
        <v>00 | 0 - 12500</v>
      </c>
      <c r="O1444">
        <f>IF(VALUE(max_scatterplot)=0,tblSalaries[[#This Row],[Salary in USD]],IF(AND(tblSalaries[[#This Row],[Salary in USD]]&gt;=VALUE(min_scatterplot),tblSalaries[[#This Row],[Salary in USD]]&lt;=VALUE(max_scatterplot)),tblSalaries[[#This Row],[Salary in USD]],selection_false))</f>
        <v>12000</v>
      </c>
    </row>
    <row r="1445" spans="2:15" ht="15" customHeight="1" x14ac:dyDescent="0.25">
      <c r="B1445" t="s">
        <v>3035</v>
      </c>
      <c r="C1445" s="1">
        <v>41057.59207175926</v>
      </c>
      <c r="D1445" s="4" t="s">
        <v>948</v>
      </c>
      <c r="E1445">
        <v>12000</v>
      </c>
      <c r="F1445" t="s">
        <v>6</v>
      </c>
      <c r="G1445">
        <f>tblSalaries[[#This Row],[clean Salary (in local currency)]]*VLOOKUP(tblSalaries[[#This Row],[Currency]],mapping!D:E,2,FALSE)</f>
        <v>12000</v>
      </c>
      <c r="H1445" t="s">
        <v>1188</v>
      </c>
      <c r="I1445" t="s">
        <v>488</v>
      </c>
      <c r="J1445" t="s">
        <v>1078</v>
      </c>
      <c r="K1445" t="str">
        <f>VLOOKUP(tblSalaries[[#This Row],[Where do you work]],tblCountries[[Actual]:[Mapping]],2,FALSE)</f>
        <v>iran</v>
      </c>
      <c r="L1445" t="s">
        <v>9</v>
      </c>
      <c r="M1445" s="21">
        <v>3</v>
      </c>
      <c r="N1445" t="str">
        <f>VLOOKUP(IF(FLOOR(tblSalaries[[#This Row],[Salary in USD]]/salary_step,1)&gt;19,19,FLOOR(tblSalaries[[#This Row],[Salary in USD]]/salary_step,1)),tblCountries4[#All],2,0)</f>
        <v>00 | 0 - 12500</v>
      </c>
      <c r="O1445">
        <f>IF(VALUE(max_scatterplot)=0,tblSalaries[[#This Row],[Salary in USD]],IF(AND(tblSalaries[[#This Row],[Salary in USD]]&gt;=VALUE(min_scatterplot),tblSalaries[[#This Row],[Salary in USD]]&lt;=VALUE(max_scatterplot)),tblSalaries[[#This Row],[Salary in USD]],selection_false))</f>
        <v>12000</v>
      </c>
    </row>
    <row r="1446" spans="2:15" ht="15" customHeight="1" x14ac:dyDescent="0.25">
      <c r="B1446" t="s">
        <v>3507</v>
      </c>
      <c r="C1446" s="1">
        <v>41060.454722222225</v>
      </c>
      <c r="D1446" s="4">
        <v>1000</v>
      </c>
      <c r="E1446">
        <v>12000</v>
      </c>
      <c r="F1446" t="s">
        <v>6</v>
      </c>
      <c r="G1446">
        <f>tblSalaries[[#This Row],[clean Salary (in local currency)]]*VLOOKUP(tblSalaries[[#This Row],[Currency]],mapping!D:E,2,FALSE)</f>
        <v>12000</v>
      </c>
      <c r="H1446" t="s">
        <v>1678</v>
      </c>
      <c r="I1446" t="s">
        <v>20</v>
      </c>
      <c r="J1446" t="s">
        <v>1679</v>
      </c>
      <c r="K1446" t="str">
        <f>VLOOKUP(tblSalaries[[#This Row],[Where do you work]],tblCountries[[Actual]:[Mapping]],2,FALSE)</f>
        <v>MYS</v>
      </c>
      <c r="L1446" t="s">
        <v>18</v>
      </c>
      <c r="M1446" s="21">
        <v>0</v>
      </c>
      <c r="N1446" t="str">
        <f>VLOOKUP(IF(FLOOR(tblSalaries[[#This Row],[Salary in USD]]/salary_step,1)&gt;19,19,FLOOR(tblSalaries[[#This Row],[Salary in USD]]/salary_step,1)),tblCountries4[#All],2,0)</f>
        <v>00 | 0 - 12500</v>
      </c>
      <c r="O1446">
        <f>IF(VALUE(max_scatterplot)=0,tblSalaries[[#This Row],[Salary in USD]],IF(AND(tblSalaries[[#This Row],[Salary in USD]]&gt;=VALUE(min_scatterplot),tblSalaries[[#This Row],[Salary in USD]]&lt;=VALUE(max_scatterplot)),tblSalaries[[#This Row],[Salary in USD]],selection_false))</f>
        <v>12000</v>
      </c>
    </row>
    <row r="1447" spans="2:15" ht="15" customHeight="1" x14ac:dyDescent="0.25">
      <c r="B1447" t="s">
        <v>2135</v>
      </c>
      <c r="C1447" s="1">
        <v>41055.029560185183</v>
      </c>
      <c r="D1447" s="4">
        <v>1000</v>
      </c>
      <c r="E1447">
        <v>12000</v>
      </c>
      <c r="F1447" t="s">
        <v>6</v>
      </c>
      <c r="G1447">
        <f>tblSalaries[[#This Row],[clean Salary (in local currency)]]*VLOOKUP(tblSalaries[[#This Row],[Currency]],mapping!D:E,2,FALSE)</f>
        <v>12000</v>
      </c>
      <c r="H1447" t="s">
        <v>198</v>
      </c>
      <c r="I1447" t="s">
        <v>356</v>
      </c>
      <c r="J1447" t="s">
        <v>17</v>
      </c>
      <c r="K1447" t="str">
        <f>VLOOKUP(tblSalaries[[#This Row],[Where do you work]],tblCountries[[Actual]:[Mapping]],2,FALSE)</f>
        <v>Pakistan</v>
      </c>
      <c r="L1447" t="s">
        <v>25</v>
      </c>
      <c r="M1447" s="21" t="s">
        <v>4016</v>
      </c>
      <c r="N1447" t="str">
        <f>VLOOKUP(IF(FLOOR(tblSalaries[[#This Row],[Salary in USD]]/salary_step,1)&gt;19,19,FLOOR(tblSalaries[[#This Row],[Salary in USD]]/salary_step,1)),tblCountries4[#All],2,0)</f>
        <v>00 | 0 - 12500</v>
      </c>
      <c r="O1447">
        <f>IF(VALUE(max_scatterplot)=0,tblSalaries[[#This Row],[Salary in USD]],IF(AND(tblSalaries[[#This Row],[Salary in USD]]&gt;=VALUE(min_scatterplot),tblSalaries[[#This Row],[Salary in USD]]&lt;=VALUE(max_scatterplot)),tblSalaries[[#This Row],[Salary in USD]],selection_false))</f>
        <v>12000</v>
      </c>
    </row>
    <row r="1448" spans="2:15" ht="15" customHeight="1" x14ac:dyDescent="0.25">
      <c r="B1448" t="s">
        <v>3274</v>
      </c>
      <c r="C1448" s="1">
        <v>41058.553298611114</v>
      </c>
      <c r="D1448" s="4">
        <v>1000</v>
      </c>
      <c r="E1448">
        <v>12000</v>
      </c>
      <c r="F1448" t="s">
        <v>6</v>
      </c>
      <c r="G1448">
        <f>tblSalaries[[#This Row],[clean Salary (in local currency)]]*VLOOKUP(tblSalaries[[#This Row],[Currency]],mapping!D:E,2,FALSE)</f>
        <v>12000</v>
      </c>
      <c r="H1448" t="s">
        <v>1447</v>
      </c>
      <c r="I1448" t="s">
        <v>356</v>
      </c>
      <c r="J1448" t="s">
        <v>1448</v>
      </c>
      <c r="K1448" t="str">
        <f>VLOOKUP(tblSalaries[[#This Row],[Where do you work]],tblCountries[[Actual]:[Mapping]],2,FALSE)</f>
        <v>Pakistan</v>
      </c>
      <c r="L1448" t="s">
        <v>9</v>
      </c>
      <c r="M1448" s="21">
        <v>1</v>
      </c>
      <c r="N1448" t="str">
        <f>VLOOKUP(IF(FLOOR(tblSalaries[[#This Row],[Salary in USD]]/salary_step,1)&gt;19,19,FLOOR(tblSalaries[[#This Row],[Salary in USD]]/salary_step,1)),tblCountries4[#All],2,0)</f>
        <v>00 | 0 - 12500</v>
      </c>
      <c r="O1448">
        <f>IF(VALUE(max_scatterplot)=0,tblSalaries[[#This Row],[Salary in USD]],IF(AND(tblSalaries[[#This Row],[Salary in USD]]&gt;=VALUE(min_scatterplot),tblSalaries[[#This Row],[Salary in USD]]&lt;=VALUE(max_scatterplot)),tblSalaries[[#This Row],[Salary in USD]],selection_false))</f>
        <v>12000</v>
      </c>
    </row>
    <row r="1449" spans="2:15" ht="15" customHeight="1" x14ac:dyDescent="0.25">
      <c r="B1449" t="s">
        <v>2391</v>
      </c>
      <c r="C1449" s="1">
        <v>41055.083958333336</v>
      </c>
      <c r="D1449" s="4">
        <v>12000</v>
      </c>
      <c r="E1449">
        <v>12000</v>
      </c>
      <c r="F1449" t="s">
        <v>6</v>
      </c>
      <c r="G1449">
        <f>tblSalaries[[#This Row],[clean Salary (in local currency)]]*VLOOKUP(tblSalaries[[#This Row],[Currency]],mapping!D:E,2,FALSE)</f>
        <v>12000</v>
      </c>
      <c r="H1449" t="s">
        <v>474</v>
      </c>
      <c r="I1449" t="s">
        <v>3999</v>
      </c>
      <c r="J1449" t="s">
        <v>48</v>
      </c>
      <c r="K1449" t="str">
        <f>VLOOKUP(tblSalaries[[#This Row],[Where do you work]],tblCountries[[Actual]:[Mapping]],2,FALSE)</f>
        <v>South Africa</v>
      </c>
      <c r="L1449" t="s">
        <v>9</v>
      </c>
      <c r="M1449" s="21" t="s">
        <v>4016</v>
      </c>
      <c r="N1449" t="str">
        <f>VLOOKUP(IF(FLOOR(tblSalaries[[#This Row],[Salary in USD]]/salary_step,1)&gt;19,19,FLOOR(tblSalaries[[#This Row],[Salary in USD]]/salary_step,1)),tblCountries4[#All],2,0)</f>
        <v>00 | 0 - 12500</v>
      </c>
      <c r="O1449">
        <f>IF(VALUE(max_scatterplot)=0,tblSalaries[[#This Row],[Salary in USD]],IF(AND(tblSalaries[[#This Row],[Salary in USD]]&gt;=VALUE(min_scatterplot),tblSalaries[[#This Row],[Salary in USD]]&lt;=VALUE(max_scatterplot)),tblSalaries[[#This Row],[Salary in USD]],selection_false))</f>
        <v>12000</v>
      </c>
    </row>
    <row r="1450" spans="2:15" ht="15" customHeight="1" x14ac:dyDescent="0.25">
      <c r="B1450" t="s">
        <v>2853</v>
      </c>
      <c r="C1450" s="1">
        <v>41056.1716087963</v>
      </c>
      <c r="D1450" s="4">
        <v>12000</v>
      </c>
      <c r="E1450">
        <v>12000</v>
      </c>
      <c r="F1450" t="s">
        <v>6</v>
      </c>
      <c r="G1450">
        <f>tblSalaries[[#This Row],[clean Salary (in local currency)]]*VLOOKUP(tblSalaries[[#This Row],[Currency]],mapping!D:E,2,FALSE)</f>
        <v>12000</v>
      </c>
      <c r="H1450" t="s">
        <v>990</v>
      </c>
      <c r="I1450" t="s">
        <v>356</v>
      </c>
      <c r="J1450" t="s">
        <v>608</v>
      </c>
      <c r="K1450" t="str">
        <f>VLOOKUP(tblSalaries[[#This Row],[Where do you work]],tblCountries[[Actual]:[Mapping]],2,FALSE)</f>
        <v>Spain</v>
      </c>
      <c r="L1450" t="s">
        <v>18</v>
      </c>
      <c r="M1450" s="21">
        <v>15</v>
      </c>
      <c r="N1450" t="str">
        <f>VLOOKUP(IF(FLOOR(tblSalaries[[#This Row],[Salary in USD]]/salary_step,1)&gt;19,19,FLOOR(tblSalaries[[#This Row],[Salary in USD]]/salary_step,1)),tblCountries4[#All],2,0)</f>
        <v>00 | 0 - 12500</v>
      </c>
      <c r="O1450">
        <f>IF(VALUE(max_scatterplot)=0,tblSalaries[[#This Row],[Salary in USD]],IF(AND(tblSalaries[[#This Row],[Salary in USD]]&gt;=VALUE(min_scatterplot),tblSalaries[[#This Row],[Salary in USD]]&lt;=VALUE(max_scatterplot)),tblSalaries[[#This Row],[Salary in USD]],selection_false))</f>
        <v>12000</v>
      </c>
    </row>
    <row r="1451" spans="2:15" ht="15" customHeight="1" x14ac:dyDescent="0.25">
      <c r="B1451" t="s">
        <v>2708</v>
      </c>
      <c r="C1451" s="1">
        <v>41055.598668981482</v>
      </c>
      <c r="D1451" s="4">
        <v>1000</v>
      </c>
      <c r="E1451">
        <v>12000</v>
      </c>
      <c r="F1451" t="s">
        <v>6</v>
      </c>
      <c r="G1451">
        <f>tblSalaries[[#This Row],[clean Salary (in local currency)]]*VLOOKUP(tblSalaries[[#This Row],[Currency]],mapping!D:E,2,FALSE)</f>
        <v>12000</v>
      </c>
      <c r="H1451" t="s">
        <v>819</v>
      </c>
      <c r="I1451" t="s">
        <v>20</v>
      </c>
      <c r="J1451" t="s">
        <v>820</v>
      </c>
      <c r="K1451" t="str">
        <f>VLOOKUP(tblSalaries[[#This Row],[Where do you work]],tblCountries[[Actual]:[Mapping]],2,FALSE)</f>
        <v>UAE</v>
      </c>
      <c r="L1451" t="s">
        <v>9</v>
      </c>
      <c r="M1451" s="21">
        <v>12</v>
      </c>
      <c r="N1451" t="str">
        <f>VLOOKUP(IF(FLOOR(tblSalaries[[#This Row],[Salary in USD]]/salary_step,1)&gt;19,19,FLOOR(tblSalaries[[#This Row],[Salary in USD]]/salary_step,1)),tblCountries4[#All],2,0)</f>
        <v>00 | 0 - 12500</v>
      </c>
      <c r="O1451">
        <f>IF(VALUE(max_scatterplot)=0,tblSalaries[[#This Row],[Salary in USD]],IF(AND(tblSalaries[[#This Row],[Salary in USD]]&gt;=VALUE(min_scatterplot),tblSalaries[[#This Row],[Salary in USD]]&lt;=VALUE(max_scatterplot)),tblSalaries[[#This Row],[Salary in USD]],selection_false))</f>
        <v>12000</v>
      </c>
    </row>
    <row r="1452" spans="2:15" ht="15" customHeight="1" x14ac:dyDescent="0.25">
      <c r="B1452" t="s">
        <v>2868</v>
      </c>
      <c r="C1452" s="1">
        <v>41056.49324074074</v>
      </c>
      <c r="D1452" s="4">
        <v>1000</v>
      </c>
      <c r="E1452">
        <v>12000</v>
      </c>
      <c r="F1452" t="s">
        <v>6</v>
      </c>
      <c r="G1452">
        <f>tblSalaries[[#This Row],[clean Salary (in local currency)]]*VLOOKUP(tblSalaries[[#This Row],[Currency]],mapping!D:E,2,FALSE)</f>
        <v>12000</v>
      </c>
      <c r="H1452" t="s">
        <v>1007</v>
      </c>
      <c r="I1452" t="s">
        <v>52</v>
      </c>
      <c r="J1452" t="s">
        <v>179</v>
      </c>
      <c r="K1452" t="str">
        <f>VLOOKUP(tblSalaries[[#This Row],[Where do you work]],tblCountries[[Actual]:[Mapping]],2,FALSE)</f>
        <v>UAE</v>
      </c>
      <c r="L1452" t="s">
        <v>13</v>
      </c>
      <c r="M1452" s="21">
        <v>18</v>
      </c>
      <c r="N1452" t="str">
        <f>VLOOKUP(IF(FLOOR(tblSalaries[[#This Row],[Salary in USD]]/salary_step,1)&gt;19,19,FLOOR(tblSalaries[[#This Row],[Salary in USD]]/salary_step,1)),tblCountries4[#All],2,0)</f>
        <v>00 | 0 - 12500</v>
      </c>
      <c r="O1452">
        <f>IF(VALUE(max_scatterplot)=0,tblSalaries[[#This Row],[Salary in USD]],IF(AND(tblSalaries[[#This Row],[Salary in USD]]&gt;=VALUE(min_scatterplot),tblSalaries[[#This Row],[Salary in USD]]&lt;=VALUE(max_scatterplot)),tblSalaries[[#This Row],[Salary in USD]],selection_false))</f>
        <v>12000</v>
      </c>
    </row>
    <row r="1453" spans="2:15" ht="15" customHeight="1" x14ac:dyDescent="0.25">
      <c r="B1453" t="s">
        <v>2016</v>
      </c>
      <c r="C1453" s="1">
        <v>41054.15042824074</v>
      </c>
      <c r="D1453" s="4">
        <v>12000</v>
      </c>
      <c r="E1453">
        <v>12000</v>
      </c>
      <c r="F1453" t="s">
        <v>6</v>
      </c>
      <c r="G1453">
        <f>tblSalaries[[#This Row],[clean Salary (in local currency)]]*VLOOKUP(tblSalaries[[#This Row],[Currency]],mapping!D:E,2,FALSE)</f>
        <v>12000</v>
      </c>
      <c r="H1453" t="s">
        <v>26</v>
      </c>
      <c r="I1453" t="s">
        <v>20</v>
      </c>
      <c r="J1453" t="s">
        <v>27</v>
      </c>
      <c r="K1453" t="str">
        <f>VLOOKUP(tblSalaries[[#This Row],[Where do you work]],tblCountries[[Actual]:[Mapping]],2,FALSE)</f>
        <v>Ukraine</v>
      </c>
      <c r="L1453" t="s">
        <v>13</v>
      </c>
      <c r="M1453" s="21" t="s">
        <v>4016</v>
      </c>
      <c r="N1453" t="str">
        <f>VLOOKUP(IF(FLOOR(tblSalaries[[#This Row],[Salary in USD]]/salary_step,1)&gt;19,19,FLOOR(tblSalaries[[#This Row],[Salary in USD]]/salary_step,1)),tblCountries4[#All],2,0)</f>
        <v>00 | 0 - 12500</v>
      </c>
      <c r="O1453">
        <f>IF(VALUE(max_scatterplot)=0,tblSalaries[[#This Row],[Salary in USD]],IF(AND(tblSalaries[[#This Row],[Salary in USD]]&gt;=VALUE(min_scatterplot),tblSalaries[[#This Row],[Salary in USD]]&lt;=VALUE(max_scatterplot)),tblSalaries[[#This Row],[Salary in USD]],selection_false))</f>
        <v>12000</v>
      </c>
    </row>
    <row r="1454" spans="2:15" ht="15" customHeight="1" x14ac:dyDescent="0.25">
      <c r="B1454" t="s">
        <v>2817</v>
      </c>
      <c r="C1454" s="1">
        <v>41055.953877314816</v>
      </c>
      <c r="D1454" s="4" t="s">
        <v>948</v>
      </c>
      <c r="E1454">
        <v>12000</v>
      </c>
      <c r="F1454" t="s">
        <v>6</v>
      </c>
      <c r="G1454">
        <f>tblSalaries[[#This Row],[clean Salary (in local currency)]]*VLOOKUP(tblSalaries[[#This Row],[Currency]],mapping!D:E,2,FALSE)</f>
        <v>12000</v>
      </c>
      <c r="H1454" t="s">
        <v>949</v>
      </c>
      <c r="I1454" t="s">
        <v>52</v>
      </c>
      <c r="J1454" t="s">
        <v>27</v>
      </c>
      <c r="K1454" t="str">
        <f>VLOOKUP(tblSalaries[[#This Row],[Where do you work]],tblCountries[[Actual]:[Mapping]],2,FALSE)</f>
        <v>Ukraine</v>
      </c>
      <c r="L1454" t="s">
        <v>9</v>
      </c>
      <c r="M1454" s="21">
        <v>5</v>
      </c>
      <c r="N1454" t="str">
        <f>VLOOKUP(IF(FLOOR(tblSalaries[[#This Row],[Salary in USD]]/salary_step,1)&gt;19,19,FLOOR(tblSalaries[[#This Row],[Salary in USD]]/salary_step,1)),tblCountries4[#All],2,0)</f>
        <v>00 | 0 - 12500</v>
      </c>
      <c r="O1454">
        <f>IF(VALUE(max_scatterplot)=0,tblSalaries[[#This Row],[Salary in USD]],IF(AND(tblSalaries[[#This Row],[Salary in USD]]&gt;=VALUE(min_scatterplot),tblSalaries[[#This Row],[Salary in USD]]&lt;=VALUE(max_scatterplot)),tblSalaries[[#This Row],[Salary in USD]],selection_false))</f>
        <v>12000</v>
      </c>
    </row>
    <row r="1455" spans="2:15" ht="15" customHeight="1" x14ac:dyDescent="0.25">
      <c r="B1455" t="s">
        <v>2054</v>
      </c>
      <c r="C1455" s="1">
        <v>41054.241574074076</v>
      </c>
      <c r="D1455" s="4">
        <v>1000</v>
      </c>
      <c r="E1455">
        <v>12000</v>
      </c>
      <c r="F1455" t="s">
        <v>6</v>
      </c>
      <c r="G1455">
        <f>tblSalaries[[#This Row],[clean Salary (in local currency)]]*VLOOKUP(tblSalaries[[#This Row],[Currency]],mapping!D:E,2,FALSE)</f>
        <v>12000</v>
      </c>
      <c r="H1455" t="s">
        <v>93</v>
      </c>
      <c r="I1455" t="s">
        <v>356</v>
      </c>
      <c r="J1455" t="s">
        <v>15</v>
      </c>
      <c r="K1455" t="str">
        <f>VLOOKUP(tblSalaries[[#This Row],[Where do you work]],tblCountries[[Actual]:[Mapping]],2,FALSE)</f>
        <v>USA</v>
      </c>
      <c r="L1455" t="s">
        <v>25</v>
      </c>
      <c r="M1455" s="21" t="s">
        <v>4016</v>
      </c>
      <c r="N1455" t="str">
        <f>VLOOKUP(IF(FLOOR(tblSalaries[[#This Row],[Salary in USD]]/salary_step,1)&gt;19,19,FLOOR(tblSalaries[[#This Row],[Salary in USD]]/salary_step,1)),tblCountries4[#All],2,0)</f>
        <v>00 | 0 - 12500</v>
      </c>
      <c r="O1455">
        <f>IF(VALUE(max_scatterplot)=0,tblSalaries[[#This Row],[Salary in USD]],IF(AND(tblSalaries[[#This Row],[Salary in USD]]&gt;=VALUE(min_scatterplot),tblSalaries[[#This Row],[Salary in USD]]&lt;=VALUE(max_scatterplot)),tblSalaries[[#This Row],[Salary in USD]],selection_false))</f>
        <v>12000</v>
      </c>
    </row>
    <row r="1456" spans="2:15" ht="15" customHeight="1" x14ac:dyDescent="0.25">
      <c r="B1456" t="s">
        <v>3647</v>
      </c>
      <c r="C1456" s="1">
        <v>41065.210462962961</v>
      </c>
      <c r="D1456" s="4">
        <v>1000</v>
      </c>
      <c r="E1456">
        <v>12000</v>
      </c>
      <c r="F1456" t="s">
        <v>6</v>
      </c>
      <c r="G1456">
        <f>tblSalaries[[#This Row],[clean Salary (in local currency)]]*VLOOKUP(tblSalaries[[#This Row],[Currency]],mapping!D:E,2,FALSE)</f>
        <v>12000</v>
      </c>
      <c r="H1456" t="s">
        <v>1818</v>
      </c>
      <c r="I1456" t="s">
        <v>20</v>
      </c>
      <c r="J1456" t="s">
        <v>15</v>
      </c>
      <c r="K1456" t="str">
        <f>VLOOKUP(tblSalaries[[#This Row],[Where do you work]],tblCountries[[Actual]:[Mapping]],2,FALSE)</f>
        <v>USA</v>
      </c>
      <c r="L1456" t="s">
        <v>18</v>
      </c>
      <c r="M1456" s="21">
        <v>1</v>
      </c>
      <c r="N1456" t="str">
        <f>VLOOKUP(IF(FLOOR(tblSalaries[[#This Row],[Salary in USD]]/salary_step,1)&gt;19,19,FLOOR(tblSalaries[[#This Row],[Salary in USD]]/salary_step,1)),tblCountries4[#All],2,0)</f>
        <v>00 | 0 - 12500</v>
      </c>
      <c r="O1456">
        <f>IF(VALUE(max_scatterplot)=0,tblSalaries[[#This Row],[Salary in USD]],IF(AND(tblSalaries[[#This Row],[Salary in USD]]&gt;=VALUE(min_scatterplot),tblSalaries[[#This Row],[Salary in USD]]&lt;=VALUE(max_scatterplot)),tblSalaries[[#This Row],[Salary in USD]],selection_false))</f>
        <v>12000</v>
      </c>
    </row>
    <row r="1457" spans="2:15" ht="15" customHeight="1" x14ac:dyDescent="0.25">
      <c r="B1457" t="s">
        <v>3258</v>
      </c>
      <c r="C1457" s="1">
        <v>41058.450381944444</v>
      </c>
      <c r="D1457" s="4" t="s">
        <v>1429</v>
      </c>
      <c r="E1457">
        <v>11800</v>
      </c>
      <c r="F1457" t="s">
        <v>6</v>
      </c>
      <c r="G1457">
        <f>tblSalaries[[#This Row],[clean Salary (in local currency)]]*VLOOKUP(tblSalaries[[#This Row],[Currency]],mapping!D:E,2,FALSE)</f>
        <v>11800</v>
      </c>
      <c r="H1457" t="s">
        <v>1430</v>
      </c>
      <c r="I1457" t="s">
        <v>20</v>
      </c>
      <c r="J1457" t="s">
        <v>8</v>
      </c>
      <c r="K1457" t="str">
        <f>VLOOKUP(tblSalaries[[#This Row],[Where do you work]],tblCountries[[Actual]:[Mapping]],2,FALSE)</f>
        <v>India</v>
      </c>
      <c r="L1457" t="s">
        <v>9</v>
      </c>
      <c r="M1457" s="21">
        <v>10</v>
      </c>
      <c r="N1457" t="str">
        <f>VLOOKUP(IF(FLOOR(tblSalaries[[#This Row],[Salary in USD]]/salary_step,1)&gt;19,19,FLOOR(tblSalaries[[#This Row],[Salary in USD]]/salary_step,1)),tblCountries4[#All],2,0)</f>
        <v>00 | 0 - 12500</v>
      </c>
      <c r="O1457">
        <f>IF(VALUE(max_scatterplot)=0,tblSalaries[[#This Row],[Salary in USD]],IF(AND(tblSalaries[[#This Row],[Salary in USD]]&gt;=VALUE(min_scatterplot),tblSalaries[[#This Row],[Salary in USD]]&lt;=VALUE(max_scatterplot)),tblSalaries[[#This Row],[Salary in USD]],selection_false))</f>
        <v>11800</v>
      </c>
    </row>
    <row r="1458" spans="2:15" ht="15" customHeight="1" x14ac:dyDescent="0.25">
      <c r="B1458" t="s">
        <v>3304</v>
      </c>
      <c r="C1458" s="1">
        <v>41058.679849537039</v>
      </c>
      <c r="D1458" s="4" t="s">
        <v>1486</v>
      </c>
      <c r="E1458">
        <v>660000</v>
      </c>
      <c r="F1458" t="s">
        <v>40</v>
      </c>
      <c r="G1458">
        <f>tblSalaries[[#This Row],[clean Salary (in local currency)]]*VLOOKUP(tblSalaries[[#This Row],[Currency]],mapping!D:E,2,FALSE)</f>
        <v>11753.225013712095</v>
      </c>
      <c r="H1458" t="s">
        <v>1487</v>
      </c>
      <c r="I1458" t="s">
        <v>52</v>
      </c>
      <c r="J1458" t="s">
        <v>8</v>
      </c>
      <c r="K1458" t="str">
        <f>VLOOKUP(tblSalaries[[#This Row],[Where do you work]],tblCountries[[Actual]:[Mapping]],2,FALSE)</f>
        <v>India</v>
      </c>
      <c r="L1458" t="s">
        <v>13</v>
      </c>
      <c r="M1458" s="21">
        <v>7</v>
      </c>
      <c r="N1458" t="str">
        <f>VLOOKUP(IF(FLOOR(tblSalaries[[#This Row],[Salary in USD]]/salary_step,1)&gt;19,19,FLOOR(tblSalaries[[#This Row],[Salary in USD]]/salary_step,1)),tblCountries4[#All],2,0)</f>
        <v>00 | 0 - 12500</v>
      </c>
      <c r="O1458">
        <f>IF(VALUE(max_scatterplot)=0,tblSalaries[[#This Row],[Salary in USD]],IF(AND(tblSalaries[[#This Row],[Salary in USD]]&gt;=VALUE(min_scatterplot),tblSalaries[[#This Row],[Salary in USD]]&lt;=VALUE(max_scatterplot)),tblSalaries[[#This Row],[Salary in USD]],selection_false))</f>
        <v>11753.225013712095</v>
      </c>
    </row>
    <row r="1459" spans="2:15" ht="15" customHeight="1" x14ac:dyDescent="0.25">
      <c r="B1459" t="s">
        <v>2807</v>
      </c>
      <c r="C1459" s="1">
        <v>41055.927893518521</v>
      </c>
      <c r="D1459" s="4" t="s">
        <v>937</v>
      </c>
      <c r="E1459">
        <v>650000</v>
      </c>
      <c r="F1459" t="s">
        <v>40</v>
      </c>
      <c r="G1459">
        <f>tblSalaries[[#This Row],[clean Salary (in local currency)]]*VLOOKUP(tblSalaries[[#This Row],[Currency]],mapping!D:E,2,FALSE)</f>
        <v>11575.14584683767</v>
      </c>
      <c r="H1459" t="s">
        <v>938</v>
      </c>
      <c r="I1459" t="s">
        <v>52</v>
      </c>
      <c r="J1459" t="s">
        <v>8</v>
      </c>
      <c r="K1459" t="str">
        <f>VLOOKUP(tblSalaries[[#This Row],[Where do you work]],tblCountries[[Actual]:[Mapping]],2,FALSE)</f>
        <v>India</v>
      </c>
      <c r="L1459" t="s">
        <v>18</v>
      </c>
      <c r="M1459" s="21">
        <v>5</v>
      </c>
      <c r="N1459" t="str">
        <f>VLOOKUP(IF(FLOOR(tblSalaries[[#This Row],[Salary in USD]]/salary_step,1)&gt;19,19,FLOOR(tblSalaries[[#This Row],[Salary in USD]]/salary_step,1)),tblCountries4[#All],2,0)</f>
        <v>00 | 0 - 12500</v>
      </c>
      <c r="O1459">
        <f>IF(VALUE(max_scatterplot)=0,tblSalaries[[#This Row],[Salary in USD]],IF(AND(tblSalaries[[#This Row],[Salary in USD]]&gt;=VALUE(min_scatterplot),tblSalaries[[#This Row],[Salary in USD]]&lt;=VALUE(max_scatterplot)),tblSalaries[[#This Row],[Salary in USD]],selection_false))</f>
        <v>11575.14584683767</v>
      </c>
    </row>
    <row r="1460" spans="2:15" ht="15" customHeight="1" x14ac:dyDescent="0.25">
      <c r="B1460" t="s">
        <v>2842</v>
      </c>
      <c r="C1460" s="1">
        <v>41056.073611111111</v>
      </c>
      <c r="D1460" s="4">
        <v>650000</v>
      </c>
      <c r="E1460">
        <v>650000</v>
      </c>
      <c r="F1460" t="s">
        <v>40</v>
      </c>
      <c r="G1460">
        <f>tblSalaries[[#This Row],[clean Salary (in local currency)]]*VLOOKUP(tblSalaries[[#This Row],[Currency]],mapping!D:E,2,FALSE)</f>
        <v>11575.14584683767</v>
      </c>
      <c r="H1460" t="s">
        <v>981</v>
      </c>
      <c r="I1460" t="s">
        <v>20</v>
      </c>
      <c r="J1460" t="s">
        <v>8</v>
      </c>
      <c r="K1460" t="str">
        <f>VLOOKUP(tblSalaries[[#This Row],[Where do you work]],tblCountries[[Actual]:[Mapping]],2,FALSE)</f>
        <v>India</v>
      </c>
      <c r="L1460" t="s">
        <v>13</v>
      </c>
      <c r="M1460" s="21">
        <v>3.5</v>
      </c>
      <c r="N1460" t="str">
        <f>VLOOKUP(IF(FLOOR(tblSalaries[[#This Row],[Salary in USD]]/salary_step,1)&gt;19,19,FLOOR(tblSalaries[[#This Row],[Salary in USD]]/salary_step,1)),tblCountries4[#All],2,0)</f>
        <v>00 | 0 - 12500</v>
      </c>
      <c r="O1460">
        <f>IF(VALUE(max_scatterplot)=0,tblSalaries[[#This Row],[Salary in USD]],IF(AND(tblSalaries[[#This Row],[Salary in USD]]&gt;=VALUE(min_scatterplot),tblSalaries[[#This Row],[Salary in USD]]&lt;=VALUE(max_scatterplot)),tblSalaries[[#This Row],[Salary in USD]],selection_false))</f>
        <v>11575.14584683767</v>
      </c>
    </row>
    <row r="1461" spans="2:15" ht="15" customHeight="1" x14ac:dyDescent="0.25">
      <c r="B1461" t="s">
        <v>2994</v>
      </c>
      <c r="C1461" s="1">
        <v>41057.466585648152</v>
      </c>
      <c r="D1461" s="4">
        <v>650000</v>
      </c>
      <c r="E1461">
        <v>650000</v>
      </c>
      <c r="F1461" t="s">
        <v>40</v>
      </c>
      <c r="G1461">
        <f>tblSalaries[[#This Row],[clean Salary (in local currency)]]*VLOOKUP(tblSalaries[[#This Row],[Currency]],mapping!D:E,2,FALSE)</f>
        <v>11575.14584683767</v>
      </c>
      <c r="H1461" t="s">
        <v>1143</v>
      </c>
      <c r="I1461" t="s">
        <v>52</v>
      </c>
      <c r="J1461" t="s">
        <v>8</v>
      </c>
      <c r="K1461" t="str">
        <f>VLOOKUP(tblSalaries[[#This Row],[Where do you work]],tblCountries[[Actual]:[Mapping]],2,FALSE)</f>
        <v>India</v>
      </c>
      <c r="L1461" t="s">
        <v>18</v>
      </c>
      <c r="M1461" s="21">
        <v>1</v>
      </c>
      <c r="N1461" t="str">
        <f>VLOOKUP(IF(FLOOR(tblSalaries[[#This Row],[Salary in USD]]/salary_step,1)&gt;19,19,FLOOR(tblSalaries[[#This Row],[Salary in USD]]/salary_step,1)),tblCountries4[#All],2,0)</f>
        <v>00 | 0 - 12500</v>
      </c>
      <c r="O1461">
        <f>IF(VALUE(max_scatterplot)=0,tblSalaries[[#This Row],[Salary in USD]],IF(AND(tblSalaries[[#This Row],[Salary in USD]]&gt;=VALUE(min_scatterplot),tblSalaries[[#This Row],[Salary in USD]]&lt;=VALUE(max_scatterplot)),tblSalaries[[#This Row],[Salary in USD]],selection_false))</f>
        <v>11575.14584683767</v>
      </c>
    </row>
    <row r="1462" spans="2:15" ht="15" customHeight="1" x14ac:dyDescent="0.25">
      <c r="B1462" t="s">
        <v>3481</v>
      </c>
      <c r="C1462" s="1">
        <v>41059.999560185184</v>
      </c>
      <c r="D1462" s="4" t="s">
        <v>1659</v>
      </c>
      <c r="E1462">
        <v>650000</v>
      </c>
      <c r="F1462" t="s">
        <v>40</v>
      </c>
      <c r="G1462">
        <f>tblSalaries[[#This Row],[clean Salary (in local currency)]]*VLOOKUP(tblSalaries[[#This Row],[Currency]],mapping!D:E,2,FALSE)</f>
        <v>11575.14584683767</v>
      </c>
      <c r="H1462" t="s">
        <v>1660</v>
      </c>
      <c r="I1462" t="s">
        <v>20</v>
      </c>
      <c r="J1462" t="s">
        <v>8</v>
      </c>
      <c r="K1462" t="str">
        <f>VLOOKUP(tblSalaries[[#This Row],[Where do you work]],tblCountries[[Actual]:[Mapping]],2,FALSE)</f>
        <v>India</v>
      </c>
      <c r="L1462" t="s">
        <v>9</v>
      </c>
      <c r="M1462" s="21">
        <v>21</v>
      </c>
      <c r="N1462" t="str">
        <f>VLOOKUP(IF(FLOOR(tblSalaries[[#This Row],[Salary in USD]]/salary_step,1)&gt;19,19,FLOOR(tblSalaries[[#This Row],[Salary in USD]]/salary_step,1)),tblCountries4[#All],2,0)</f>
        <v>00 | 0 - 12500</v>
      </c>
      <c r="O1462">
        <f>IF(VALUE(max_scatterplot)=0,tblSalaries[[#This Row],[Salary in USD]],IF(AND(tblSalaries[[#This Row],[Salary in USD]]&gt;=VALUE(min_scatterplot),tblSalaries[[#This Row],[Salary in USD]]&lt;=VALUE(max_scatterplot)),tblSalaries[[#This Row],[Salary in USD]],selection_false))</f>
        <v>11575.14584683767</v>
      </c>
    </row>
    <row r="1463" spans="2:15" ht="15" customHeight="1" x14ac:dyDescent="0.25">
      <c r="B1463" t="s">
        <v>3567</v>
      </c>
      <c r="C1463" s="1">
        <v>41061.82136574074</v>
      </c>
      <c r="D1463" s="4">
        <v>650000</v>
      </c>
      <c r="E1463">
        <v>650000</v>
      </c>
      <c r="F1463" t="s">
        <v>40</v>
      </c>
      <c r="G1463">
        <f>tblSalaries[[#This Row],[clean Salary (in local currency)]]*VLOOKUP(tblSalaries[[#This Row],[Currency]],mapping!D:E,2,FALSE)</f>
        <v>11575.14584683767</v>
      </c>
      <c r="H1463" t="s">
        <v>616</v>
      </c>
      <c r="I1463" t="s">
        <v>20</v>
      </c>
      <c r="J1463" t="s">
        <v>8</v>
      </c>
      <c r="K1463" t="str">
        <f>VLOOKUP(tblSalaries[[#This Row],[Where do you work]],tblCountries[[Actual]:[Mapping]],2,FALSE)</f>
        <v>India</v>
      </c>
      <c r="L1463" t="s">
        <v>9</v>
      </c>
      <c r="M1463" s="21">
        <v>5</v>
      </c>
      <c r="N1463" t="str">
        <f>VLOOKUP(IF(FLOOR(tblSalaries[[#This Row],[Salary in USD]]/salary_step,1)&gt;19,19,FLOOR(tblSalaries[[#This Row],[Salary in USD]]/salary_step,1)),tblCountries4[#All],2,0)</f>
        <v>00 | 0 - 12500</v>
      </c>
      <c r="O1463">
        <f>IF(VALUE(max_scatterplot)=0,tblSalaries[[#This Row],[Salary in USD]],IF(AND(tblSalaries[[#This Row],[Salary in USD]]&gt;=VALUE(min_scatterplot),tblSalaries[[#This Row],[Salary in USD]]&lt;=VALUE(max_scatterplot)),tblSalaries[[#This Row],[Salary in USD]],selection_false))</f>
        <v>11575.14584683767</v>
      </c>
    </row>
    <row r="1464" spans="2:15" ht="15" customHeight="1" x14ac:dyDescent="0.25">
      <c r="B1464" t="s">
        <v>2685</v>
      </c>
      <c r="C1464" s="1">
        <v>41055.558391203704</v>
      </c>
      <c r="D1464" s="4" t="s">
        <v>793</v>
      </c>
      <c r="E1464">
        <v>648000</v>
      </c>
      <c r="F1464" t="s">
        <v>40</v>
      </c>
      <c r="G1464">
        <f>tblSalaries[[#This Row],[clean Salary (in local currency)]]*VLOOKUP(tblSalaries[[#This Row],[Currency]],mapping!D:E,2,FALSE)</f>
        <v>11539.530013462785</v>
      </c>
      <c r="H1464" t="s">
        <v>794</v>
      </c>
      <c r="I1464" t="s">
        <v>20</v>
      </c>
      <c r="J1464" t="s">
        <v>8</v>
      </c>
      <c r="K1464" t="str">
        <f>VLOOKUP(tblSalaries[[#This Row],[Where do you work]],tblCountries[[Actual]:[Mapping]],2,FALSE)</f>
        <v>India</v>
      </c>
      <c r="L1464" t="s">
        <v>13</v>
      </c>
      <c r="M1464" s="21">
        <v>2</v>
      </c>
      <c r="N1464" t="str">
        <f>VLOOKUP(IF(FLOOR(tblSalaries[[#This Row],[Salary in USD]]/salary_step,1)&gt;19,19,FLOOR(tblSalaries[[#This Row],[Salary in USD]]/salary_step,1)),tblCountries4[#All],2,0)</f>
        <v>00 | 0 - 12500</v>
      </c>
      <c r="O1464">
        <f>IF(VALUE(max_scatterplot)=0,tblSalaries[[#This Row],[Salary in USD]],IF(AND(tblSalaries[[#This Row],[Salary in USD]]&gt;=VALUE(min_scatterplot),tblSalaries[[#This Row],[Salary in USD]]&lt;=VALUE(max_scatterplot)),tblSalaries[[#This Row],[Salary in USD]],selection_false))</f>
        <v>11539.530013462785</v>
      </c>
    </row>
    <row r="1465" spans="2:15" ht="15" customHeight="1" x14ac:dyDescent="0.25">
      <c r="B1465" t="s">
        <v>3328</v>
      </c>
      <c r="C1465" s="1">
        <v>41058.774421296293</v>
      </c>
      <c r="D1465" s="4" t="s">
        <v>1512</v>
      </c>
      <c r="E1465">
        <v>9067</v>
      </c>
      <c r="F1465" t="s">
        <v>22</v>
      </c>
      <c r="G1465">
        <f>tblSalaries[[#This Row],[clean Salary (in local currency)]]*VLOOKUP(tblSalaries[[#This Row],[Currency]],mapping!D:E,2,FALSE)</f>
        <v>11518.711713336908</v>
      </c>
      <c r="H1465" t="s">
        <v>1513</v>
      </c>
      <c r="I1465" t="s">
        <v>20</v>
      </c>
      <c r="J1465" t="s">
        <v>38</v>
      </c>
      <c r="K1465" t="str">
        <f>VLOOKUP(tblSalaries[[#This Row],[Where do you work]],tblCountries[[Actual]:[Mapping]],2,FALSE)</f>
        <v>Hungary</v>
      </c>
      <c r="L1465" t="s">
        <v>18</v>
      </c>
      <c r="M1465" s="21">
        <v>3</v>
      </c>
      <c r="N1465" t="str">
        <f>VLOOKUP(IF(FLOOR(tblSalaries[[#This Row],[Salary in USD]]/salary_step,1)&gt;19,19,FLOOR(tblSalaries[[#This Row],[Salary in USD]]/salary_step,1)),tblCountries4[#All],2,0)</f>
        <v>00 | 0 - 12500</v>
      </c>
      <c r="O1465">
        <f>IF(VALUE(max_scatterplot)=0,tblSalaries[[#This Row],[Salary in USD]],IF(AND(tblSalaries[[#This Row],[Salary in USD]]&gt;=VALUE(min_scatterplot),tblSalaries[[#This Row],[Salary in USD]]&lt;=VALUE(max_scatterplot)),tblSalaries[[#This Row],[Salary in USD]],selection_false))</f>
        <v>11518.711713336908</v>
      </c>
    </row>
    <row r="1466" spans="2:15" ht="15" customHeight="1" x14ac:dyDescent="0.25">
      <c r="B1466" t="s">
        <v>3241</v>
      </c>
      <c r="C1466" s="1">
        <v>41058.342430555553</v>
      </c>
      <c r="D1466" s="4" t="s">
        <v>1412</v>
      </c>
      <c r="E1466">
        <v>36000</v>
      </c>
      <c r="F1466" t="s">
        <v>3939</v>
      </c>
      <c r="G1466">
        <f>tblSalaries[[#This Row],[clean Salary (in local currency)]]*VLOOKUP(tblSalaries[[#This Row],[Currency]],mapping!D:E,2,FALSE)</f>
        <v>11404.820437438224</v>
      </c>
      <c r="H1466" t="s">
        <v>1413</v>
      </c>
      <c r="I1466" t="s">
        <v>279</v>
      </c>
      <c r="J1466" t="s">
        <v>1131</v>
      </c>
      <c r="K1466" t="str">
        <f>VLOOKUP(tblSalaries[[#This Row],[Where do you work]],tblCountries[[Actual]:[Mapping]],2,FALSE)</f>
        <v>Malaysia</v>
      </c>
      <c r="L1466" t="s">
        <v>9</v>
      </c>
      <c r="M1466" s="21">
        <v>2</v>
      </c>
      <c r="N1466" t="str">
        <f>VLOOKUP(IF(FLOOR(tblSalaries[[#This Row],[Salary in USD]]/salary_step,1)&gt;19,19,FLOOR(tblSalaries[[#This Row],[Salary in USD]]/salary_step,1)),tblCountries4[#All],2,0)</f>
        <v>00 | 0 - 12500</v>
      </c>
      <c r="O1466">
        <f>IF(VALUE(max_scatterplot)=0,tblSalaries[[#This Row],[Salary in USD]],IF(AND(tblSalaries[[#This Row],[Salary in USD]]&gt;=VALUE(min_scatterplot),tblSalaries[[#This Row],[Salary in USD]]&lt;=VALUE(max_scatterplot)),tblSalaries[[#This Row],[Salary in USD]],selection_false))</f>
        <v>11404.820437438224</v>
      </c>
    </row>
    <row r="1467" spans="2:15" ht="15" customHeight="1" x14ac:dyDescent="0.25">
      <c r="B1467" t="s">
        <v>2349</v>
      </c>
      <c r="C1467" s="1">
        <v>41055.069502314815</v>
      </c>
      <c r="D1467" s="4">
        <v>950</v>
      </c>
      <c r="E1467">
        <v>11400</v>
      </c>
      <c r="F1467" t="s">
        <v>6</v>
      </c>
      <c r="G1467">
        <f>tblSalaries[[#This Row],[clean Salary (in local currency)]]*VLOOKUP(tblSalaries[[#This Row],[Currency]],mapping!D:E,2,FALSE)</f>
        <v>11400</v>
      </c>
      <c r="H1467" t="s">
        <v>430</v>
      </c>
      <c r="I1467" t="s">
        <v>356</v>
      </c>
      <c r="J1467" t="s">
        <v>143</v>
      </c>
      <c r="K1467" t="str">
        <f>VLOOKUP(tblSalaries[[#This Row],[Where do you work]],tblCountries[[Actual]:[Mapping]],2,FALSE)</f>
        <v>Brazil</v>
      </c>
      <c r="L1467" t="s">
        <v>9</v>
      </c>
      <c r="M1467" s="21" t="s">
        <v>4016</v>
      </c>
      <c r="N1467" t="str">
        <f>VLOOKUP(IF(FLOOR(tblSalaries[[#This Row],[Salary in USD]]/salary_step,1)&gt;19,19,FLOOR(tblSalaries[[#This Row],[Salary in USD]]/salary_step,1)),tblCountries4[#All],2,0)</f>
        <v>00 | 0 - 12500</v>
      </c>
      <c r="O1467">
        <f>IF(VALUE(max_scatterplot)=0,tblSalaries[[#This Row],[Salary in USD]],IF(AND(tblSalaries[[#This Row],[Salary in USD]]&gt;=VALUE(min_scatterplot),tblSalaries[[#This Row],[Salary in USD]]&lt;=VALUE(max_scatterplot)),tblSalaries[[#This Row],[Salary in USD]],selection_false))</f>
        <v>11400</v>
      </c>
    </row>
    <row r="1468" spans="2:15" ht="15" customHeight="1" x14ac:dyDescent="0.25">
      <c r="B1468" t="s">
        <v>2999</v>
      </c>
      <c r="C1468" s="1">
        <v>41057.48542824074</v>
      </c>
      <c r="D1468" s="4" t="s">
        <v>1148</v>
      </c>
      <c r="E1468">
        <v>640000</v>
      </c>
      <c r="F1468" t="s">
        <v>40</v>
      </c>
      <c r="G1468">
        <f>tblSalaries[[#This Row],[clean Salary (in local currency)]]*VLOOKUP(tblSalaries[[#This Row],[Currency]],mapping!D:E,2,FALSE)</f>
        <v>11397.066679963244</v>
      </c>
      <c r="H1468" t="s">
        <v>1149</v>
      </c>
      <c r="I1468" t="s">
        <v>20</v>
      </c>
      <c r="J1468" t="s">
        <v>8</v>
      </c>
      <c r="K1468" t="str">
        <f>VLOOKUP(tblSalaries[[#This Row],[Where do you work]],tblCountries[[Actual]:[Mapping]],2,FALSE)</f>
        <v>India</v>
      </c>
      <c r="L1468" t="s">
        <v>13</v>
      </c>
      <c r="M1468" s="21">
        <v>6</v>
      </c>
      <c r="N1468" t="str">
        <f>VLOOKUP(IF(FLOOR(tblSalaries[[#This Row],[Salary in USD]]/salary_step,1)&gt;19,19,FLOOR(tblSalaries[[#This Row],[Salary in USD]]/salary_step,1)),tblCountries4[#All],2,0)</f>
        <v>00 | 0 - 12500</v>
      </c>
      <c r="O1468">
        <f>IF(VALUE(max_scatterplot)=0,tblSalaries[[#This Row],[Salary in USD]],IF(AND(tblSalaries[[#This Row],[Salary in USD]]&gt;=VALUE(min_scatterplot),tblSalaries[[#This Row],[Salary in USD]]&lt;=VALUE(max_scatterplot)),tblSalaries[[#This Row],[Salary in USD]],selection_false))</f>
        <v>11397.066679963244</v>
      </c>
    </row>
    <row r="1469" spans="2:15" ht="15" customHeight="1" x14ac:dyDescent="0.25">
      <c r="B1469" t="s">
        <v>2706</v>
      </c>
      <c r="C1469" s="1">
        <v>41055.595960648148</v>
      </c>
      <c r="D1469" s="4">
        <v>636000</v>
      </c>
      <c r="E1469">
        <v>636000</v>
      </c>
      <c r="F1469" t="s">
        <v>40</v>
      </c>
      <c r="G1469">
        <f>tblSalaries[[#This Row],[clean Salary (in local currency)]]*VLOOKUP(tblSalaries[[#This Row],[Currency]],mapping!D:E,2,FALSE)</f>
        <v>11325.835013213473</v>
      </c>
      <c r="H1469" t="s">
        <v>815</v>
      </c>
      <c r="I1469" t="s">
        <v>52</v>
      </c>
      <c r="J1469" t="s">
        <v>8</v>
      </c>
      <c r="K1469" t="str">
        <f>VLOOKUP(tblSalaries[[#This Row],[Where do you work]],tblCountries[[Actual]:[Mapping]],2,FALSE)</f>
        <v>India</v>
      </c>
      <c r="L1469" t="s">
        <v>9</v>
      </c>
      <c r="M1469" s="21">
        <v>2</v>
      </c>
      <c r="N1469" t="str">
        <f>VLOOKUP(IF(FLOOR(tblSalaries[[#This Row],[Salary in USD]]/salary_step,1)&gt;19,19,FLOOR(tblSalaries[[#This Row],[Salary in USD]]/salary_step,1)),tblCountries4[#All],2,0)</f>
        <v>00 | 0 - 12500</v>
      </c>
      <c r="O1469">
        <f>IF(VALUE(max_scatterplot)=0,tblSalaries[[#This Row],[Salary in USD]],IF(AND(tblSalaries[[#This Row],[Salary in USD]]&gt;=VALUE(min_scatterplot),tblSalaries[[#This Row],[Salary in USD]]&lt;=VALUE(max_scatterplot)),tblSalaries[[#This Row],[Salary in USD]],selection_false))</f>
        <v>11325.835013213473</v>
      </c>
    </row>
    <row r="1470" spans="2:15" ht="15" customHeight="1" x14ac:dyDescent="0.25">
      <c r="B1470" t="s">
        <v>2775</v>
      </c>
      <c r="C1470" s="1">
        <v>41055.797164351854</v>
      </c>
      <c r="D1470" s="4">
        <v>636000</v>
      </c>
      <c r="E1470">
        <v>636000</v>
      </c>
      <c r="F1470" t="s">
        <v>40</v>
      </c>
      <c r="G1470">
        <f>tblSalaries[[#This Row],[clean Salary (in local currency)]]*VLOOKUP(tblSalaries[[#This Row],[Currency]],mapping!D:E,2,FALSE)</f>
        <v>11325.835013213473</v>
      </c>
      <c r="H1470" t="s">
        <v>564</v>
      </c>
      <c r="I1470" t="s">
        <v>52</v>
      </c>
      <c r="J1470" t="s">
        <v>8</v>
      </c>
      <c r="K1470" t="str">
        <f>VLOOKUP(tblSalaries[[#This Row],[Where do you work]],tblCountries[[Actual]:[Mapping]],2,FALSE)</f>
        <v>India</v>
      </c>
      <c r="L1470" t="s">
        <v>9</v>
      </c>
      <c r="M1470" s="21">
        <v>7</v>
      </c>
      <c r="N1470" t="str">
        <f>VLOOKUP(IF(FLOOR(tblSalaries[[#This Row],[Salary in USD]]/salary_step,1)&gt;19,19,FLOOR(tblSalaries[[#This Row],[Salary in USD]]/salary_step,1)),tblCountries4[#All],2,0)</f>
        <v>00 | 0 - 12500</v>
      </c>
      <c r="O1470">
        <f>IF(VALUE(max_scatterplot)=0,tblSalaries[[#This Row],[Salary in USD]],IF(AND(tblSalaries[[#This Row],[Salary in USD]]&gt;=VALUE(min_scatterplot),tblSalaries[[#This Row],[Salary in USD]]&lt;=VALUE(max_scatterplot)),tblSalaries[[#This Row],[Salary in USD]],selection_false))</f>
        <v>11325.835013213473</v>
      </c>
    </row>
    <row r="1471" spans="2:15" ht="15" customHeight="1" x14ac:dyDescent="0.25">
      <c r="B1471" t="s">
        <v>2386</v>
      </c>
      <c r="C1471" s="1">
        <v>41055.083379629628</v>
      </c>
      <c r="D1471" s="4" t="s">
        <v>468</v>
      </c>
      <c r="E1471">
        <v>620000</v>
      </c>
      <c r="F1471" t="s">
        <v>40</v>
      </c>
      <c r="G1471">
        <f>tblSalaries[[#This Row],[clean Salary (in local currency)]]*VLOOKUP(tblSalaries[[#This Row],[Currency]],mapping!D:E,2,FALSE)</f>
        <v>11040.908346214392</v>
      </c>
      <c r="H1471" t="s">
        <v>469</v>
      </c>
      <c r="I1471" t="s">
        <v>52</v>
      </c>
      <c r="J1471" t="s">
        <v>8</v>
      </c>
      <c r="K1471" t="str">
        <f>VLOOKUP(tblSalaries[[#This Row],[Where do you work]],tblCountries[[Actual]:[Mapping]],2,FALSE)</f>
        <v>India</v>
      </c>
      <c r="L1471" t="s">
        <v>25</v>
      </c>
      <c r="M1471" s="21" t="s">
        <v>4016</v>
      </c>
      <c r="N1471" t="str">
        <f>VLOOKUP(IF(FLOOR(tblSalaries[[#This Row],[Salary in USD]]/salary_step,1)&gt;19,19,FLOOR(tblSalaries[[#This Row],[Salary in USD]]/salary_step,1)),tblCountries4[#All],2,0)</f>
        <v>00 | 0 - 12500</v>
      </c>
      <c r="O1471">
        <f>IF(VALUE(max_scatterplot)=0,tblSalaries[[#This Row],[Salary in USD]],IF(AND(tblSalaries[[#This Row],[Salary in USD]]&gt;=VALUE(min_scatterplot),tblSalaries[[#This Row],[Salary in USD]]&lt;=VALUE(max_scatterplot)),tblSalaries[[#This Row],[Salary in USD]],selection_false))</f>
        <v>11040.908346214392</v>
      </c>
    </row>
    <row r="1472" spans="2:15" ht="15" customHeight="1" x14ac:dyDescent="0.25">
      <c r="B1472" t="s">
        <v>3441</v>
      </c>
      <c r="C1472" s="1">
        <v>41059.605243055557</v>
      </c>
      <c r="D1472" s="4">
        <v>620000</v>
      </c>
      <c r="E1472">
        <v>620000</v>
      </c>
      <c r="F1472" t="s">
        <v>40</v>
      </c>
      <c r="G1472">
        <f>tblSalaries[[#This Row],[clean Salary (in local currency)]]*VLOOKUP(tblSalaries[[#This Row],[Currency]],mapping!D:E,2,FALSE)</f>
        <v>11040.908346214392</v>
      </c>
      <c r="H1472" t="s">
        <v>1615</v>
      </c>
      <c r="I1472" t="s">
        <v>20</v>
      </c>
      <c r="J1472" t="s">
        <v>8</v>
      </c>
      <c r="K1472" t="str">
        <f>VLOOKUP(tblSalaries[[#This Row],[Where do you work]],tblCountries[[Actual]:[Mapping]],2,FALSE)</f>
        <v>India</v>
      </c>
      <c r="L1472" t="s">
        <v>25</v>
      </c>
      <c r="M1472" s="21">
        <v>5</v>
      </c>
      <c r="N1472" t="str">
        <f>VLOOKUP(IF(FLOOR(tblSalaries[[#This Row],[Salary in USD]]/salary_step,1)&gt;19,19,FLOOR(tblSalaries[[#This Row],[Salary in USD]]/salary_step,1)),tblCountries4[#All],2,0)</f>
        <v>00 | 0 - 12500</v>
      </c>
      <c r="O1472">
        <f>IF(VALUE(max_scatterplot)=0,tblSalaries[[#This Row],[Salary in USD]],IF(AND(tblSalaries[[#This Row],[Salary in USD]]&gt;=VALUE(min_scatterplot),tblSalaries[[#This Row],[Salary in USD]]&lt;=VALUE(max_scatterplot)),tblSalaries[[#This Row],[Salary in USD]],selection_false))</f>
        <v>11040.908346214392</v>
      </c>
    </row>
    <row r="1473" spans="2:15" ht="15" customHeight="1" x14ac:dyDescent="0.25">
      <c r="B1473" t="s">
        <v>3757</v>
      </c>
      <c r="C1473" s="1">
        <v>41071.830972222226</v>
      </c>
      <c r="D1473" s="4">
        <v>11000</v>
      </c>
      <c r="E1473">
        <v>11000</v>
      </c>
      <c r="F1473" t="s">
        <v>6</v>
      </c>
      <c r="G1473">
        <f>tblSalaries[[#This Row],[clean Salary (in local currency)]]*VLOOKUP(tblSalaries[[#This Row],[Currency]],mapping!D:E,2,FALSE)</f>
        <v>11000</v>
      </c>
      <c r="H1473" t="s">
        <v>1500</v>
      </c>
      <c r="I1473" t="s">
        <v>20</v>
      </c>
      <c r="J1473" t="s">
        <v>8</v>
      </c>
      <c r="K1473" t="str">
        <f>VLOOKUP(tblSalaries[[#This Row],[Where do you work]],tblCountries[[Actual]:[Mapping]],2,FALSE)</f>
        <v>India</v>
      </c>
      <c r="L1473" t="s">
        <v>9</v>
      </c>
      <c r="M1473" s="21">
        <v>2</v>
      </c>
      <c r="N1473" t="str">
        <f>VLOOKUP(IF(FLOOR(tblSalaries[[#This Row],[Salary in USD]]/salary_step,1)&gt;19,19,FLOOR(tblSalaries[[#This Row],[Salary in USD]]/salary_step,1)),tblCountries4[#All],2,0)</f>
        <v>00 | 0 - 12500</v>
      </c>
      <c r="O1473">
        <f>IF(VALUE(max_scatterplot)=0,tblSalaries[[#This Row],[Salary in USD]],IF(AND(tblSalaries[[#This Row],[Salary in USD]]&gt;=VALUE(min_scatterplot),tblSalaries[[#This Row],[Salary in USD]]&lt;=VALUE(max_scatterplot)),tblSalaries[[#This Row],[Salary in USD]],selection_false))</f>
        <v>11000</v>
      </c>
    </row>
    <row r="1474" spans="2:15" ht="15" customHeight="1" x14ac:dyDescent="0.25">
      <c r="B1474" t="s">
        <v>3828</v>
      </c>
      <c r="C1474" s="1">
        <v>41075.833634259259</v>
      </c>
      <c r="D1474" s="4">
        <v>11000</v>
      </c>
      <c r="E1474">
        <v>11000</v>
      </c>
      <c r="F1474" t="s">
        <v>6</v>
      </c>
      <c r="G1474">
        <f>tblSalaries[[#This Row],[clean Salary (in local currency)]]*VLOOKUP(tblSalaries[[#This Row],[Currency]],mapping!D:E,2,FALSE)</f>
        <v>11000</v>
      </c>
      <c r="H1474" t="s">
        <v>1939</v>
      </c>
      <c r="I1474" t="s">
        <v>52</v>
      </c>
      <c r="J1474" t="s">
        <v>8</v>
      </c>
      <c r="K1474" t="str">
        <f>VLOOKUP(tblSalaries[[#This Row],[Where do you work]],tblCountries[[Actual]:[Mapping]],2,FALSE)</f>
        <v>India</v>
      </c>
      <c r="L1474" t="s">
        <v>13</v>
      </c>
      <c r="M1474" s="21">
        <v>8</v>
      </c>
      <c r="N1474" t="str">
        <f>VLOOKUP(IF(FLOOR(tblSalaries[[#This Row],[Salary in USD]]/salary_step,1)&gt;19,19,FLOOR(tblSalaries[[#This Row],[Salary in USD]]/salary_step,1)),tblCountries4[#All],2,0)</f>
        <v>00 | 0 - 12500</v>
      </c>
      <c r="O1474">
        <f>IF(VALUE(max_scatterplot)=0,tblSalaries[[#This Row],[Salary in USD]],IF(AND(tblSalaries[[#This Row],[Salary in USD]]&gt;=VALUE(min_scatterplot),tblSalaries[[#This Row],[Salary in USD]]&lt;=VALUE(max_scatterplot)),tblSalaries[[#This Row],[Salary in USD]],selection_false))</f>
        <v>11000</v>
      </c>
    </row>
    <row r="1475" spans="2:15" ht="15" customHeight="1" x14ac:dyDescent="0.25">
      <c r="B1475" t="s">
        <v>3546</v>
      </c>
      <c r="C1475" s="1">
        <v>41061.197557870371</v>
      </c>
      <c r="D1475" s="4">
        <v>11000</v>
      </c>
      <c r="E1475">
        <v>11000</v>
      </c>
      <c r="F1475" t="s">
        <v>6</v>
      </c>
      <c r="G1475">
        <f>tblSalaries[[#This Row],[clean Salary (in local currency)]]*VLOOKUP(tblSalaries[[#This Row],[Currency]],mapping!D:E,2,FALSE)</f>
        <v>11000</v>
      </c>
      <c r="H1475" t="s">
        <v>754</v>
      </c>
      <c r="I1475" t="s">
        <v>52</v>
      </c>
      <c r="J1475" t="s">
        <v>1031</v>
      </c>
      <c r="K1475" t="str">
        <f>VLOOKUP(tblSalaries[[#This Row],[Where do you work]],tblCountries[[Actual]:[Mapping]],2,FALSE)</f>
        <v>Mexico</v>
      </c>
      <c r="L1475" t="s">
        <v>9</v>
      </c>
      <c r="M1475" s="21">
        <v>2</v>
      </c>
      <c r="N1475" t="str">
        <f>VLOOKUP(IF(FLOOR(tblSalaries[[#This Row],[Salary in USD]]/salary_step,1)&gt;19,19,FLOOR(tblSalaries[[#This Row],[Salary in USD]]/salary_step,1)),tblCountries4[#All],2,0)</f>
        <v>00 | 0 - 12500</v>
      </c>
      <c r="O1475">
        <f>IF(VALUE(max_scatterplot)=0,tblSalaries[[#This Row],[Salary in USD]],IF(AND(tblSalaries[[#This Row],[Salary in USD]]&gt;=VALUE(min_scatterplot),tblSalaries[[#This Row],[Salary in USD]]&lt;=VALUE(max_scatterplot)),tblSalaries[[#This Row],[Salary in USD]],selection_false))</f>
        <v>11000</v>
      </c>
    </row>
    <row r="1476" spans="2:15" ht="15" customHeight="1" x14ac:dyDescent="0.25">
      <c r="B1476" t="s">
        <v>2749</v>
      </c>
      <c r="C1476" s="1">
        <v>41055.701481481483</v>
      </c>
      <c r="D1476" s="4" t="s">
        <v>866</v>
      </c>
      <c r="E1476">
        <v>11000</v>
      </c>
      <c r="F1476" t="s">
        <v>6</v>
      </c>
      <c r="G1476">
        <f>tblSalaries[[#This Row],[clean Salary (in local currency)]]*VLOOKUP(tblSalaries[[#This Row],[Currency]],mapping!D:E,2,FALSE)</f>
        <v>11000</v>
      </c>
      <c r="H1476" t="s">
        <v>867</v>
      </c>
      <c r="I1476" t="s">
        <v>52</v>
      </c>
      <c r="J1476" t="s">
        <v>716</v>
      </c>
      <c r="K1476" t="str">
        <f>VLOOKUP(tblSalaries[[#This Row],[Where do you work]],tblCountries[[Actual]:[Mapping]],2,FALSE)</f>
        <v>Sri Lanka</v>
      </c>
      <c r="L1476" t="s">
        <v>13</v>
      </c>
      <c r="M1476" s="21">
        <v>4.5</v>
      </c>
      <c r="N1476" t="str">
        <f>VLOOKUP(IF(FLOOR(tblSalaries[[#This Row],[Salary in USD]]/salary_step,1)&gt;19,19,FLOOR(tblSalaries[[#This Row],[Salary in USD]]/salary_step,1)),tblCountries4[#All],2,0)</f>
        <v>00 | 0 - 12500</v>
      </c>
      <c r="O1476">
        <f>IF(VALUE(max_scatterplot)=0,tblSalaries[[#This Row],[Salary in USD]],IF(AND(tblSalaries[[#This Row],[Salary in USD]]&gt;=VALUE(min_scatterplot),tblSalaries[[#This Row],[Salary in USD]]&lt;=VALUE(max_scatterplot)),tblSalaries[[#This Row],[Salary in USD]],selection_false))</f>
        <v>11000</v>
      </c>
    </row>
    <row r="1477" spans="2:15" ht="15" customHeight="1" x14ac:dyDescent="0.25">
      <c r="B1477" t="s">
        <v>3638</v>
      </c>
      <c r="C1477" s="1">
        <v>41064.985208333332</v>
      </c>
      <c r="D1477" s="4" t="s">
        <v>1807</v>
      </c>
      <c r="E1477">
        <v>11000</v>
      </c>
      <c r="F1477" t="s">
        <v>6</v>
      </c>
      <c r="G1477">
        <f>tblSalaries[[#This Row],[clean Salary (in local currency)]]*VLOOKUP(tblSalaries[[#This Row],[Currency]],mapping!D:E,2,FALSE)</f>
        <v>11000</v>
      </c>
      <c r="H1477" t="s">
        <v>1808</v>
      </c>
      <c r="I1477" t="s">
        <v>20</v>
      </c>
      <c r="J1477" t="s">
        <v>1809</v>
      </c>
      <c r="K1477" t="str">
        <f>VLOOKUP(tblSalaries[[#This Row],[Where do you work]],tblCountries[[Actual]:[Mapping]],2,FALSE)</f>
        <v>Tunisia</v>
      </c>
      <c r="L1477" t="s">
        <v>9</v>
      </c>
      <c r="M1477" s="21">
        <v>8</v>
      </c>
      <c r="N1477" t="str">
        <f>VLOOKUP(IF(FLOOR(tblSalaries[[#This Row],[Salary in USD]]/salary_step,1)&gt;19,19,FLOOR(tblSalaries[[#This Row],[Salary in USD]]/salary_step,1)),tblCountries4[#All],2,0)</f>
        <v>00 | 0 - 12500</v>
      </c>
      <c r="O1477">
        <f>IF(VALUE(max_scatterplot)=0,tblSalaries[[#This Row],[Salary in USD]],IF(AND(tblSalaries[[#This Row],[Salary in USD]]&gt;=VALUE(min_scatterplot),tblSalaries[[#This Row],[Salary in USD]]&lt;=VALUE(max_scatterplot)),tblSalaries[[#This Row],[Salary in USD]],selection_false))</f>
        <v>11000</v>
      </c>
    </row>
    <row r="1478" spans="2:15" ht="15" customHeight="1" x14ac:dyDescent="0.25">
      <c r="B1478" t="s">
        <v>2318</v>
      </c>
      <c r="C1478" s="1">
        <v>41055.060150462959</v>
      </c>
      <c r="D1478" s="4" t="s">
        <v>390</v>
      </c>
      <c r="E1478">
        <v>150000</v>
      </c>
      <c r="F1478" t="s">
        <v>391</v>
      </c>
      <c r="G1478">
        <f>tblSalaries[[#This Row],[clean Salary (in local currency)]]*VLOOKUP(tblSalaries[[#This Row],[Currency]],mapping!D:E,2,FALSE)</f>
        <v>10956.982885192734</v>
      </c>
      <c r="H1478" t="s">
        <v>392</v>
      </c>
      <c r="I1478" t="s">
        <v>20</v>
      </c>
      <c r="J1478" t="s">
        <v>166</v>
      </c>
      <c r="K1478" t="str">
        <f>VLOOKUP(tblSalaries[[#This Row],[Where do you work]],tblCountries[[Actual]:[Mapping]],2,FALSE)</f>
        <v>Mexico</v>
      </c>
      <c r="L1478" t="s">
        <v>13</v>
      </c>
      <c r="M1478" s="21" t="s">
        <v>4016</v>
      </c>
      <c r="N1478" t="str">
        <f>VLOOKUP(IF(FLOOR(tblSalaries[[#This Row],[Salary in USD]]/salary_step,1)&gt;19,19,FLOOR(tblSalaries[[#This Row],[Salary in USD]]/salary_step,1)),tblCountries4[#All],2,0)</f>
        <v>00 | 0 - 12500</v>
      </c>
      <c r="O1478">
        <f>IF(VALUE(max_scatterplot)=0,tblSalaries[[#This Row],[Salary in USD]],IF(AND(tblSalaries[[#This Row],[Salary in USD]]&gt;=VALUE(min_scatterplot),tblSalaries[[#This Row],[Salary in USD]]&lt;=VALUE(max_scatterplot)),tblSalaries[[#This Row],[Salary in USD]],selection_false))</f>
        <v>10956.982885192734</v>
      </c>
    </row>
    <row r="1479" spans="2:15" ht="15" customHeight="1" x14ac:dyDescent="0.25">
      <c r="B1479" t="s">
        <v>3010</v>
      </c>
      <c r="C1479" s="1">
        <v>41057.524745370371</v>
      </c>
      <c r="D1479" s="4" t="s">
        <v>1163</v>
      </c>
      <c r="E1479">
        <v>612000</v>
      </c>
      <c r="F1479" t="s">
        <v>40</v>
      </c>
      <c r="G1479">
        <f>tblSalaries[[#This Row],[clean Salary (in local currency)]]*VLOOKUP(tblSalaries[[#This Row],[Currency]],mapping!D:E,2,FALSE)</f>
        <v>10898.445012714852</v>
      </c>
      <c r="H1479" t="s">
        <v>1164</v>
      </c>
      <c r="I1479" t="s">
        <v>52</v>
      </c>
      <c r="J1479" t="s">
        <v>8</v>
      </c>
      <c r="K1479" t="str">
        <f>VLOOKUP(tblSalaries[[#This Row],[Where do you work]],tblCountries[[Actual]:[Mapping]],2,FALSE)</f>
        <v>India</v>
      </c>
      <c r="L1479" t="s">
        <v>18</v>
      </c>
      <c r="M1479" s="21">
        <v>13</v>
      </c>
      <c r="N1479" t="str">
        <f>VLOOKUP(IF(FLOOR(tblSalaries[[#This Row],[Salary in USD]]/salary_step,1)&gt;19,19,FLOOR(tblSalaries[[#This Row],[Salary in USD]]/salary_step,1)),tblCountries4[#All],2,0)</f>
        <v>00 | 0 - 12500</v>
      </c>
      <c r="O1479">
        <f>IF(VALUE(max_scatterplot)=0,tblSalaries[[#This Row],[Salary in USD]],IF(AND(tblSalaries[[#This Row],[Salary in USD]]&gt;=VALUE(min_scatterplot),tblSalaries[[#This Row],[Salary in USD]]&lt;=VALUE(max_scatterplot)),tblSalaries[[#This Row],[Salary in USD]],selection_false))</f>
        <v>10898.445012714852</v>
      </c>
    </row>
    <row r="1480" spans="2:15" ht="15" customHeight="1" x14ac:dyDescent="0.25">
      <c r="B1480" t="s">
        <v>2330</v>
      </c>
      <c r="C1480" s="1">
        <v>41055.063148148147</v>
      </c>
      <c r="D1480" s="4" t="s">
        <v>403</v>
      </c>
      <c r="E1480">
        <v>456000</v>
      </c>
      <c r="F1480" t="s">
        <v>3951</v>
      </c>
      <c r="G1480">
        <f>tblSalaries[[#This Row],[clean Salary (in local currency)]]*VLOOKUP(tblSalaries[[#This Row],[Currency]],mapping!D:E,2,FALSE)</f>
        <v>10809.503829551191</v>
      </c>
      <c r="H1480" t="s">
        <v>404</v>
      </c>
      <c r="I1480" t="s">
        <v>3999</v>
      </c>
      <c r="J1480" t="s">
        <v>347</v>
      </c>
      <c r="K1480" t="str">
        <f>VLOOKUP(tblSalaries[[#This Row],[Where do you work]],tblCountries[[Actual]:[Mapping]],2,FALSE)</f>
        <v>Philippines</v>
      </c>
      <c r="L1480" t="s">
        <v>9</v>
      </c>
      <c r="M1480" s="21" t="s">
        <v>4016</v>
      </c>
      <c r="N1480" t="str">
        <f>VLOOKUP(IF(FLOOR(tblSalaries[[#This Row],[Salary in USD]]/salary_step,1)&gt;19,19,FLOOR(tblSalaries[[#This Row],[Salary in USD]]/salary_step,1)),tblCountries4[#All],2,0)</f>
        <v>00 | 0 - 12500</v>
      </c>
      <c r="O1480">
        <f>IF(VALUE(max_scatterplot)=0,tblSalaries[[#This Row],[Salary in USD]],IF(AND(tblSalaries[[#This Row],[Salary in USD]]&gt;=VALUE(min_scatterplot),tblSalaries[[#This Row],[Salary in USD]]&lt;=VALUE(max_scatterplot)),tblSalaries[[#This Row],[Salary in USD]],selection_false))</f>
        <v>10809.503829551191</v>
      </c>
    </row>
    <row r="1481" spans="2:15" ht="15" customHeight="1" x14ac:dyDescent="0.25">
      <c r="B1481" t="s">
        <v>3011</v>
      </c>
      <c r="C1481" s="1">
        <v>41057.528078703705</v>
      </c>
      <c r="D1481" s="4">
        <v>900</v>
      </c>
      <c r="E1481">
        <v>10800</v>
      </c>
      <c r="F1481" t="s">
        <v>6</v>
      </c>
      <c r="G1481">
        <f>tblSalaries[[#This Row],[clean Salary (in local currency)]]*VLOOKUP(tblSalaries[[#This Row],[Currency]],mapping!D:E,2,FALSE)</f>
        <v>10800</v>
      </c>
      <c r="H1481" t="s">
        <v>1165</v>
      </c>
      <c r="I1481" t="s">
        <v>52</v>
      </c>
      <c r="J1481" t="s">
        <v>17</v>
      </c>
      <c r="K1481" t="str">
        <f>VLOOKUP(tblSalaries[[#This Row],[Where do you work]],tblCountries[[Actual]:[Mapping]],2,FALSE)</f>
        <v>Pakistan</v>
      </c>
      <c r="L1481" t="s">
        <v>13</v>
      </c>
      <c r="M1481" s="21">
        <v>5</v>
      </c>
      <c r="N1481" t="str">
        <f>VLOOKUP(IF(FLOOR(tblSalaries[[#This Row],[Salary in USD]]/salary_step,1)&gt;19,19,FLOOR(tblSalaries[[#This Row],[Salary in USD]]/salary_step,1)),tblCountries4[#All],2,0)</f>
        <v>00 | 0 - 12500</v>
      </c>
      <c r="O1481">
        <f>IF(VALUE(max_scatterplot)=0,tblSalaries[[#This Row],[Salary in USD]],IF(AND(tblSalaries[[#This Row],[Salary in USD]]&gt;=VALUE(min_scatterplot),tblSalaries[[#This Row],[Salary in USD]]&lt;=VALUE(max_scatterplot)),tblSalaries[[#This Row],[Salary in USD]],selection_false))</f>
        <v>10800</v>
      </c>
    </row>
    <row r="1482" spans="2:15" ht="15" customHeight="1" x14ac:dyDescent="0.25">
      <c r="B1482" t="s">
        <v>2037</v>
      </c>
      <c r="C1482" s="1">
        <v>41054.205266203702</v>
      </c>
      <c r="D1482" s="4" t="s">
        <v>62</v>
      </c>
      <c r="E1482">
        <v>600000</v>
      </c>
      <c r="F1482" t="s">
        <v>40</v>
      </c>
      <c r="G1482">
        <f>tblSalaries[[#This Row],[clean Salary (in local currency)]]*VLOOKUP(tblSalaries[[#This Row],[Currency]],mapping!D:E,2,FALSE)</f>
        <v>10684.750012465542</v>
      </c>
      <c r="H1482" t="s">
        <v>63</v>
      </c>
      <c r="I1482" t="s">
        <v>52</v>
      </c>
      <c r="J1482" t="s">
        <v>8</v>
      </c>
      <c r="K1482" t="str">
        <f>VLOOKUP(tblSalaries[[#This Row],[Where do you work]],tblCountries[[Actual]:[Mapping]],2,FALSE)</f>
        <v>India</v>
      </c>
      <c r="L1482" t="s">
        <v>9</v>
      </c>
      <c r="M1482" s="21" t="s">
        <v>4016</v>
      </c>
      <c r="N1482" t="str">
        <f>VLOOKUP(IF(FLOOR(tblSalaries[[#This Row],[Salary in USD]]/salary_step,1)&gt;19,19,FLOOR(tblSalaries[[#This Row],[Salary in USD]]/salary_step,1)),tblCountries4[#All],2,0)</f>
        <v>00 | 0 - 12500</v>
      </c>
      <c r="O1482">
        <f>IF(VALUE(max_scatterplot)=0,tblSalaries[[#This Row],[Salary in USD]],IF(AND(tblSalaries[[#This Row],[Salary in USD]]&gt;=VALUE(min_scatterplot),tblSalaries[[#This Row],[Salary in USD]]&lt;=VALUE(max_scatterplot)),tblSalaries[[#This Row],[Salary in USD]],selection_false))</f>
        <v>10684.750012465542</v>
      </c>
    </row>
    <row r="1483" spans="2:15" ht="15" customHeight="1" x14ac:dyDescent="0.25">
      <c r="B1483" t="s">
        <v>2506</v>
      </c>
      <c r="C1483" s="1">
        <v>41055.176319444443</v>
      </c>
      <c r="D1483" s="4" t="s">
        <v>609</v>
      </c>
      <c r="E1483">
        <v>600000</v>
      </c>
      <c r="F1483" t="s">
        <v>40</v>
      </c>
      <c r="G1483">
        <f>tblSalaries[[#This Row],[clean Salary (in local currency)]]*VLOOKUP(tblSalaries[[#This Row],[Currency]],mapping!D:E,2,FALSE)</f>
        <v>10684.750012465542</v>
      </c>
      <c r="H1483" t="s">
        <v>610</v>
      </c>
      <c r="I1483" t="s">
        <v>52</v>
      </c>
      <c r="J1483" t="s">
        <v>8</v>
      </c>
      <c r="K1483" t="str">
        <f>VLOOKUP(tblSalaries[[#This Row],[Where do you work]],tblCountries[[Actual]:[Mapping]],2,FALSE)</f>
        <v>India</v>
      </c>
      <c r="L1483" t="s">
        <v>9</v>
      </c>
      <c r="M1483" s="21" t="s">
        <v>4016</v>
      </c>
      <c r="N1483" t="str">
        <f>VLOOKUP(IF(FLOOR(tblSalaries[[#This Row],[Salary in USD]]/salary_step,1)&gt;19,19,FLOOR(tblSalaries[[#This Row],[Salary in USD]]/salary_step,1)),tblCountries4[#All],2,0)</f>
        <v>00 | 0 - 12500</v>
      </c>
      <c r="O1483">
        <f>IF(VALUE(max_scatterplot)=0,tblSalaries[[#This Row],[Salary in USD]],IF(AND(tblSalaries[[#This Row],[Salary in USD]]&gt;=VALUE(min_scatterplot),tblSalaries[[#This Row],[Salary in USD]]&lt;=VALUE(max_scatterplot)),tblSalaries[[#This Row],[Salary in USD]],selection_false))</f>
        <v>10684.750012465542</v>
      </c>
    </row>
    <row r="1484" spans="2:15" ht="15" customHeight="1" x14ac:dyDescent="0.25">
      <c r="B1484" t="s">
        <v>2524</v>
      </c>
      <c r="C1484" s="1">
        <v>41055.20040509259</v>
      </c>
      <c r="D1484" s="4">
        <v>600000</v>
      </c>
      <c r="E1484">
        <v>600000</v>
      </c>
      <c r="F1484" t="s">
        <v>40</v>
      </c>
      <c r="G1484">
        <f>tblSalaries[[#This Row],[clean Salary (in local currency)]]*VLOOKUP(tblSalaries[[#This Row],[Currency]],mapping!D:E,2,FALSE)</f>
        <v>10684.750012465542</v>
      </c>
      <c r="H1484" t="s">
        <v>201</v>
      </c>
      <c r="I1484" t="s">
        <v>52</v>
      </c>
      <c r="J1484" t="s">
        <v>8</v>
      </c>
      <c r="K1484" t="str">
        <f>VLOOKUP(tblSalaries[[#This Row],[Where do you work]],tblCountries[[Actual]:[Mapping]],2,FALSE)</f>
        <v>India</v>
      </c>
      <c r="L1484" t="s">
        <v>9</v>
      </c>
      <c r="M1484" s="21" t="s">
        <v>4016</v>
      </c>
      <c r="N1484" t="str">
        <f>VLOOKUP(IF(FLOOR(tblSalaries[[#This Row],[Salary in USD]]/salary_step,1)&gt;19,19,FLOOR(tblSalaries[[#This Row],[Salary in USD]]/salary_step,1)),tblCountries4[#All],2,0)</f>
        <v>00 | 0 - 12500</v>
      </c>
      <c r="O1484">
        <f>IF(VALUE(max_scatterplot)=0,tblSalaries[[#This Row],[Salary in USD]],IF(AND(tblSalaries[[#This Row],[Salary in USD]]&gt;=VALUE(min_scatterplot),tblSalaries[[#This Row],[Salary in USD]]&lt;=VALUE(max_scatterplot)),tblSalaries[[#This Row],[Salary in USD]],selection_false))</f>
        <v>10684.750012465542</v>
      </c>
    </row>
    <row r="1485" spans="2:15" ht="15" customHeight="1" x14ac:dyDescent="0.25">
      <c r="B1485" t="s">
        <v>2632</v>
      </c>
      <c r="C1485" s="1">
        <v>41055.4846412037</v>
      </c>
      <c r="D1485" s="4">
        <v>600000</v>
      </c>
      <c r="E1485">
        <v>600000</v>
      </c>
      <c r="F1485" t="s">
        <v>40</v>
      </c>
      <c r="G1485">
        <f>tblSalaries[[#This Row],[clean Salary (in local currency)]]*VLOOKUP(tblSalaries[[#This Row],[Currency]],mapping!D:E,2,FALSE)</f>
        <v>10684.750012465542</v>
      </c>
      <c r="H1485" t="s">
        <v>14</v>
      </c>
      <c r="I1485" t="s">
        <v>20</v>
      </c>
      <c r="J1485" t="s">
        <v>8</v>
      </c>
      <c r="K1485" t="str">
        <f>VLOOKUP(tblSalaries[[#This Row],[Where do you work]],tblCountries[[Actual]:[Mapping]],2,FALSE)</f>
        <v>India</v>
      </c>
      <c r="L1485" t="s">
        <v>18</v>
      </c>
      <c r="M1485" s="21">
        <v>3</v>
      </c>
      <c r="N1485" t="str">
        <f>VLOOKUP(IF(FLOOR(tblSalaries[[#This Row],[Salary in USD]]/salary_step,1)&gt;19,19,FLOOR(tblSalaries[[#This Row],[Salary in USD]]/salary_step,1)),tblCountries4[#All],2,0)</f>
        <v>00 | 0 - 12500</v>
      </c>
      <c r="O1485">
        <f>IF(VALUE(max_scatterplot)=0,tblSalaries[[#This Row],[Salary in USD]],IF(AND(tblSalaries[[#This Row],[Salary in USD]]&gt;=VALUE(min_scatterplot),tblSalaries[[#This Row],[Salary in USD]]&lt;=VALUE(max_scatterplot)),tblSalaries[[#This Row],[Salary in USD]],selection_false))</f>
        <v>10684.750012465542</v>
      </c>
    </row>
    <row r="1486" spans="2:15" ht="15" customHeight="1" x14ac:dyDescent="0.25">
      <c r="B1486" t="s">
        <v>2640</v>
      </c>
      <c r="C1486" s="1">
        <v>41055.493449074071</v>
      </c>
      <c r="D1486" s="4" t="s">
        <v>745</v>
      </c>
      <c r="E1486">
        <v>600000</v>
      </c>
      <c r="F1486" t="s">
        <v>40</v>
      </c>
      <c r="G1486">
        <f>tblSalaries[[#This Row],[clean Salary (in local currency)]]*VLOOKUP(tblSalaries[[#This Row],[Currency]],mapping!D:E,2,FALSE)</f>
        <v>10684.750012465542</v>
      </c>
      <c r="H1486" t="s">
        <v>746</v>
      </c>
      <c r="I1486" t="s">
        <v>52</v>
      </c>
      <c r="J1486" t="s">
        <v>8</v>
      </c>
      <c r="K1486" t="str">
        <f>VLOOKUP(tblSalaries[[#This Row],[Where do you work]],tblCountries[[Actual]:[Mapping]],2,FALSE)</f>
        <v>India</v>
      </c>
      <c r="L1486" t="s">
        <v>9</v>
      </c>
      <c r="M1486" s="21">
        <v>11</v>
      </c>
      <c r="N1486" t="str">
        <f>VLOOKUP(IF(FLOOR(tblSalaries[[#This Row],[Salary in USD]]/salary_step,1)&gt;19,19,FLOOR(tblSalaries[[#This Row],[Salary in USD]]/salary_step,1)),tblCountries4[#All],2,0)</f>
        <v>00 | 0 - 12500</v>
      </c>
      <c r="O1486">
        <f>IF(VALUE(max_scatterplot)=0,tblSalaries[[#This Row],[Salary in USD]],IF(AND(tblSalaries[[#This Row],[Salary in USD]]&gt;=VALUE(min_scatterplot),tblSalaries[[#This Row],[Salary in USD]]&lt;=VALUE(max_scatterplot)),tblSalaries[[#This Row],[Salary in USD]],selection_false))</f>
        <v>10684.750012465542</v>
      </c>
    </row>
    <row r="1487" spans="2:15" ht="15" customHeight="1" x14ac:dyDescent="0.25">
      <c r="B1487" t="s">
        <v>2699</v>
      </c>
      <c r="C1487" s="1">
        <v>41055.584027777775</v>
      </c>
      <c r="D1487" s="4">
        <v>600000</v>
      </c>
      <c r="E1487">
        <v>600000</v>
      </c>
      <c r="F1487" t="s">
        <v>40</v>
      </c>
      <c r="G1487">
        <f>tblSalaries[[#This Row],[clean Salary (in local currency)]]*VLOOKUP(tblSalaries[[#This Row],[Currency]],mapping!D:E,2,FALSE)</f>
        <v>10684.750012465542</v>
      </c>
      <c r="H1487" t="s">
        <v>809</v>
      </c>
      <c r="I1487" t="s">
        <v>52</v>
      </c>
      <c r="J1487" t="s">
        <v>8</v>
      </c>
      <c r="K1487" t="str">
        <f>VLOOKUP(tblSalaries[[#This Row],[Where do you work]],tblCountries[[Actual]:[Mapping]],2,FALSE)</f>
        <v>India</v>
      </c>
      <c r="L1487" t="s">
        <v>25</v>
      </c>
      <c r="M1487" s="21">
        <v>2</v>
      </c>
      <c r="N1487" t="str">
        <f>VLOOKUP(IF(FLOOR(tblSalaries[[#This Row],[Salary in USD]]/salary_step,1)&gt;19,19,FLOOR(tblSalaries[[#This Row],[Salary in USD]]/salary_step,1)),tblCountries4[#All],2,0)</f>
        <v>00 | 0 - 12500</v>
      </c>
      <c r="O1487">
        <f>IF(VALUE(max_scatterplot)=0,tblSalaries[[#This Row],[Salary in USD]],IF(AND(tblSalaries[[#This Row],[Salary in USD]]&gt;=VALUE(min_scatterplot),tblSalaries[[#This Row],[Salary in USD]]&lt;=VALUE(max_scatterplot)),tblSalaries[[#This Row],[Salary in USD]],selection_false))</f>
        <v>10684.750012465542</v>
      </c>
    </row>
    <row r="1488" spans="2:15" ht="15" customHeight="1" x14ac:dyDescent="0.25">
      <c r="B1488" t="s">
        <v>2722</v>
      </c>
      <c r="C1488" s="1">
        <v>41055.628958333335</v>
      </c>
      <c r="D1488" s="4">
        <v>600000</v>
      </c>
      <c r="E1488">
        <v>600000</v>
      </c>
      <c r="F1488" t="s">
        <v>40</v>
      </c>
      <c r="G1488">
        <f>tblSalaries[[#This Row],[clean Salary (in local currency)]]*VLOOKUP(tblSalaries[[#This Row],[Currency]],mapping!D:E,2,FALSE)</f>
        <v>10684.750012465542</v>
      </c>
      <c r="H1488" t="s">
        <v>836</v>
      </c>
      <c r="I1488" t="s">
        <v>310</v>
      </c>
      <c r="J1488" t="s">
        <v>8</v>
      </c>
      <c r="K1488" t="str">
        <f>VLOOKUP(tblSalaries[[#This Row],[Where do you work]],tblCountries[[Actual]:[Mapping]],2,FALSE)</f>
        <v>India</v>
      </c>
      <c r="L1488" t="s">
        <v>13</v>
      </c>
      <c r="M1488" s="21">
        <v>7</v>
      </c>
      <c r="N1488" t="str">
        <f>VLOOKUP(IF(FLOOR(tblSalaries[[#This Row],[Salary in USD]]/salary_step,1)&gt;19,19,FLOOR(tblSalaries[[#This Row],[Salary in USD]]/salary_step,1)),tblCountries4[#All],2,0)</f>
        <v>00 | 0 - 12500</v>
      </c>
      <c r="O1488">
        <f>IF(VALUE(max_scatterplot)=0,tblSalaries[[#This Row],[Salary in USD]],IF(AND(tblSalaries[[#This Row],[Salary in USD]]&gt;=VALUE(min_scatterplot),tblSalaries[[#This Row],[Salary in USD]]&lt;=VALUE(max_scatterplot)),tblSalaries[[#This Row],[Salary in USD]],selection_false))</f>
        <v>10684.750012465542</v>
      </c>
    </row>
    <row r="1489" spans="2:15" ht="15" customHeight="1" x14ac:dyDescent="0.25">
      <c r="B1489" t="s">
        <v>2729</v>
      </c>
      <c r="C1489" s="1">
        <v>41055.646099537036</v>
      </c>
      <c r="D1489" s="4" t="s">
        <v>841</v>
      </c>
      <c r="E1489">
        <v>600000</v>
      </c>
      <c r="F1489" t="s">
        <v>40</v>
      </c>
      <c r="G1489">
        <f>tblSalaries[[#This Row],[clean Salary (in local currency)]]*VLOOKUP(tblSalaries[[#This Row],[Currency]],mapping!D:E,2,FALSE)</f>
        <v>10684.750012465542</v>
      </c>
      <c r="H1489" t="s">
        <v>842</v>
      </c>
      <c r="I1489" t="s">
        <v>52</v>
      </c>
      <c r="J1489" t="s">
        <v>8</v>
      </c>
      <c r="K1489" t="str">
        <f>VLOOKUP(tblSalaries[[#This Row],[Where do you work]],tblCountries[[Actual]:[Mapping]],2,FALSE)</f>
        <v>India</v>
      </c>
      <c r="L1489" t="s">
        <v>18</v>
      </c>
      <c r="M1489" s="21">
        <v>8</v>
      </c>
      <c r="N1489" t="str">
        <f>VLOOKUP(IF(FLOOR(tblSalaries[[#This Row],[Salary in USD]]/salary_step,1)&gt;19,19,FLOOR(tblSalaries[[#This Row],[Salary in USD]]/salary_step,1)),tblCountries4[#All],2,0)</f>
        <v>00 | 0 - 12500</v>
      </c>
      <c r="O1489">
        <f>IF(VALUE(max_scatterplot)=0,tblSalaries[[#This Row],[Salary in USD]],IF(AND(tblSalaries[[#This Row],[Salary in USD]]&gt;=VALUE(min_scatterplot),tblSalaries[[#This Row],[Salary in USD]]&lt;=VALUE(max_scatterplot)),tblSalaries[[#This Row],[Salary in USD]],selection_false))</f>
        <v>10684.750012465542</v>
      </c>
    </row>
    <row r="1490" spans="2:15" ht="15" customHeight="1" x14ac:dyDescent="0.25">
      <c r="B1490" t="s">
        <v>2734</v>
      </c>
      <c r="C1490" s="1">
        <v>41055.662499999999</v>
      </c>
      <c r="D1490" s="4" t="s">
        <v>848</v>
      </c>
      <c r="E1490">
        <v>600000</v>
      </c>
      <c r="F1490" t="s">
        <v>40</v>
      </c>
      <c r="G1490">
        <f>tblSalaries[[#This Row],[clean Salary (in local currency)]]*VLOOKUP(tblSalaries[[#This Row],[Currency]],mapping!D:E,2,FALSE)</f>
        <v>10684.750012465542</v>
      </c>
      <c r="H1490" t="s">
        <v>642</v>
      </c>
      <c r="I1490" t="s">
        <v>52</v>
      </c>
      <c r="J1490" t="s">
        <v>8</v>
      </c>
      <c r="K1490" t="str">
        <f>VLOOKUP(tblSalaries[[#This Row],[Where do you work]],tblCountries[[Actual]:[Mapping]],2,FALSE)</f>
        <v>India</v>
      </c>
      <c r="L1490" t="s">
        <v>9</v>
      </c>
      <c r="M1490" s="21">
        <v>5</v>
      </c>
      <c r="N1490" t="str">
        <f>VLOOKUP(IF(FLOOR(tblSalaries[[#This Row],[Salary in USD]]/salary_step,1)&gt;19,19,FLOOR(tblSalaries[[#This Row],[Salary in USD]]/salary_step,1)),tblCountries4[#All],2,0)</f>
        <v>00 | 0 - 12500</v>
      </c>
      <c r="O1490">
        <f>IF(VALUE(max_scatterplot)=0,tblSalaries[[#This Row],[Salary in USD]],IF(AND(tblSalaries[[#This Row],[Salary in USD]]&gt;=VALUE(min_scatterplot),tblSalaries[[#This Row],[Salary in USD]]&lt;=VALUE(max_scatterplot)),tblSalaries[[#This Row],[Salary in USD]],selection_false))</f>
        <v>10684.750012465542</v>
      </c>
    </row>
    <row r="1491" spans="2:15" ht="15" customHeight="1" x14ac:dyDescent="0.25">
      <c r="B1491" t="s">
        <v>2795</v>
      </c>
      <c r="C1491" s="1">
        <v>41055.884050925924</v>
      </c>
      <c r="D1491" s="4">
        <v>600000</v>
      </c>
      <c r="E1491">
        <v>600000</v>
      </c>
      <c r="F1491" t="s">
        <v>40</v>
      </c>
      <c r="G1491">
        <f>tblSalaries[[#This Row],[clean Salary (in local currency)]]*VLOOKUP(tblSalaries[[#This Row],[Currency]],mapping!D:E,2,FALSE)</f>
        <v>10684.750012465542</v>
      </c>
      <c r="H1491" t="s">
        <v>7</v>
      </c>
      <c r="I1491" t="s">
        <v>20</v>
      </c>
      <c r="J1491" t="s">
        <v>8</v>
      </c>
      <c r="K1491" t="str">
        <f>VLOOKUP(tblSalaries[[#This Row],[Where do you work]],tblCountries[[Actual]:[Mapping]],2,FALSE)</f>
        <v>India</v>
      </c>
      <c r="L1491" t="s">
        <v>13</v>
      </c>
      <c r="M1491" s="21">
        <v>4</v>
      </c>
      <c r="N1491" t="str">
        <f>VLOOKUP(IF(FLOOR(tblSalaries[[#This Row],[Salary in USD]]/salary_step,1)&gt;19,19,FLOOR(tblSalaries[[#This Row],[Salary in USD]]/salary_step,1)),tblCountries4[#All],2,0)</f>
        <v>00 | 0 - 12500</v>
      </c>
      <c r="O1491">
        <f>IF(VALUE(max_scatterplot)=0,tblSalaries[[#This Row],[Salary in USD]],IF(AND(tblSalaries[[#This Row],[Salary in USD]]&gt;=VALUE(min_scatterplot),tblSalaries[[#This Row],[Salary in USD]]&lt;=VALUE(max_scatterplot)),tblSalaries[[#This Row],[Salary in USD]],selection_false))</f>
        <v>10684.750012465542</v>
      </c>
    </row>
    <row r="1492" spans="2:15" ht="15" customHeight="1" x14ac:dyDescent="0.25">
      <c r="B1492" t="s">
        <v>2815</v>
      </c>
      <c r="C1492" s="1">
        <v>41055.950127314813</v>
      </c>
      <c r="D1492" s="4">
        <v>600000</v>
      </c>
      <c r="E1492">
        <v>600000</v>
      </c>
      <c r="F1492" t="s">
        <v>40</v>
      </c>
      <c r="G1492">
        <f>tblSalaries[[#This Row],[clean Salary (in local currency)]]*VLOOKUP(tblSalaries[[#This Row],[Currency]],mapping!D:E,2,FALSE)</f>
        <v>10684.750012465542</v>
      </c>
      <c r="H1492" t="s">
        <v>855</v>
      </c>
      <c r="I1492" t="s">
        <v>20</v>
      </c>
      <c r="J1492" t="s">
        <v>8</v>
      </c>
      <c r="K1492" t="str">
        <f>VLOOKUP(tblSalaries[[#This Row],[Where do you work]],tblCountries[[Actual]:[Mapping]],2,FALSE)</f>
        <v>India</v>
      </c>
      <c r="L1492" t="s">
        <v>13</v>
      </c>
      <c r="M1492" s="21">
        <v>5</v>
      </c>
      <c r="N1492" t="str">
        <f>VLOOKUP(IF(FLOOR(tblSalaries[[#This Row],[Salary in USD]]/salary_step,1)&gt;19,19,FLOOR(tblSalaries[[#This Row],[Salary in USD]]/salary_step,1)),tblCountries4[#All],2,0)</f>
        <v>00 | 0 - 12500</v>
      </c>
      <c r="O1492">
        <f>IF(VALUE(max_scatterplot)=0,tblSalaries[[#This Row],[Salary in USD]],IF(AND(tblSalaries[[#This Row],[Salary in USD]]&gt;=VALUE(min_scatterplot),tblSalaries[[#This Row],[Salary in USD]]&lt;=VALUE(max_scatterplot)),tblSalaries[[#This Row],[Salary in USD]],selection_false))</f>
        <v>10684.750012465542</v>
      </c>
    </row>
    <row r="1493" spans="2:15" ht="15" customHeight="1" x14ac:dyDescent="0.25">
      <c r="B1493" t="s">
        <v>2827</v>
      </c>
      <c r="C1493" s="1">
        <v>41055.973576388889</v>
      </c>
      <c r="D1493" s="4" t="s">
        <v>963</v>
      </c>
      <c r="E1493">
        <v>600000</v>
      </c>
      <c r="F1493" t="s">
        <v>40</v>
      </c>
      <c r="G1493">
        <f>tblSalaries[[#This Row],[clean Salary (in local currency)]]*VLOOKUP(tblSalaries[[#This Row],[Currency]],mapping!D:E,2,FALSE)</f>
        <v>10684.750012465542</v>
      </c>
      <c r="H1493" t="s">
        <v>964</v>
      </c>
      <c r="I1493" t="s">
        <v>52</v>
      </c>
      <c r="J1493" t="s">
        <v>8</v>
      </c>
      <c r="K1493" t="str">
        <f>VLOOKUP(tblSalaries[[#This Row],[Where do you work]],tblCountries[[Actual]:[Mapping]],2,FALSE)</f>
        <v>India</v>
      </c>
      <c r="L1493" t="s">
        <v>13</v>
      </c>
      <c r="M1493" s="21">
        <v>20</v>
      </c>
      <c r="N1493" t="str">
        <f>VLOOKUP(IF(FLOOR(tblSalaries[[#This Row],[Salary in USD]]/salary_step,1)&gt;19,19,FLOOR(tblSalaries[[#This Row],[Salary in USD]]/salary_step,1)),tblCountries4[#All],2,0)</f>
        <v>00 | 0 - 12500</v>
      </c>
      <c r="O1493">
        <f>IF(VALUE(max_scatterplot)=0,tblSalaries[[#This Row],[Salary in USD]],IF(AND(tblSalaries[[#This Row],[Salary in USD]]&gt;=VALUE(min_scatterplot),tblSalaries[[#This Row],[Salary in USD]]&lt;=VALUE(max_scatterplot)),tblSalaries[[#This Row],[Salary in USD]],selection_false))</f>
        <v>10684.750012465542</v>
      </c>
    </row>
    <row r="1494" spans="2:15" ht="15" customHeight="1" x14ac:dyDescent="0.25">
      <c r="B1494" t="s">
        <v>2828</v>
      </c>
      <c r="C1494" s="1">
        <v>41055.983495370368</v>
      </c>
      <c r="D1494" s="4" t="s">
        <v>965</v>
      </c>
      <c r="E1494">
        <v>600000</v>
      </c>
      <c r="F1494" t="s">
        <v>40</v>
      </c>
      <c r="G1494">
        <f>tblSalaries[[#This Row],[clean Salary (in local currency)]]*VLOOKUP(tblSalaries[[#This Row],[Currency]],mapping!D:E,2,FALSE)</f>
        <v>10684.750012465542</v>
      </c>
      <c r="H1494" t="s">
        <v>201</v>
      </c>
      <c r="I1494" t="s">
        <v>52</v>
      </c>
      <c r="J1494" t="s">
        <v>8</v>
      </c>
      <c r="K1494" t="str">
        <f>VLOOKUP(tblSalaries[[#This Row],[Where do you work]],tblCountries[[Actual]:[Mapping]],2,FALSE)</f>
        <v>India</v>
      </c>
      <c r="L1494" t="s">
        <v>18</v>
      </c>
      <c r="M1494" s="21">
        <v>18</v>
      </c>
      <c r="N1494" t="str">
        <f>VLOOKUP(IF(FLOOR(tblSalaries[[#This Row],[Salary in USD]]/salary_step,1)&gt;19,19,FLOOR(tblSalaries[[#This Row],[Salary in USD]]/salary_step,1)),tblCountries4[#All],2,0)</f>
        <v>00 | 0 - 12500</v>
      </c>
      <c r="O1494">
        <f>IF(VALUE(max_scatterplot)=0,tblSalaries[[#This Row],[Salary in USD]],IF(AND(tblSalaries[[#This Row],[Salary in USD]]&gt;=VALUE(min_scatterplot),tblSalaries[[#This Row],[Salary in USD]]&lt;=VALUE(max_scatterplot)),tblSalaries[[#This Row],[Salary in USD]],selection_false))</f>
        <v>10684.750012465542</v>
      </c>
    </row>
    <row r="1495" spans="2:15" ht="15" customHeight="1" x14ac:dyDescent="0.25">
      <c r="B1495" t="s">
        <v>2875</v>
      </c>
      <c r="C1495" s="1">
        <v>41056.546412037038</v>
      </c>
      <c r="D1495" s="4">
        <v>600000</v>
      </c>
      <c r="E1495">
        <v>600000</v>
      </c>
      <c r="F1495" t="s">
        <v>40</v>
      </c>
      <c r="G1495">
        <f>tblSalaries[[#This Row],[clean Salary (in local currency)]]*VLOOKUP(tblSalaries[[#This Row],[Currency]],mapping!D:E,2,FALSE)</f>
        <v>10684.750012465542</v>
      </c>
      <c r="H1495" t="s">
        <v>1020</v>
      </c>
      <c r="I1495" t="s">
        <v>52</v>
      </c>
      <c r="J1495" t="s">
        <v>8</v>
      </c>
      <c r="K1495" t="str">
        <f>VLOOKUP(tblSalaries[[#This Row],[Where do you work]],tblCountries[[Actual]:[Mapping]],2,FALSE)</f>
        <v>India</v>
      </c>
      <c r="L1495" t="s">
        <v>13</v>
      </c>
      <c r="M1495" s="21">
        <v>5</v>
      </c>
      <c r="N1495" t="str">
        <f>VLOOKUP(IF(FLOOR(tblSalaries[[#This Row],[Salary in USD]]/salary_step,1)&gt;19,19,FLOOR(tblSalaries[[#This Row],[Salary in USD]]/salary_step,1)),tblCountries4[#All],2,0)</f>
        <v>00 | 0 - 12500</v>
      </c>
      <c r="O1495">
        <f>IF(VALUE(max_scatterplot)=0,tblSalaries[[#This Row],[Salary in USD]],IF(AND(tblSalaries[[#This Row],[Salary in USD]]&gt;=VALUE(min_scatterplot),tblSalaries[[#This Row],[Salary in USD]]&lt;=VALUE(max_scatterplot)),tblSalaries[[#This Row],[Salary in USD]],selection_false))</f>
        <v>10684.750012465542</v>
      </c>
    </row>
    <row r="1496" spans="2:15" ht="15" customHeight="1" x14ac:dyDescent="0.25">
      <c r="B1496" t="s">
        <v>2896</v>
      </c>
      <c r="C1496" s="1">
        <v>41056.656157407408</v>
      </c>
      <c r="D1496" s="4" t="s">
        <v>1045</v>
      </c>
      <c r="E1496">
        <v>600000</v>
      </c>
      <c r="F1496" t="s">
        <v>40</v>
      </c>
      <c r="G1496">
        <f>tblSalaries[[#This Row],[clean Salary (in local currency)]]*VLOOKUP(tblSalaries[[#This Row],[Currency]],mapping!D:E,2,FALSE)</f>
        <v>10684.750012465542</v>
      </c>
      <c r="H1496" t="s">
        <v>52</v>
      </c>
      <c r="I1496" t="s">
        <v>52</v>
      </c>
      <c r="J1496" t="s">
        <v>8</v>
      </c>
      <c r="K1496" t="str">
        <f>VLOOKUP(tblSalaries[[#This Row],[Where do you work]],tblCountries[[Actual]:[Mapping]],2,FALSE)</f>
        <v>India</v>
      </c>
      <c r="L1496" t="s">
        <v>13</v>
      </c>
      <c r="M1496" s="21">
        <v>9</v>
      </c>
      <c r="N1496" t="str">
        <f>VLOOKUP(IF(FLOOR(tblSalaries[[#This Row],[Salary in USD]]/salary_step,1)&gt;19,19,FLOOR(tblSalaries[[#This Row],[Salary in USD]]/salary_step,1)),tblCountries4[#All],2,0)</f>
        <v>00 | 0 - 12500</v>
      </c>
      <c r="O1496">
        <f>IF(VALUE(max_scatterplot)=0,tblSalaries[[#This Row],[Salary in USD]],IF(AND(tblSalaries[[#This Row],[Salary in USD]]&gt;=VALUE(min_scatterplot),tblSalaries[[#This Row],[Salary in USD]]&lt;=VALUE(max_scatterplot)),tblSalaries[[#This Row],[Salary in USD]],selection_false))</f>
        <v>10684.750012465542</v>
      </c>
    </row>
    <row r="1497" spans="2:15" ht="15" customHeight="1" x14ac:dyDescent="0.25">
      <c r="B1497" t="s">
        <v>2914</v>
      </c>
      <c r="C1497" s="1">
        <v>41056.877858796295</v>
      </c>
      <c r="D1497" s="4">
        <v>600000</v>
      </c>
      <c r="E1497">
        <v>600000</v>
      </c>
      <c r="F1497" t="s">
        <v>40</v>
      </c>
      <c r="G1497">
        <f>tblSalaries[[#This Row],[clean Salary (in local currency)]]*VLOOKUP(tblSalaries[[#This Row],[Currency]],mapping!D:E,2,FALSE)</f>
        <v>10684.750012465542</v>
      </c>
      <c r="H1497" t="s">
        <v>108</v>
      </c>
      <c r="I1497" t="s">
        <v>20</v>
      </c>
      <c r="J1497" t="s">
        <v>8</v>
      </c>
      <c r="K1497" t="str">
        <f>VLOOKUP(tblSalaries[[#This Row],[Where do you work]],tblCountries[[Actual]:[Mapping]],2,FALSE)</f>
        <v>India</v>
      </c>
      <c r="L1497" t="s">
        <v>13</v>
      </c>
      <c r="M1497" s="21">
        <v>8</v>
      </c>
      <c r="N1497" t="str">
        <f>VLOOKUP(IF(FLOOR(tblSalaries[[#This Row],[Salary in USD]]/salary_step,1)&gt;19,19,FLOOR(tblSalaries[[#This Row],[Salary in USD]]/salary_step,1)),tblCountries4[#All],2,0)</f>
        <v>00 | 0 - 12500</v>
      </c>
      <c r="O1497">
        <f>IF(VALUE(max_scatterplot)=0,tblSalaries[[#This Row],[Salary in USD]],IF(AND(tblSalaries[[#This Row],[Salary in USD]]&gt;=VALUE(min_scatterplot),tblSalaries[[#This Row],[Salary in USD]]&lt;=VALUE(max_scatterplot)),tblSalaries[[#This Row],[Salary in USD]],selection_false))</f>
        <v>10684.750012465542</v>
      </c>
    </row>
    <row r="1498" spans="2:15" ht="15" customHeight="1" x14ac:dyDescent="0.25">
      <c r="B1498" t="s">
        <v>2934</v>
      </c>
      <c r="C1498" s="1">
        <v>41057.025231481479</v>
      </c>
      <c r="D1498" s="4" t="s">
        <v>1083</v>
      </c>
      <c r="E1498">
        <v>600000</v>
      </c>
      <c r="F1498" t="s">
        <v>40</v>
      </c>
      <c r="G1498">
        <f>tblSalaries[[#This Row],[clean Salary (in local currency)]]*VLOOKUP(tblSalaries[[#This Row],[Currency]],mapping!D:E,2,FALSE)</f>
        <v>10684.750012465542</v>
      </c>
      <c r="H1498" t="s">
        <v>1084</v>
      </c>
      <c r="I1498" t="s">
        <v>20</v>
      </c>
      <c r="J1498" t="s">
        <v>8</v>
      </c>
      <c r="K1498" t="str">
        <f>VLOOKUP(tblSalaries[[#This Row],[Where do you work]],tblCountries[[Actual]:[Mapping]],2,FALSE)</f>
        <v>India</v>
      </c>
      <c r="L1498" t="s">
        <v>9</v>
      </c>
      <c r="M1498" s="21">
        <v>11</v>
      </c>
      <c r="N1498" t="str">
        <f>VLOOKUP(IF(FLOOR(tblSalaries[[#This Row],[Salary in USD]]/salary_step,1)&gt;19,19,FLOOR(tblSalaries[[#This Row],[Salary in USD]]/salary_step,1)),tblCountries4[#All],2,0)</f>
        <v>00 | 0 - 12500</v>
      </c>
      <c r="O1498">
        <f>IF(VALUE(max_scatterplot)=0,tblSalaries[[#This Row],[Salary in USD]],IF(AND(tblSalaries[[#This Row],[Salary in USD]]&gt;=VALUE(min_scatterplot),tblSalaries[[#This Row],[Salary in USD]]&lt;=VALUE(max_scatterplot)),tblSalaries[[#This Row],[Salary in USD]],selection_false))</f>
        <v>10684.750012465542</v>
      </c>
    </row>
    <row r="1499" spans="2:15" ht="15" customHeight="1" x14ac:dyDescent="0.25">
      <c r="B1499" t="s">
        <v>2935</v>
      </c>
      <c r="C1499" s="1">
        <v>41057.030324074076</v>
      </c>
      <c r="D1499" s="4" t="s">
        <v>1085</v>
      </c>
      <c r="E1499">
        <v>600000</v>
      </c>
      <c r="F1499" t="s">
        <v>40</v>
      </c>
      <c r="G1499">
        <f>tblSalaries[[#This Row],[clean Salary (in local currency)]]*VLOOKUP(tblSalaries[[#This Row],[Currency]],mapping!D:E,2,FALSE)</f>
        <v>10684.750012465542</v>
      </c>
      <c r="H1499" t="s">
        <v>749</v>
      </c>
      <c r="I1499" t="s">
        <v>20</v>
      </c>
      <c r="J1499" t="s">
        <v>8</v>
      </c>
      <c r="K1499" t="str">
        <f>VLOOKUP(tblSalaries[[#This Row],[Where do you work]],tblCountries[[Actual]:[Mapping]],2,FALSE)</f>
        <v>India</v>
      </c>
      <c r="L1499" t="s">
        <v>18</v>
      </c>
      <c r="M1499" s="21">
        <v>4</v>
      </c>
      <c r="N1499" t="str">
        <f>VLOOKUP(IF(FLOOR(tblSalaries[[#This Row],[Salary in USD]]/salary_step,1)&gt;19,19,FLOOR(tblSalaries[[#This Row],[Salary in USD]]/salary_step,1)),tblCountries4[#All],2,0)</f>
        <v>00 | 0 - 12500</v>
      </c>
      <c r="O1499">
        <f>IF(VALUE(max_scatterplot)=0,tblSalaries[[#This Row],[Salary in USD]],IF(AND(tblSalaries[[#This Row],[Salary in USD]]&gt;=VALUE(min_scatterplot),tblSalaries[[#This Row],[Salary in USD]]&lt;=VALUE(max_scatterplot)),tblSalaries[[#This Row],[Salary in USD]],selection_false))</f>
        <v>10684.750012465542</v>
      </c>
    </row>
    <row r="1500" spans="2:15" ht="15" customHeight="1" x14ac:dyDescent="0.25">
      <c r="B1500" t="s">
        <v>3025</v>
      </c>
      <c r="C1500" s="1">
        <v>41057.567476851851</v>
      </c>
      <c r="D1500" s="4">
        <v>600000</v>
      </c>
      <c r="E1500">
        <v>600000</v>
      </c>
      <c r="F1500" t="s">
        <v>40</v>
      </c>
      <c r="G1500">
        <f>tblSalaries[[#This Row],[clean Salary (in local currency)]]*VLOOKUP(tblSalaries[[#This Row],[Currency]],mapping!D:E,2,FALSE)</f>
        <v>10684.750012465542</v>
      </c>
      <c r="H1500" t="s">
        <v>207</v>
      </c>
      <c r="I1500" t="s">
        <v>20</v>
      </c>
      <c r="J1500" t="s">
        <v>8</v>
      </c>
      <c r="K1500" t="str">
        <f>VLOOKUP(tblSalaries[[#This Row],[Where do you work]],tblCountries[[Actual]:[Mapping]],2,FALSE)</f>
        <v>India</v>
      </c>
      <c r="L1500" t="s">
        <v>13</v>
      </c>
      <c r="M1500" s="21">
        <v>12</v>
      </c>
      <c r="N1500" t="str">
        <f>VLOOKUP(IF(FLOOR(tblSalaries[[#This Row],[Salary in USD]]/salary_step,1)&gt;19,19,FLOOR(tblSalaries[[#This Row],[Salary in USD]]/salary_step,1)),tblCountries4[#All],2,0)</f>
        <v>00 | 0 - 12500</v>
      </c>
      <c r="O1500">
        <f>IF(VALUE(max_scatterplot)=0,tblSalaries[[#This Row],[Salary in USD]],IF(AND(tblSalaries[[#This Row],[Salary in USD]]&gt;=VALUE(min_scatterplot),tblSalaries[[#This Row],[Salary in USD]]&lt;=VALUE(max_scatterplot)),tblSalaries[[#This Row],[Salary in USD]],selection_false))</f>
        <v>10684.750012465542</v>
      </c>
    </row>
    <row r="1501" spans="2:15" ht="15" customHeight="1" x14ac:dyDescent="0.25">
      <c r="B1501" t="s">
        <v>3073</v>
      </c>
      <c r="C1501" s="1">
        <v>41057.660787037035</v>
      </c>
      <c r="D1501" s="4" t="s">
        <v>1225</v>
      </c>
      <c r="E1501">
        <v>600000</v>
      </c>
      <c r="F1501" t="s">
        <v>40</v>
      </c>
      <c r="G1501">
        <f>tblSalaries[[#This Row],[clean Salary (in local currency)]]*VLOOKUP(tblSalaries[[#This Row],[Currency]],mapping!D:E,2,FALSE)</f>
        <v>10684.750012465542</v>
      </c>
      <c r="H1501" t="s">
        <v>1226</v>
      </c>
      <c r="I1501" t="s">
        <v>20</v>
      </c>
      <c r="J1501" t="s">
        <v>8</v>
      </c>
      <c r="K1501" t="str">
        <f>VLOOKUP(tblSalaries[[#This Row],[Where do you work]],tblCountries[[Actual]:[Mapping]],2,FALSE)</f>
        <v>India</v>
      </c>
      <c r="L1501" t="s">
        <v>9</v>
      </c>
      <c r="M1501" s="21">
        <v>10</v>
      </c>
      <c r="N1501" t="str">
        <f>VLOOKUP(IF(FLOOR(tblSalaries[[#This Row],[Salary in USD]]/salary_step,1)&gt;19,19,FLOOR(tblSalaries[[#This Row],[Salary in USD]]/salary_step,1)),tblCountries4[#All],2,0)</f>
        <v>00 | 0 - 12500</v>
      </c>
      <c r="O1501">
        <f>IF(VALUE(max_scatterplot)=0,tblSalaries[[#This Row],[Salary in USD]],IF(AND(tblSalaries[[#This Row],[Salary in USD]]&gt;=VALUE(min_scatterplot),tblSalaries[[#This Row],[Salary in USD]]&lt;=VALUE(max_scatterplot)),tblSalaries[[#This Row],[Salary in USD]],selection_false))</f>
        <v>10684.750012465542</v>
      </c>
    </row>
    <row r="1502" spans="2:15" ht="15" customHeight="1" x14ac:dyDescent="0.25">
      <c r="B1502" t="s">
        <v>3094</v>
      </c>
      <c r="C1502" s="1">
        <v>41057.706979166665</v>
      </c>
      <c r="D1502" s="4" t="s">
        <v>1244</v>
      </c>
      <c r="E1502">
        <v>600000</v>
      </c>
      <c r="F1502" t="s">
        <v>40</v>
      </c>
      <c r="G1502">
        <f>tblSalaries[[#This Row],[clean Salary (in local currency)]]*VLOOKUP(tblSalaries[[#This Row],[Currency]],mapping!D:E,2,FALSE)</f>
        <v>10684.750012465542</v>
      </c>
      <c r="H1502" t="s">
        <v>1245</v>
      </c>
      <c r="I1502" t="s">
        <v>310</v>
      </c>
      <c r="J1502" t="s">
        <v>8</v>
      </c>
      <c r="K1502" t="str">
        <f>VLOOKUP(tblSalaries[[#This Row],[Where do you work]],tblCountries[[Actual]:[Mapping]],2,FALSE)</f>
        <v>India</v>
      </c>
      <c r="L1502" t="s">
        <v>18</v>
      </c>
      <c r="M1502" s="21">
        <v>8</v>
      </c>
      <c r="N1502" t="str">
        <f>VLOOKUP(IF(FLOOR(tblSalaries[[#This Row],[Salary in USD]]/salary_step,1)&gt;19,19,FLOOR(tblSalaries[[#This Row],[Salary in USD]]/salary_step,1)),tblCountries4[#All],2,0)</f>
        <v>00 | 0 - 12500</v>
      </c>
      <c r="O1502">
        <f>IF(VALUE(max_scatterplot)=0,tblSalaries[[#This Row],[Salary in USD]],IF(AND(tblSalaries[[#This Row],[Salary in USD]]&gt;=VALUE(min_scatterplot),tblSalaries[[#This Row],[Salary in USD]]&lt;=VALUE(max_scatterplot)),tblSalaries[[#This Row],[Salary in USD]],selection_false))</f>
        <v>10684.750012465542</v>
      </c>
    </row>
    <row r="1503" spans="2:15" ht="15" customHeight="1" x14ac:dyDescent="0.25">
      <c r="B1503" t="s">
        <v>3276</v>
      </c>
      <c r="C1503" s="1">
        <v>41058.558159722219</v>
      </c>
      <c r="D1503" s="4" t="s">
        <v>1451</v>
      </c>
      <c r="E1503">
        <v>600000</v>
      </c>
      <c r="F1503" t="s">
        <v>40</v>
      </c>
      <c r="G1503">
        <f>tblSalaries[[#This Row],[clean Salary (in local currency)]]*VLOOKUP(tblSalaries[[#This Row],[Currency]],mapping!D:E,2,FALSE)</f>
        <v>10684.750012465542</v>
      </c>
      <c r="H1503" t="s">
        <v>1452</v>
      </c>
      <c r="I1503" t="s">
        <v>52</v>
      </c>
      <c r="J1503" t="s">
        <v>8</v>
      </c>
      <c r="K1503" t="str">
        <f>VLOOKUP(tblSalaries[[#This Row],[Where do you work]],tblCountries[[Actual]:[Mapping]],2,FALSE)</f>
        <v>India</v>
      </c>
      <c r="L1503" t="s">
        <v>18</v>
      </c>
      <c r="M1503" s="21">
        <v>2</v>
      </c>
      <c r="N1503" t="str">
        <f>VLOOKUP(IF(FLOOR(tblSalaries[[#This Row],[Salary in USD]]/salary_step,1)&gt;19,19,FLOOR(tblSalaries[[#This Row],[Salary in USD]]/salary_step,1)),tblCountries4[#All],2,0)</f>
        <v>00 | 0 - 12500</v>
      </c>
      <c r="O1503">
        <f>IF(VALUE(max_scatterplot)=0,tblSalaries[[#This Row],[Salary in USD]],IF(AND(tblSalaries[[#This Row],[Salary in USD]]&gt;=VALUE(min_scatterplot),tblSalaries[[#This Row],[Salary in USD]]&lt;=VALUE(max_scatterplot)),tblSalaries[[#This Row],[Salary in USD]],selection_false))</f>
        <v>10684.750012465542</v>
      </c>
    </row>
    <row r="1504" spans="2:15" ht="15" customHeight="1" x14ac:dyDescent="0.25">
      <c r="B1504" t="s">
        <v>3295</v>
      </c>
      <c r="C1504" s="1">
        <v>41058.650289351855</v>
      </c>
      <c r="D1504" s="4" t="s">
        <v>1479</v>
      </c>
      <c r="E1504">
        <v>600000</v>
      </c>
      <c r="F1504" t="s">
        <v>40</v>
      </c>
      <c r="G1504">
        <f>tblSalaries[[#This Row],[clean Salary (in local currency)]]*VLOOKUP(tblSalaries[[#This Row],[Currency]],mapping!D:E,2,FALSE)</f>
        <v>10684.750012465542</v>
      </c>
      <c r="H1504" t="s">
        <v>432</v>
      </c>
      <c r="I1504" t="s">
        <v>52</v>
      </c>
      <c r="J1504" t="s">
        <v>8</v>
      </c>
      <c r="K1504" t="str">
        <f>VLOOKUP(tblSalaries[[#This Row],[Where do you work]],tblCountries[[Actual]:[Mapping]],2,FALSE)</f>
        <v>India</v>
      </c>
      <c r="L1504" t="s">
        <v>18</v>
      </c>
      <c r="M1504" s="21">
        <v>28</v>
      </c>
      <c r="N1504" t="str">
        <f>VLOOKUP(IF(FLOOR(tblSalaries[[#This Row],[Salary in USD]]/salary_step,1)&gt;19,19,FLOOR(tblSalaries[[#This Row],[Salary in USD]]/salary_step,1)),tblCountries4[#All],2,0)</f>
        <v>00 | 0 - 12500</v>
      </c>
      <c r="O1504">
        <f>IF(VALUE(max_scatterplot)=0,tblSalaries[[#This Row],[Salary in USD]],IF(AND(tblSalaries[[#This Row],[Salary in USD]]&gt;=VALUE(min_scatterplot),tblSalaries[[#This Row],[Salary in USD]]&lt;=VALUE(max_scatterplot)),tblSalaries[[#This Row],[Salary in USD]],selection_false))</f>
        <v>10684.750012465542</v>
      </c>
    </row>
    <row r="1505" spans="2:15" ht="15" customHeight="1" x14ac:dyDescent="0.25">
      <c r="B1505" t="s">
        <v>3316</v>
      </c>
      <c r="C1505" s="1">
        <v>41058.720671296294</v>
      </c>
      <c r="D1505" s="4" t="s">
        <v>1501</v>
      </c>
      <c r="E1505">
        <v>600000</v>
      </c>
      <c r="F1505" t="s">
        <v>40</v>
      </c>
      <c r="G1505">
        <f>tblSalaries[[#This Row],[clean Salary (in local currency)]]*VLOOKUP(tblSalaries[[#This Row],[Currency]],mapping!D:E,2,FALSE)</f>
        <v>10684.750012465542</v>
      </c>
      <c r="H1505" t="s">
        <v>1022</v>
      </c>
      <c r="I1505" t="s">
        <v>52</v>
      </c>
      <c r="J1505" t="s">
        <v>8</v>
      </c>
      <c r="K1505" t="str">
        <f>VLOOKUP(tblSalaries[[#This Row],[Where do you work]],tblCountries[[Actual]:[Mapping]],2,FALSE)</f>
        <v>India</v>
      </c>
      <c r="L1505" t="s">
        <v>25</v>
      </c>
      <c r="M1505" s="21">
        <v>7</v>
      </c>
      <c r="N1505" t="str">
        <f>VLOOKUP(IF(FLOOR(tblSalaries[[#This Row],[Salary in USD]]/salary_step,1)&gt;19,19,FLOOR(tblSalaries[[#This Row],[Salary in USD]]/salary_step,1)),tblCountries4[#All],2,0)</f>
        <v>00 | 0 - 12500</v>
      </c>
      <c r="O1505">
        <f>IF(VALUE(max_scatterplot)=0,tblSalaries[[#This Row],[Salary in USD]],IF(AND(tblSalaries[[#This Row],[Salary in USD]]&gt;=VALUE(min_scatterplot),tblSalaries[[#This Row],[Salary in USD]]&lt;=VALUE(max_scatterplot)),tblSalaries[[#This Row],[Salary in USD]],selection_false))</f>
        <v>10684.750012465542</v>
      </c>
    </row>
    <row r="1506" spans="2:15" ht="15" customHeight="1" x14ac:dyDescent="0.25">
      <c r="B1506" t="s">
        <v>3426</v>
      </c>
      <c r="C1506" s="1">
        <v>41059.5393287037</v>
      </c>
      <c r="D1506" s="4" t="s">
        <v>1601</v>
      </c>
      <c r="E1506">
        <v>600000</v>
      </c>
      <c r="F1506" t="s">
        <v>40</v>
      </c>
      <c r="G1506">
        <f>tblSalaries[[#This Row],[clean Salary (in local currency)]]*VLOOKUP(tblSalaries[[#This Row],[Currency]],mapping!D:E,2,FALSE)</f>
        <v>10684.750012465542</v>
      </c>
      <c r="H1506" t="s">
        <v>83</v>
      </c>
      <c r="I1506" t="s">
        <v>356</v>
      </c>
      <c r="J1506" t="s">
        <v>8</v>
      </c>
      <c r="K1506" t="str">
        <f>VLOOKUP(tblSalaries[[#This Row],[Where do you work]],tblCountries[[Actual]:[Mapping]],2,FALSE)</f>
        <v>India</v>
      </c>
      <c r="L1506" t="s">
        <v>18</v>
      </c>
      <c r="M1506" s="21">
        <v>36</v>
      </c>
      <c r="N1506" t="str">
        <f>VLOOKUP(IF(FLOOR(tblSalaries[[#This Row],[Salary in USD]]/salary_step,1)&gt;19,19,FLOOR(tblSalaries[[#This Row],[Salary in USD]]/salary_step,1)),tblCountries4[#All],2,0)</f>
        <v>00 | 0 - 12500</v>
      </c>
      <c r="O1506">
        <f>IF(VALUE(max_scatterplot)=0,tblSalaries[[#This Row],[Salary in USD]],IF(AND(tblSalaries[[#This Row],[Salary in USD]]&gt;=VALUE(min_scatterplot),tblSalaries[[#This Row],[Salary in USD]]&lt;=VALUE(max_scatterplot)),tblSalaries[[#This Row],[Salary in USD]],selection_false))</f>
        <v>10684.750012465542</v>
      </c>
    </row>
    <row r="1507" spans="2:15" ht="15" customHeight="1" x14ac:dyDescent="0.25">
      <c r="B1507" t="s">
        <v>3682</v>
      </c>
      <c r="C1507" s="1">
        <v>41066.737280092595</v>
      </c>
      <c r="D1507" s="4">
        <v>600000</v>
      </c>
      <c r="E1507">
        <v>600000</v>
      </c>
      <c r="F1507" t="s">
        <v>40</v>
      </c>
      <c r="G1507">
        <f>tblSalaries[[#This Row],[clean Salary (in local currency)]]*VLOOKUP(tblSalaries[[#This Row],[Currency]],mapping!D:E,2,FALSE)</f>
        <v>10684.750012465542</v>
      </c>
      <c r="H1507" t="s">
        <v>1112</v>
      </c>
      <c r="I1507" t="s">
        <v>20</v>
      </c>
      <c r="J1507" t="s">
        <v>8</v>
      </c>
      <c r="K1507" t="str">
        <f>VLOOKUP(tblSalaries[[#This Row],[Where do you work]],tblCountries[[Actual]:[Mapping]],2,FALSE)</f>
        <v>India</v>
      </c>
      <c r="L1507" t="s">
        <v>13</v>
      </c>
      <c r="M1507" s="21">
        <v>5</v>
      </c>
      <c r="N1507" t="str">
        <f>VLOOKUP(IF(FLOOR(tblSalaries[[#This Row],[Salary in USD]]/salary_step,1)&gt;19,19,FLOOR(tblSalaries[[#This Row],[Salary in USD]]/salary_step,1)),tblCountries4[#All],2,0)</f>
        <v>00 | 0 - 12500</v>
      </c>
      <c r="O1507">
        <f>IF(VALUE(max_scatterplot)=0,tblSalaries[[#This Row],[Salary in USD]],IF(AND(tblSalaries[[#This Row],[Salary in USD]]&gt;=VALUE(min_scatterplot),tblSalaries[[#This Row],[Salary in USD]]&lt;=VALUE(max_scatterplot)),tblSalaries[[#This Row],[Salary in USD]],selection_false))</f>
        <v>10684.750012465542</v>
      </c>
    </row>
    <row r="1508" spans="2:15" ht="15" customHeight="1" x14ac:dyDescent="0.25">
      <c r="B1508" t="s">
        <v>3839</v>
      </c>
      <c r="C1508" s="1">
        <v>41076.71371527778</v>
      </c>
      <c r="D1508" s="4" t="s">
        <v>1967</v>
      </c>
      <c r="E1508">
        <v>600000</v>
      </c>
      <c r="F1508" t="s">
        <v>40</v>
      </c>
      <c r="G1508">
        <f>tblSalaries[[#This Row],[clean Salary (in local currency)]]*VLOOKUP(tblSalaries[[#This Row],[Currency]],mapping!D:E,2,FALSE)</f>
        <v>10684.750012465542</v>
      </c>
      <c r="H1508" t="s">
        <v>1968</v>
      </c>
      <c r="I1508" t="s">
        <v>52</v>
      </c>
      <c r="J1508" t="s">
        <v>8</v>
      </c>
      <c r="K1508" t="str">
        <f>VLOOKUP(tblSalaries[[#This Row],[Where do you work]],tblCountries[[Actual]:[Mapping]],2,FALSE)</f>
        <v>India</v>
      </c>
      <c r="L1508" t="s">
        <v>9</v>
      </c>
      <c r="M1508" s="21">
        <v>12</v>
      </c>
      <c r="N1508" t="str">
        <f>VLOOKUP(IF(FLOOR(tblSalaries[[#This Row],[Salary in USD]]/salary_step,1)&gt;19,19,FLOOR(tblSalaries[[#This Row],[Salary in USD]]/salary_step,1)),tblCountries4[#All],2,0)</f>
        <v>00 | 0 - 12500</v>
      </c>
      <c r="O1508">
        <f>IF(VALUE(max_scatterplot)=0,tblSalaries[[#This Row],[Salary in USD]],IF(AND(tblSalaries[[#This Row],[Salary in USD]]&gt;=VALUE(min_scatterplot),tblSalaries[[#This Row],[Salary in USD]]&lt;=VALUE(max_scatterplot)),tblSalaries[[#This Row],[Salary in USD]],selection_false))</f>
        <v>10684.750012465542</v>
      </c>
    </row>
    <row r="1509" spans="2:15" ht="15" customHeight="1" x14ac:dyDescent="0.25">
      <c r="B1509" t="s">
        <v>3284</v>
      </c>
      <c r="C1509" s="1">
        <v>41058.594513888886</v>
      </c>
      <c r="D1509" s="4" t="s">
        <v>1462</v>
      </c>
      <c r="E1509">
        <v>575000</v>
      </c>
      <c r="F1509" t="s">
        <v>40</v>
      </c>
      <c r="G1509">
        <f>tblSalaries[[#This Row],[clean Salary (in local currency)]]*VLOOKUP(tblSalaries[[#This Row],[Currency]],mapping!D:E,2,FALSE)</f>
        <v>10239.552095279476</v>
      </c>
      <c r="H1509" t="s">
        <v>1463</v>
      </c>
      <c r="I1509" t="s">
        <v>52</v>
      </c>
      <c r="J1509" t="s">
        <v>8</v>
      </c>
      <c r="K1509" t="str">
        <f>VLOOKUP(tblSalaries[[#This Row],[Where do you work]],tblCountries[[Actual]:[Mapping]],2,FALSE)</f>
        <v>India</v>
      </c>
      <c r="L1509" t="s">
        <v>18</v>
      </c>
      <c r="M1509" s="21">
        <v>5</v>
      </c>
      <c r="N1509" t="str">
        <f>VLOOKUP(IF(FLOOR(tblSalaries[[#This Row],[Salary in USD]]/salary_step,1)&gt;19,19,FLOOR(tblSalaries[[#This Row],[Salary in USD]]/salary_step,1)),tblCountries4[#All],2,0)</f>
        <v>00 | 0 - 12500</v>
      </c>
      <c r="O1509">
        <f>IF(VALUE(max_scatterplot)=0,tblSalaries[[#This Row],[Salary in USD]],IF(AND(tblSalaries[[#This Row],[Salary in USD]]&gt;=VALUE(min_scatterplot),tblSalaries[[#This Row],[Salary in USD]]&lt;=VALUE(max_scatterplot)),tblSalaries[[#This Row],[Salary in USD]],selection_false))</f>
        <v>10239.552095279476</v>
      </c>
    </row>
    <row r="1510" spans="2:15" ht="15" customHeight="1" x14ac:dyDescent="0.25">
      <c r="B1510" t="s">
        <v>2668</v>
      </c>
      <c r="C1510" s="1">
        <v>41055.541122685187</v>
      </c>
      <c r="D1510" s="4">
        <v>10200</v>
      </c>
      <c r="E1510">
        <v>10200</v>
      </c>
      <c r="F1510" t="s">
        <v>6</v>
      </c>
      <c r="G1510">
        <f>tblSalaries[[#This Row],[clean Salary (in local currency)]]*VLOOKUP(tblSalaries[[#This Row],[Currency]],mapping!D:E,2,FALSE)</f>
        <v>10200</v>
      </c>
      <c r="H1510" t="s">
        <v>42</v>
      </c>
      <c r="I1510" t="s">
        <v>20</v>
      </c>
      <c r="J1510" t="s">
        <v>8</v>
      </c>
      <c r="K1510" t="str">
        <f>VLOOKUP(tblSalaries[[#This Row],[Where do you work]],tblCountries[[Actual]:[Mapping]],2,FALSE)</f>
        <v>India</v>
      </c>
      <c r="L1510" t="s">
        <v>9</v>
      </c>
      <c r="M1510" s="21">
        <v>4.5</v>
      </c>
      <c r="N1510" t="str">
        <f>VLOOKUP(IF(FLOOR(tblSalaries[[#This Row],[Salary in USD]]/salary_step,1)&gt;19,19,FLOOR(tblSalaries[[#This Row],[Salary in USD]]/salary_step,1)),tblCountries4[#All],2,0)</f>
        <v>00 | 0 - 12500</v>
      </c>
      <c r="O1510">
        <f>IF(VALUE(max_scatterplot)=0,tblSalaries[[#This Row],[Salary in USD]],IF(AND(tblSalaries[[#This Row],[Salary in USD]]&gt;=VALUE(min_scatterplot),tblSalaries[[#This Row],[Salary in USD]]&lt;=VALUE(max_scatterplot)),tblSalaries[[#This Row],[Salary in USD]],selection_false))</f>
        <v>10200</v>
      </c>
    </row>
    <row r="1511" spans="2:15" ht="15" customHeight="1" x14ac:dyDescent="0.25">
      <c r="B1511" t="s">
        <v>2774</v>
      </c>
      <c r="C1511" s="1">
        <v>41055.789490740739</v>
      </c>
      <c r="D1511" s="4">
        <v>570000</v>
      </c>
      <c r="E1511">
        <v>570000</v>
      </c>
      <c r="F1511" t="s">
        <v>40</v>
      </c>
      <c r="G1511">
        <f>tblSalaries[[#This Row],[clean Salary (in local currency)]]*VLOOKUP(tblSalaries[[#This Row],[Currency]],mapping!D:E,2,FALSE)</f>
        <v>10150.512511842264</v>
      </c>
      <c r="H1511" t="s">
        <v>20</v>
      </c>
      <c r="I1511" t="s">
        <v>20</v>
      </c>
      <c r="J1511" t="s">
        <v>8</v>
      </c>
      <c r="K1511" t="str">
        <f>VLOOKUP(tblSalaries[[#This Row],[Where do you work]],tblCountries[[Actual]:[Mapping]],2,FALSE)</f>
        <v>India</v>
      </c>
      <c r="L1511" t="s">
        <v>13</v>
      </c>
      <c r="M1511" s="21">
        <v>2.4</v>
      </c>
      <c r="N1511" t="str">
        <f>VLOOKUP(IF(FLOOR(tblSalaries[[#This Row],[Salary in USD]]/salary_step,1)&gt;19,19,FLOOR(tblSalaries[[#This Row],[Salary in USD]]/salary_step,1)),tblCountries4[#All],2,0)</f>
        <v>00 | 0 - 12500</v>
      </c>
      <c r="O1511">
        <f>IF(VALUE(max_scatterplot)=0,tblSalaries[[#This Row],[Salary in USD]],IF(AND(tblSalaries[[#This Row],[Salary in USD]]&gt;=VALUE(min_scatterplot),tblSalaries[[#This Row],[Salary in USD]]&lt;=VALUE(max_scatterplot)),tblSalaries[[#This Row],[Salary in USD]],selection_false))</f>
        <v>10150.512511842264</v>
      </c>
    </row>
    <row r="1512" spans="2:15" ht="15" customHeight="1" x14ac:dyDescent="0.25">
      <c r="B1512" t="s">
        <v>3007</v>
      </c>
      <c r="C1512" s="1">
        <v>41057.518067129633</v>
      </c>
      <c r="D1512" s="4" t="s">
        <v>1161</v>
      </c>
      <c r="E1512">
        <v>570000</v>
      </c>
      <c r="F1512" t="s">
        <v>40</v>
      </c>
      <c r="G1512">
        <f>tblSalaries[[#This Row],[clean Salary (in local currency)]]*VLOOKUP(tblSalaries[[#This Row],[Currency]],mapping!D:E,2,FALSE)</f>
        <v>10150.512511842264</v>
      </c>
      <c r="H1512" t="s">
        <v>1162</v>
      </c>
      <c r="I1512" t="s">
        <v>20</v>
      </c>
      <c r="J1512" t="s">
        <v>8</v>
      </c>
      <c r="K1512" t="str">
        <f>VLOOKUP(tblSalaries[[#This Row],[Where do you work]],tblCountries[[Actual]:[Mapping]],2,FALSE)</f>
        <v>India</v>
      </c>
      <c r="L1512" t="s">
        <v>9</v>
      </c>
      <c r="M1512" s="21">
        <v>5</v>
      </c>
      <c r="N1512" t="str">
        <f>VLOOKUP(IF(FLOOR(tblSalaries[[#This Row],[Salary in USD]]/salary_step,1)&gt;19,19,FLOOR(tblSalaries[[#This Row],[Salary in USD]]/salary_step,1)),tblCountries4[#All],2,0)</f>
        <v>00 | 0 - 12500</v>
      </c>
      <c r="O1512">
        <f>IF(VALUE(max_scatterplot)=0,tblSalaries[[#This Row],[Salary in USD]],IF(AND(tblSalaries[[#This Row],[Salary in USD]]&gt;=VALUE(min_scatterplot),tblSalaries[[#This Row],[Salary in USD]]&lt;=VALUE(max_scatterplot)),tblSalaries[[#This Row],[Salary in USD]],selection_false))</f>
        <v>10150.512511842264</v>
      </c>
    </row>
    <row r="1513" spans="2:15" ht="15" customHeight="1" x14ac:dyDescent="0.25">
      <c r="B1513" t="s">
        <v>3484</v>
      </c>
      <c r="C1513" s="1">
        <v>41060.047986111109</v>
      </c>
      <c r="D1513" s="4" t="s">
        <v>1663</v>
      </c>
      <c r="E1513">
        <v>10000</v>
      </c>
      <c r="F1513" t="s">
        <v>6</v>
      </c>
      <c r="G1513">
        <f>tblSalaries[[#This Row],[clean Salary (in local currency)]]*VLOOKUP(tblSalaries[[#This Row],[Currency]],mapping!D:E,2,FALSE)</f>
        <v>10000</v>
      </c>
      <c r="H1513" t="s">
        <v>1664</v>
      </c>
      <c r="I1513" t="s">
        <v>20</v>
      </c>
      <c r="J1513" t="s">
        <v>143</v>
      </c>
      <c r="K1513" t="str">
        <f>VLOOKUP(tblSalaries[[#This Row],[Where do you work]],tblCountries[[Actual]:[Mapping]],2,FALSE)</f>
        <v>Brazil</v>
      </c>
      <c r="L1513" t="s">
        <v>9</v>
      </c>
      <c r="M1513" s="21">
        <v>1</v>
      </c>
      <c r="N1513" t="str">
        <f>VLOOKUP(IF(FLOOR(tblSalaries[[#This Row],[Salary in USD]]/salary_step,1)&gt;19,19,FLOOR(tblSalaries[[#This Row],[Salary in USD]]/salary_step,1)),tblCountries4[#All],2,0)</f>
        <v>00 | 0 - 12500</v>
      </c>
      <c r="O1513">
        <f>IF(VALUE(max_scatterplot)=0,tblSalaries[[#This Row],[Salary in USD]],IF(AND(tblSalaries[[#This Row],[Salary in USD]]&gt;=VALUE(min_scatterplot),tblSalaries[[#This Row],[Salary in USD]]&lt;=VALUE(max_scatterplot)),tblSalaries[[#This Row],[Salary in USD]],selection_false))</f>
        <v>10000</v>
      </c>
    </row>
    <row r="1514" spans="2:15" ht="15" customHeight="1" x14ac:dyDescent="0.25">
      <c r="B1514" t="s">
        <v>2700</v>
      </c>
      <c r="C1514" s="1">
        <v>41055.584131944444</v>
      </c>
      <c r="D1514" s="4">
        <v>10000</v>
      </c>
      <c r="E1514">
        <v>10000</v>
      </c>
      <c r="F1514" t="s">
        <v>6</v>
      </c>
      <c r="G1514">
        <f>tblSalaries[[#This Row],[clean Salary (in local currency)]]*VLOOKUP(tblSalaries[[#This Row],[Currency]],mapping!D:E,2,FALSE)</f>
        <v>10000</v>
      </c>
      <c r="H1514" t="s">
        <v>749</v>
      </c>
      <c r="I1514" t="s">
        <v>52</v>
      </c>
      <c r="J1514" t="s">
        <v>8</v>
      </c>
      <c r="K1514" t="str">
        <f>VLOOKUP(tblSalaries[[#This Row],[Where do you work]],tblCountries[[Actual]:[Mapping]],2,FALSE)</f>
        <v>India</v>
      </c>
      <c r="L1514" t="s">
        <v>9</v>
      </c>
      <c r="M1514" s="21">
        <v>2</v>
      </c>
      <c r="N1514" t="str">
        <f>VLOOKUP(IF(FLOOR(tblSalaries[[#This Row],[Salary in USD]]/salary_step,1)&gt;19,19,FLOOR(tblSalaries[[#This Row],[Salary in USD]]/salary_step,1)),tblCountries4[#All],2,0)</f>
        <v>00 | 0 - 12500</v>
      </c>
      <c r="O1514">
        <f>IF(VALUE(max_scatterplot)=0,tblSalaries[[#This Row],[Salary in USD]],IF(AND(tblSalaries[[#This Row],[Salary in USD]]&gt;=VALUE(min_scatterplot),tblSalaries[[#This Row],[Salary in USD]]&lt;=VALUE(max_scatterplot)),tblSalaries[[#This Row],[Salary in USD]],selection_false))</f>
        <v>10000</v>
      </c>
    </row>
    <row r="1515" spans="2:15" ht="15" customHeight="1" x14ac:dyDescent="0.25">
      <c r="B1515" t="s">
        <v>2738</v>
      </c>
      <c r="C1515" s="1">
        <v>41055.670162037037</v>
      </c>
      <c r="D1515" s="4">
        <v>10000</v>
      </c>
      <c r="E1515">
        <v>10000</v>
      </c>
      <c r="F1515" t="s">
        <v>6</v>
      </c>
      <c r="G1515">
        <f>tblSalaries[[#This Row],[clean Salary (in local currency)]]*VLOOKUP(tblSalaries[[#This Row],[Currency]],mapping!D:E,2,FALSE)</f>
        <v>10000</v>
      </c>
      <c r="H1515" t="s">
        <v>855</v>
      </c>
      <c r="I1515" t="s">
        <v>20</v>
      </c>
      <c r="J1515" t="s">
        <v>8</v>
      </c>
      <c r="K1515" t="str">
        <f>VLOOKUP(tblSalaries[[#This Row],[Where do you work]],tblCountries[[Actual]:[Mapping]],2,FALSE)</f>
        <v>India</v>
      </c>
      <c r="L1515" t="s">
        <v>9</v>
      </c>
      <c r="M1515" s="21">
        <v>12</v>
      </c>
      <c r="N1515" t="str">
        <f>VLOOKUP(IF(FLOOR(tblSalaries[[#This Row],[Salary in USD]]/salary_step,1)&gt;19,19,FLOOR(tblSalaries[[#This Row],[Salary in USD]]/salary_step,1)),tblCountries4[#All],2,0)</f>
        <v>00 | 0 - 12500</v>
      </c>
      <c r="O1515">
        <f>IF(VALUE(max_scatterplot)=0,tblSalaries[[#This Row],[Salary in USD]],IF(AND(tblSalaries[[#This Row],[Salary in USD]]&gt;=VALUE(min_scatterplot),tblSalaries[[#This Row],[Salary in USD]]&lt;=VALUE(max_scatterplot)),tblSalaries[[#This Row],[Salary in USD]],selection_false))</f>
        <v>10000</v>
      </c>
    </row>
    <row r="1516" spans="2:15" ht="15" customHeight="1" x14ac:dyDescent="0.25">
      <c r="B1516" t="s">
        <v>2782</v>
      </c>
      <c r="C1516" s="1">
        <v>41055.839131944442</v>
      </c>
      <c r="D1516" s="4">
        <v>10000</v>
      </c>
      <c r="E1516">
        <v>10000</v>
      </c>
      <c r="F1516" t="s">
        <v>6</v>
      </c>
      <c r="G1516">
        <f>tblSalaries[[#This Row],[clean Salary (in local currency)]]*VLOOKUP(tblSalaries[[#This Row],[Currency]],mapping!D:E,2,FALSE)</f>
        <v>10000</v>
      </c>
      <c r="H1516" t="s">
        <v>907</v>
      </c>
      <c r="I1516" t="s">
        <v>52</v>
      </c>
      <c r="J1516" t="s">
        <v>8</v>
      </c>
      <c r="K1516" t="str">
        <f>VLOOKUP(tblSalaries[[#This Row],[Where do you work]],tblCountries[[Actual]:[Mapping]],2,FALSE)</f>
        <v>India</v>
      </c>
      <c r="L1516" t="s">
        <v>25</v>
      </c>
      <c r="M1516" s="21">
        <v>12</v>
      </c>
      <c r="N1516" t="str">
        <f>VLOOKUP(IF(FLOOR(tblSalaries[[#This Row],[Salary in USD]]/salary_step,1)&gt;19,19,FLOOR(tblSalaries[[#This Row],[Salary in USD]]/salary_step,1)),tblCountries4[#All],2,0)</f>
        <v>00 | 0 - 12500</v>
      </c>
      <c r="O1516">
        <f>IF(VALUE(max_scatterplot)=0,tblSalaries[[#This Row],[Salary in USD]],IF(AND(tblSalaries[[#This Row],[Salary in USD]]&gt;=VALUE(min_scatterplot),tblSalaries[[#This Row],[Salary in USD]]&lt;=VALUE(max_scatterplot)),tblSalaries[[#This Row],[Salary in USD]],selection_false))</f>
        <v>10000</v>
      </c>
    </row>
    <row r="1517" spans="2:15" ht="15" customHeight="1" x14ac:dyDescent="0.25">
      <c r="B1517" t="s">
        <v>2894</v>
      </c>
      <c r="C1517" s="1">
        <v>41056.647337962961</v>
      </c>
      <c r="D1517" s="4">
        <v>10000</v>
      </c>
      <c r="E1517">
        <v>10000</v>
      </c>
      <c r="F1517" t="s">
        <v>6</v>
      </c>
      <c r="G1517">
        <f>tblSalaries[[#This Row],[clean Salary (in local currency)]]*VLOOKUP(tblSalaries[[#This Row],[Currency]],mapping!D:E,2,FALSE)</f>
        <v>10000</v>
      </c>
      <c r="H1517" t="s">
        <v>523</v>
      </c>
      <c r="I1517" t="s">
        <v>52</v>
      </c>
      <c r="J1517" t="s">
        <v>8</v>
      </c>
      <c r="K1517" t="str">
        <f>VLOOKUP(tblSalaries[[#This Row],[Where do you work]],tblCountries[[Actual]:[Mapping]],2,FALSE)</f>
        <v>India</v>
      </c>
      <c r="L1517" t="s">
        <v>9</v>
      </c>
      <c r="M1517" s="21">
        <v>6</v>
      </c>
      <c r="N1517" t="str">
        <f>VLOOKUP(IF(FLOOR(tblSalaries[[#This Row],[Salary in USD]]/salary_step,1)&gt;19,19,FLOOR(tblSalaries[[#This Row],[Salary in USD]]/salary_step,1)),tblCountries4[#All],2,0)</f>
        <v>00 | 0 - 12500</v>
      </c>
      <c r="O1517">
        <f>IF(VALUE(max_scatterplot)=0,tblSalaries[[#This Row],[Salary in USD]],IF(AND(tblSalaries[[#This Row],[Salary in USD]]&gt;=VALUE(min_scatterplot),tblSalaries[[#This Row],[Salary in USD]]&lt;=VALUE(max_scatterplot)),tblSalaries[[#This Row],[Salary in USD]],selection_false))</f>
        <v>10000</v>
      </c>
    </row>
    <row r="1518" spans="2:15" ht="15" customHeight="1" x14ac:dyDescent="0.25">
      <c r="B1518" t="s">
        <v>3121</v>
      </c>
      <c r="C1518" s="1">
        <v>41057.78125</v>
      </c>
      <c r="D1518" s="4">
        <v>10000</v>
      </c>
      <c r="E1518">
        <v>10000</v>
      </c>
      <c r="F1518" t="s">
        <v>6</v>
      </c>
      <c r="G1518">
        <f>tblSalaries[[#This Row],[clean Salary (in local currency)]]*VLOOKUP(tblSalaries[[#This Row],[Currency]],mapping!D:E,2,FALSE)</f>
        <v>10000</v>
      </c>
      <c r="H1518" t="s">
        <v>647</v>
      </c>
      <c r="I1518" t="s">
        <v>20</v>
      </c>
      <c r="J1518" t="s">
        <v>8</v>
      </c>
      <c r="K1518" t="str">
        <f>VLOOKUP(tblSalaries[[#This Row],[Where do you work]],tblCountries[[Actual]:[Mapping]],2,FALSE)</f>
        <v>India</v>
      </c>
      <c r="L1518" t="s">
        <v>18</v>
      </c>
      <c r="M1518" s="21">
        <v>5</v>
      </c>
      <c r="N1518" t="str">
        <f>VLOOKUP(IF(FLOOR(tblSalaries[[#This Row],[Salary in USD]]/salary_step,1)&gt;19,19,FLOOR(tblSalaries[[#This Row],[Salary in USD]]/salary_step,1)),tblCountries4[#All],2,0)</f>
        <v>00 | 0 - 12500</v>
      </c>
      <c r="O1518">
        <f>IF(VALUE(max_scatterplot)=0,tblSalaries[[#This Row],[Salary in USD]],IF(AND(tblSalaries[[#This Row],[Salary in USD]]&gt;=VALUE(min_scatterplot),tblSalaries[[#This Row],[Salary in USD]]&lt;=VALUE(max_scatterplot)),tblSalaries[[#This Row],[Salary in USD]],selection_false))</f>
        <v>10000</v>
      </c>
    </row>
    <row r="1519" spans="2:15" ht="15" customHeight="1" x14ac:dyDescent="0.25">
      <c r="B1519" t="s">
        <v>3301</v>
      </c>
      <c r="C1519" s="1">
        <v>41058.66196759259</v>
      </c>
      <c r="D1519" s="4">
        <v>10000</v>
      </c>
      <c r="E1519">
        <v>10000</v>
      </c>
      <c r="F1519" t="s">
        <v>6</v>
      </c>
      <c r="G1519">
        <f>tblSalaries[[#This Row],[clean Salary (in local currency)]]*VLOOKUP(tblSalaries[[#This Row],[Currency]],mapping!D:E,2,FALSE)</f>
        <v>10000</v>
      </c>
      <c r="H1519" t="s">
        <v>360</v>
      </c>
      <c r="I1519" t="s">
        <v>3999</v>
      </c>
      <c r="J1519" t="s">
        <v>8</v>
      </c>
      <c r="K1519" t="str">
        <f>VLOOKUP(tblSalaries[[#This Row],[Where do you work]],tblCountries[[Actual]:[Mapping]],2,FALSE)</f>
        <v>India</v>
      </c>
      <c r="L1519" t="s">
        <v>25</v>
      </c>
      <c r="M1519" s="21">
        <v>0.5</v>
      </c>
      <c r="N1519" t="str">
        <f>VLOOKUP(IF(FLOOR(tblSalaries[[#This Row],[Salary in USD]]/salary_step,1)&gt;19,19,FLOOR(tblSalaries[[#This Row],[Salary in USD]]/salary_step,1)),tblCountries4[#All],2,0)</f>
        <v>00 | 0 - 12500</v>
      </c>
      <c r="O1519">
        <f>IF(VALUE(max_scatterplot)=0,tblSalaries[[#This Row],[Salary in USD]],IF(AND(tblSalaries[[#This Row],[Salary in USD]]&gt;=VALUE(min_scatterplot),tblSalaries[[#This Row],[Salary in USD]]&lt;=VALUE(max_scatterplot)),tblSalaries[[#This Row],[Salary in USD]],selection_false))</f>
        <v>10000</v>
      </c>
    </row>
    <row r="1520" spans="2:15" ht="15" customHeight="1" x14ac:dyDescent="0.25">
      <c r="B1520" t="s">
        <v>3571</v>
      </c>
      <c r="C1520" s="1">
        <v>41061.852349537039</v>
      </c>
      <c r="D1520" s="4">
        <v>10000</v>
      </c>
      <c r="E1520">
        <v>10000</v>
      </c>
      <c r="F1520" t="s">
        <v>6</v>
      </c>
      <c r="G1520">
        <f>tblSalaries[[#This Row],[clean Salary (in local currency)]]*VLOOKUP(tblSalaries[[#This Row],[Currency]],mapping!D:E,2,FALSE)</f>
        <v>10000</v>
      </c>
      <c r="H1520" t="s">
        <v>360</v>
      </c>
      <c r="I1520" t="s">
        <v>3999</v>
      </c>
      <c r="J1520" t="s">
        <v>8</v>
      </c>
      <c r="K1520" t="str">
        <f>VLOOKUP(tblSalaries[[#This Row],[Where do you work]],tblCountries[[Actual]:[Mapping]],2,FALSE)</f>
        <v>India</v>
      </c>
      <c r="L1520" t="s">
        <v>13</v>
      </c>
      <c r="M1520" s="21">
        <v>6</v>
      </c>
      <c r="N1520" t="str">
        <f>VLOOKUP(IF(FLOOR(tblSalaries[[#This Row],[Salary in USD]]/salary_step,1)&gt;19,19,FLOOR(tblSalaries[[#This Row],[Salary in USD]]/salary_step,1)),tblCountries4[#All],2,0)</f>
        <v>00 | 0 - 12500</v>
      </c>
      <c r="O1520">
        <f>IF(VALUE(max_scatterplot)=0,tblSalaries[[#This Row],[Salary in USD]],IF(AND(tblSalaries[[#This Row],[Salary in USD]]&gt;=VALUE(min_scatterplot),tblSalaries[[#This Row],[Salary in USD]]&lt;=VALUE(max_scatterplot)),tblSalaries[[#This Row],[Salary in USD]],selection_false))</f>
        <v>10000</v>
      </c>
    </row>
    <row r="1521" spans="2:15" ht="15" customHeight="1" x14ac:dyDescent="0.25">
      <c r="B1521" t="s">
        <v>3573</v>
      </c>
      <c r="C1521" s="1">
        <v>41061.860381944447</v>
      </c>
      <c r="D1521" s="4">
        <v>10000</v>
      </c>
      <c r="E1521">
        <v>10000</v>
      </c>
      <c r="F1521" t="s">
        <v>6</v>
      </c>
      <c r="G1521">
        <f>tblSalaries[[#This Row],[clean Salary (in local currency)]]*VLOOKUP(tblSalaries[[#This Row],[Currency]],mapping!D:E,2,FALSE)</f>
        <v>10000</v>
      </c>
      <c r="H1521" t="s">
        <v>1750</v>
      </c>
      <c r="I1521" t="s">
        <v>52</v>
      </c>
      <c r="J1521" t="s">
        <v>8</v>
      </c>
      <c r="K1521" t="str">
        <f>VLOOKUP(tblSalaries[[#This Row],[Where do you work]],tblCountries[[Actual]:[Mapping]],2,FALSE)</f>
        <v>India</v>
      </c>
      <c r="L1521" t="s">
        <v>13</v>
      </c>
      <c r="M1521" s="21">
        <v>12</v>
      </c>
      <c r="N1521" t="str">
        <f>VLOOKUP(IF(FLOOR(tblSalaries[[#This Row],[Salary in USD]]/salary_step,1)&gt;19,19,FLOOR(tblSalaries[[#This Row],[Salary in USD]]/salary_step,1)),tblCountries4[#All],2,0)</f>
        <v>00 | 0 - 12500</v>
      </c>
      <c r="O1521">
        <f>IF(VALUE(max_scatterplot)=0,tblSalaries[[#This Row],[Salary in USD]],IF(AND(tblSalaries[[#This Row],[Salary in USD]]&gt;=VALUE(min_scatterplot),tblSalaries[[#This Row],[Salary in USD]]&lt;=VALUE(max_scatterplot)),tblSalaries[[#This Row],[Salary in USD]],selection_false))</f>
        <v>10000</v>
      </c>
    </row>
    <row r="1522" spans="2:15" ht="15" customHeight="1" x14ac:dyDescent="0.25">
      <c r="B1522" t="s">
        <v>3621</v>
      </c>
      <c r="C1522" s="1">
        <v>41064.10429398148</v>
      </c>
      <c r="D1522" s="4">
        <v>10000</v>
      </c>
      <c r="E1522">
        <v>10000</v>
      </c>
      <c r="F1522" t="s">
        <v>6</v>
      </c>
      <c r="G1522">
        <f>tblSalaries[[#This Row],[clean Salary (in local currency)]]*VLOOKUP(tblSalaries[[#This Row],[Currency]],mapping!D:E,2,FALSE)</f>
        <v>10000</v>
      </c>
      <c r="H1522" t="s">
        <v>452</v>
      </c>
      <c r="I1522" t="s">
        <v>4001</v>
      </c>
      <c r="J1522" t="s">
        <v>8</v>
      </c>
      <c r="K1522" t="str">
        <f>VLOOKUP(tblSalaries[[#This Row],[Where do you work]],tblCountries[[Actual]:[Mapping]],2,FALSE)</f>
        <v>India</v>
      </c>
      <c r="L1522" t="s">
        <v>13</v>
      </c>
      <c r="M1522" s="21">
        <v>1</v>
      </c>
      <c r="N1522" t="str">
        <f>VLOOKUP(IF(FLOOR(tblSalaries[[#This Row],[Salary in USD]]/salary_step,1)&gt;19,19,FLOOR(tblSalaries[[#This Row],[Salary in USD]]/salary_step,1)),tblCountries4[#All],2,0)</f>
        <v>00 | 0 - 12500</v>
      </c>
      <c r="O1522">
        <f>IF(VALUE(max_scatterplot)=0,tblSalaries[[#This Row],[Salary in USD]],IF(AND(tblSalaries[[#This Row],[Salary in USD]]&gt;=VALUE(min_scatterplot),tblSalaries[[#This Row],[Salary in USD]]&lt;=VALUE(max_scatterplot)),tblSalaries[[#This Row],[Salary in USD]],selection_false))</f>
        <v>10000</v>
      </c>
    </row>
    <row r="1523" spans="2:15" ht="15" customHeight="1" x14ac:dyDescent="0.25">
      <c r="B1523" t="s">
        <v>3625</v>
      </c>
      <c r="C1523" s="1">
        <v>41064.515335648146</v>
      </c>
      <c r="D1523" s="4">
        <v>10000</v>
      </c>
      <c r="E1523">
        <v>10000</v>
      </c>
      <c r="F1523" t="s">
        <v>6</v>
      </c>
      <c r="G1523">
        <f>tblSalaries[[#This Row],[clean Salary (in local currency)]]*VLOOKUP(tblSalaries[[#This Row],[Currency]],mapping!D:E,2,FALSE)</f>
        <v>10000</v>
      </c>
      <c r="H1523" t="s">
        <v>721</v>
      </c>
      <c r="I1523" t="s">
        <v>3999</v>
      </c>
      <c r="J1523" t="s">
        <v>8</v>
      </c>
      <c r="K1523" t="str">
        <f>VLOOKUP(tblSalaries[[#This Row],[Where do you work]],tblCountries[[Actual]:[Mapping]],2,FALSE)</f>
        <v>India</v>
      </c>
      <c r="L1523" t="s">
        <v>13</v>
      </c>
      <c r="M1523" s="21">
        <v>2</v>
      </c>
      <c r="N1523" t="str">
        <f>VLOOKUP(IF(FLOOR(tblSalaries[[#This Row],[Salary in USD]]/salary_step,1)&gt;19,19,FLOOR(tblSalaries[[#This Row],[Salary in USD]]/salary_step,1)),tblCountries4[#All],2,0)</f>
        <v>00 | 0 - 12500</v>
      </c>
      <c r="O1523">
        <f>IF(VALUE(max_scatterplot)=0,tblSalaries[[#This Row],[Salary in USD]],IF(AND(tblSalaries[[#This Row],[Salary in USD]]&gt;=VALUE(min_scatterplot),tblSalaries[[#This Row],[Salary in USD]]&lt;=VALUE(max_scatterplot)),tblSalaries[[#This Row],[Salary in USD]],selection_false))</f>
        <v>10000</v>
      </c>
    </row>
    <row r="1524" spans="2:15" ht="15" customHeight="1" x14ac:dyDescent="0.25">
      <c r="B1524" t="s">
        <v>3699</v>
      </c>
      <c r="C1524" s="1">
        <v>41067.704097222224</v>
      </c>
      <c r="D1524" s="4">
        <v>10000</v>
      </c>
      <c r="E1524">
        <v>10000</v>
      </c>
      <c r="F1524" t="s">
        <v>6</v>
      </c>
      <c r="G1524">
        <f>tblSalaries[[#This Row],[clean Salary (in local currency)]]*VLOOKUP(tblSalaries[[#This Row],[Currency]],mapping!D:E,2,FALSE)</f>
        <v>10000</v>
      </c>
      <c r="H1524" t="s">
        <v>1862</v>
      </c>
      <c r="I1524" t="s">
        <v>52</v>
      </c>
      <c r="J1524" t="s">
        <v>8</v>
      </c>
      <c r="K1524" t="str">
        <f>VLOOKUP(tblSalaries[[#This Row],[Where do you work]],tblCountries[[Actual]:[Mapping]],2,FALSE)</f>
        <v>India</v>
      </c>
      <c r="L1524" t="s">
        <v>9</v>
      </c>
      <c r="M1524" s="21">
        <v>11</v>
      </c>
      <c r="N1524" t="str">
        <f>VLOOKUP(IF(FLOOR(tblSalaries[[#This Row],[Salary in USD]]/salary_step,1)&gt;19,19,FLOOR(tblSalaries[[#This Row],[Salary in USD]]/salary_step,1)),tblCountries4[#All],2,0)</f>
        <v>00 | 0 - 12500</v>
      </c>
      <c r="O1524">
        <f>IF(VALUE(max_scatterplot)=0,tblSalaries[[#This Row],[Salary in USD]],IF(AND(tblSalaries[[#This Row],[Salary in USD]]&gt;=VALUE(min_scatterplot),tblSalaries[[#This Row],[Salary in USD]]&lt;=VALUE(max_scatterplot)),tblSalaries[[#This Row],[Salary in USD]],selection_false))</f>
        <v>10000</v>
      </c>
    </row>
    <row r="1525" spans="2:15" ht="15" customHeight="1" x14ac:dyDescent="0.25">
      <c r="B1525" t="s">
        <v>2622</v>
      </c>
      <c r="C1525" s="1">
        <v>41055.463206018518</v>
      </c>
      <c r="D1525" s="4">
        <v>10000</v>
      </c>
      <c r="E1525">
        <v>10000</v>
      </c>
      <c r="F1525" t="s">
        <v>6</v>
      </c>
      <c r="G1525">
        <f>tblSalaries[[#This Row],[clean Salary (in local currency)]]*VLOOKUP(tblSalaries[[#This Row],[Currency]],mapping!D:E,2,FALSE)</f>
        <v>10000</v>
      </c>
      <c r="H1525" t="s">
        <v>725</v>
      </c>
      <c r="I1525" t="s">
        <v>52</v>
      </c>
      <c r="J1525" t="s">
        <v>726</v>
      </c>
      <c r="K1525" t="str">
        <f>VLOOKUP(tblSalaries[[#This Row],[Where do you work]],tblCountries[[Actual]:[Mapping]],2,FALSE)</f>
        <v>Indonesia</v>
      </c>
      <c r="L1525" t="s">
        <v>18</v>
      </c>
      <c r="M1525" s="21">
        <v>5</v>
      </c>
      <c r="N1525" t="str">
        <f>VLOOKUP(IF(FLOOR(tblSalaries[[#This Row],[Salary in USD]]/salary_step,1)&gt;19,19,FLOOR(tblSalaries[[#This Row],[Salary in USD]]/salary_step,1)),tblCountries4[#All],2,0)</f>
        <v>00 | 0 - 12500</v>
      </c>
      <c r="O1525">
        <f>IF(VALUE(max_scatterplot)=0,tblSalaries[[#This Row],[Salary in USD]],IF(AND(tblSalaries[[#This Row],[Salary in USD]]&gt;=VALUE(min_scatterplot),tblSalaries[[#This Row],[Salary in USD]]&lt;=VALUE(max_scatterplot)),tblSalaries[[#This Row],[Salary in USD]],selection_false))</f>
        <v>10000</v>
      </c>
    </row>
    <row r="1526" spans="2:15" ht="15" customHeight="1" x14ac:dyDescent="0.25">
      <c r="B1526" t="s">
        <v>3677</v>
      </c>
      <c r="C1526" s="1">
        <v>41066.311666666668</v>
      </c>
      <c r="D1526" s="4">
        <v>10000</v>
      </c>
      <c r="E1526">
        <v>10000</v>
      </c>
      <c r="F1526" t="s">
        <v>6</v>
      </c>
      <c r="G1526">
        <f>tblSalaries[[#This Row],[clean Salary (in local currency)]]*VLOOKUP(tblSalaries[[#This Row],[Currency]],mapping!D:E,2,FALSE)</f>
        <v>10000</v>
      </c>
      <c r="H1526" t="s">
        <v>1843</v>
      </c>
      <c r="I1526" t="s">
        <v>20</v>
      </c>
      <c r="J1526" t="s">
        <v>15</v>
      </c>
      <c r="K1526" t="str">
        <f>VLOOKUP(tblSalaries[[#This Row],[Where do you work]],tblCountries[[Actual]:[Mapping]],2,FALSE)</f>
        <v>USA</v>
      </c>
      <c r="L1526" t="s">
        <v>9</v>
      </c>
      <c r="M1526" s="21">
        <v>2</v>
      </c>
      <c r="N1526" t="str">
        <f>VLOOKUP(IF(FLOOR(tblSalaries[[#This Row],[Salary in USD]]/salary_step,1)&gt;19,19,FLOOR(tblSalaries[[#This Row],[Salary in USD]]/salary_step,1)),tblCountries4[#All],2,0)</f>
        <v>00 | 0 - 12500</v>
      </c>
      <c r="O1526">
        <f>IF(VALUE(max_scatterplot)=0,tblSalaries[[#This Row],[Salary in USD]],IF(AND(tblSalaries[[#This Row],[Salary in USD]]&gt;=VALUE(min_scatterplot),tblSalaries[[#This Row],[Salary in USD]]&lt;=VALUE(max_scatterplot)),tblSalaries[[#This Row],[Salary in USD]],selection_false))</f>
        <v>10000</v>
      </c>
    </row>
    <row r="1527" spans="2:15" ht="15" customHeight="1" x14ac:dyDescent="0.25">
      <c r="B1527" t="s">
        <v>2880</v>
      </c>
      <c r="C1527" s="1">
        <v>41056.570196759261</v>
      </c>
      <c r="D1527" s="4">
        <v>10000</v>
      </c>
      <c r="E1527">
        <v>10000</v>
      </c>
      <c r="F1527" t="s">
        <v>6</v>
      </c>
      <c r="G1527">
        <f>tblSalaries[[#This Row],[clean Salary (in local currency)]]*VLOOKUP(tblSalaries[[#This Row],[Currency]],mapping!D:E,2,FALSE)</f>
        <v>10000</v>
      </c>
      <c r="H1527" t="s">
        <v>1026</v>
      </c>
      <c r="I1527" t="s">
        <v>310</v>
      </c>
      <c r="J1527" t="s">
        <v>1027</v>
      </c>
      <c r="K1527" t="str">
        <f>VLOOKUP(tblSalaries[[#This Row],[Where do you work]],tblCountries[[Actual]:[Mapping]],2,FALSE)</f>
        <v>Vietnam</v>
      </c>
      <c r="L1527" t="s">
        <v>9</v>
      </c>
      <c r="M1527" s="21">
        <v>4</v>
      </c>
      <c r="N1527" t="str">
        <f>VLOOKUP(IF(FLOOR(tblSalaries[[#This Row],[Salary in USD]]/salary_step,1)&gt;19,19,FLOOR(tblSalaries[[#This Row],[Salary in USD]]/salary_step,1)),tblCountries4[#All],2,0)</f>
        <v>00 | 0 - 12500</v>
      </c>
      <c r="O1527">
        <f>IF(VALUE(max_scatterplot)=0,tblSalaries[[#This Row],[Salary in USD]],IF(AND(tblSalaries[[#This Row],[Salary in USD]]&gt;=VALUE(min_scatterplot),tblSalaries[[#This Row],[Salary in USD]]&lt;=VALUE(max_scatterplot)),tblSalaries[[#This Row],[Salary in USD]],selection_false))</f>
        <v>10000</v>
      </c>
    </row>
    <row r="1528" spans="2:15" ht="15" customHeight="1" x14ac:dyDescent="0.25">
      <c r="B1528" t="s">
        <v>3505</v>
      </c>
      <c r="C1528" s="1">
        <v>41060.439664351848</v>
      </c>
      <c r="D1528" s="4" t="s">
        <v>1674</v>
      </c>
      <c r="E1528">
        <v>10000</v>
      </c>
      <c r="F1528" t="s">
        <v>6</v>
      </c>
      <c r="G1528">
        <f>tblSalaries[[#This Row],[clean Salary (in local currency)]]*VLOOKUP(tblSalaries[[#This Row],[Currency]],mapping!D:E,2,FALSE)</f>
        <v>10000</v>
      </c>
      <c r="H1528" t="s">
        <v>1675</v>
      </c>
      <c r="I1528" t="s">
        <v>52</v>
      </c>
      <c r="J1528" t="s">
        <v>1676</v>
      </c>
      <c r="K1528" t="str">
        <f>VLOOKUP(tblSalaries[[#This Row],[Where do you work]],tblCountries[[Actual]:[Mapping]],2,FALSE)</f>
        <v>Vietnam</v>
      </c>
      <c r="L1528" t="s">
        <v>18</v>
      </c>
      <c r="M1528" s="21">
        <v>8</v>
      </c>
      <c r="N1528" t="str">
        <f>VLOOKUP(IF(FLOOR(tblSalaries[[#This Row],[Salary in USD]]/salary_step,1)&gt;19,19,FLOOR(tblSalaries[[#This Row],[Salary in USD]]/salary_step,1)),tblCountries4[#All],2,0)</f>
        <v>00 | 0 - 12500</v>
      </c>
      <c r="O1528">
        <f>IF(VALUE(max_scatterplot)=0,tblSalaries[[#This Row],[Salary in USD]],IF(AND(tblSalaries[[#This Row],[Salary in USD]]&gt;=VALUE(min_scatterplot),tblSalaries[[#This Row],[Salary in USD]]&lt;=VALUE(max_scatterplot)),tblSalaries[[#This Row],[Salary in USD]],selection_false))</f>
        <v>10000</v>
      </c>
    </row>
    <row r="1529" spans="2:15" ht="15" customHeight="1" x14ac:dyDescent="0.25">
      <c r="B1529" t="s">
        <v>3775</v>
      </c>
      <c r="C1529" s="1">
        <v>41072.665694444448</v>
      </c>
      <c r="D1529" s="4">
        <v>560000</v>
      </c>
      <c r="E1529">
        <v>560000</v>
      </c>
      <c r="F1529" t="s">
        <v>40</v>
      </c>
      <c r="G1529">
        <f>tblSalaries[[#This Row],[clean Salary (in local currency)]]*VLOOKUP(tblSalaries[[#This Row],[Currency]],mapping!D:E,2,FALSE)</f>
        <v>9972.4333449678379</v>
      </c>
      <c r="H1529" t="s">
        <v>1915</v>
      </c>
      <c r="I1529" t="s">
        <v>52</v>
      </c>
      <c r="J1529" t="s">
        <v>8</v>
      </c>
      <c r="K1529" t="str">
        <f>VLOOKUP(tblSalaries[[#This Row],[Where do you work]],tblCountries[[Actual]:[Mapping]],2,FALSE)</f>
        <v>India</v>
      </c>
      <c r="L1529" t="s">
        <v>18</v>
      </c>
      <c r="M1529" s="21">
        <v>4</v>
      </c>
      <c r="N1529" t="str">
        <f>VLOOKUP(IF(FLOOR(tblSalaries[[#This Row],[Salary in USD]]/salary_step,1)&gt;19,19,FLOOR(tblSalaries[[#This Row],[Salary in USD]]/salary_step,1)),tblCountries4[#All],2,0)</f>
        <v>00 | 0 - 12500</v>
      </c>
      <c r="O1529">
        <f>IF(VALUE(max_scatterplot)=0,tblSalaries[[#This Row],[Salary in USD]],IF(AND(tblSalaries[[#This Row],[Salary in USD]]&gt;=VALUE(min_scatterplot),tblSalaries[[#This Row],[Salary in USD]]&lt;=VALUE(max_scatterplot)),tblSalaries[[#This Row],[Salary in USD]],selection_false))</f>
        <v>9972.4333449678379</v>
      </c>
    </row>
    <row r="1530" spans="2:15" ht="15" customHeight="1" x14ac:dyDescent="0.25">
      <c r="B1530" t="s">
        <v>2278</v>
      </c>
      <c r="C1530" s="1">
        <v>41055.049259259256</v>
      </c>
      <c r="D1530" s="4" t="s">
        <v>345</v>
      </c>
      <c r="E1530">
        <v>420000</v>
      </c>
      <c r="F1530" t="s">
        <v>3951</v>
      </c>
      <c r="G1530">
        <f>tblSalaries[[#This Row],[clean Salary (in local currency)]]*VLOOKUP(tblSalaries[[#This Row],[Currency]],mapping!D:E,2,FALSE)</f>
        <v>9956.1219482708348</v>
      </c>
      <c r="H1530" t="s">
        <v>346</v>
      </c>
      <c r="I1530" t="s">
        <v>52</v>
      </c>
      <c r="J1530" t="s">
        <v>347</v>
      </c>
      <c r="K1530" t="str">
        <f>VLOOKUP(tblSalaries[[#This Row],[Where do you work]],tblCountries[[Actual]:[Mapping]],2,FALSE)</f>
        <v>Philippines</v>
      </c>
      <c r="L1530" t="s">
        <v>9</v>
      </c>
      <c r="M1530" s="21" t="s">
        <v>4016</v>
      </c>
      <c r="N1530" t="str">
        <f>VLOOKUP(IF(FLOOR(tblSalaries[[#This Row],[Salary in USD]]/salary_step,1)&gt;19,19,FLOOR(tblSalaries[[#This Row],[Salary in USD]]/salary_step,1)),tblCountries4[#All],2,0)</f>
        <v>00 | 0 - 12500</v>
      </c>
      <c r="O1530">
        <f>IF(VALUE(max_scatterplot)=0,tblSalaries[[#This Row],[Salary in USD]],IF(AND(tblSalaries[[#This Row],[Salary in USD]]&gt;=VALUE(min_scatterplot),tblSalaries[[#This Row],[Salary in USD]]&lt;=VALUE(max_scatterplot)),tblSalaries[[#This Row],[Salary in USD]],selection_false))</f>
        <v>9956.1219482708348</v>
      </c>
    </row>
    <row r="1531" spans="2:15" ht="15" customHeight="1" x14ac:dyDescent="0.25">
      <c r="B1531" t="s">
        <v>2027</v>
      </c>
      <c r="C1531" s="1">
        <v>41054.178148148145</v>
      </c>
      <c r="D1531" s="4">
        <v>550000</v>
      </c>
      <c r="E1531">
        <v>550000</v>
      </c>
      <c r="F1531" t="s">
        <v>40</v>
      </c>
      <c r="G1531">
        <f>tblSalaries[[#This Row],[clean Salary (in local currency)]]*VLOOKUP(tblSalaries[[#This Row],[Currency]],mapping!D:E,2,FALSE)</f>
        <v>9794.354178093412</v>
      </c>
      <c r="H1531" t="s">
        <v>49</v>
      </c>
      <c r="I1531" t="s">
        <v>52</v>
      </c>
      <c r="J1531" t="s">
        <v>8</v>
      </c>
      <c r="K1531" t="str">
        <f>VLOOKUP(tblSalaries[[#This Row],[Where do you work]],tblCountries[[Actual]:[Mapping]],2,FALSE)</f>
        <v>India</v>
      </c>
      <c r="L1531" t="s">
        <v>18</v>
      </c>
      <c r="M1531" s="21" t="s">
        <v>4016</v>
      </c>
      <c r="N1531" t="str">
        <f>VLOOKUP(IF(FLOOR(tblSalaries[[#This Row],[Salary in USD]]/salary_step,1)&gt;19,19,FLOOR(tblSalaries[[#This Row],[Salary in USD]]/salary_step,1)),tblCountries4[#All],2,0)</f>
        <v>00 | 0 - 12500</v>
      </c>
      <c r="O1531">
        <f>IF(VALUE(max_scatterplot)=0,tblSalaries[[#This Row],[Salary in USD]],IF(AND(tblSalaries[[#This Row],[Salary in USD]]&gt;=VALUE(min_scatterplot),tblSalaries[[#This Row],[Salary in USD]]&lt;=VALUE(max_scatterplot)),tblSalaries[[#This Row],[Salary in USD]],selection_false))</f>
        <v>9794.354178093412</v>
      </c>
    </row>
    <row r="1532" spans="2:15" ht="15" customHeight="1" x14ac:dyDescent="0.25">
      <c r="B1532" t="s">
        <v>2824</v>
      </c>
      <c r="C1532" s="1">
        <v>41055.968726851854</v>
      </c>
      <c r="D1532" s="4" t="s">
        <v>957</v>
      </c>
      <c r="E1532">
        <v>550000</v>
      </c>
      <c r="F1532" t="s">
        <v>40</v>
      </c>
      <c r="G1532">
        <f>tblSalaries[[#This Row],[clean Salary (in local currency)]]*VLOOKUP(tblSalaries[[#This Row],[Currency]],mapping!D:E,2,FALSE)</f>
        <v>9794.354178093412</v>
      </c>
      <c r="H1532" t="s">
        <v>537</v>
      </c>
      <c r="I1532" t="s">
        <v>20</v>
      </c>
      <c r="J1532" t="s">
        <v>8</v>
      </c>
      <c r="K1532" t="str">
        <f>VLOOKUP(tblSalaries[[#This Row],[Where do you work]],tblCountries[[Actual]:[Mapping]],2,FALSE)</f>
        <v>India</v>
      </c>
      <c r="L1532" t="s">
        <v>9</v>
      </c>
      <c r="M1532" s="21">
        <v>1</v>
      </c>
      <c r="N1532" t="str">
        <f>VLOOKUP(IF(FLOOR(tblSalaries[[#This Row],[Salary in USD]]/salary_step,1)&gt;19,19,FLOOR(tblSalaries[[#This Row],[Salary in USD]]/salary_step,1)),tblCountries4[#All],2,0)</f>
        <v>00 | 0 - 12500</v>
      </c>
      <c r="O1532">
        <f>IF(VALUE(max_scatterplot)=0,tblSalaries[[#This Row],[Salary in USD]],IF(AND(tblSalaries[[#This Row],[Salary in USD]]&gt;=VALUE(min_scatterplot),tblSalaries[[#This Row],[Salary in USD]]&lt;=VALUE(max_scatterplot)),tblSalaries[[#This Row],[Salary in USD]],selection_false))</f>
        <v>9794.354178093412</v>
      </c>
    </row>
    <row r="1533" spans="2:15" ht="15" customHeight="1" x14ac:dyDescent="0.25">
      <c r="B1533" t="s">
        <v>2845</v>
      </c>
      <c r="C1533" s="1">
        <v>41056.13616898148</v>
      </c>
      <c r="D1533" s="4" t="s">
        <v>985</v>
      </c>
      <c r="E1533">
        <v>550000</v>
      </c>
      <c r="F1533" t="s">
        <v>40</v>
      </c>
      <c r="G1533">
        <f>tblSalaries[[#This Row],[clean Salary (in local currency)]]*VLOOKUP(tblSalaries[[#This Row],[Currency]],mapping!D:E,2,FALSE)</f>
        <v>9794.354178093412</v>
      </c>
      <c r="H1533" t="s">
        <v>20</v>
      </c>
      <c r="I1533" t="s">
        <v>20</v>
      </c>
      <c r="J1533" t="s">
        <v>8</v>
      </c>
      <c r="K1533" t="str">
        <f>VLOOKUP(tblSalaries[[#This Row],[Where do you work]],tblCountries[[Actual]:[Mapping]],2,FALSE)</f>
        <v>India</v>
      </c>
      <c r="L1533" t="s">
        <v>9</v>
      </c>
      <c r="M1533" s="21">
        <v>1</v>
      </c>
      <c r="N1533" t="str">
        <f>VLOOKUP(IF(FLOOR(tblSalaries[[#This Row],[Salary in USD]]/salary_step,1)&gt;19,19,FLOOR(tblSalaries[[#This Row],[Salary in USD]]/salary_step,1)),tblCountries4[#All],2,0)</f>
        <v>00 | 0 - 12500</v>
      </c>
      <c r="O1533">
        <f>IF(VALUE(max_scatterplot)=0,tblSalaries[[#This Row],[Salary in USD]],IF(AND(tblSalaries[[#This Row],[Salary in USD]]&gt;=VALUE(min_scatterplot),tblSalaries[[#This Row],[Salary in USD]]&lt;=VALUE(max_scatterplot)),tblSalaries[[#This Row],[Salary in USD]],selection_false))</f>
        <v>9794.354178093412</v>
      </c>
    </row>
    <row r="1534" spans="2:15" ht="15" customHeight="1" x14ac:dyDescent="0.25">
      <c r="B1534" t="s">
        <v>3684</v>
      </c>
      <c r="C1534" s="1">
        <v>41066.818819444445</v>
      </c>
      <c r="D1534" s="4">
        <v>550000</v>
      </c>
      <c r="E1534">
        <v>550000</v>
      </c>
      <c r="F1534" t="s">
        <v>40</v>
      </c>
      <c r="G1534">
        <f>tblSalaries[[#This Row],[clean Salary (in local currency)]]*VLOOKUP(tblSalaries[[#This Row],[Currency]],mapping!D:E,2,FALSE)</f>
        <v>9794.354178093412</v>
      </c>
      <c r="H1534" t="s">
        <v>1847</v>
      </c>
      <c r="I1534" t="s">
        <v>52</v>
      </c>
      <c r="J1534" t="s">
        <v>8</v>
      </c>
      <c r="K1534" t="str">
        <f>VLOOKUP(tblSalaries[[#This Row],[Where do you work]],tblCountries[[Actual]:[Mapping]],2,FALSE)</f>
        <v>India</v>
      </c>
      <c r="L1534" t="s">
        <v>9</v>
      </c>
      <c r="M1534" s="21">
        <v>13</v>
      </c>
      <c r="N1534" t="str">
        <f>VLOOKUP(IF(FLOOR(tblSalaries[[#This Row],[Salary in USD]]/salary_step,1)&gt;19,19,FLOOR(tblSalaries[[#This Row],[Salary in USD]]/salary_step,1)),tblCountries4[#All],2,0)</f>
        <v>00 | 0 - 12500</v>
      </c>
      <c r="O1534">
        <f>IF(VALUE(max_scatterplot)=0,tblSalaries[[#This Row],[Salary in USD]],IF(AND(tblSalaries[[#This Row],[Salary in USD]]&gt;=VALUE(min_scatterplot),tblSalaries[[#This Row],[Salary in USD]]&lt;=VALUE(max_scatterplot)),tblSalaries[[#This Row],[Salary in USD]],selection_false))</f>
        <v>9794.354178093412</v>
      </c>
    </row>
    <row r="1535" spans="2:15" ht="15" customHeight="1" x14ac:dyDescent="0.25">
      <c r="B1535" t="s">
        <v>2987</v>
      </c>
      <c r="C1535" s="1">
        <v>41057.434618055559</v>
      </c>
      <c r="D1535" s="4" t="s">
        <v>1133</v>
      </c>
      <c r="E1535">
        <v>545000</v>
      </c>
      <c r="F1535" t="s">
        <v>40</v>
      </c>
      <c r="G1535">
        <f>tblSalaries[[#This Row],[clean Salary (in local currency)]]*VLOOKUP(tblSalaries[[#This Row],[Currency]],mapping!D:E,2,FALSE)</f>
        <v>9705.3145946561999</v>
      </c>
      <c r="H1535" t="s">
        <v>1022</v>
      </c>
      <c r="I1535" t="s">
        <v>52</v>
      </c>
      <c r="J1535" t="s">
        <v>8</v>
      </c>
      <c r="K1535" t="str">
        <f>VLOOKUP(tblSalaries[[#This Row],[Where do you work]],tblCountries[[Actual]:[Mapping]],2,FALSE)</f>
        <v>India</v>
      </c>
      <c r="L1535" t="s">
        <v>18</v>
      </c>
      <c r="M1535" s="21">
        <v>6</v>
      </c>
      <c r="N1535" t="str">
        <f>VLOOKUP(IF(FLOOR(tblSalaries[[#This Row],[Salary in USD]]/salary_step,1)&gt;19,19,FLOOR(tblSalaries[[#This Row],[Salary in USD]]/salary_step,1)),tblCountries4[#All],2,0)</f>
        <v>00 | 0 - 12500</v>
      </c>
      <c r="O1535">
        <f>IF(VALUE(max_scatterplot)=0,tblSalaries[[#This Row],[Salary in USD]],IF(AND(tblSalaries[[#This Row],[Salary in USD]]&gt;=VALUE(min_scatterplot),tblSalaries[[#This Row],[Salary in USD]]&lt;=VALUE(max_scatterplot)),tblSalaries[[#This Row],[Salary in USD]],selection_false))</f>
        <v>9705.3145946561999</v>
      </c>
    </row>
    <row r="1536" spans="2:15" ht="15" customHeight="1" x14ac:dyDescent="0.25">
      <c r="B1536" t="s">
        <v>2382</v>
      </c>
      <c r="C1536" s="1">
        <v>41055.082881944443</v>
      </c>
      <c r="D1536" s="4" t="s">
        <v>462</v>
      </c>
      <c r="E1536">
        <v>540000</v>
      </c>
      <c r="F1536" t="s">
        <v>40</v>
      </c>
      <c r="G1536">
        <f>tblSalaries[[#This Row],[clean Salary (in local currency)]]*VLOOKUP(tblSalaries[[#This Row],[Currency]],mapping!D:E,2,FALSE)</f>
        <v>9616.275011218986</v>
      </c>
      <c r="H1536" t="s">
        <v>463</v>
      </c>
      <c r="I1536" t="s">
        <v>279</v>
      </c>
      <c r="J1536" t="s">
        <v>8</v>
      </c>
      <c r="K1536" t="str">
        <f>VLOOKUP(tblSalaries[[#This Row],[Where do you work]],tblCountries[[Actual]:[Mapping]],2,FALSE)</f>
        <v>India</v>
      </c>
      <c r="L1536" t="s">
        <v>9</v>
      </c>
      <c r="M1536" s="21" t="s">
        <v>4016</v>
      </c>
      <c r="N1536" t="str">
        <f>VLOOKUP(IF(FLOOR(tblSalaries[[#This Row],[Salary in USD]]/salary_step,1)&gt;19,19,FLOOR(tblSalaries[[#This Row],[Salary in USD]]/salary_step,1)),tblCountries4[#All],2,0)</f>
        <v>00 | 0 - 12500</v>
      </c>
      <c r="O1536">
        <f>IF(VALUE(max_scatterplot)=0,tblSalaries[[#This Row],[Salary in USD]],IF(AND(tblSalaries[[#This Row],[Salary in USD]]&gt;=VALUE(min_scatterplot),tblSalaries[[#This Row],[Salary in USD]]&lt;=VALUE(max_scatterplot)),tblSalaries[[#This Row],[Salary in USD]],selection_false))</f>
        <v>9616.275011218986</v>
      </c>
    </row>
    <row r="1537" spans="2:15" ht="15" customHeight="1" x14ac:dyDescent="0.25">
      <c r="B1537" t="s">
        <v>2851</v>
      </c>
      <c r="C1537" s="1">
        <v>41056.166828703703</v>
      </c>
      <c r="D1537" s="4" t="s">
        <v>988</v>
      </c>
      <c r="E1537">
        <v>540000</v>
      </c>
      <c r="F1537" t="s">
        <v>40</v>
      </c>
      <c r="G1537">
        <f>tblSalaries[[#This Row],[clean Salary (in local currency)]]*VLOOKUP(tblSalaries[[#This Row],[Currency]],mapping!D:E,2,FALSE)</f>
        <v>9616.275011218986</v>
      </c>
      <c r="H1537" t="s">
        <v>251</v>
      </c>
      <c r="I1537" t="s">
        <v>20</v>
      </c>
      <c r="J1537" t="s">
        <v>8</v>
      </c>
      <c r="K1537" t="str">
        <f>VLOOKUP(tblSalaries[[#This Row],[Where do you work]],tblCountries[[Actual]:[Mapping]],2,FALSE)</f>
        <v>India</v>
      </c>
      <c r="L1537" t="s">
        <v>13</v>
      </c>
      <c r="M1537" s="21">
        <v>8</v>
      </c>
      <c r="N1537" t="str">
        <f>VLOOKUP(IF(FLOOR(tblSalaries[[#This Row],[Salary in USD]]/salary_step,1)&gt;19,19,FLOOR(tblSalaries[[#This Row],[Salary in USD]]/salary_step,1)),tblCountries4[#All],2,0)</f>
        <v>00 | 0 - 12500</v>
      </c>
      <c r="O1537">
        <f>IF(VALUE(max_scatterplot)=0,tblSalaries[[#This Row],[Salary in USD]],IF(AND(tblSalaries[[#This Row],[Salary in USD]]&gt;=VALUE(min_scatterplot),tblSalaries[[#This Row],[Salary in USD]]&lt;=VALUE(max_scatterplot)),tblSalaries[[#This Row],[Salary in USD]],selection_false))</f>
        <v>9616.275011218986</v>
      </c>
    </row>
    <row r="1538" spans="2:15" ht="15" customHeight="1" x14ac:dyDescent="0.25">
      <c r="B1538" t="s">
        <v>3175</v>
      </c>
      <c r="C1538" s="1">
        <v>41057.971944444442</v>
      </c>
      <c r="D1538" s="4" t="s">
        <v>1340</v>
      </c>
      <c r="E1538">
        <v>540000</v>
      </c>
      <c r="F1538" t="s">
        <v>40</v>
      </c>
      <c r="G1538">
        <f>tblSalaries[[#This Row],[clean Salary (in local currency)]]*VLOOKUP(tblSalaries[[#This Row],[Currency]],mapping!D:E,2,FALSE)</f>
        <v>9616.275011218986</v>
      </c>
      <c r="H1538" t="s">
        <v>1341</v>
      </c>
      <c r="I1538" t="s">
        <v>20</v>
      </c>
      <c r="J1538" t="s">
        <v>8</v>
      </c>
      <c r="K1538" t="str">
        <f>VLOOKUP(tblSalaries[[#This Row],[Where do you work]],tblCountries[[Actual]:[Mapping]],2,FALSE)</f>
        <v>India</v>
      </c>
      <c r="L1538" t="s">
        <v>9</v>
      </c>
      <c r="M1538" s="21">
        <v>7.9</v>
      </c>
      <c r="N1538" t="str">
        <f>VLOOKUP(IF(FLOOR(tblSalaries[[#This Row],[Salary in USD]]/salary_step,1)&gt;19,19,FLOOR(tblSalaries[[#This Row],[Salary in USD]]/salary_step,1)),tblCountries4[#All],2,0)</f>
        <v>00 | 0 - 12500</v>
      </c>
      <c r="O1538">
        <f>IF(VALUE(max_scatterplot)=0,tblSalaries[[#This Row],[Salary in USD]],IF(AND(tblSalaries[[#This Row],[Salary in USD]]&gt;=VALUE(min_scatterplot),tblSalaries[[#This Row],[Salary in USD]]&lt;=VALUE(max_scatterplot)),tblSalaries[[#This Row],[Salary in USD]],selection_false))</f>
        <v>9616.275011218986</v>
      </c>
    </row>
    <row r="1539" spans="2:15" ht="15" customHeight="1" x14ac:dyDescent="0.25">
      <c r="B1539" t="s">
        <v>3496</v>
      </c>
      <c r="C1539" s="1">
        <v>41060.234363425923</v>
      </c>
      <c r="D1539" s="4">
        <v>800</v>
      </c>
      <c r="E1539">
        <v>9600</v>
      </c>
      <c r="F1539" t="s">
        <v>6</v>
      </c>
      <c r="G1539">
        <f>tblSalaries[[#This Row],[clean Salary (in local currency)]]*VLOOKUP(tblSalaries[[#This Row],[Currency]],mapping!D:E,2,FALSE)</f>
        <v>9600</v>
      </c>
      <c r="H1539" t="s">
        <v>855</v>
      </c>
      <c r="I1539" t="s">
        <v>20</v>
      </c>
      <c r="J1539" t="s">
        <v>1671</v>
      </c>
      <c r="K1539" t="str">
        <f>VLOOKUP(tblSalaries[[#This Row],[Where do you work]],tblCountries[[Actual]:[Mapping]],2,FALSE)</f>
        <v>Bolivia</v>
      </c>
      <c r="L1539" t="s">
        <v>13</v>
      </c>
      <c r="M1539" s="21">
        <v>2</v>
      </c>
      <c r="N1539" t="str">
        <f>VLOOKUP(IF(FLOOR(tblSalaries[[#This Row],[Salary in USD]]/salary_step,1)&gt;19,19,FLOOR(tblSalaries[[#This Row],[Salary in USD]]/salary_step,1)),tblCountries4[#All],2,0)</f>
        <v>00 | 0 - 12500</v>
      </c>
      <c r="O1539">
        <f>IF(VALUE(max_scatterplot)=0,tblSalaries[[#This Row],[Salary in USD]],IF(AND(tblSalaries[[#This Row],[Salary in USD]]&gt;=VALUE(min_scatterplot),tblSalaries[[#This Row],[Salary in USD]]&lt;=VALUE(max_scatterplot)),tblSalaries[[#This Row],[Salary in USD]],selection_false))</f>
        <v>9600</v>
      </c>
    </row>
    <row r="1540" spans="2:15" ht="15" customHeight="1" x14ac:dyDescent="0.25">
      <c r="B1540" t="s">
        <v>2720</v>
      </c>
      <c r="C1540" s="1">
        <v>41055.626782407409</v>
      </c>
      <c r="D1540" s="4">
        <v>800</v>
      </c>
      <c r="E1540">
        <v>9600</v>
      </c>
      <c r="F1540" t="s">
        <v>6</v>
      </c>
      <c r="G1540">
        <f>tblSalaries[[#This Row],[clean Salary (in local currency)]]*VLOOKUP(tblSalaries[[#This Row],[Currency]],mapping!D:E,2,FALSE)</f>
        <v>9600</v>
      </c>
      <c r="H1540" t="s">
        <v>147</v>
      </c>
      <c r="I1540" t="s">
        <v>20</v>
      </c>
      <c r="J1540" t="s">
        <v>48</v>
      </c>
      <c r="K1540" t="str">
        <f>VLOOKUP(tblSalaries[[#This Row],[Where do you work]],tblCountries[[Actual]:[Mapping]],2,FALSE)</f>
        <v>South Africa</v>
      </c>
      <c r="L1540" t="s">
        <v>9</v>
      </c>
      <c r="M1540" s="21">
        <v>2</v>
      </c>
      <c r="N1540" t="str">
        <f>VLOOKUP(IF(FLOOR(tblSalaries[[#This Row],[Salary in USD]]/salary_step,1)&gt;19,19,FLOOR(tblSalaries[[#This Row],[Salary in USD]]/salary_step,1)),tblCountries4[#All],2,0)</f>
        <v>00 | 0 - 12500</v>
      </c>
      <c r="O1540">
        <f>IF(VALUE(max_scatterplot)=0,tblSalaries[[#This Row],[Salary in USD]],IF(AND(tblSalaries[[#This Row],[Salary in USD]]&gt;=VALUE(min_scatterplot),tblSalaries[[#This Row],[Salary in USD]]&lt;=VALUE(max_scatterplot)),tblSalaries[[#This Row],[Salary in USD]],selection_false))</f>
        <v>9600</v>
      </c>
    </row>
    <row r="1541" spans="2:15" ht="15" customHeight="1" x14ac:dyDescent="0.25">
      <c r="B1541" t="s">
        <v>3487</v>
      </c>
      <c r="C1541" s="1">
        <v>41060.073472222219</v>
      </c>
      <c r="D1541" s="4" t="s">
        <v>1667</v>
      </c>
      <c r="E1541">
        <v>536000</v>
      </c>
      <c r="F1541" t="s">
        <v>40</v>
      </c>
      <c r="G1541">
        <f>tblSalaries[[#This Row],[clean Salary (in local currency)]]*VLOOKUP(tblSalaries[[#This Row],[Currency]],mapping!D:E,2,FALSE)</f>
        <v>9545.0433444692171</v>
      </c>
      <c r="H1541" t="s">
        <v>91</v>
      </c>
      <c r="I1541" t="s">
        <v>52</v>
      </c>
      <c r="J1541" t="s">
        <v>8</v>
      </c>
      <c r="K1541" t="str">
        <f>VLOOKUP(tblSalaries[[#This Row],[Where do you work]],tblCountries[[Actual]:[Mapping]],2,FALSE)</f>
        <v>India</v>
      </c>
      <c r="L1541" t="s">
        <v>9</v>
      </c>
      <c r="M1541" s="21">
        <v>4</v>
      </c>
      <c r="N1541" t="str">
        <f>VLOOKUP(IF(FLOOR(tblSalaries[[#This Row],[Salary in USD]]/salary_step,1)&gt;19,19,FLOOR(tblSalaries[[#This Row],[Salary in USD]]/salary_step,1)),tblCountries4[#All],2,0)</f>
        <v>00 | 0 - 12500</v>
      </c>
      <c r="O1541">
        <f>IF(VALUE(max_scatterplot)=0,tblSalaries[[#This Row],[Salary in USD]],IF(AND(tblSalaries[[#This Row],[Salary in USD]]&gt;=VALUE(min_scatterplot),tblSalaries[[#This Row],[Salary in USD]]&lt;=VALUE(max_scatterplot)),tblSalaries[[#This Row],[Salary in USD]],selection_false))</f>
        <v>9545.0433444692171</v>
      </c>
    </row>
    <row r="1542" spans="2:15" ht="15" customHeight="1" x14ac:dyDescent="0.25">
      <c r="B1542" t="s">
        <v>3451</v>
      </c>
      <c r="C1542" s="1">
        <v>41059.718368055554</v>
      </c>
      <c r="D1542" s="4" t="s">
        <v>1629</v>
      </c>
      <c r="E1542">
        <v>78000</v>
      </c>
      <c r="F1542" t="s">
        <v>585</v>
      </c>
      <c r="G1542">
        <f>tblSalaries[[#This Row],[clean Salary (in local currency)]]*VLOOKUP(tblSalaries[[#This Row],[Currency]],mapping!D:E,2,FALSE)</f>
        <v>9509.8988293070688</v>
      </c>
      <c r="H1542" t="s">
        <v>1630</v>
      </c>
      <c r="I1542" t="s">
        <v>488</v>
      </c>
      <c r="J1542" t="s">
        <v>48</v>
      </c>
      <c r="K1542" t="str">
        <f>VLOOKUP(tblSalaries[[#This Row],[Where do you work]],tblCountries[[Actual]:[Mapping]],2,FALSE)</f>
        <v>South Africa</v>
      </c>
      <c r="L1542" t="s">
        <v>9</v>
      </c>
      <c r="M1542" s="21">
        <v>2</v>
      </c>
      <c r="N1542" t="str">
        <f>VLOOKUP(IF(FLOOR(tblSalaries[[#This Row],[Salary in USD]]/salary_step,1)&gt;19,19,FLOOR(tblSalaries[[#This Row],[Salary in USD]]/salary_step,1)),tblCountries4[#All],2,0)</f>
        <v>00 | 0 - 12500</v>
      </c>
      <c r="O1542">
        <f>IF(VALUE(max_scatterplot)=0,tblSalaries[[#This Row],[Salary in USD]],IF(AND(tblSalaries[[#This Row],[Salary in USD]]&gt;=VALUE(min_scatterplot),tblSalaries[[#This Row],[Salary in USD]]&lt;=VALUE(max_scatterplot)),tblSalaries[[#This Row],[Salary in USD]],selection_false))</f>
        <v>9509.8988293070688</v>
      </c>
    </row>
    <row r="1543" spans="2:15" ht="15" customHeight="1" x14ac:dyDescent="0.25">
      <c r="B1543" t="s">
        <v>2922</v>
      </c>
      <c r="C1543" s="1">
        <v>41056.944884259261</v>
      </c>
      <c r="D1543" s="4" t="s">
        <v>1070</v>
      </c>
      <c r="E1543">
        <v>19200</v>
      </c>
      <c r="F1543" t="s">
        <v>3900</v>
      </c>
      <c r="G1543">
        <f>tblSalaries[[#This Row],[clean Salary (in local currency)]]*VLOOKUP(tblSalaries[[#This Row],[Currency]],mapping!D:E,2,FALSE)</f>
        <v>9490.1984044603923</v>
      </c>
      <c r="H1543" t="s">
        <v>1071</v>
      </c>
      <c r="I1543" t="s">
        <v>20</v>
      </c>
      <c r="J1543" t="s">
        <v>143</v>
      </c>
      <c r="K1543" t="str">
        <f>VLOOKUP(tblSalaries[[#This Row],[Where do you work]],tblCountries[[Actual]:[Mapping]],2,FALSE)</f>
        <v>Brazil</v>
      </c>
      <c r="L1543" t="s">
        <v>13</v>
      </c>
      <c r="M1543" s="21">
        <v>8</v>
      </c>
      <c r="N1543" t="str">
        <f>VLOOKUP(IF(FLOOR(tblSalaries[[#This Row],[Salary in USD]]/salary_step,1)&gt;19,19,FLOOR(tblSalaries[[#This Row],[Salary in USD]]/salary_step,1)),tblCountries4[#All],2,0)</f>
        <v>00 | 0 - 12500</v>
      </c>
      <c r="O1543">
        <f>IF(VALUE(max_scatterplot)=0,tblSalaries[[#This Row],[Salary in USD]],IF(AND(tblSalaries[[#This Row],[Salary in USD]]&gt;=VALUE(min_scatterplot),tblSalaries[[#This Row],[Salary in USD]]&lt;=VALUE(max_scatterplot)),tblSalaries[[#This Row],[Salary in USD]],selection_false))</f>
        <v>9490.1984044603923</v>
      </c>
    </row>
    <row r="1544" spans="2:15" ht="15" customHeight="1" x14ac:dyDescent="0.25">
      <c r="B1544" t="s">
        <v>3046</v>
      </c>
      <c r="C1544" s="1">
        <v>41057.61173611111</v>
      </c>
      <c r="D1544" s="4" t="s">
        <v>1198</v>
      </c>
      <c r="E1544">
        <v>530000</v>
      </c>
      <c r="F1544" t="s">
        <v>40</v>
      </c>
      <c r="G1544">
        <f>tblSalaries[[#This Row],[clean Salary (in local currency)]]*VLOOKUP(tblSalaries[[#This Row],[Currency]],mapping!D:E,2,FALSE)</f>
        <v>9438.1958443445619</v>
      </c>
      <c r="H1544" t="s">
        <v>1199</v>
      </c>
      <c r="I1544" t="s">
        <v>20</v>
      </c>
      <c r="J1544" t="s">
        <v>8</v>
      </c>
      <c r="K1544" t="str">
        <f>VLOOKUP(tblSalaries[[#This Row],[Where do you work]],tblCountries[[Actual]:[Mapping]],2,FALSE)</f>
        <v>India</v>
      </c>
      <c r="L1544" t="s">
        <v>18</v>
      </c>
      <c r="M1544" s="21">
        <v>7</v>
      </c>
      <c r="N1544" t="str">
        <f>VLOOKUP(IF(FLOOR(tblSalaries[[#This Row],[Salary in USD]]/salary_step,1)&gt;19,19,FLOOR(tblSalaries[[#This Row],[Salary in USD]]/salary_step,1)),tblCountries4[#All],2,0)</f>
        <v>00 | 0 - 12500</v>
      </c>
      <c r="O1544">
        <f>IF(VALUE(max_scatterplot)=0,tblSalaries[[#This Row],[Salary in USD]],IF(AND(tblSalaries[[#This Row],[Salary in USD]]&gt;=VALUE(min_scatterplot),tblSalaries[[#This Row],[Salary in USD]]&lt;=VALUE(max_scatterplot)),tblSalaries[[#This Row],[Salary in USD]],selection_false))</f>
        <v>9438.1958443445619</v>
      </c>
    </row>
    <row r="1545" spans="2:15" ht="15" customHeight="1" x14ac:dyDescent="0.25">
      <c r="B1545" t="s">
        <v>3601</v>
      </c>
      <c r="C1545" s="1">
        <v>41063.067164351851</v>
      </c>
      <c r="D1545" s="4" t="s">
        <v>1769</v>
      </c>
      <c r="E1545">
        <v>288000</v>
      </c>
      <c r="F1545" t="s">
        <v>3941</v>
      </c>
      <c r="G1545">
        <f>tblSalaries[[#This Row],[clean Salary (in local currency)]]*VLOOKUP(tblSalaries[[#This Row],[Currency]],mapping!D:E,2,FALSE)</f>
        <v>9376.2513877177607</v>
      </c>
      <c r="H1545" t="s">
        <v>1770</v>
      </c>
      <c r="I1545" t="s">
        <v>279</v>
      </c>
      <c r="J1545" t="s">
        <v>1771</v>
      </c>
      <c r="K1545" t="str">
        <f>VLOOKUP(tblSalaries[[#This Row],[Where do you work]],tblCountries[[Actual]:[Mapping]],2,FALSE)</f>
        <v>Mauritius</v>
      </c>
      <c r="L1545" t="s">
        <v>9</v>
      </c>
      <c r="M1545" s="21">
        <v>7</v>
      </c>
      <c r="N1545" t="str">
        <f>VLOOKUP(IF(FLOOR(tblSalaries[[#This Row],[Salary in USD]]/salary_step,1)&gt;19,19,FLOOR(tblSalaries[[#This Row],[Salary in USD]]/salary_step,1)),tblCountries4[#All],2,0)</f>
        <v>00 | 0 - 12500</v>
      </c>
      <c r="O1545">
        <f>IF(VALUE(max_scatterplot)=0,tblSalaries[[#This Row],[Salary in USD]],IF(AND(tblSalaries[[#This Row],[Salary in USD]]&gt;=VALUE(min_scatterplot),tblSalaries[[#This Row],[Salary in USD]]&lt;=VALUE(max_scatterplot)),tblSalaries[[#This Row],[Salary in USD]],selection_false))</f>
        <v>9376.2513877177607</v>
      </c>
    </row>
    <row r="1546" spans="2:15" ht="15" customHeight="1" x14ac:dyDescent="0.25">
      <c r="B1546" t="s">
        <v>2809</v>
      </c>
      <c r="C1546" s="1">
        <v>41055.933078703703</v>
      </c>
      <c r="D1546" s="4">
        <v>516000</v>
      </c>
      <c r="E1546">
        <v>516000</v>
      </c>
      <c r="F1546" t="s">
        <v>40</v>
      </c>
      <c r="G1546">
        <f>tblSalaries[[#This Row],[clean Salary (in local currency)]]*VLOOKUP(tblSalaries[[#This Row],[Currency]],mapping!D:E,2,FALSE)</f>
        <v>9188.8850107203652</v>
      </c>
      <c r="H1546" t="s">
        <v>939</v>
      </c>
      <c r="I1546" t="s">
        <v>52</v>
      </c>
      <c r="J1546" t="s">
        <v>8</v>
      </c>
      <c r="K1546" t="str">
        <f>VLOOKUP(tblSalaries[[#This Row],[Where do you work]],tblCountries[[Actual]:[Mapping]],2,FALSE)</f>
        <v>India</v>
      </c>
      <c r="L1546" t="s">
        <v>9</v>
      </c>
      <c r="M1546" s="21">
        <v>0</v>
      </c>
      <c r="N1546" t="str">
        <f>VLOOKUP(IF(FLOOR(tblSalaries[[#This Row],[Salary in USD]]/salary_step,1)&gt;19,19,FLOOR(tblSalaries[[#This Row],[Salary in USD]]/salary_step,1)),tblCountries4[#All],2,0)</f>
        <v>00 | 0 - 12500</v>
      </c>
      <c r="O1546">
        <f>IF(VALUE(max_scatterplot)=0,tblSalaries[[#This Row],[Salary in USD]],IF(AND(tblSalaries[[#This Row],[Salary in USD]]&gt;=VALUE(min_scatterplot),tblSalaries[[#This Row],[Salary in USD]]&lt;=VALUE(max_scatterplot)),tblSalaries[[#This Row],[Salary in USD]],selection_false))</f>
        <v>9188.8850107203652</v>
      </c>
    </row>
    <row r="1547" spans="2:15" ht="15" customHeight="1" x14ac:dyDescent="0.25">
      <c r="B1547" t="s">
        <v>2752</v>
      </c>
      <c r="C1547" s="1">
        <v>41055.710439814815</v>
      </c>
      <c r="D1547" s="4">
        <v>1488000</v>
      </c>
      <c r="E1547">
        <v>1488000</v>
      </c>
      <c r="F1547" t="s">
        <v>3984</v>
      </c>
      <c r="G1547">
        <f>tblSalaries[[#This Row],[clean Salary (in local currency)]]*VLOOKUP(tblSalaries[[#This Row],[Currency]],mapping!D:E,2,FALSE)</f>
        <v>9171.0323574730355</v>
      </c>
      <c r="H1547" t="s">
        <v>869</v>
      </c>
      <c r="I1547" t="s">
        <v>52</v>
      </c>
      <c r="J1547" t="s">
        <v>870</v>
      </c>
      <c r="K1547" t="str">
        <f>VLOOKUP(tblSalaries[[#This Row],[Where do you work]],tblCountries[[Actual]:[Mapping]],2,FALSE)</f>
        <v>Nigeria</v>
      </c>
      <c r="L1547" t="s">
        <v>18</v>
      </c>
      <c r="M1547" s="21">
        <v>5</v>
      </c>
      <c r="N1547" t="str">
        <f>VLOOKUP(IF(FLOOR(tblSalaries[[#This Row],[Salary in USD]]/salary_step,1)&gt;19,19,FLOOR(tblSalaries[[#This Row],[Salary in USD]]/salary_step,1)),tblCountries4[#All],2,0)</f>
        <v>00 | 0 - 12500</v>
      </c>
      <c r="O1547">
        <f>IF(VALUE(max_scatterplot)=0,tblSalaries[[#This Row],[Salary in USD]],IF(AND(tblSalaries[[#This Row],[Salary in USD]]&gt;=VALUE(min_scatterplot),tblSalaries[[#This Row],[Salary in USD]]&lt;=VALUE(max_scatterplot)),tblSalaries[[#This Row],[Salary in USD]],selection_false))</f>
        <v>9171.0323574730355</v>
      </c>
    </row>
    <row r="1548" spans="2:15" ht="15" customHeight="1" x14ac:dyDescent="0.25">
      <c r="B1548" t="s">
        <v>2773</v>
      </c>
      <c r="C1548" s="1">
        <v>41055.780555555553</v>
      </c>
      <c r="D1548" s="4" t="s">
        <v>898</v>
      </c>
      <c r="E1548">
        <v>33600</v>
      </c>
      <c r="F1548" t="s">
        <v>358</v>
      </c>
      <c r="G1548">
        <f>tblSalaries[[#This Row],[clean Salary (in local currency)]]*VLOOKUP(tblSalaries[[#This Row],[Currency]],mapping!D:E,2,FALSE)</f>
        <v>9146.5655463031271</v>
      </c>
      <c r="H1548" t="s">
        <v>310</v>
      </c>
      <c r="I1548" t="s">
        <v>310</v>
      </c>
      <c r="J1548" t="s">
        <v>359</v>
      </c>
      <c r="K1548" t="str">
        <f>VLOOKUP(tblSalaries[[#This Row],[Where do you work]],tblCountries[[Actual]:[Mapping]],2,FALSE)</f>
        <v>Dubai</v>
      </c>
      <c r="L1548" t="s">
        <v>25</v>
      </c>
      <c r="M1548" s="21">
        <v>7</v>
      </c>
      <c r="N1548" t="str">
        <f>VLOOKUP(IF(FLOOR(tblSalaries[[#This Row],[Salary in USD]]/salary_step,1)&gt;19,19,FLOOR(tblSalaries[[#This Row],[Salary in USD]]/salary_step,1)),tblCountries4[#All],2,0)</f>
        <v>00 | 0 - 12500</v>
      </c>
      <c r="O1548">
        <f>IF(VALUE(max_scatterplot)=0,tblSalaries[[#This Row],[Salary in USD]],IF(AND(tblSalaries[[#This Row],[Salary in USD]]&gt;=VALUE(min_scatterplot),tblSalaries[[#This Row],[Salary in USD]]&lt;=VALUE(max_scatterplot)),tblSalaries[[#This Row],[Salary in USD]],selection_false))</f>
        <v>9146.5655463031271</v>
      </c>
    </row>
    <row r="1549" spans="2:15" ht="15" customHeight="1" x14ac:dyDescent="0.25">
      <c r="B1549" t="s">
        <v>3209</v>
      </c>
      <c r="C1549" s="1">
        <v>41058.074756944443</v>
      </c>
      <c r="D1549" s="4">
        <v>750</v>
      </c>
      <c r="E1549">
        <v>9000</v>
      </c>
      <c r="F1549" t="s">
        <v>6</v>
      </c>
      <c r="G1549">
        <f>tblSalaries[[#This Row],[clean Salary (in local currency)]]*VLOOKUP(tblSalaries[[#This Row],[Currency]],mapping!D:E,2,FALSE)</f>
        <v>9000</v>
      </c>
      <c r="H1549" t="s">
        <v>1378</v>
      </c>
      <c r="I1549" t="s">
        <v>52</v>
      </c>
      <c r="J1549" t="s">
        <v>8</v>
      </c>
      <c r="K1549" t="str">
        <f>VLOOKUP(tblSalaries[[#This Row],[Where do you work]],tblCountries[[Actual]:[Mapping]],2,FALSE)</f>
        <v>India</v>
      </c>
      <c r="L1549" t="s">
        <v>9</v>
      </c>
      <c r="M1549" s="21">
        <v>1</v>
      </c>
      <c r="N1549" t="str">
        <f>VLOOKUP(IF(FLOOR(tblSalaries[[#This Row],[Salary in USD]]/salary_step,1)&gt;19,19,FLOOR(tblSalaries[[#This Row],[Salary in USD]]/salary_step,1)),tblCountries4[#All],2,0)</f>
        <v>00 | 0 - 12500</v>
      </c>
      <c r="O1549">
        <f>IF(VALUE(max_scatterplot)=0,tblSalaries[[#This Row],[Salary in USD]],IF(AND(tblSalaries[[#This Row],[Salary in USD]]&gt;=VALUE(min_scatterplot),tblSalaries[[#This Row],[Salary in USD]]&lt;=VALUE(max_scatterplot)),tblSalaries[[#This Row],[Salary in USD]],selection_false))</f>
        <v>9000</v>
      </c>
    </row>
    <row r="1550" spans="2:15" ht="15" customHeight="1" x14ac:dyDescent="0.25">
      <c r="B1550" t="s">
        <v>3302</v>
      </c>
      <c r="C1550" s="1">
        <v>41058.672210648147</v>
      </c>
      <c r="D1550" s="4">
        <v>9000</v>
      </c>
      <c r="E1550">
        <v>9000</v>
      </c>
      <c r="F1550" t="s">
        <v>6</v>
      </c>
      <c r="G1550">
        <f>tblSalaries[[#This Row],[clean Salary (in local currency)]]*VLOOKUP(tblSalaries[[#This Row],[Currency]],mapping!D:E,2,FALSE)</f>
        <v>9000</v>
      </c>
      <c r="H1550" t="s">
        <v>153</v>
      </c>
      <c r="I1550" t="s">
        <v>20</v>
      </c>
      <c r="J1550" t="s">
        <v>8</v>
      </c>
      <c r="K1550" t="str">
        <f>VLOOKUP(tblSalaries[[#This Row],[Where do you work]],tblCountries[[Actual]:[Mapping]],2,FALSE)</f>
        <v>India</v>
      </c>
      <c r="L1550" t="s">
        <v>13</v>
      </c>
      <c r="M1550" s="21">
        <v>0.6</v>
      </c>
      <c r="N1550" t="str">
        <f>VLOOKUP(IF(FLOOR(tblSalaries[[#This Row],[Salary in USD]]/salary_step,1)&gt;19,19,FLOOR(tblSalaries[[#This Row],[Salary in USD]]/salary_step,1)),tblCountries4[#All],2,0)</f>
        <v>00 | 0 - 12500</v>
      </c>
      <c r="O1550">
        <f>IF(VALUE(max_scatterplot)=0,tblSalaries[[#This Row],[Salary in USD]],IF(AND(tblSalaries[[#This Row],[Salary in USD]]&gt;=VALUE(min_scatterplot),tblSalaries[[#This Row],[Salary in USD]]&lt;=VALUE(max_scatterplot)),tblSalaries[[#This Row],[Salary in USD]],selection_false))</f>
        <v>9000</v>
      </c>
    </row>
    <row r="1551" spans="2:15" ht="15" customHeight="1" x14ac:dyDescent="0.25">
      <c r="B1551" t="s">
        <v>3303</v>
      </c>
      <c r="C1551" s="1">
        <v>41058.672685185185</v>
      </c>
      <c r="D1551" s="4">
        <v>9000</v>
      </c>
      <c r="E1551">
        <v>9000</v>
      </c>
      <c r="F1551" t="s">
        <v>6</v>
      </c>
      <c r="G1551">
        <f>tblSalaries[[#This Row],[clean Salary (in local currency)]]*VLOOKUP(tblSalaries[[#This Row],[Currency]],mapping!D:E,2,FALSE)</f>
        <v>9000</v>
      </c>
      <c r="H1551" t="s">
        <v>153</v>
      </c>
      <c r="I1551" t="s">
        <v>20</v>
      </c>
      <c r="J1551" t="s">
        <v>8</v>
      </c>
      <c r="K1551" t="str">
        <f>VLOOKUP(tblSalaries[[#This Row],[Where do you work]],tblCountries[[Actual]:[Mapping]],2,FALSE)</f>
        <v>India</v>
      </c>
      <c r="L1551" t="s">
        <v>9</v>
      </c>
      <c r="M1551" s="21">
        <v>1</v>
      </c>
      <c r="N1551" t="str">
        <f>VLOOKUP(IF(FLOOR(tblSalaries[[#This Row],[Salary in USD]]/salary_step,1)&gt;19,19,FLOOR(tblSalaries[[#This Row],[Salary in USD]]/salary_step,1)),tblCountries4[#All],2,0)</f>
        <v>00 | 0 - 12500</v>
      </c>
      <c r="O1551">
        <f>IF(VALUE(max_scatterplot)=0,tblSalaries[[#This Row],[Salary in USD]],IF(AND(tblSalaries[[#This Row],[Salary in USD]]&gt;=VALUE(min_scatterplot),tblSalaries[[#This Row],[Salary in USD]]&lt;=VALUE(max_scatterplot)),tblSalaries[[#This Row],[Salary in USD]],selection_false))</f>
        <v>9000</v>
      </c>
    </row>
    <row r="1552" spans="2:15" ht="15" customHeight="1" x14ac:dyDescent="0.25">
      <c r="B1552" t="s">
        <v>2810</v>
      </c>
      <c r="C1552" s="1">
        <v>41055.936990740738</v>
      </c>
      <c r="D1552" s="4" t="s">
        <v>940</v>
      </c>
      <c r="E1552">
        <v>504000</v>
      </c>
      <c r="F1552" t="s">
        <v>40</v>
      </c>
      <c r="G1552">
        <f>tblSalaries[[#This Row],[clean Salary (in local currency)]]*VLOOKUP(tblSalaries[[#This Row],[Currency]],mapping!D:E,2,FALSE)</f>
        <v>8975.1900104710548</v>
      </c>
      <c r="H1552" t="s">
        <v>941</v>
      </c>
      <c r="I1552" t="s">
        <v>52</v>
      </c>
      <c r="J1552" t="s">
        <v>8</v>
      </c>
      <c r="K1552" t="str">
        <f>VLOOKUP(tblSalaries[[#This Row],[Where do you work]],tblCountries[[Actual]:[Mapping]],2,FALSE)</f>
        <v>India</v>
      </c>
      <c r="L1552" t="s">
        <v>13</v>
      </c>
      <c r="M1552" s="21">
        <v>3</v>
      </c>
      <c r="N1552" t="str">
        <f>VLOOKUP(IF(FLOOR(tblSalaries[[#This Row],[Salary in USD]]/salary_step,1)&gt;19,19,FLOOR(tblSalaries[[#This Row],[Salary in USD]]/salary_step,1)),tblCountries4[#All],2,0)</f>
        <v>00 | 0 - 12500</v>
      </c>
      <c r="O1552">
        <f>IF(VALUE(max_scatterplot)=0,tblSalaries[[#This Row],[Salary in USD]],IF(AND(tblSalaries[[#This Row],[Salary in USD]]&gt;=VALUE(min_scatterplot),tblSalaries[[#This Row],[Salary in USD]]&lt;=VALUE(max_scatterplot)),tblSalaries[[#This Row],[Salary in USD]],selection_false))</f>
        <v>8975.1900104710548</v>
      </c>
    </row>
    <row r="1553" spans="2:15" ht="15" customHeight="1" x14ac:dyDescent="0.25">
      <c r="B1553" t="s">
        <v>2042</v>
      </c>
      <c r="C1553" s="1">
        <v>41054.21125</v>
      </c>
      <c r="D1553" s="4">
        <v>500000</v>
      </c>
      <c r="E1553">
        <v>500000</v>
      </c>
      <c r="F1553" t="s">
        <v>40</v>
      </c>
      <c r="G1553">
        <f>tblSalaries[[#This Row],[clean Salary (in local currency)]]*VLOOKUP(tblSalaries[[#This Row],[Currency]],mapping!D:E,2,FALSE)</f>
        <v>8903.9583437212841</v>
      </c>
      <c r="H1553" t="s">
        <v>76</v>
      </c>
      <c r="I1553" t="s">
        <v>356</v>
      </c>
      <c r="J1553" t="s">
        <v>8</v>
      </c>
      <c r="K1553" t="str">
        <f>VLOOKUP(tblSalaries[[#This Row],[Where do you work]],tblCountries[[Actual]:[Mapping]],2,FALSE)</f>
        <v>India</v>
      </c>
      <c r="L1553" t="s">
        <v>13</v>
      </c>
      <c r="M1553" s="21" t="s">
        <v>4016</v>
      </c>
      <c r="N1553" t="str">
        <f>VLOOKUP(IF(FLOOR(tblSalaries[[#This Row],[Salary in USD]]/salary_step,1)&gt;19,19,FLOOR(tblSalaries[[#This Row],[Salary in USD]]/salary_step,1)),tblCountries4[#All],2,0)</f>
        <v>00 | 0 - 12500</v>
      </c>
      <c r="O1553">
        <f>IF(VALUE(max_scatterplot)=0,tblSalaries[[#This Row],[Salary in USD]],IF(AND(tblSalaries[[#This Row],[Salary in USD]]&gt;=VALUE(min_scatterplot),tblSalaries[[#This Row],[Salary in USD]]&lt;=VALUE(max_scatterplot)),tblSalaries[[#This Row],[Salary in USD]],selection_false))</f>
        <v>8903.9583437212841</v>
      </c>
    </row>
    <row r="1554" spans="2:15" ht="15" customHeight="1" x14ac:dyDescent="0.25">
      <c r="B1554" t="s">
        <v>2091</v>
      </c>
      <c r="C1554" s="1">
        <v>41055.007141203707</v>
      </c>
      <c r="D1554" s="4">
        <v>500000</v>
      </c>
      <c r="E1554">
        <v>500000</v>
      </c>
      <c r="F1554" t="s">
        <v>40</v>
      </c>
      <c r="G1554">
        <f>tblSalaries[[#This Row],[clean Salary (in local currency)]]*VLOOKUP(tblSalaries[[#This Row],[Currency]],mapping!D:E,2,FALSE)</f>
        <v>8903.9583437212841</v>
      </c>
      <c r="H1554" t="s">
        <v>76</v>
      </c>
      <c r="I1554" t="s">
        <v>356</v>
      </c>
      <c r="J1554" t="s">
        <v>8</v>
      </c>
      <c r="K1554" t="str">
        <f>VLOOKUP(tblSalaries[[#This Row],[Where do you work]],tblCountries[[Actual]:[Mapping]],2,FALSE)</f>
        <v>India</v>
      </c>
      <c r="L1554" t="s">
        <v>13</v>
      </c>
      <c r="M1554" s="21" t="s">
        <v>4016</v>
      </c>
      <c r="N1554" t="str">
        <f>VLOOKUP(IF(FLOOR(tblSalaries[[#This Row],[Salary in USD]]/salary_step,1)&gt;19,19,FLOOR(tblSalaries[[#This Row],[Salary in USD]]/salary_step,1)),tblCountries4[#All],2,0)</f>
        <v>00 | 0 - 12500</v>
      </c>
      <c r="O1554">
        <f>IF(VALUE(max_scatterplot)=0,tblSalaries[[#This Row],[Salary in USD]],IF(AND(tblSalaries[[#This Row],[Salary in USD]]&gt;=VALUE(min_scatterplot),tblSalaries[[#This Row],[Salary in USD]]&lt;=VALUE(max_scatterplot)),tblSalaries[[#This Row],[Salary in USD]],selection_false))</f>
        <v>8903.9583437212841</v>
      </c>
    </row>
    <row r="1555" spans="2:15" ht="15" customHeight="1" x14ac:dyDescent="0.25">
      <c r="B1555" t="s">
        <v>2175</v>
      </c>
      <c r="C1555" s="1">
        <v>41055.033460648148</v>
      </c>
      <c r="D1555" s="4" t="s">
        <v>240</v>
      </c>
      <c r="E1555">
        <v>500000</v>
      </c>
      <c r="F1555" t="s">
        <v>40</v>
      </c>
      <c r="G1555">
        <f>tblSalaries[[#This Row],[clean Salary (in local currency)]]*VLOOKUP(tblSalaries[[#This Row],[Currency]],mapping!D:E,2,FALSE)</f>
        <v>8903.9583437212841</v>
      </c>
      <c r="H1555" t="s">
        <v>241</v>
      </c>
      <c r="I1555" t="s">
        <v>20</v>
      </c>
      <c r="J1555" t="s">
        <v>8</v>
      </c>
      <c r="K1555" t="str">
        <f>VLOOKUP(tblSalaries[[#This Row],[Where do you work]],tblCountries[[Actual]:[Mapping]],2,FALSE)</f>
        <v>India</v>
      </c>
      <c r="L1555" t="s">
        <v>18</v>
      </c>
      <c r="M1555" s="21" t="s">
        <v>4016</v>
      </c>
      <c r="N1555" t="str">
        <f>VLOOKUP(IF(FLOOR(tblSalaries[[#This Row],[Salary in USD]]/salary_step,1)&gt;19,19,FLOOR(tblSalaries[[#This Row],[Salary in USD]]/salary_step,1)),tblCountries4[#All],2,0)</f>
        <v>00 | 0 - 12500</v>
      </c>
      <c r="O1555">
        <f>IF(VALUE(max_scatterplot)=0,tblSalaries[[#This Row],[Salary in USD]],IF(AND(tblSalaries[[#This Row],[Salary in USD]]&gt;=VALUE(min_scatterplot),tblSalaries[[#This Row],[Salary in USD]]&lt;=VALUE(max_scatterplot)),tblSalaries[[#This Row],[Salary in USD]],selection_false))</f>
        <v>8903.9583437212841</v>
      </c>
    </row>
    <row r="1556" spans="2:15" ht="15" customHeight="1" x14ac:dyDescent="0.25">
      <c r="B1556" t="s">
        <v>2223</v>
      </c>
      <c r="C1556" s="1">
        <v>41055.039826388886</v>
      </c>
      <c r="D1556" s="4" t="s">
        <v>293</v>
      </c>
      <c r="E1556">
        <v>500000</v>
      </c>
      <c r="F1556" t="s">
        <v>40</v>
      </c>
      <c r="G1556">
        <f>tblSalaries[[#This Row],[clean Salary (in local currency)]]*VLOOKUP(tblSalaries[[#This Row],[Currency]],mapping!D:E,2,FALSE)</f>
        <v>8903.9583437212841</v>
      </c>
      <c r="H1556" t="s">
        <v>201</v>
      </c>
      <c r="I1556" t="s">
        <v>52</v>
      </c>
      <c r="J1556" t="s">
        <v>8</v>
      </c>
      <c r="K1556" t="str">
        <f>VLOOKUP(tblSalaries[[#This Row],[Where do you work]],tblCountries[[Actual]:[Mapping]],2,FALSE)</f>
        <v>India</v>
      </c>
      <c r="L1556" t="s">
        <v>9</v>
      </c>
      <c r="M1556" s="21" t="s">
        <v>4016</v>
      </c>
      <c r="N1556" t="str">
        <f>VLOOKUP(IF(FLOOR(tblSalaries[[#This Row],[Salary in USD]]/salary_step,1)&gt;19,19,FLOOR(tblSalaries[[#This Row],[Salary in USD]]/salary_step,1)),tblCountries4[#All],2,0)</f>
        <v>00 | 0 - 12500</v>
      </c>
      <c r="O1556">
        <f>IF(VALUE(max_scatterplot)=0,tblSalaries[[#This Row],[Salary in USD]],IF(AND(tblSalaries[[#This Row],[Salary in USD]]&gt;=VALUE(min_scatterplot),tblSalaries[[#This Row],[Salary in USD]]&lt;=VALUE(max_scatterplot)),tblSalaries[[#This Row],[Salary in USD]],selection_false))</f>
        <v>8903.9583437212841</v>
      </c>
    </row>
    <row r="1557" spans="2:15" ht="15" customHeight="1" x14ac:dyDescent="0.25">
      <c r="B1557" t="s">
        <v>2377</v>
      </c>
      <c r="C1557" s="1">
        <v>41055.079710648148</v>
      </c>
      <c r="D1557" s="4" t="s">
        <v>457</v>
      </c>
      <c r="E1557">
        <v>500000</v>
      </c>
      <c r="F1557" t="s">
        <v>40</v>
      </c>
      <c r="G1557">
        <f>tblSalaries[[#This Row],[clean Salary (in local currency)]]*VLOOKUP(tblSalaries[[#This Row],[Currency]],mapping!D:E,2,FALSE)</f>
        <v>8903.9583437212841</v>
      </c>
      <c r="H1557" t="s">
        <v>458</v>
      </c>
      <c r="I1557" t="s">
        <v>52</v>
      </c>
      <c r="J1557" t="s">
        <v>8</v>
      </c>
      <c r="K1557" t="str">
        <f>VLOOKUP(tblSalaries[[#This Row],[Where do you work]],tblCountries[[Actual]:[Mapping]],2,FALSE)</f>
        <v>India</v>
      </c>
      <c r="L1557" t="s">
        <v>18</v>
      </c>
      <c r="M1557" s="21" t="s">
        <v>4016</v>
      </c>
      <c r="N1557" t="str">
        <f>VLOOKUP(IF(FLOOR(tblSalaries[[#This Row],[Salary in USD]]/salary_step,1)&gt;19,19,FLOOR(tblSalaries[[#This Row],[Salary in USD]]/salary_step,1)),tblCountries4[#All],2,0)</f>
        <v>00 | 0 - 12500</v>
      </c>
      <c r="O1557">
        <f>IF(VALUE(max_scatterplot)=0,tblSalaries[[#This Row],[Salary in USD]],IF(AND(tblSalaries[[#This Row],[Salary in USD]]&gt;=VALUE(min_scatterplot),tblSalaries[[#This Row],[Salary in USD]]&lt;=VALUE(max_scatterplot)),tblSalaries[[#This Row],[Salary in USD]],selection_false))</f>
        <v>8903.9583437212841</v>
      </c>
    </row>
    <row r="1558" spans="2:15" ht="15" customHeight="1" x14ac:dyDescent="0.25">
      <c r="B1558" t="s">
        <v>2452</v>
      </c>
      <c r="C1558" s="1">
        <v>41055.121863425928</v>
      </c>
      <c r="D1558" s="4" t="s">
        <v>546</v>
      </c>
      <c r="E1558">
        <v>500000</v>
      </c>
      <c r="F1558" t="s">
        <v>40</v>
      </c>
      <c r="G1558">
        <f>tblSalaries[[#This Row],[clean Salary (in local currency)]]*VLOOKUP(tblSalaries[[#This Row],[Currency]],mapping!D:E,2,FALSE)</f>
        <v>8903.9583437212841</v>
      </c>
      <c r="H1558" t="s">
        <v>207</v>
      </c>
      <c r="I1558" t="s">
        <v>20</v>
      </c>
      <c r="J1558" t="s">
        <v>8</v>
      </c>
      <c r="K1558" t="str">
        <f>VLOOKUP(tblSalaries[[#This Row],[Where do you work]],tblCountries[[Actual]:[Mapping]],2,FALSE)</f>
        <v>India</v>
      </c>
      <c r="L1558" t="s">
        <v>9</v>
      </c>
      <c r="M1558" s="21" t="s">
        <v>4016</v>
      </c>
      <c r="N1558" t="str">
        <f>VLOOKUP(IF(FLOOR(tblSalaries[[#This Row],[Salary in USD]]/salary_step,1)&gt;19,19,FLOOR(tblSalaries[[#This Row],[Salary in USD]]/salary_step,1)),tblCountries4[#All],2,0)</f>
        <v>00 | 0 - 12500</v>
      </c>
      <c r="O1558">
        <f>IF(VALUE(max_scatterplot)=0,tblSalaries[[#This Row],[Salary in USD]],IF(AND(tblSalaries[[#This Row],[Salary in USD]]&gt;=VALUE(min_scatterplot),tblSalaries[[#This Row],[Salary in USD]]&lt;=VALUE(max_scatterplot)),tblSalaries[[#This Row],[Salary in USD]],selection_false))</f>
        <v>8903.9583437212841</v>
      </c>
    </row>
    <row r="1559" spans="2:15" ht="15" customHeight="1" x14ac:dyDescent="0.25">
      <c r="B1559" t="s">
        <v>2508</v>
      </c>
      <c r="C1559" s="1">
        <v>41055.17796296296</v>
      </c>
      <c r="D1559" s="4" t="s">
        <v>611</v>
      </c>
      <c r="E1559">
        <v>500000</v>
      </c>
      <c r="F1559" t="s">
        <v>40</v>
      </c>
      <c r="G1559">
        <f>tblSalaries[[#This Row],[clean Salary (in local currency)]]*VLOOKUP(tblSalaries[[#This Row],[Currency]],mapping!D:E,2,FALSE)</f>
        <v>8903.9583437212841</v>
      </c>
      <c r="H1559" t="s">
        <v>612</v>
      </c>
      <c r="I1559" t="s">
        <v>52</v>
      </c>
      <c r="J1559" t="s">
        <v>8</v>
      </c>
      <c r="K1559" t="str">
        <f>VLOOKUP(tblSalaries[[#This Row],[Where do you work]],tblCountries[[Actual]:[Mapping]],2,FALSE)</f>
        <v>India</v>
      </c>
      <c r="L1559" t="s">
        <v>18</v>
      </c>
      <c r="M1559" s="21" t="s">
        <v>4016</v>
      </c>
      <c r="N1559" t="str">
        <f>VLOOKUP(IF(FLOOR(tblSalaries[[#This Row],[Salary in USD]]/salary_step,1)&gt;19,19,FLOOR(tblSalaries[[#This Row],[Salary in USD]]/salary_step,1)),tblCountries4[#All],2,0)</f>
        <v>00 | 0 - 12500</v>
      </c>
      <c r="O1559">
        <f>IF(VALUE(max_scatterplot)=0,tblSalaries[[#This Row],[Salary in USD]],IF(AND(tblSalaries[[#This Row],[Salary in USD]]&gt;=VALUE(min_scatterplot),tblSalaries[[#This Row],[Salary in USD]]&lt;=VALUE(max_scatterplot)),tblSalaries[[#This Row],[Salary in USD]],selection_false))</f>
        <v>8903.9583437212841</v>
      </c>
    </row>
    <row r="1560" spans="2:15" ht="15" customHeight="1" x14ac:dyDescent="0.25">
      <c r="B1560" t="s">
        <v>2545</v>
      </c>
      <c r="C1560" s="1">
        <v>41055.230150462965</v>
      </c>
      <c r="D1560" s="4" t="s">
        <v>457</v>
      </c>
      <c r="E1560">
        <v>500000</v>
      </c>
      <c r="F1560" t="s">
        <v>40</v>
      </c>
      <c r="G1560">
        <f>tblSalaries[[#This Row],[clean Salary (in local currency)]]*VLOOKUP(tblSalaries[[#This Row],[Currency]],mapping!D:E,2,FALSE)</f>
        <v>8903.9583437212841</v>
      </c>
      <c r="H1560" t="s">
        <v>649</v>
      </c>
      <c r="I1560" t="s">
        <v>20</v>
      </c>
      <c r="J1560" t="s">
        <v>8</v>
      </c>
      <c r="K1560" t="str">
        <f>VLOOKUP(tblSalaries[[#This Row],[Where do you work]],tblCountries[[Actual]:[Mapping]],2,FALSE)</f>
        <v>India</v>
      </c>
      <c r="L1560" t="s">
        <v>13</v>
      </c>
      <c r="M1560" s="21" t="s">
        <v>4016</v>
      </c>
      <c r="N1560" t="str">
        <f>VLOOKUP(IF(FLOOR(tblSalaries[[#This Row],[Salary in USD]]/salary_step,1)&gt;19,19,FLOOR(tblSalaries[[#This Row],[Salary in USD]]/salary_step,1)),tblCountries4[#All],2,0)</f>
        <v>00 | 0 - 12500</v>
      </c>
      <c r="O1560">
        <f>IF(VALUE(max_scatterplot)=0,tblSalaries[[#This Row],[Salary in USD]],IF(AND(tblSalaries[[#This Row],[Salary in USD]]&gt;=VALUE(min_scatterplot),tblSalaries[[#This Row],[Salary in USD]]&lt;=VALUE(max_scatterplot)),tblSalaries[[#This Row],[Salary in USD]],selection_false))</f>
        <v>8903.9583437212841</v>
      </c>
    </row>
    <row r="1561" spans="2:15" ht="15" customHeight="1" x14ac:dyDescent="0.25">
      <c r="B1561" t="s">
        <v>2709</v>
      </c>
      <c r="C1561" s="1">
        <v>41055.599861111114</v>
      </c>
      <c r="D1561" s="4">
        <v>500000</v>
      </c>
      <c r="E1561">
        <v>500000</v>
      </c>
      <c r="F1561" t="s">
        <v>40</v>
      </c>
      <c r="G1561">
        <f>tblSalaries[[#This Row],[clean Salary (in local currency)]]*VLOOKUP(tblSalaries[[#This Row],[Currency]],mapping!D:E,2,FALSE)</f>
        <v>8903.9583437212841</v>
      </c>
      <c r="H1561" t="s">
        <v>821</v>
      </c>
      <c r="I1561" t="s">
        <v>3999</v>
      </c>
      <c r="J1561" t="s">
        <v>8</v>
      </c>
      <c r="K1561" t="str">
        <f>VLOOKUP(tblSalaries[[#This Row],[Where do you work]],tblCountries[[Actual]:[Mapping]],2,FALSE)</f>
        <v>India</v>
      </c>
      <c r="L1561" t="s">
        <v>18</v>
      </c>
      <c r="M1561" s="21">
        <v>1</v>
      </c>
      <c r="N1561" t="str">
        <f>VLOOKUP(IF(FLOOR(tblSalaries[[#This Row],[Salary in USD]]/salary_step,1)&gt;19,19,FLOOR(tblSalaries[[#This Row],[Salary in USD]]/salary_step,1)),tblCountries4[#All],2,0)</f>
        <v>00 | 0 - 12500</v>
      </c>
      <c r="O1561">
        <f>IF(VALUE(max_scatterplot)=0,tblSalaries[[#This Row],[Salary in USD]],IF(AND(tblSalaries[[#This Row],[Salary in USD]]&gt;=VALUE(min_scatterplot),tblSalaries[[#This Row],[Salary in USD]]&lt;=VALUE(max_scatterplot)),tblSalaries[[#This Row],[Salary in USD]],selection_false))</f>
        <v>8903.9583437212841</v>
      </c>
    </row>
    <row r="1562" spans="2:15" ht="15" customHeight="1" x14ac:dyDescent="0.25">
      <c r="B1562" t="s">
        <v>2710</v>
      </c>
      <c r="C1562" s="1">
        <v>41055.606377314813</v>
      </c>
      <c r="D1562" s="4">
        <v>500000</v>
      </c>
      <c r="E1562">
        <v>500000</v>
      </c>
      <c r="F1562" t="s">
        <v>40</v>
      </c>
      <c r="G1562">
        <f>tblSalaries[[#This Row],[clean Salary (in local currency)]]*VLOOKUP(tblSalaries[[#This Row],[Currency]],mapping!D:E,2,FALSE)</f>
        <v>8903.9583437212841</v>
      </c>
      <c r="H1562" t="s">
        <v>279</v>
      </c>
      <c r="I1562" t="s">
        <v>279</v>
      </c>
      <c r="J1562" t="s">
        <v>8</v>
      </c>
      <c r="K1562" t="str">
        <f>VLOOKUP(tblSalaries[[#This Row],[Where do you work]],tblCountries[[Actual]:[Mapping]],2,FALSE)</f>
        <v>India</v>
      </c>
      <c r="L1562" t="s">
        <v>13</v>
      </c>
      <c r="M1562" s="21">
        <v>2</v>
      </c>
      <c r="N1562" t="str">
        <f>VLOOKUP(IF(FLOOR(tblSalaries[[#This Row],[Salary in USD]]/salary_step,1)&gt;19,19,FLOOR(tblSalaries[[#This Row],[Salary in USD]]/salary_step,1)),tblCountries4[#All],2,0)</f>
        <v>00 | 0 - 12500</v>
      </c>
      <c r="O1562">
        <f>IF(VALUE(max_scatterplot)=0,tblSalaries[[#This Row],[Salary in USD]],IF(AND(tblSalaries[[#This Row],[Salary in USD]]&gt;=VALUE(min_scatterplot),tblSalaries[[#This Row],[Salary in USD]]&lt;=VALUE(max_scatterplot)),tblSalaries[[#This Row],[Salary in USD]],selection_false))</f>
        <v>8903.9583437212841</v>
      </c>
    </row>
    <row r="1563" spans="2:15" ht="15" customHeight="1" x14ac:dyDescent="0.25">
      <c r="B1563" t="s">
        <v>2881</v>
      </c>
      <c r="C1563" s="1">
        <v>41056.571006944447</v>
      </c>
      <c r="D1563" s="4" t="s">
        <v>1028</v>
      </c>
      <c r="E1563">
        <v>500000</v>
      </c>
      <c r="F1563" t="s">
        <v>40</v>
      </c>
      <c r="G1563">
        <f>tblSalaries[[#This Row],[clean Salary (in local currency)]]*VLOOKUP(tblSalaries[[#This Row],[Currency]],mapping!D:E,2,FALSE)</f>
        <v>8903.9583437212841</v>
      </c>
      <c r="H1563" t="s">
        <v>1029</v>
      </c>
      <c r="I1563" t="s">
        <v>52</v>
      </c>
      <c r="J1563" t="s">
        <v>8</v>
      </c>
      <c r="K1563" t="str">
        <f>VLOOKUP(tblSalaries[[#This Row],[Where do you work]],tblCountries[[Actual]:[Mapping]],2,FALSE)</f>
        <v>India</v>
      </c>
      <c r="L1563" t="s">
        <v>25</v>
      </c>
      <c r="M1563" s="21">
        <v>5</v>
      </c>
      <c r="N1563" t="str">
        <f>VLOOKUP(IF(FLOOR(tblSalaries[[#This Row],[Salary in USD]]/salary_step,1)&gt;19,19,FLOOR(tblSalaries[[#This Row],[Salary in USD]]/salary_step,1)),tblCountries4[#All],2,0)</f>
        <v>00 | 0 - 12500</v>
      </c>
      <c r="O1563">
        <f>IF(VALUE(max_scatterplot)=0,tblSalaries[[#This Row],[Salary in USD]],IF(AND(tblSalaries[[#This Row],[Salary in USD]]&gt;=VALUE(min_scatterplot),tblSalaries[[#This Row],[Salary in USD]]&lt;=VALUE(max_scatterplot)),tblSalaries[[#This Row],[Salary in USD]],selection_false))</f>
        <v>8903.9583437212841</v>
      </c>
    </row>
    <row r="1564" spans="2:15" ht="15" customHeight="1" x14ac:dyDescent="0.25">
      <c r="B1564" t="s">
        <v>2888</v>
      </c>
      <c r="C1564" s="1">
        <v>41056.6175</v>
      </c>
      <c r="D1564" s="4" t="s">
        <v>1038</v>
      </c>
      <c r="E1564">
        <v>500000</v>
      </c>
      <c r="F1564" t="s">
        <v>40</v>
      </c>
      <c r="G1564">
        <f>tblSalaries[[#This Row],[clean Salary (in local currency)]]*VLOOKUP(tblSalaries[[#This Row],[Currency]],mapping!D:E,2,FALSE)</f>
        <v>8903.9583437212841</v>
      </c>
      <c r="H1564" t="s">
        <v>737</v>
      </c>
      <c r="I1564" t="s">
        <v>279</v>
      </c>
      <c r="J1564" t="s">
        <v>8</v>
      </c>
      <c r="K1564" t="str">
        <f>VLOOKUP(tblSalaries[[#This Row],[Where do you work]],tblCountries[[Actual]:[Mapping]],2,FALSE)</f>
        <v>India</v>
      </c>
      <c r="L1564" t="s">
        <v>18</v>
      </c>
      <c r="M1564" s="21">
        <v>3</v>
      </c>
      <c r="N1564" t="str">
        <f>VLOOKUP(IF(FLOOR(tblSalaries[[#This Row],[Salary in USD]]/salary_step,1)&gt;19,19,FLOOR(tblSalaries[[#This Row],[Salary in USD]]/salary_step,1)),tblCountries4[#All],2,0)</f>
        <v>00 | 0 - 12500</v>
      </c>
      <c r="O1564">
        <f>IF(VALUE(max_scatterplot)=0,tblSalaries[[#This Row],[Salary in USD]],IF(AND(tblSalaries[[#This Row],[Salary in USD]]&gt;=VALUE(min_scatterplot),tblSalaries[[#This Row],[Salary in USD]]&lt;=VALUE(max_scatterplot)),tblSalaries[[#This Row],[Salary in USD]],selection_false))</f>
        <v>8903.9583437212841</v>
      </c>
    </row>
    <row r="1565" spans="2:15" ht="15" customHeight="1" x14ac:dyDescent="0.25">
      <c r="B1565" t="s">
        <v>2984</v>
      </c>
      <c r="C1565" s="1">
        <v>41057.410694444443</v>
      </c>
      <c r="D1565" s="4" t="s">
        <v>457</v>
      </c>
      <c r="E1565">
        <v>500000</v>
      </c>
      <c r="F1565" t="s">
        <v>40</v>
      </c>
      <c r="G1565">
        <f>tblSalaries[[#This Row],[clean Salary (in local currency)]]*VLOOKUP(tblSalaries[[#This Row],[Currency]],mapping!D:E,2,FALSE)</f>
        <v>8903.9583437212841</v>
      </c>
      <c r="H1565" t="s">
        <v>207</v>
      </c>
      <c r="I1565" t="s">
        <v>20</v>
      </c>
      <c r="J1565" t="s">
        <v>8</v>
      </c>
      <c r="K1565" t="str">
        <f>VLOOKUP(tblSalaries[[#This Row],[Where do you work]],tblCountries[[Actual]:[Mapping]],2,FALSE)</f>
        <v>India</v>
      </c>
      <c r="L1565" t="s">
        <v>9</v>
      </c>
      <c r="M1565" s="21">
        <v>7</v>
      </c>
      <c r="N1565" t="str">
        <f>VLOOKUP(IF(FLOOR(tblSalaries[[#This Row],[Salary in USD]]/salary_step,1)&gt;19,19,FLOOR(tblSalaries[[#This Row],[Salary in USD]]/salary_step,1)),tblCountries4[#All],2,0)</f>
        <v>00 | 0 - 12500</v>
      </c>
      <c r="O1565">
        <f>IF(VALUE(max_scatterplot)=0,tblSalaries[[#This Row],[Salary in USD]],IF(AND(tblSalaries[[#This Row],[Salary in USD]]&gt;=VALUE(min_scatterplot),tblSalaries[[#This Row],[Salary in USD]]&lt;=VALUE(max_scatterplot)),tblSalaries[[#This Row],[Salary in USD]],selection_false))</f>
        <v>8903.9583437212841</v>
      </c>
    </row>
    <row r="1566" spans="2:15" ht="15" customHeight="1" x14ac:dyDescent="0.25">
      <c r="B1566" t="s">
        <v>3077</v>
      </c>
      <c r="C1566" s="1">
        <v>41057.669270833336</v>
      </c>
      <c r="D1566" s="4" t="s">
        <v>1229</v>
      </c>
      <c r="E1566">
        <v>500000</v>
      </c>
      <c r="F1566" t="s">
        <v>40</v>
      </c>
      <c r="G1566">
        <f>tblSalaries[[#This Row],[clean Salary (in local currency)]]*VLOOKUP(tblSalaries[[#This Row],[Currency]],mapping!D:E,2,FALSE)</f>
        <v>8903.9583437212841</v>
      </c>
      <c r="H1566" t="s">
        <v>749</v>
      </c>
      <c r="I1566" t="s">
        <v>20</v>
      </c>
      <c r="J1566" t="s">
        <v>8</v>
      </c>
      <c r="K1566" t="str">
        <f>VLOOKUP(tblSalaries[[#This Row],[Where do you work]],tblCountries[[Actual]:[Mapping]],2,FALSE)</f>
        <v>India</v>
      </c>
      <c r="L1566" t="s">
        <v>18</v>
      </c>
      <c r="M1566" s="21">
        <v>23</v>
      </c>
      <c r="N1566" t="str">
        <f>VLOOKUP(IF(FLOOR(tblSalaries[[#This Row],[Salary in USD]]/salary_step,1)&gt;19,19,FLOOR(tblSalaries[[#This Row],[Salary in USD]]/salary_step,1)),tblCountries4[#All],2,0)</f>
        <v>00 | 0 - 12500</v>
      </c>
      <c r="O1566">
        <f>IF(VALUE(max_scatterplot)=0,tblSalaries[[#This Row],[Salary in USD]],IF(AND(tblSalaries[[#This Row],[Salary in USD]]&gt;=VALUE(min_scatterplot),tblSalaries[[#This Row],[Salary in USD]]&lt;=VALUE(max_scatterplot)),tblSalaries[[#This Row],[Salary in USD]],selection_false))</f>
        <v>8903.9583437212841</v>
      </c>
    </row>
    <row r="1567" spans="2:15" ht="15" customHeight="1" x14ac:dyDescent="0.25">
      <c r="B1567" t="s">
        <v>3142</v>
      </c>
      <c r="C1567" s="1">
        <v>41057.922361111108</v>
      </c>
      <c r="D1567" s="4" t="s">
        <v>1299</v>
      </c>
      <c r="E1567">
        <v>500000</v>
      </c>
      <c r="F1567" t="s">
        <v>40</v>
      </c>
      <c r="G1567">
        <f>tblSalaries[[#This Row],[clean Salary (in local currency)]]*VLOOKUP(tblSalaries[[#This Row],[Currency]],mapping!D:E,2,FALSE)</f>
        <v>8903.9583437212841</v>
      </c>
      <c r="H1567" t="s">
        <v>938</v>
      </c>
      <c r="I1567" t="s">
        <v>52</v>
      </c>
      <c r="J1567" t="s">
        <v>8</v>
      </c>
      <c r="K1567" t="str">
        <f>VLOOKUP(tblSalaries[[#This Row],[Where do you work]],tblCountries[[Actual]:[Mapping]],2,FALSE)</f>
        <v>India</v>
      </c>
      <c r="L1567" t="s">
        <v>25</v>
      </c>
      <c r="M1567" s="21">
        <v>25</v>
      </c>
      <c r="N1567" t="str">
        <f>VLOOKUP(IF(FLOOR(tblSalaries[[#This Row],[Salary in USD]]/salary_step,1)&gt;19,19,FLOOR(tblSalaries[[#This Row],[Salary in USD]]/salary_step,1)),tblCountries4[#All],2,0)</f>
        <v>00 | 0 - 12500</v>
      </c>
      <c r="O1567">
        <f>IF(VALUE(max_scatterplot)=0,tblSalaries[[#This Row],[Salary in USD]],IF(AND(tblSalaries[[#This Row],[Salary in USD]]&gt;=VALUE(min_scatterplot),tblSalaries[[#This Row],[Salary in USD]]&lt;=VALUE(max_scatterplot)),tblSalaries[[#This Row],[Salary in USD]],selection_false))</f>
        <v>8903.9583437212841</v>
      </c>
    </row>
    <row r="1568" spans="2:15" ht="15" customHeight="1" x14ac:dyDescent="0.25">
      <c r="B1568" t="s">
        <v>3153</v>
      </c>
      <c r="C1568" s="1">
        <v>41057.9453125</v>
      </c>
      <c r="D1568" s="4">
        <v>500000</v>
      </c>
      <c r="E1568">
        <v>500000</v>
      </c>
      <c r="F1568" t="s">
        <v>40</v>
      </c>
      <c r="G1568">
        <f>tblSalaries[[#This Row],[clean Salary (in local currency)]]*VLOOKUP(tblSalaries[[#This Row],[Currency]],mapping!D:E,2,FALSE)</f>
        <v>8903.9583437212841</v>
      </c>
      <c r="H1568" t="s">
        <v>207</v>
      </c>
      <c r="I1568" t="s">
        <v>20</v>
      </c>
      <c r="J1568" t="s">
        <v>8</v>
      </c>
      <c r="K1568" t="str">
        <f>VLOOKUP(tblSalaries[[#This Row],[Where do you work]],tblCountries[[Actual]:[Mapping]],2,FALSE)</f>
        <v>India</v>
      </c>
      <c r="L1568" t="s">
        <v>9</v>
      </c>
      <c r="M1568" s="21">
        <v>0.8</v>
      </c>
      <c r="N1568" t="str">
        <f>VLOOKUP(IF(FLOOR(tblSalaries[[#This Row],[Salary in USD]]/salary_step,1)&gt;19,19,FLOOR(tblSalaries[[#This Row],[Salary in USD]]/salary_step,1)),tblCountries4[#All],2,0)</f>
        <v>00 | 0 - 12500</v>
      </c>
      <c r="O1568">
        <f>IF(VALUE(max_scatterplot)=0,tblSalaries[[#This Row],[Salary in USD]],IF(AND(tblSalaries[[#This Row],[Salary in USD]]&gt;=VALUE(min_scatterplot),tblSalaries[[#This Row],[Salary in USD]]&lt;=VALUE(max_scatterplot)),tblSalaries[[#This Row],[Salary in USD]],selection_false))</f>
        <v>8903.9583437212841</v>
      </c>
    </row>
    <row r="1569" spans="2:15" ht="15" customHeight="1" x14ac:dyDescent="0.25">
      <c r="B1569" t="s">
        <v>3194</v>
      </c>
      <c r="C1569" s="1">
        <v>41058.019884259258</v>
      </c>
      <c r="D1569" s="4">
        <v>500000</v>
      </c>
      <c r="E1569">
        <v>500000</v>
      </c>
      <c r="F1569" t="s">
        <v>40</v>
      </c>
      <c r="G1569">
        <f>tblSalaries[[#This Row],[clean Salary (in local currency)]]*VLOOKUP(tblSalaries[[#This Row],[Currency]],mapping!D:E,2,FALSE)</f>
        <v>8903.9583437212841</v>
      </c>
      <c r="H1569" t="s">
        <v>356</v>
      </c>
      <c r="I1569" t="s">
        <v>356</v>
      </c>
      <c r="J1569" t="s">
        <v>8</v>
      </c>
      <c r="K1569" t="str">
        <f>VLOOKUP(tblSalaries[[#This Row],[Where do you work]],tblCountries[[Actual]:[Mapping]],2,FALSE)</f>
        <v>India</v>
      </c>
      <c r="L1569" t="s">
        <v>18</v>
      </c>
      <c r="M1569" s="21">
        <v>3</v>
      </c>
      <c r="N1569" t="str">
        <f>VLOOKUP(IF(FLOOR(tblSalaries[[#This Row],[Salary in USD]]/salary_step,1)&gt;19,19,FLOOR(tblSalaries[[#This Row],[Salary in USD]]/salary_step,1)),tblCountries4[#All],2,0)</f>
        <v>00 | 0 - 12500</v>
      </c>
      <c r="O1569">
        <f>IF(VALUE(max_scatterplot)=0,tblSalaries[[#This Row],[Salary in USD]],IF(AND(tblSalaries[[#This Row],[Salary in USD]]&gt;=VALUE(min_scatterplot),tblSalaries[[#This Row],[Salary in USD]]&lt;=VALUE(max_scatterplot)),tblSalaries[[#This Row],[Salary in USD]],selection_false))</f>
        <v>8903.9583437212841</v>
      </c>
    </row>
    <row r="1570" spans="2:15" ht="15" customHeight="1" x14ac:dyDescent="0.25">
      <c r="B1570" t="s">
        <v>3256</v>
      </c>
      <c r="C1570" s="1">
        <v>41058.447094907409</v>
      </c>
      <c r="D1570" s="4">
        <v>500000</v>
      </c>
      <c r="E1570">
        <v>500000</v>
      </c>
      <c r="F1570" t="s">
        <v>40</v>
      </c>
      <c r="G1570">
        <f>tblSalaries[[#This Row],[clean Salary (in local currency)]]*VLOOKUP(tblSalaries[[#This Row],[Currency]],mapping!D:E,2,FALSE)</f>
        <v>8903.9583437212841</v>
      </c>
      <c r="H1570" t="s">
        <v>1427</v>
      </c>
      <c r="I1570" t="s">
        <v>52</v>
      </c>
      <c r="J1570" t="s">
        <v>8</v>
      </c>
      <c r="K1570" t="str">
        <f>VLOOKUP(tblSalaries[[#This Row],[Where do you work]],tblCountries[[Actual]:[Mapping]],2,FALSE)</f>
        <v>India</v>
      </c>
      <c r="L1570" t="s">
        <v>18</v>
      </c>
      <c r="M1570" s="21">
        <v>29</v>
      </c>
      <c r="N1570" t="str">
        <f>VLOOKUP(IF(FLOOR(tblSalaries[[#This Row],[Salary in USD]]/salary_step,1)&gt;19,19,FLOOR(tblSalaries[[#This Row],[Salary in USD]]/salary_step,1)),tblCountries4[#All],2,0)</f>
        <v>00 | 0 - 12500</v>
      </c>
      <c r="O1570">
        <f>IF(VALUE(max_scatterplot)=0,tblSalaries[[#This Row],[Salary in USD]],IF(AND(tblSalaries[[#This Row],[Salary in USD]]&gt;=VALUE(min_scatterplot),tblSalaries[[#This Row],[Salary in USD]]&lt;=VALUE(max_scatterplot)),tblSalaries[[#This Row],[Salary in USD]],selection_false))</f>
        <v>8903.9583437212841</v>
      </c>
    </row>
    <row r="1571" spans="2:15" ht="15" customHeight="1" x14ac:dyDescent="0.25">
      <c r="B1571" t="s">
        <v>3285</v>
      </c>
      <c r="C1571" s="1">
        <v>41058.607430555552</v>
      </c>
      <c r="D1571" s="4" t="s">
        <v>1464</v>
      </c>
      <c r="E1571">
        <v>500000</v>
      </c>
      <c r="F1571" t="s">
        <v>40</v>
      </c>
      <c r="G1571">
        <f>tblSalaries[[#This Row],[clean Salary (in local currency)]]*VLOOKUP(tblSalaries[[#This Row],[Currency]],mapping!D:E,2,FALSE)</f>
        <v>8903.9583437212841</v>
      </c>
      <c r="H1571" t="s">
        <v>1465</v>
      </c>
      <c r="I1571" t="s">
        <v>279</v>
      </c>
      <c r="J1571" t="s">
        <v>8</v>
      </c>
      <c r="K1571" t="str">
        <f>VLOOKUP(tblSalaries[[#This Row],[Where do you work]],tblCountries[[Actual]:[Mapping]],2,FALSE)</f>
        <v>India</v>
      </c>
      <c r="L1571" t="s">
        <v>9</v>
      </c>
      <c r="M1571" s="21">
        <v>2</v>
      </c>
      <c r="N1571" t="str">
        <f>VLOOKUP(IF(FLOOR(tblSalaries[[#This Row],[Salary in USD]]/salary_step,1)&gt;19,19,FLOOR(tblSalaries[[#This Row],[Salary in USD]]/salary_step,1)),tblCountries4[#All],2,0)</f>
        <v>00 | 0 - 12500</v>
      </c>
      <c r="O1571">
        <f>IF(VALUE(max_scatterplot)=0,tblSalaries[[#This Row],[Salary in USD]],IF(AND(tblSalaries[[#This Row],[Salary in USD]]&gt;=VALUE(min_scatterplot),tblSalaries[[#This Row],[Salary in USD]]&lt;=VALUE(max_scatterplot)),tblSalaries[[#This Row],[Salary in USD]],selection_false))</f>
        <v>8903.9583437212841</v>
      </c>
    </row>
    <row r="1572" spans="2:15" ht="15" customHeight="1" x14ac:dyDescent="0.25">
      <c r="B1572" t="s">
        <v>3314</v>
      </c>
      <c r="C1572" s="1">
        <v>41058.719675925924</v>
      </c>
      <c r="D1572" s="4">
        <v>500000</v>
      </c>
      <c r="E1572">
        <v>500000</v>
      </c>
      <c r="F1572" t="s">
        <v>40</v>
      </c>
      <c r="G1572">
        <f>tblSalaries[[#This Row],[clean Salary (in local currency)]]*VLOOKUP(tblSalaries[[#This Row],[Currency]],mapping!D:E,2,FALSE)</f>
        <v>8903.9583437212841</v>
      </c>
      <c r="H1572" t="s">
        <v>1499</v>
      </c>
      <c r="I1572" t="s">
        <v>52</v>
      </c>
      <c r="J1572" t="s">
        <v>8</v>
      </c>
      <c r="K1572" t="str">
        <f>VLOOKUP(tblSalaries[[#This Row],[Where do you work]],tblCountries[[Actual]:[Mapping]],2,FALSE)</f>
        <v>India</v>
      </c>
      <c r="L1572" t="s">
        <v>18</v>
      </c>
      <c r="M1572" s="21">
        <v>5</v>
      </c>
      <c r="N1572" t="str">
        <f>VLOOKUP(IF(FLOOR(tblSalaries[[#This Row],[Salary in USD]]/salary_step,1)&gt;19,19,FLOOR(tblSalaries[[#This Row],[Salary in USD]]/salary_step,1)),tblCountries4[#All],2,0)</f>
        <v>00 | 0 - 12500</v>
      </c>
      <c r="O1572">
        <f>IF(VALUE(max_scatterplot)=0,tblSalaries[[#This Row],[Salary in USD]],IF(AND(tblSalaries[[#This Row],[Salary in USD]]&gt;=VALUE(min_scatterplot),tblSalaries[[#This Row],[Salary in USD]]&lt;=VALUE(max_scatterplot)),tblSalaries[[#This Row],[Salary in USD]],selection_false))</f>
        <v>8903.9583437212841</v>
      </c>
    </row>
    <row r="1573" spans="2:15" ht="15" customHeight="1" x14ac:dyDescent="0.25">
      <c r="B1573" t="s">
        <v>3428</v>
      </c>
      <c r="C1573" s="1">
        <v>41059.556319444448</v>
      </c>
      <c r="D1573" s="4">
        <v>500000</v>
      </c>
      <c r="E1573">
        <v>500000</v>
      </c>
      <c r="F1573" t="s">
        <v>40</v>
      </c>
      <c r="G1573">
        <f>tblSalaries[[#This Row],[clean Salary (in local currency)]]*VLOOKUP(tblSalaries[[#This Row],[Currency]],mapping!D:E,2,FALSE)</f>
        <v>8903.9583437212841</v>
      </c>
      <c r="H1573" t="s">
        <v>1603</v>
      </c>
      <c r="I1573" t="s">
        <v>52</v>
      </c>
      <c r="J1573" t="s">
        <v>8</v>
      </c>
      <c r="K1573" t="str">
        <f>VLOOKUP(tblSalaries[[#This Row],[Where do you work]],tblCountries[[Actual]:[Mapping]],2,FALSE)</f>
        <v>India</v>
      </c>
      <c r="L1573" t="s">
        <v>18</v>
      </c>
      <c r="M1573" s="21">
        <v>0</v>
      </c>
      <c r="N1573" t="str">
        <f>VLOOKUP(IF(FLOOR(tblSalaries[[#This Row],[Salary in USD]]/salary_step,1)&gt;19,19,FLOOR(tblSalaries[[#This Row],[Salary in USD]]/salary_step,1)),tblCountries4[#All],2,0)</f>
        <v>00 | 0 - 12500</v>
      </c>
      <c r="O1573">
        <f>IF(VALUE(max_scatterplot)=0,tblSalaries[[#This Row],[Salary in USD]],IF(AND(tblSalaries[[#This Row],[Salary in USD]]&gt;=VALUE(min_scatterplot),tblSalaries[[#This Row],[Salary in USD]]&lt;=VALUE(max_scatterplot)),tblSalaries[[#This Row],[Salary in USD]],selection_false))</f>
        <v>8903.9583437212841</v>
      </c>
    </row>
    <row r="1574" spans="2:15" ht="15" customHeight="1" x14ac:dyDescent="0.25">
      <c r="B1574" t="s">
        <v>3504</v>
      </c>
      <c r="C1574" s="1">
        <v>41060.437291666669</v>
      </c>
      <c r="D1574" s="4">
        <v>500000</v>
      </c>
      <c r="E1574">
        <v>500000</v>
      </c>
      <c r="F1574" t="s">
        <v>40</v>
      </c>
      <c r="G1574">
        <f>tblSalaries[[#This Row],[clean Salary (in local currency)]]*VLOOKUP(tblSalaries[[#This Row],[Currency]],mapping!D:E,2,FALSE)</f>
        <v>8903.9583437212841</v>
      </c>
      <c r="H1574" t="s">
        <v>1252</v>
      </c>
      <c r="I1574" t="s">
        <v>20</v>
      </c>
      <c r="J1574" t="s">
        <v>8</v>
      </c>
      <c r="K1574" t="str">
        <f>VLOOKUP(tblSalaries[[#This Row],[Where do you work]],tblCountries[[Actual]:[Mapping]],2,FALSE)</f>
        <v>India</v>
      </c>
      <c r="L1574" t="s">
        <v>9</v>
      </c>
      <c r="M1574" s="21">
        <v>8</v>
      </c>
      <c r="N1574" t="str">
        <f>VLOOKUP(IF(FLOOR(tblSalaries[[#This Row],[Salary in USD]]/salary_step,1)&gt;19,19,FLOOR(tblSalaries[[#This Row],[Salary in USD]]/salary_step,1)),tblCountries4[#All],2,0)</f>
        <v>00 | 0 - 12500</v>
      </c>
      <c r="O1574">
        <f>IF(VALUE(max_scatterplot)=0,tblSalaries[[#This Row],[Salary in USD]],IF(AND(tblSalaries[[#This Row],[Salary in USD]]&gt;=VALUE(min_scatterplot),tblSalaries[[#This Row],[Salary in USD]]&lt;=VALUE(max_scatterplot)),tblSalaries[[#This Row],[Salary in USD]],selection_false))</f>
        <v>8903.9583437212841</v>
      </c>
    </row>
    <row r="1575" spans="2:15" ht="15" customHeight="1" x14ac:dyDescent="0.25">
      <c r="B1575" t="s">
        <v>3542</v>
      </c>
      <c r="C1575" s="1">
        <v>41061.115520833337</v>
      </c>
      <c r="D1575" s="4" t="s">
        <v>457</v>
      </c>
      <c r="E1575">
        <v>500000</v>
      </c>
      <c r="F1575" t="s">
        <v>40</v>
      </c>
      <c r="G1575">
        <f>tblSalaries[[#This Row],[clean Salary (in local currency)]]*VLOOKUP(tblSalaries[[#This Row],[Currency]],mapping!D:E,2,FALSE)</f>
        <v>8903.9583437212841</v>
      </c>
      <c r="H1575" t="s">
        <v>243</v>
      </c>
      <c r="I1575" t="s">
        <v>20</v>
      </c>
      <c r="J1575" t="s">
        <v>8</v>
      </c>
      <c r="K1575" t="str">
        <f>VLOOKUP(tblSalaries[[#This Row],[Where do you work]],tblCountries[[Actual]:[Mapping]],2,FALSE)</f>
        <v>India</v>
      </c>
      <c r="L1575" t="s">
        <v>9</v>
      </c>
      <c r="M1575" s="21">
        <v>9</v>
      </c>
      <c r="N1575" t="str">
        <f>VLOOKUP(IF(FLOOR(tblSalaries[[#This Row],[Salary in USD]]/salary_step,1)&gt;19,19,FLOOR(tblSalaries[[#This Row],[Salary in USD]]/salary_step,1)),tblCountries4[#All],2,0)</f>
        <v>00 | 0 - 12500</v>
      </c>
      <c r="O1575">
        <f>IF(VALUE(max_scatterplot)=0,tblSalaries[[#This Row],[Salary in USD]],IF(AND(tblSalaries[[#This Row],[Salary in USD]]&gt;=VALUE(min_scatterplot),tblSalaries[[#This Row],[Salary in USD]]&lt;=VALUE(max_scatterplot)),tblSalaries[[#This Row],[Salary in USD]],selection_false))</f>
        <v>8903.9583437212841</v>
      </c>
    </row>
    <row r="1576" spans="2:15" ht="15" customHeight="1" x14ac:dyDescent="0.25">
      <c r="B1576" t="s">
        <v>3629</v>
      </c>
      <c r="C1576" s="1">
        <v>41064.688298611109</v>
      </c>
      <c r="D1576" s="4" t="s">
        <v>1797</v>
      </c>
      <c r="E1576">
        <v>500000</v>
      </c>
      <c r="F1576" t="s">
        <v>40</v>
      </c>
      <c r="G1576">
        <f>tblSalaries[[#This Row],[clean Salary (in local currency)]]*VLOOKUP(tblSalaries[[#This Row],[Currency]],mapping!D:E,2,FALSE)</f>
        <v>8903.9583437212841</v>
      </c>
      <c r="H1576" t="s">
        <v>786</v>
      </c>
      <c r="I1576" t="s">
        <v>52</v>
      </c>
      <c r="J1576" t="s">
        <v>8</v>
      </c>
      <c r="K1576" t="str">
        <f>VLOOKUP(tblSalaries[[#This Row],[Where do you work]],tblCountries[[Actual]:[Mapping]],2,FALSE)</f>
        <v>India</v>
      </c>
      <c r="L1576" t="s">
        <v>13</v>
      </c>
      <c r="M1576" s="21">
        <v>20</v>
      </c>
      <c r="N1576" t="str">
        <f>VLOOKUP(IF(FLOOR(tblSalaries[[#This Row],[Salary in USD]]/salary_step,1)&gt;19,19,FLOOR(tblSalaries[[#This Row],[Salary in USD]]/salary_step,1)),tblCountries4[#All],2,0)</f>
        <v>00 | 0 - 12500</v>
      </c>
      <c r="O1576">
        <f>IF(VALUE(max_scatterplot)=0,tblSalaries[[#This Row],[Salary in USD]],IF(AND(tblSalaries[[#This Row],[Salary in USD]]&gt;=VALUE(min_scatterplot),tblSalaries[[#This Row],[Salary in USD]]&lt;=VALUE(max_scatterplot)),tblSalaries[[#This Row],[Salary in USD]],selection_false))</f>
        <v>8903.9583437212841</v>
      </c>
    </row>
    <row r="1577" spans="2:15" ht="15" customHeight="1" x14ac:dyDescent="0.25">
      <c r="B1577" t="s">
        <v>3681</v>
      </c>
      <c r="C1577" s="1">
        <v>41066.66920138889</v>
      </c>
      <c r="D1577" s="4">
        <v>500000</v>
      </c>
      <c r="E1577">
        <v>500000</v>
      </c>
      <c r="F1577" t="s">
        <v>40</v>
      </c>
      <c r="G1577">
        <f>tblSalaries[[#This Row],[clean Salary (in local currency)]]*VLOOKUP(tblSalaries[[#This Row],[Currency]],mapping!D:E,2,FALSE)</f>
        <v>8903.9583437212841</v>
      </c>
      <c r="H1577" t="s">
        <v>243</v>
      </c>
      <c r="I1577" t="s">
        <v>20</v>
      </c>
      <c r="J1577" t="s">
        <v>8</v>
      </c>
      <c r="K1577" t="str">
        <f>VLOOKUP(tblSalaries[[#This Row],[Where do you work]],tblCountries[[Actual]:[Mapping]],2,FALSE)</f>
        <v>India</v>
      </c>
      <c r="L1577" t="s">
        <v>9</v>
      </c>
      <c r="M1577" s="21">
        <v>4</v>
      </c>
      <c r="N1577" t="str">
        <f>VLOOKUP(IF(FLOOR(tblSalaries[[#This Row],[Salary in USD]]/salary_step,1)&gt;19,19,FLOOR(tblSalaries[[#This Row],[Salary in USD]]/salary_step,1)),tblCountries4[#All],2,0)</f>
        <v>00 | 0 - 12500</v>
      </c>
      <c r="O1577">
        <f>IF(VALUE(max_scatterplot)=0,tblSalaries[[#This Row],[Salary in USD]],IF(AND(tblSalaries[[#This Row],[Salary in USD]]&gt;=VALUE(min_scatterplot),tblSalaries[[#This Row],[Salary in USD]]&lt;=VALUE(max_scatterplot)),tblSalaries[[#This Row],[Salary in USD]],selection_false))</f>
        <v>8903.9583437212841</v>
      </c>
    </row>
    <row r="1578" spans="2:15" ht="15" customHeight="1" x14ac:dyDescent="0.25">
      <c r="B1578" t="s">
        <v>3692</v>
      </c>
      <c r="C1578" s="1">
        <v>41067.022499999999</v>
      </c>
      <c r="D1578" s="4" t="s">
        <v>1854</v>
      </c>
      <c r="E1578">
        <v>500000</v>
      </c>
      <c r="F1578" t="s">
        <v>40</v>
      </c>
      <c r="G1578">
        <f>tblSalaries[[#This Row],[clean Salary (in local currency)]]*VLOOKUP(tblSalaries[[#This Row],[Currency]],mapping!D:E,2,FALSE)</f>
        <v>8903.9583437212841</v>
      </c>
      <c r="H1578" t="s">
        <v>207</v>
      </c>
      <c r="I1578" t="s">
        <v>20</v>
      </c>
      <c r="J1578" t="s">
        <v>8</v>
      </c>
      <c r="K1578" t="str">
        <f>VLOOKUP(tblSalaries[[#This Row],[Where do you work]],tblCountries[[Actual]:[Mapping]],2,FALSE)</f>
        <v>India</v>
      </c>
      <c r="L1578" t="s">
        <v>9</v>
      </c>
      <c r="M1578" s="21">
        <v>2</v>
      </c>
      <c r="N1578" t="str">
        <f>VLOOKUP(IF(FLOOR(tblSalaries[[#This Row],[Salary in USD]]/salary_step,1)&gt;19,19,FLOOR(tblSalaries[[#This Row],[Salary in USD]]/salary_step,1)),tblCountries4[#All],2,0)</f>
        <v>00 | 0 - 12500</v>
      </c>
      <c r="O1578">
        <f>IF(VALUE(max_scatterplot)=0,tblSalaries[[#This Row],[Salary in USD]],IF(AND(tblSalaries[[#This Row],[Salary in USD]]&gt;=VALUE(min_scatterplot),tblSalaries[[#This Row],[Salary in USD]]&lt;=VALUE(max_scatterplot)),tblSalaries[[#This Row],[Salary in USD]],selection_false))</f>
        <v>8903.9583437212841</v>
      </c>
    </row>
    <row r="1579" spans="2:15" ht="15" customHeight="1" x14ac:dyDescent="0.25">
      <c r="B1579" t="s">
        <v>3741</v>
      </c>
      <c r="C1579" s="1">
        <v>41070.177835648145</v>
      </c>
      <c r="D1579" s="4">
        <v>500000</v>
      </c>
      <c r="E1579">
        <v>500000</v>
      </c>
      <c r="F1579" t="s">
        <v>40</v>
      </c>
      <c r="G1579">
        <f>tblSalaries[[#This Row],[clean Salary (in local currency)]]*VLOOKUP(tblSalaries[[#This Row],[Currency]],mapping!D:E,2,FALSE)</f>
        <v>8903.9583437212841</v>
      </c>
      <c r="H1579" t="s">
        <v>1891</v>
      </c>
      <c r="I1579" t="s">
        <v>20</v>
      </c>
      <c r="J1579" t="s">
        <v>8</v>
      </c>
      <c r="K1579" t="str">
        <f>VLOOKUP(tblSalaries[[#This Row],[Where do you work]],tblCountries[[Actual]:[Mapping]],2,FALSE)</f>
        <v>India</v>
      </c>
      <c r="L1579" t="s">
        <v>13</v>
      </c>
      <c r="M1579" s="21">
        <v>0</v>
      </c>
      <c r="N1579" t="str">
        <f>VLOOKUP(IF(FLOOR(tblSalaries[[#This Row],[Salary in USD]]/salary_step,1)&gt;19,19,FLOOR(tblSalaries[[#This Row],[Salary in USD]]/salary_step,1)),tblCountries4[#All],2,0)</f>
        <v>00 | 0 - 12500</v>
      </c>
      <c r="O1579">
        <f>IF(VALUE(max_scatterplot)=0,tblSalaries[[#This Row],[Salary in USD]],IF(AND(tblSalaries[[#This Row],[Salary in USD]]&gt;=VALUE(min_scatterplot),tblSalaries[[#This Row],[Salary in USD]]&lt;=VALUE(max_scatterplot)),tblSalaries[[#This Row],[Salary in USD]],selection_false))</f>
        <v>8903.9583437212841</v>
      </c>
    </row>
    <row r="1580" spans="2:15" ht="15" customHeight="1" x14ac:dyDescent="0.25">
      <c r="B1580" t="s">
        <v>2665</v>
      </c>
      <c r="C1580" s="1">
        <v>41055.537673611114</v>
      </c>
      <c r="D1580" s="4">
        <v>8738</v>
      </c>
      <c r="E1580">
        <v>8738</v>
      </c>
      <c r="F1580" t="s">
        <v>6</v>
      </c>
      <c r="G1580">
        <f>tblSalaries[[#This Row],[clean Salary (in local currency)]]*VLOOKUP(tblSalaries[[#This Row],[Currency]],mapping!D:E,2,FALSE)</f>
        <v>8738</v>
      </c>
      <c r="H1580" t="s">
        <v>775</v>
      </c>
      <c r="I1580" t="s">
        <v>52</v>
      </c>
      <c r="J1580" t="s">
        <v>8</v>
      </c>
      <c r="K1580" t="str">
        <f>VLOOKUP(tblSalaries[[#This Row],[Where do you work]],tblCountries[[Actual]:[Mapping]],2,FALSE)</f>
        <v>India</v>
      </c>
      <c r="L1580" t="s">
        <v>13</v>
      </c>
      <c r="M1580" s="21">
        <v>7.3</v>
      </c>
      <c r="N1580" t="str">
        <f>VLOOKUP(IF(FLOOR(tblSalaries[[#This Row],[Salary in USD]]/salary_step,1)&gt;19,19,FLOOR(tblSalaries[[#This Row],[Salary in USD]]/salary_step,1)),tblCountries4[#All],2,0)</f>
        <v>00 | 0 - 12500</v>
      </c>
      <c r="O1580">
        <f>IF(VALUE(max_scatterplot)=0,tblSalaries[[#This Row],[Salary in USD]],IF(AND(tblSalaries[[#This Row],[Salary in USD]]&gt;=VALUE(min_scatterplot),tblSalaries[[#This Row],[Salary in USD]]&lt;=VALUE(max_scatterplot)),tblSalaries[[#This Row],[Salary in USD]],selection_false))</f>
        <v>8738</v>
      </c>
    </row>
    <row r="1581" spans="2:15" ht="15" customHeight="1" x14ac:dyDescent="0.25">
      <c r="B1581" t="s">
        <v>3154</v>
      </c>
      <c r="C1581" s="1">
        <v>41057.945439814815</v>
      </c>
      <c r="D1581" s="4" t="s">
        <v>1313</v>
      </c>
      <c r="E1581">
        <v>8725</v>
      </c>
      <c r="F1581" t="s">
        <v>6</v>
      </c>
      <c r="G1581">
        <f>tblSalaries[[#This Row],[clean Salary (in local currency)]]*VLOOKUP(tblSalaries[[#This Row],[Currency]],mapping!D:E,2,FALSE)</f>
        <v>8725</v>
      </c>
      <c r="H1581" t="s">
        <v>594</v>
      </c>
      <c r="I1581" t="s">
        <v>52</v>
      </c>
      <c r="J1581" t="s">
        <v>17</v>
      </c>
      <c r="K1581" t="str">
        <f>VLOOKUP(tblSalaries[[#This Row],[Where do you work]],tblCountries[[Actual]:[Mapping]],2,FALSE)</f>
        <v>Pakistan</v>
      </c>
      <c r="L1581" t="s">
        <v>18</v>
      </c>
      <c r="M1581" s="21">
        <v>18</v>
      </c>
      <c r="N1581" t="str">
        <f>VLOOKUP(IF(FLOOR(tblSalaries[[#This Row],[Salary in USD]]/salary_step,1)&gt;19,19,FLOOR(tblSalaries[[#This Row],[Salary in USD]]/salary_step,1)),tblCountries4[#All],2,0)</f>
        <v>00 | 0 - 12500</v>
      </c>
      <c r="O1581">
        <f>IF(VALUE(max_scatterplot)=0,tblSalaries[[#This Row],[Salary in USD]],IF(AND(tblSalaries[[#This Row],[Salary in USD]]&gt;=VALUE(min_scatterplot),tblSalaries[[#This Row],[Salary in USD]]&lt;=VALUE(max_scatterplot)),tblSalaries[[#This Row],[Salary in USD]],selection_false))</f>
        <v>8725</v>
      </c>
    </row>
    <row r="1582" spans="2:15" ht="15" customHeight="1" x14ac:dyDescent="0.25">
      <c r="B1582" t="s">
        <v>3028</v>
      </c>
      <c r="C1582" s="1">
        <v>41057.570972222224</v>
      </c>
      <c r="D1582" s="4">
        <v>725</v>
      </c>
      <c r="E1582">
        <v>8700</v>
      </c>
      <c r="F1582" t="s">
        <v>6</v>
      </c>
      <c r="G1582">
        <f>tblSalaries[[#This Row],[clean Salary (in local currency)]]*VLOOKUP(tblSalaries[[#This Row],[Currency]],mapping!D:E,2,FALSE)</f>
        <v>8700</v>
      </c>
      <c r="H1582" t="s">
        <v>1182</v>
      </c>
      <c r="I1582" t="s">
        <v>488</v>
      </c>
      <c r="J1582" t="s">
        <v>8</v>
      </c>
      <c r="K1582" t="str">
        <f>VLOOKUP(tblSalaries[[#This Row],[Where do you work]],tblCountries[[Actual]:[Mapping]],2,FALSE)</f>
        <v>India</v>
      </c>
      <c r="L1582" t="s">
        <v>18</v>
      </c>
      <c r="M1582" s="21">
        <v>7</v>
      </c>
      <c r="N1582" t="str">
        <f>VLOOKUP(IF(FLOOR(tblSalaries[[#This Row],[Salary in USD]]/salary_step,1)&gt;19,19,FLOOR(tblSalaries[[#This Row],[Salary in USD]]/salary_step,1)),tblCountries4[#All],2,0)</f>
        <v>00 | 0 - 12500</v>
      </c>
      <c r="O1582">
        <f>IF(VALUE(max_scatterplot)=0,tblSalaries[[#This Row],[Salary in USD]],IF(AND(tblSalaries[[#This Row],[Salary in USD]]&gt;=VALUE(min_scatterplot),tblSalaries[[#This Row],[Salary in USD]]&lt;=VALUE(max_scatterplot)),tblSalaries[[#This Row],[Salary in USD]],selection_false))</f>
        <v>8700</v>
      </c>
    </row>
    <row r="1583" spans="2:15" ht="15" customHeight="1" x14ac:dyDescent="0.25">
      <c r="B1583" t="s">
        <v>2904</v>
      </c>
      <c r="C1583" s="1">
        <v>41056.720081018517</v>
      </c>
      <c r="D1583" s="4" t="s">
        <v>1053</v>
      </c>
      <c r="E1583">
        <v>486000</v>
      </c>
      <c r="F1583" t="s">
        <v>40</v>
      </c>
      <c r="G1583">
        <f>tblSalaries[[#This Row],[clean Salary (in local currency)]]*VLOOKUP(tblSalaries[[#This Row],[Currency]],mapping!D:E,2,FALSE)</f>
        <v>8654.6475100970874</v>
      </c>
      <c r="H1583" t="s">
        <v>1054</v>
      </c>
      <c r="I1583" t="s">
        <v>52</v>
      </c>
      <c r="J1583" t="s">
        <v>8</v>
      </c>
      <c r="K1583" t="str">
        <f>VLOOKUP(tblSalaries[[#This Row],[Where do you work]],tblCountries[[Actual]:[Mapping]],2,FALSE)</f>
        <v>India</v>
      </c>
      <c r="L1583" t="s">
        <v>13</v>
      </c>
      <c r="M1583" s="21">
        <v>6</v>
      </c>
      <c r="N1583" t="str">
        <f>VLOOKUP(IF(FLOOR(tblSalaries[[#This Row],[Salary in USD]]/salary_step,1)&gt;19,19,FLOOR(tblSalaries[[#This Row],[Salary in USD]]/salary_step,1)),tblCountries4[#All],2,0)</f>
        <v>00 | 0 - 12500</v>
      </c>
      <c r="O1583">
        <f>IF(VALUE(max_scatterplot)=0,tblSalaries[[#This Row],[Salary in USD]],IF(AND(tblSalaries[[#This Row],[Salary in USD]]&gt;=VALUE(min_scatterplot),tblSalaries[[#This Row],[Salary in USD]]&lt;=VALUE(max_scatterplot)),tblSalaries[[#This Row],[Salary in USD]],selection_false))</f>
        <v>8654.6475100970874</v>
      </c>
    </row>
    <row r="1584" spans="2:15" ht="15" customHeight="1" x14ac:dyDescent="0.25">
      <c r="B1584" t="s">
        <v>3144</v>
      </c>
      <c r="C1584" s="1">
        <v>41057.92597222222</v>
      </c>
      <c r="D1584" s="4">
        <v>8600</v>
      </c>
      <c r="E1584">
        <v>8600</v>
      </c>
      <c r="F1584" t="s">
        <v>6</v>
      </c>
      <c r="G1584">
        <f>tblSalaries[[#This Row],[clean Salary (in local currency)]]*VLOOKUP(tblSalaries[[#This Row],[Currency]],mapping!D:E,2,FALSE)</f>
        <v>8600</v>
      </c>
      <c r="H1584" t="s">
        <v>1302</v>
      </c>
      <c r="I1584" t="s">
        <v>20</v>
      </c>
      <c r="J1584" t="s">
        <v>8</v>
      </c>
      <c r="K1584" t="str">
        <f>VLOOKUP(tblSalaries[[#This Row],[Where do you work]],tblCountries[[Actual]:[Mapping]],2,FALSE)</f>
        <v>India</v>
      </c>
      <c r="L1584" t="s">
        <v>9</v>
      </c>
      <c r="M1584" s="21">
        <v>2</v>
      </c>
      <c r="N1584" t="str">
        <f>VLOOKUP(IF(FLOOR(tblSalaries[[#This Row],[Salary in USD]]/salary_step,1)&gt;19,19,FLOOR(tblSalaries[[#This Row],[Salary in USD]]/salary_step,1)),tblCountries4[#All],2,0)</f>
        <v>00 | 0 - 12500</v>
      </c>
      <c r="O1584">
        <f>IF(VALUE(max_scatterplot)=0,tblSalaries[[#This Row],[Salary in USD]],IF(AND(tblSalaries[[#This Row],[Salary in USD]]&gt;=VALUE(min_scatterplot),tblSalaries[[#This Row],[Salary in USD]]&lt;=VALUE(max_scatterplot)),tblSalaries[[#This Row],[Salary in USD]],selection_false))</f>
        <v>8600</v>
      </c>
    </row>
    <row r="1585" spans="2:15" ht="15" customHeight="1" x14ac:dyDescent="0.25">
      <c r="B1585" t="s">
        <v>2227</v>
      </c>
      <c r="C1585" s="1">
        <v>41055.040312500001</v>
      </c>
      <c r="D1585" s="4">
        <v>480000</v>
      </c>
      <c r="E1585">
        <v>480000</v>
      </c>
      <c r="F1585" t="s">
        <v>40</v>
      </c>
      <c r="G1585">
        <f>tblSalaries[[#This Row],[clean Salary (in local currency)]]*VLOOKUP(tblSalaries[[#This Row],[Currency]],mapping!D:E,2,FALSE)</f>
        <v>8547.8000099724322</v>
      </c>
      <c r="H1585" t="s">
        <v>300</v>
      </c>
      <c r="I1585" t="s">
        <v>52</v>
      </c>
      <c r="J1585" t="s">
        <v>8</v>
      </c>
      <c r="K1585" t="str">
        <f>VLOOKUP(tblSalaries[[#This Row],[Where do you work]],tblCountries[[Actual]:[Mapping]],2,FALSE)</f>
        <v>India</v>
      </c>
      <c r="L1585" t="s">
        <v>9</v>
      </c>
      <c r="M1585" s="21" t="s">
        <v>4016</v>
      </c>
      <c r="N1585" t="str">
        <f>VLOOKUP(IF(FLOOR(tblSalaries[[#This Row],[Salary in USD]]/salary_step,1)&gt;19,19,FLOOR(tblSalaries[[#This Row],[Salary in USD]]/salary_step,1)),tblCountries4[#All],2,0)</f>
        <v>00 | 0 - 12500</v>
      </c>
      <c r="O1585">
        <f>IF(VALUE(max_scatterplot)=0,tblSalaries[[#This Row],[Salary in USD]],IF(AND(tblSalaries[[#This Row],[Salary in USD]]&gt;=VALUE(min_scatterplot),tblSalaries[[#This Row],[Salary in USD]]&lt;=VALUE(max_scatterplot)),tblSalaries[[#This Row],[Salary in USD]],selection_false))</f>
        <v>8547.8000099724322</v>
      </c>
    </row>
    <row r="1586" spans="2:15" ht="15" customHeight="1" x14ac:dyDescent="0.25">
      <c r="B1586" t="s">
        <v>2372</v>
      </c>
      <c r="C1586" s="1">
        <v>41055.07707175926</v>
      </c>
      <c r="D1586" s="4" t="s">
        <v>453</v>
      </c>
      <c r="E1586">
        <v>480000</v>
      </c>
      <c r="F1586" t="s">
        <v>40</v>
      </c>
      <c r="G1586">
        <f>tblSalaries[[#This Row],[clean Salary (in local currency)]]*VLOOKUP(tblSalaries[[#This Row],[Currency]],mapping!D:E,2,FALSE)</f>
        <v>8547.8000099724322</v>
      </c>
      <c r="H1586" t="s">
        <v>454</v>
      </c>
      <c r="I1586" t="s">
        <v>52</v>
      </c>
      <c r="J1586" t="s">
        <v>8</v>
      </c>
      <c r="K1586" t="str">
        <f>VLOOKUP(tblSalaries[[#This Row],[Where do you work]],tblCountries[[Actual]:[Mapping]],2,FALSE)</f>
        <v>India</v>
      </c>
      <c r="L1586" t="s">
        <v>25</v>
      </c>
      <c r="M1586" s="21" t="s">
        <v>4016</v>
      </c>
      <c r="N1586" t="str">
        <f>VLOOKUP(IF(FLOOR(tblSalaries[[#This Row],[Salary in USD]]/salary_step,1)&gt;19,19,FLOOR(tblSalaries[[#This Row],[Salary in USD]]/salary_step,1)),tblCountries4[#All],2,0)</f>
        <v>00 | 0 - 12500</v>
      </c>
      <c r="O1586">
        <f>IF(VALUE(max_scatterplot)=0,tblSalaries[[#This Row],[Salary in USD]],IF(AND(tblSalaries[[#This Row],[Salary in USD]]&gt;=VALUE(min_scatterplot),tblSalaries[[#This Row],[Salary in USD]]&lt;=VALUE(max_scatterplot)),tblSalaries[[#This Row],[Salary in USD]],selection_false))</f>
        <v>8547.8000099724322</v>
      </c>
    </row>
    <row r="1587" spans="2:15" ht="15" customHeight="1" x14ac:dyDescent="0.25">
      <c r="B1587" t="s">
        <v>2645</v>
      </c>
      <c r="C1587" s="1">
        <v>41055.511817129627</v>
      </c>
      <c r="D1587" s="4">
        <v>480000</v>
      </c>
      <c r="E1587">
        <v>480000</v>
      </c>
      <c r="F1587" t="s">
        <v>40</v>
      </c>
      <c r="G1587">
        <f>tblSalaries[[#This Row],[clean Salary (in local currency)]]*VLOOKUP(tblSalaries[[#This Row],[Currency]],mapping!D:E,2,FALSE)</f>
        <v>8547.8000099724322</v>
      </c>
      <c r="H1587" t="s">
        <v>751</v>
      </c>
      <c r="I1587" t="s">
        <v>3999</v>
      </c>
      <c r="J1587" t="s">
        <v>8</v>
      </c>
      <c r="K1587" t="str">
        <f>VLOOKUP(tblSalaries[[#This Row],[Where do you work]],tblCountries[[Actual]:[Mapping]],2,FALSE)</f>
        <v>India</v>
      </c>
      <c r="L1587" t="s">
        <v>25</v>
      </c>
      <c r="M1587" s="21">
        <v>3</v>
      </c>
      <c r="N1587" t="str">
        <f>VLOOKUP(IF(FLOOR(tblSalaries[[#This Row],[Salary in USD]]/salary_step,1)&gt;19,19,FLOOR(tblSalaries[[#This Row],[Salary in USD]]/salary_step,1)),tblCountries4[#All],2,0)</f>
        <v>00 | 0 - 12500</v>
      </c>
      <c r="O1587">
        <f>IF(VALUE(max_scatterplot)=0,tblSalaries[[#This Row],[Salary in USD]],IF(AND(tblSalaries[[#This Row],[Salary in USD]]&gt;=VALUE(min_scatterplot),tblSalaries[[#This Row],[Salary in USD]]&lt;=VALUE(max_scatterplot)),tblSalaries[[#This Row],[Salary in USD]],selection_false))</f>
        <v>8547.8000099724322</v>
      </c>
    </row>
    <row r="1588" spans="2:15" ht="15" customHeight="1" x14ac:dyDescent="0.25">
      <c r="B1588" t="s">
        <v>2659</v>
      </c>
      <c r="C1588" s="1">
        <v>41055.525613425925</v>
      </c>
      <c r="D1588" s="4" t="s">
        <v>766</v>
      </c>
      <c r="E1588">
        <v>480000</v>
      </c>
      <c r="F1588" t="s">
        <v>40</v>
      </c>
      <c r="G1588">
        <f>tblSalaries[[#This Row],[clean Salary (in local currency)]]*VLOOKUP(tblSalaries[[#This Row],[Currency]],mapping!D:E,2,FALSE)</f>
        <v>8547.8000099724322</v>
      </c>
      <c r="H1588" t="s">
        <v>767</v>
      </c>
      <c r="I1588" t="s">
        <v>52</v>
      </c>
      <c r="J1588" t="s">
        <v>8</v>
      </c>
      <c r="K1588" t="str">
        <f>VLOOKUP(tblSalaries[[#This Row],[Where do you work]],tblCountries[[Actual]:[Mapping]],2,FALSE)</f>
        <v>India</v>
      </c>
      <c r="L1588" t="s">
        <v>18</v>
      </c>
      <c r="M1588" s="21">
        <v>8</v>
      </c>
      <c r="N1588" t="str">
        <f>VLOOKUP(IF(FLOOR(tblSalaries[[#This Row],[Salary in USD]]/salary_step,1)&gt;19,19,FLOOR(tblSalaries[[#This Row],[Salary in USD]]/salary_step,1)),tblCountries4[#All],2,0)</f>
        <v>00 | 0 - 12500</v>
      </c>
      <c r="O1588">
        <f>IF(VALUE(max_scatterplot)=0,tblSalaries[[#This Row],[Salary in USD]],IF(AND(tblSalaries[[#This Row],[Salary in USD]]&gt;=VALUE(min_scatterplot),tblSalaries[[#This Row],[Salary in USD]]&lt;=VALUE(max_scatterplot)),tblSalaries[[#This Row],[Salary in USD]],selection_false))</f>
        <v>8547.8000099724322</v>
      </c>
    </row>
    <row r="1589" spans="2:15" ht="15" customHeight="1" x14ac:dyDescent="0.25">
      <c r="B1589" t="s">
        <v>2702</v>
      </c>
      <c r="C1589" s="1">
        <v>41055.590868055559</v>
      </c>
      <c r="D1589" s="4" t="s">
        <v>812</v>
      </c>
      <c r="E1589">
        <v>480000</v>
      </c>
      <c r="F1589" t="s">
        <v>40</v>
      </c>
      <c r="G1589">
        <f>tblSalaries[[#This Row],[clean Salary (in local currency)]]*VLOOKUP(tblSalaries[[#This Row],[Currency]],mapping!D:E,2,FALSE)</f>
        <v>8547.8000099724322</v>
      </c>
      <c r="H1589" t="s">
        <v>207</v>
      </c>
      <c r="I1589" t="s">
        <v>20</v>
      </c>
      <c r="J1589" t="s">
        <v>8</v>
      </c>
      <c r="K1589" t="str">
        <f>VLOOKUP(tblSalaries[[#This Row],[Where do you work]],tblCountries[[Actual]:[Mapping]],2,FALSE)</f>
        <v>India</v>
      </c>
      <c r="L1589" t="s">
        <v>9</v>
      </c>
      <c r="M1589" s="21">
        <v>4</v>
      </c>
      <c r="N1589" t="str">
        <f>VLOOKUP(IF(FLOOR(tblSalaries[[#This Row],[Salary in USD]]/salary_step,1)&gt;19,19,FLOOR(tblSalaries[[#This Row],[Salary in USD]]/salary_step,1)),tblCountries4[#All],2,0)</f>
        <v>00 | 0 - 12500</v>
      </c>
      <c r="O1589">
        <f>IF(VALUE(max_scatterplot)=0,tblSalaries[[#This Row],[Salary in USD]],IF(AND(tblSalaries[[#This Row],[Salary in USD]]&gt;=VALUE(min_scatterplot),tblSalaries[[#This Row],[Salary in USD]]&lt;=VALUE(max_scatterplot)),tblSalaries[[#This Row],[Salary in USD]],selection_false))</f>
        <v>8547.8000099724322</v>
      </c>
    </row>
    <row r="1590" spans="2:15" ht="15" customHeight="1" x14ac:dyDescent="0.25">
      <c r="B1590" t="s">
        <v>2723</v>
      </c>
      <c r="C1590" s="1">
        <v>41055.629166666666</v>
      </c>
      <c r="D1590" s="4">
        <v>4.8</v>
      </c>
      <c r="E1590">
        <v>480000</v>
      </c>
      <c r="F1590" t="s">
        <v>40</v>
      </c>
      <c r="G1590">
        <f>tblSalaries[[#This Row],[clean Salary (in local currency)]]*VLOOKUP(tblSalaries[[#This Row],[Currency]],mapping!D:E,2,FALSE)</f>
        <v>8547.8000099724322</v>
      </c>
      <c r="H1590" t="s">
        <v>837</v>
      </c>
      <c r="I1590" t="s">
        <v>20</v>
      </c>
      <c r="J1590" t="s">
        <v>8</v>
      </c>
      <c r="K1590" t="str">
        <f>VLOOKUP(tblSalaries[[#This Row],[Where do you work]],tblCountries[[Actual]:[Mapping]],2,FALSE)</f>
        <v>India</v>
      </c>
      <c r="L1590" t="s">
        <v>18</v>
      </c>
      <c r="M1590" s="21">
        <v>3.5</v>
      </c>
      <c r="N1590" t="str">
        <f>VLOOKUP(IF(FLOOR(tblSalaries[[#This Row],[Salary in USD]]/salary_step,1)&gt;19,19,FLOOR(tblSalaries[[#This Row],[Salary in USD]]/salary_step,1)),tblCountries4[#All],2,0)</f>
        <v>00 | 0 - 12500</v>
      </c>
      <c r="O1590">
        <f>IF(VALUE(max_scatterplot)=0,tblSalaries[[#This Row],[Salary in USD]],IF(AND(tblSalaries[[#This Row],[Salary in USD]]&gt;=VALUE(min_scatterplot),tblSalaries[[#This Row],[Salary in USD]]&lt;=VALUE(max_scatterplot)),tblSalaries[[#This Row],[Salary in USD]],selection_false))</f>
        <v>8547.8000099724322</v>
      </c>
    </row>
    <row r="1591" spans="2:15" ht="15" customHeight="1" x14ac:dyDescent="0.25">
      <c r="B1591" t="s">
        <v>2772</v>
      </c>
      <c r="C1591" s="1">
        <v>41055.778831018521</v>
      </c>
      <c r="D1591" s="4" t="s">
        <v>896</v>
      </c>
      <c r="E1591">
        <v>480000</v>
      </c>
      <c r="F1591" t="s">
        <v>40</v>
      </c>
      <c r="G1591">
        <f>tblSalaries[[#This Row],[clean Salary (in local currency)]]*VLOOKUP(tblSalaries[[#This Row],[Currency]],mapping!D:E,2,FALSE)</f>
        <v>8547.8000099724322</v>
      </c>
      <c r="H1591" t="s">
        <v>897</v>
      </c>
      <c r="I1591" t="s">
        <v>52</v>
      </c>
      <c r="J1591" t="s">
        <v>8</v>
      </c>
      <c r="K1591" t="str">
        <f>VLOOKUP(tblSalaries[[#This Row],[Where do you work]],tblCountries[[Actual]:[Mapping]],2,FALSE)</f>
        <v>India</v>
      </c>
      <c r="L1591" t="s">
        <v>9</v>
      </c>
      <c r="M1591" s="21">
        <v>11</v>
      </c>
      <c r="N1591" t="str">
        <f>VLOOKUP(IF(FLOOR(tblSalaries[[#This Row],[Salary in USD]]/salary_step,1)&gt;19,19,FLOOR(tblSalaries[[#This Row],[Salary in USD]]/salary_step,1)),tblCountries4[#All],2,0)</f>
        <v>00 | 0 - 12500</v>
      </c>
      <c r="O1591">
        <f>IF(VALUE(max_scatterplot)=0,tblSalaries[[#This Row],[Salary in USD]],IF(AND(tblSalaries[[#This Row],[Salary in USD]]&gt;=VALUE(min_scatterplot),tblSalaries[[#This Row],[Salary in USD]]&lt;=VALUE(max_scatterplot)),tblSalaries[[#This Row],[Salary in USD]],selection_false))</f>
        <v>8547.8000099724322</v>
      </c>
    </row>
    <row r="1592" spans="2:15" ht="15" customHeight="1" x14ac:dyDescent="0.25">
      <c r="B1592" t="s">
        <v>2933</v>
      </c>
      <c r="C1592" s="1">
        <v>41057.020092592589</v>
      </c>
      <c r="D1592" s="4" t="s">
        <v>896</v>
      </c>
      <c r="E1592">
        <v>480000</v>
      </c>
      <c r="F1592" t="s">
        <v>40</v>
      </c>
      <c r="G1592">
        <f>tblSalaries[[#This Row],[clean Salary (in local currency)]]*VLOOKUP(tblSalaries[[#This Row],[Currency]],mapping!D:E,2,FALSE)</f>
        <v>8547.8000099724322</v>
      </c>
      <c r="H1592" t="s">
        <v>52</v>
      </c>
      <c r="I1592" t="s">
        <v>52</v>
      </c>
      <c r="J1592" t="s">
        <v>8</v>
      </c>
      <c r="K1592" t="str">
        <f>VLOOKUP(tblSalaries[[#This Row],[Where do you work]],tblCountries[[Actual]:[Mapping]],2,FALSE)</f>
        <v>India</v>
      </c>
      <c r="L1592" t="s">
        <v>18</v>
      </c>
      <c r="M1592" s="21">
        <v>2</v>
      </c>
      <c r="N1592" t="str">
        <f>VLOOKUP(IF(FLOOR(tblSalaries[[#This Row],[Salary in USD]]/salary_step,1)&gt;19,19,FLOOR(tblSalaries[[#This Row],[Salary in USD]]/salary_step,1)),tblCountries4[#All],2,0)</f>
        <v>00 | 0 - 12500</v>
      </c>
      <c r="O1592">
        <f>IF(VALUE(max_scatterplot)=0,tblSalaries[[#This Row],[Salary in USD]],IF(AND(tblSalaries[[#This Row],[Salary in USD]]&gt;=VALUE(min_scatterplot),tblSalaries[[#This Row],[Salary in USD]]&lt;=VALUE(max_scatterplot)),tblSalaries[[#This Row],[Salary in USD]],selection_false))</f>
        <v>8547.8000099724322</v>
      </c>
    </row>
    <row r="1593" spans="2:15" ht="15" customHeight="1" x14ac:dyDescent="0.25">
      <c r="B1593" t="s">
        <v>3182</v>
      </c>
      <c r="C1593" s="1">
        <v>41057.994930555556</v>
      </c>
      <c r="D1593" s="4">
        <v>480000</v>
      </c>
      <c r="E1593">
        <v>480000</v>
      </c>
      <c r="F1593" t="s">
        <v>40</v>
      </c>
      <c r="G1593">
        <f>tblSalaries[[#This Row],[clean Salary (in local currency)]]*VLOOKUP(tblSalaries[[#This Row],[Currency]],mapping!D:E,2,FALSE)</f>
        <v>8547.8000099724322</v>
      </c>
      <c r="H1593" t="s">
        <v>1352</v>
      </c>
      <c r="I1593" t="s">
        <v>356</v>
      </c>
      <c r="J1593" t="s">
        <v>8</v>
      </c>
      <c r="K1593" t="str">
        <f>VLOOKUP(tblSalaries[[#This Row],[Where do you work]],tblCountries[[Actual]:[Mapping]],2,FALSE)</f>
        <v>India</v>
      </c>
      <c r="L1593" t="s">
        <v>13</v>
      </c>
      <c r="M1593" s="21">
        <v>15</v>
      </c>
      <c r="N1593" t="str">
        <f>VLOOKUP(IF(FLOOR(tblSalaries[[#This Row],[Salary in USD]]/salary_step,1)&gt;19,19,FLOOR(tblSalaries[[#This Row],[Salary in USD]]/salary_step,1)),tblCountries4[#All],2,0)</f>
        <v>00 | 0 - 12500</v>
      </c>
      <c r="O1593">
        <f>IF(VALUE(max_scatterplot)=0,tblSalaries[[#This Row],[Salary in USD]],IF(AND(tblSalaries[[#This Row],[Salary in USD]]&gt;=VALUE(min_scatterplot),tblSalaries[[#This Row],[Salary in USD]]&lt;=VALUE(max_scatterplot)),tblSalaries[[#This Row],[Salary in USD]],selection_false))</f>
        <v>8547.8000099724322</v>
      </c>
    </row>
    <row r="1594" spans="2:15" ht="15" customHeight="1" x14ac:dyDescent="0.25">
      <c r="B1594" t="s">
        <v>3424</v>
      </c>
      <c r="C1594" s="1">
        <v>41059.517627314817</v>
      </c>
      <c r="D1594" s="4">
        <v>480000</v>
      </c>
      <c r="E1594">
        <v>480000</v>
      </c>
      <c r="F1594" t="s">
        <v>40</v>
      </c>
      <c r="G1594">
        <f>tblSalaries[[#This Row],[clean Salary (in local currency)]]*VLOOKUP(tblSalaries[[#This Row],[Currency]],mapping!D:E,2,FALSE)</f>
        <v>8547.8000099724322</v>
      </c>
      <c r="H1594" t="s">
        <v>1324</v>
      </c>
      <c r="I1594" t="s">
        <v>20</v>
      </c>
      <c r="J1594" t="s">
        <v>8</v>
      </c>
      <c r="K1594" t="str">
        <f>VLOOKUP(tblSalaries[[#This Row],[Where do you work]],tblCountries[[Actual]:[Mapping]],2,FALSE)</f>
        <v>India</v>
      </c>
      <c r="L1594" t="s">
        <v>9</v>
      </c>
      <c r="M1594" s="21">
        <v>7</v>
      </c>
      <c r="N1594" t="str">
        <f>VLOOKUP(IF(FLOOR(tblSalaries[[#This Row],[Salary in USD]]/salary_step,1)&gt;19,19,FLOOR(tblSalaries[[#This Row],[Salary in USD]]/salary_step,1)),tblCountries4[#All],2,0)</f>
        <v>00 | 0 - 12500</v>
      </c>
      <c r="O1594">
        <f>IF(VALUE(max_scatterplot)=0,tblSalaries[[#This Row],[Salary in USD]],IF(AND(tblSalaries[[#This Row],[Salary in USD]]&gt;=VALUE(min_scatterplot),tblSalaries[[#This Row],[Salary in USD]]&lt;=VALUE(max_scatterplot)),tblSalaries[[#This Row],[Salary in USD]],selection_false))</f>
        <v>8547.8000099724322</v>
      </c>
    </row>
    <row r="1595" spans="2:15" ht="15" customHeight="1" x14ac:dyDescent="0.25">
      <c r="B1595" t="s">
        <v>3754</v>
      </c>
      <c r="C1595" s="1">
        <v>41071.709699074076</v>
      </c>
      <c r="D1595" s="4" t="s">
        <v>766</v>
      </c>
      <c r="E1595">
        <v>480000</v>
      </c>
      <c r="F1595" t="s">
        <v>40</v>
      </c>
      <c r="G1595">
        <f>tblSalaries[[#This Row],[clean Salary (in local currency)]]*VLOOKUP(tblSalaries[[#This Row],[Currency]],mapping!D:E,2,FALSE)</f>
        <v>8547.8000099724322</v>
      </c>
      <c r="H1595" t="s">
        <v>1904</v>
      </c>
      <c r="I1595" t="s">
        <v>20</v>
      </c>
      <c r="J1595" t="s">
        <v>8</v>
      </c>
      <c r="K1595" t="str">
        <f>VLOOKUP(tblSalaries[[#This Row],[Where do you work]],tblCountries[[Actual]:[Mapping]],2,FALSE)</f>
        <v>India</v>
      </c>
      <c r="L1595" t="s">
        <v>9</v>
      </c>
      <c r="M1595" s="21">
        <v>1</v>
      </c>
      <c r="N1595" t="str">
        <f>VLOOKUP(IF(FLOOR(tblSalaries[[#This Row],[Salary in USD]]/salary_step,1)&gt;19,19,FLOOR(tblSalaries[[#This Row],[Salary in USD]]/salary_step,1)),tblCountries4[#All],2,0)</f>
        <v>00 | 0 - 12500</v>
      </c>
      <c r="O1595">
        <f>IF(VALUE(max_scatterplot)=0,tblSalaries[[#This Row],[Salary in USD]],IF(AND(tblSalaries[[#This Row],[Salary in USD]]&gt;=VALUE(min_scatterplot),tblSalaries[[#This Row],[Salary in USD]]&lt;=VALUE(max_scatterplot)),tblSalaries[[#This Row],[Salary in USD]],selection_false))</f>
        <v>8547.8000099724322</v>
      </c>
    </row>
    <row r="1596" spans="2:15" ht="15" customHeight="1" x14ac:dyDescent="0.25">
      <c r="B1596" t="s">
        <v>2436</v>
      </c>
      <c r="C1596" s="1">
        <v>41055.107754629629</v>
      </c>
      <c r="D1596" s="4">
        <v>8500</v>
      </c>
      <c r="E1596">
        <v>8500</v>
      </c>
      <c r="F1596" t="s">
        <v>6</v>
      </c>
      <c r="G1596">
        <f>tblSalaries[[#This Row],[clean Salary (in local currency)]]*VLOOKUP(tblSalaries[[#This Row],[Currency]],mapping!D:E,2,FALSE)</f>
        <v>8500</v>
      </c>
      <c r="H1596" t="s">
        <v>528</v>
      </c>
      <c r="I1596" t="s">
        <v>20</v>
      </c>
      <c r="J1596" t="s">
        <v>184</v>
      </c>
      <c r="K1596" t="str">
        <f>VLOOKUP(tblSalaries[[#This Row],[Where do you work]],tblCountries[[Actual]:[Mapping]],2,FALSE)</f>
        <v>Colombia</v>
      </c>
      <c r="L1596" t="s">
        <v>25</v>
      </c>
      <c r="M1596" s="21" t="s">
        <v>4016</v>
      </c>
      <c r="N1596" t="str">
        <f>VLOOKUP(IF(FLOOR(tblSalaries[[#This Row],[Salary in USD]]/salary_step,1)&gt;19,19,FLOOR(tblSalaries[[#This Row],[Salary in USD]]/salary_step,1)),tblCountries4[#All],2,0)</f>
        <v>00 | 0 - 12500</v>
      </c>
      <c r="O1596">
        <f>IF(VALUE(max_scatterplot)=0,tblSalaries[[#This Row],[Salary in USD]],IF(AND(tblSalaries[[#This Row],[Salary in USD]]&gt;=VALUE(min_scatterplot),tblSalaries[[#This Row],[Salary in USD]]&lt;=VALUE(max_scatterplot)),tblSalaries[[#This Row],[Salary in USD]],selection_false))</f>
        <v>8500</v>
      </c>
    </row>
    <row r="1597" spans="2:15" ht="15" customHeight="1" x14ac:dyDescent="0.25">
      <c r="B1597" t="s">
        <v>2423</v>
      </c>
      <c r="C1597" s="1">
        <v>41055.097395833334</v>
      </c>
      <c r="D1597" s="4" t="s">
        <v>510</v>
      </c>
      <c r="E1597">
        <v>8500</v>
      </c>
      <c r="F1597" t="s">
        <v>6</v>
      </c>
      <c r="G1597">
        <f>tblSalaries[[#This Row],[clean Salary (in local currency)]]*VLOOKUP(tblSalaries[[#This Row],[Currency]],mapping!D:E,2,FALSE)</f>
        <v>8500</v>
      </c>
      <c r="H1597" t="s">
        <v>177</v>
      </c>
      <c r="I1597" t="s">
        <v>310</v>
      </c>
      <c r="J1597" t="s">
        <v>73</v>
      </c>
      <c r="K1597" t="str">
        <f>VLOOKUP(tblSalaries[[#This Row],[Where do you work]],tblCountries[[Actual]:[Mapping]],2,FALSE)</f>
        <v>Romania</v>
      </c>
      <c r="L1597" t="s">
        <v>18</v>
      </c>
      <c r="M1597" s="21" t="s">
        <v>4016</v>
      </c>
      <c r="N1597" t="str">
        <f>VLOOKUP(IF(FLOOR(tblSalaries[[#This Row],[Salary in USD]]/salary_step,1)&gt;19,19,FLOOR(tblSalaries[[#This Row],[Salary in USD]]/salary_step,1)),tblCountries4[#All],2,0)</f>
        <v>00 | 0 - 12500</v>
      </c>
      <c r="O1597">
        <f>IF(VALUE(max_scatterplot)=0,tblSalaries[[#This Row],[Salary in USD]],IF(AND(tblSalaries[[#This Row],[Salary in USD]]&gt;=VALUE(min_scatterplot),tblSalaries[[#This Row],[Salary in USD]]&lt;=VALUE(max_scatterplot)),tblSalaries[[#This Row],[Salary in USD]],selection_false))</f>
        <v>8500</v>
      </c>
    </row>
    <row r="1598" spans="2:15" ht="15" customHeight="1" x14ac:dyDescent="0.25">
      <c r="B1598" t="s">
        <v>3027</v>
      </c>
      <c r="C1598" s="1">
        <v>41057.570520833331</v>
      </c>
      <c r="D1598" s="4">
        <v>476000</v>
      </c>
      <c r="E1598">
        <v>476000</v>
      </c>
      <c r="F1598" t="s">
        <v>40</v>
      </c>
      <c r="G1598">
        <f>tblSalaries[[#This Row],[clean Salary (in local currency)]]*VLOOKUP(tblSalaries[[#This Row],[Currency]],mapping!D:E,2,FALSE)</f>
        <v>8476.5683432226633</v>
      </c>
      <c r="H1598" t="s">
        <v>1181</v>
      </c>
      <c r="I1598" t="s">
        <v>3999</v>
      </c>
      <c r="J1598" t="s">
        <v>8</v>
      </c>
      <c r="K1598" t="str">
        <f>VLOOKUP(tblSalaries[[#This Row],[Where do you work]],tblCountries[[Actual]:[Mapping]],2,FALSE)</f>
        <v>India</v>
      </c>
      <c r="L1598" t="s">
        <v>9</v>
      </c>
      <c r="M1598" s="21">
        <v>8</v>
      </c>
      <c r="N1598" t="str">
        <f>VLOOKUP(IF(FLOOR(tblSalaries[[#This Row],[Salary in USD]]/salary_step,1)&gt;19,19,FLOOR(tblSalaries[[#This Row],[Salary in USD]]/salary_step,1)),tblCountries4[#All],2,0)</f>
        <v>00 | 0 - 12500</v>
      </c>
      <c r="O1598">
        <f>IF(VALUE(max_scatterplot)=0,tblSalaries[[#This Row],[Salary in USD]],IF(AND(tblSalaries[[#This Row],[Salary in USD]]&gt;=VALUE(min_scatterplot),tblSalaries[[#This Row],[Salary in USD]]&lt;=VALUE(max_scatterplot)),tblSalaries[[#This Row],[Salary in USD]],selection_false))</f>
        <v>8476.5683432226633</v>
      </c>
    </row>
    <row r="1599" spans="2:15" ht="15" customHeight="1" x14ac:dyDescent="0.25">
      <c r="B1599" t="s">
        <v>3821</v>
      </c>
      <c r="C1599" s="1">
        <v>41075.629988425928</v>
      </c>
      <c r="D1599" s="4">
        <v>700</v>
      </c>
      <c r="E1599">
        <v>8400</v>
      </c>
      <c r="F1599" t="s">
        <v>6</v>
      </c>
      <c r="G1599">
        <f>tblSalaries[[#This Row],[clean Salary (in local currency)]]*VLOOKUP(tblSalaries[[#This Row],[Currency]],mapping!D:E,2,FALSE)</f>
        <v>8400</v>
      </c>
      <c r="H1599" t="s">
        <v>20</v>
      </c>
      <c r="I1599" t="s">
        <v>20</v>
      </c>
      <c r="J1599" t="s">
        <v>1951</v>
      </c>
      <c r="K1599" t="str">
        <f>VLOOKUP(tblSalaries[[#This Row],[Where do you work]],tblCountries[[Actual]:[Mapping]],2,FALSE)</f>
        <v>Baltic</v>
      </c>
      <c r="L1599" t="s">
        <v>13</v>
      </c>
      <c r="M1599" s="21">
        <v>0.3</v>
      </c>
      <c r="N1599" t="str">
        <f>VLOOKUP(IF(FLOOR(tblSalaries[[#This Row],[Salary in USD]]/salary_step,1)&gt;19,19,FLOOR(tblSalaries[[#This Row],[Salary in USD]]/salary_step,1)),tblCountries4[#All],2,0)</f>
        <v>00 | 0 - 12500</v>
      </c>
      <c r="O1599">
        <f>IF(VALUE(max_scatterplot)=0,tblSalaries[[#This Row],[Salary in USD]],IF(AND(tblSalaries[[#This Row],[Salary in USD]]&gt;=VALUE(min_scatterplot),tblSalaries[[#This Row],[Salary in USD]]&lt;=VALUE(max_scatterplot)),tblSalaries[[#This Row],[Salary in USD]],selection_false))</f>
        <v>8400</v>
      </c>
    </row>
    <row r="1600" spans="2:15" ht="15" customHeight="1" x14ac:dyDescent="0.25">
      <c r="B1600" t="s">
        <v>2507</v>
      </c>
      <c r="C1600" s="1">
        <v>41055.176701388889</v>
      </c>
      <c r="D1600" s="4">
        <v>8400</v>
      </c>
      <c r="E1600">
        <v>8400</v>
      </c>
      <c r="F1600" t="s">
        <v>6</v>
      </c>
      <c r="G1600">
        <f>tblSalaries[[#This Row],[clean Salary (in local currency)]]*VLOOKUP(tblSalaries[[#This Row],[Currency]],mapping!D:E,2,FALSE)</f>
        <v>8400</v>
      </c>
      <c r="H1600" t="s">
        <v>52</v>
      </c>
      <c r="I1600" t="s">
        <v>52</v>
      </c>
      <c r="J1600" t="s">
        <v>8</v>
      </c>
      <c r="K1600" t="str">
        <f>VLOOKUP(tblSalaries[[#This Row],[Where do you work]],tblCountries[[Actual]:[Mapping]],2,FALSE)</f>
        <v>India</v>
      </c>
      <c r="L1600" t="s">
        <v>9</v>
      </c>
      <c r="M1600" s="21" t="s">
        <v>4016</v>
      </c>
      <c r="N1600" t="str">
        <f>VLOOKUP(IF(FLOOR(tblSalaries[[#This Row],[Salary in USD]]/salary_step,1)&gt;19,19,FLOOR(tblSalaries[[#This Row],[Salary in USD]]/salary_step,1)),tblCountries4[#All],2,0)</f>
        <v>00 | 0 - 12500</v>
      </c>
      <c r="O1600">
        <f>IF(VALUE(max_scatterplot)=0,tblSalaries[[#This Row],[Salary in USD]],IF(AND(tblSalaries[[#This Row],[Salary in USD]]&gt;=VALUE(min_scatterplot),tblSalaries[[#This Row],[Salary in USD]]&lt;=VALUE(max_scatterplot)),tblSalaries[[#This Row],[Salary in USD]],selection_false))</f>
        <v>8400</v>
      </c>
    </row>
    <row r="1601" spans="2:15" ht="15" customHeight="1" x14ac:dyDescent="0.25">
      <c r="B1601" t="s">
        <v>2616</v>
      </c>
      <c r="C1601" s="1">
        <v>41055.459675925929</v>
      </c>
      <c r="D1601" s="4">
        <v>700</v>
      </c>
      <c r="E1601">
        <v>8400</v>
      </c>
      <c r="F1601" t="s">
        <v>6</v>
      </c>
      <c r="G1601">
        <f>tblSalaries[[#This Row],[clean Salary (in local currency)]]*VLOOKUP(tblSalaries[[#This Row],[Currency]],mapping!D:E,2,FALSE)</f>
        <v>8400</v>
      </c>
      <c r="H1601" t="s">
        <v>722</v>
      </c>
      <c r="I1601" t="s">
        <v>52</v>
      </c>
      <c r="J1601" t="s">
        <v>8</v>
      </c>
      <c r="K1601" t="str">
        <f>VLOOKUP(tblSalaries[[#This Row],[Where do you work]],tblCountries[[Actual]:[Mapping]],2,FALSE)</f>
        <v>India</v>
      </c>
      <c r="L1601" t="s">
        <v>13</v>
      </c>
      <c r="M1601" s="21">
        <v>26</v>
      </c>
      <c r="N1601" t="str">
        <f>VLOOKUP(IF(FLOOR(tblSalaries[[#This Row],[Salary in USD]]/salary_step,1)&gt;19,19,FLOOR(tblSalaries[[#This Row],[Salary in USD]]/salary_step,1)),tblCountries4[#All],2,0)</f>
        <v>00 | 0 - 12500</v>
      </c>
      <c r="O1601">
        <f>IF(VALUE(max_scatterplot)=0,tblSalaries[[#This Row],[Salary in USD]],IF(AND(tblSalaries[[#This Row],[Salary in USD]]&gt;=VALUE(min_scatterplot),tblSalaries[[#This Row],[Salary in USD]]&lt;=VALUE(max_scatterplot)),tblSalaries[[#This Row],[Salary in USD]],selection_false))</f>
        <v>8400</v>
      </c>
    </row>
    <row r="1602" spans="2:15" ht="15" customHeight="1" x14ac:dyDescent="0.25">
      <c r="B1602" t="s">
        <v>3878</v>
      </c>
      <c r="C1602" s="1">
        <v>41080.071666666663</v>
      </c>
      <c r="D1602" s="4">
        <v>700</v>
      </c>
      <c r="E1602">
        <v>8400</v>
      </c>
      <c r="F1602" t="s">
        <v>6</v>
      </c>
      <c r="G1602">
        <f>tblSalaries[[#This Row],[clean Salary (in local currency)]]*VLOOKUP(tblSalaries[[#This Row],[Currency]],mapping!D:E,2,FALSE)</f>
        <v>8400</v>
      </c>
      <c r="H1602" t="s">
        <v>931</v>
      </c>
      <c r="I1602" t="s">
        <v>3999</v>
      </c>
      <c r="J1602" t="s">
        <v>8</v>
      </c>
      <c r="K1602" t="str">
        <f>VLOOKUP(tblSalaries[[#This Row],[Where do you work]],tblCountries[[Actual]:[Mapping]],2,FALSE)</f>
        <v>India</v>
      </c>
      <c r="L1602" t="s">
        <v>13</v>
      </c>
      <c r="M1602" s="21">
        <v>6</v>
      </c>
      <c r="N1602" t="str">
        <f>VLOOKUP(IF(FLOOR(tblSalaries[[#This Row],[Salary in USD]]/salary_step,1)&gt;19,19,FLOOR(tblSalaries[[#This Row],[Salary in USD]]/salary_step,1)),tblCountries4[#All],2,0)</f>
        <v>00 | 0 - 12500</v>
      </c>
      <c r="O1602">
        <f>IF(VALUE(max_scatterplot)=0,tblSalaries[[#This Row],[Salary in USD]],IF(AND(tblSalaries[[#This Row],[Salary in USD]]&gt;=VALUE(min_scatterplot),tblSalaries[[#This Row],[Salary in USD]]&lt;=VALUE(max_scatterplot)),tblSalaries[[#This Row],[Salary in USD]],selection_false))</f>
        <v>8400</v>
      </c>
    </row>
    <row r="1603" spans="2:15" ht="15" customHeight="1" x14ac:dyDescent="0.25">
      <c r="B1603" t="s">
        <v>3683</v>
      </c>
      <c r="C1603" s="1">
        <v>41066.786145833335</v>
      </c>
      <c r="D1603" s="4">
        <v>700</v>
      </c>
      <c r="E1603">
        <v>8400</v>
      </c>
      <c r="F1603" t="s">
        <v>6</v>
      </c>
      <c r="G1603">
        <f>tblSalaries[[#This Row],[clean Salary (in local currency)]]*VLOOKUP(tblSalaries[[#This Row],[Currency]],mapping!D:E,2,FALSE)</f>
        <v>8400</v>
      </c>
      <c r="H1603" t="s">
        <v>1846</v>
      </c>
      <c r="I1603" t="s">
        <v>20</v>
      </c>
      <c r="J1603" t="s">
        <v>997</v>
      </c>
      <c r="K1603" t="str">
        <f>VLOOKUP(tblSalaries[[#This Row],[Where do you work]],tblCountries[[Actual]:[Mapping]],2,FALSE)</f>
        <v>Indonesia</v>
      </c>
      <c r="L1603" t="s">
        <v>9</v>
      </c>
      <c r="M1603" s="21">
        <v>14</v>
      </c>
      <c r="N1603" t="str">
        <f>VLOOKUP(IF(FLOOR(tblSalaries[[#This Row],[Salary in USD]]/salary_step,1)&gt;19,19,FLOOR(tblSalaries[[#This Row],[Salary in USD]]/salary_step,1)),tblCountries4[#All],2,0)</f>
        <v>00 | 0 - 12500</v>
      </c>
      <c r="O1603">
        <f>IF(VALUE(max_scatterplot)=0,tblSalaries[[#This Row],[Salary in USD]],IF(AND(tblSalaries[[#This Row],[Salary in USD]]&gt;=VALUE(min_scatterplot),tblSalaries[[#This Row],[Salary in USD]]&lt;=VALUE(max_scatterplot)),tblSalaries[[#This Row],[Salary in USD]],selection_false))</f>
        <v>8400</v>
      </c>
    </row>
    <row r="1604" spans="2:15" ht="15" customHeight="1" x14ac:dyDescent="0.25">
      <c r="B1604" t="s">
        <v>2260</v>
      </c>
      <c r="C1604" s="1">
        <v>41055.046273148146</v>
      </c>
      <c r="D1604" s="4" t="s">
        <v>327</v>
      </c>
      <c r="E1604">
        <v>470000</v>
      </c>
      <c r="F1604" t="s">
        <v>40</v>
      </c>
      <c r="G1604">
        <f>tblSalaries[[#This Row],[clean Salary (in local currency)]]*VLOOKUP(tblSalaries[[#This Row],[Currency]],mapping!D:E,2,FALSE)</f>
        <v>8369.7208430980063</v>
      </c>
      <c r="H1604" t="s">
        <v>328</v>
      </c>
      <c r="I1604" t="s">
        <v>20</v>
      </c>
      <c r="J1604" t="s">
        <v>8</v>
      </c>
      <c r="K1604" t="str">
        <f>VLOOKUP(tblSalaries[[#This Row],[Where do you work]],tblCountries[[Actual]:[Mapping]],2,FALSE)</f>
        <v>India</v>
      </c>
      <c r="L1604" t="s">
        <v>13</v>
      </c>
      <c r="M1604" s="21" t="s">
        <v>4016</v>
      </c>
      <c r="N1604" t="str">
        <f>VLOOKUP(IF(FLOOR(tblSalaries[[#This Row],[Salary in USD]]/salary_step,1)&gt;19,19,FLOOR(tblSalaries[[#This Row],[Salary in USD]]/salary_step,1)),tblCountries4[#All],2,0)</f>
        <v>00 | 0 - 12500</v>
      </c>
      <c r="O1604">
        <f>IF(VALUE(max_scatterplot)=0,tblSalaries[[#This Row],[Salary in USD]],IF(AND(tblSalaries[[#This Row],[Salary in USD]]&gt;=VALUE(min_scatterplot),tblSalaries[[#This Row],[Salary in USD]]&lt;=VALUE(max_scatterplot)),tblSalaries[[#This Row],[Salary in USD]],selection_false))</f>
        <v>8369.7208430980063</v>
      </c>
    </row>
    <row r="1605" spans="2:15" ht="15" customHeight="1" x14ac:dyDescent="0.25">
      <c r="B1605" t="s">
        <v>2672</v>
      </c>
      <c r="C1605" s="1">
        <v>41055.543634259258</v>
      </c>
      <c r="D1605" s="4">
        <v>470000</v>
      </c>
      <c r="E1605">
        <v>470000</v>
      </c>
      <c r="F1605" t="s">
        <v>40</v>
      </c>
      <c r="G1605">
        <f>tblSalaries[[#This Row],[clean Salary (in local currency)]]*VLOOKUP(tblSalaries[[#This Row],[Currency]],mapping!D:E,2,FALSE)</f>
        <v>8369.7208430980063</v>
      </c>
      <c r="H1605" t="s">
        <v>356</v>
      </c>
      <c r="I1605" t="s">
        <v>356</v>
      </c>
      <c r="J1605" t="s">
        <v>8</v>
      </c>
      <c r="K1605" t="str">
        <f>VLOOKUP(tblSalaries[[#This Row],[Where do you work]],tblCountries[[Actual]:[Mapping]],2,FALSE)</f>
        <v>India</v>
      </c>
      <c r="L1605" t="s">
        <v>13</v>
      </c>
      <c r="M1605" s="21">
        <v>4</v>
      </c>
      <c r="N1605" t="str">
        <f>VLOOKUP(IF(FLOOR(tblSalaries[[#This Row],[Salary in USD]]/salary_step,1)&gt;19,19,FLOOR(tblSalaries[[#This Row],[Salary in USD]]/salary_step,1)),tblCountries4[#All],2,0)</f>
        <v>00 | 0 - 12500</v>
      </c>
      <c r="O1605">
        <f>IF(VALUE(max_scatterplot)=0,tblSalaries[[#This Row],[Salary in USD]],IF(AND(tblSalaries[[#This Row],[Salary in USD]]&gt;=VALUE(min_scatterplot),tblSalaries[[#This Row],[Salary in USD]]&lt;=VALUE(max_scatterplot)),tblSalaries[[#This Row],[Salary in USD]],selection_false))</f>
        <v>8369.7208430980063</v>
      </c>
    </row>
    <row r="1606" spans="2:15" ht="15" customHeight="1" x14ac:dyDescent="0.25">
      <c r="B1606" t="s">
        <v>2296</v>
      </c>
      <c r="C1606" s="1">
        <v>41055.054965277777</v>
      </c>
      <c r="D1606" s="4" t="s">
        <v>366</v>
      </c>
      <c r="E1606">
        <v>450000</v>
      </c>
      <c r="F1606" t="s">
        <v>40</v>
      </c>
      <c r="G1606">
        <f>tblSalaries[[#This Row],[clean Salary (in local currency)]]*VLOOKUP(tblSalaries[[#This Row],[Currency]],mapping!D:E,2,FALSE)</f>
        <v>8013.5625093491553</v>
      </c>
      <c r="H1606" t="s">
        <v>207</v>
      </c>
      <c r="I1606" t="s">
        <v>20</v>
      </c>
      <c r="J1606" t="s">
        <v>8</v>
      </c>
      <c r="K1606" t="str">
        <f>VLOOKUP(tblSalaries[[#This Row],[Where do you work]],tblCountries[[Actual]:[Mapping]],2,FALSE)</f>
        <v>India</v>
      </c>
      <c r="L1606" t="s">
        <v>9</v>
      </c>
      <c r="M1606" s="21" t="s">
        <v>4016</v>
      </c>
      <c r="N1606" t="str">
        <f>VLOOKUP(IF(FLOOR(tblSalaries[[#This Row],[Salary in USD]]/salary_step,1)&gt;19,19,FLOOR(tblSalaries[[#This Row],[Salary in USD]]/salary_step,1)),tblCountries4[#All],2,0)</f>
        <v>00 | 0 - 12500</v>
      </c>
      <c r="O1606">
        <f>IF(VALUE(max_scatterplot)=0,tblSalaries[[#This Row],[Salary in USD]],IF(AND(tblSalaries[[#This Row],[Salary in USD]]&gt;=VALUE(min_scatterplot),tblSalaries[[#This Row],[Salary in USD]]&lt;=VALUE(max_scatterplot)),tblSalaries[[#This Row],[Salary in USD]],selection_false))</f>
        <v>8013.5625093491553</v>
      </c>
    </row>
    <row r="1607" spans="2:15" ht="15" customHeight="1" x14ac:dyDescent="0.25">
      <c r="B1607" t="s">
        <v>2541</v>
      </c>
      <c r="C1607" s="1">
        <v>41055.229108796295</v>
      </c>
      <c r="D1607" s="4">
        <v>450000</v>
      </c>
      <c r="E1607">
        <v>450000</v>
      </c>
      <c r="F1607" t="s">
        <v>40</v>
      </c>
      <c r="G1607">
        <f>tblSalaries[[#This Row],[clean Salary (in local currency)]]*VLOOKUP(tblSalaries[[#This Row],[Currency]],mapping!D:E,2,FALSE)</f>
        <v>8013.5625093491553</v>
      </c>
      <c r="H1607" t="s">
        <v>648</v>
      </c>
      <c r="I1607" t="s">
        <v>52</v>
      </c>
      <c r="J1607" t="s">
        <v>8</v>
      </c>
      <c r="K1607" t="str">
        <f>VLOOKUP(tblSalaries[[#This Row],[Where do you work]],tblCountries[[Actual]:[Mapping]],2,FALSE)</f>
        <v>India</v>
      </c>
      <c r="L1607" t="s">
        <v>13</v>
      </c>
      <c r="M1607" s="21" t="s">
        <v>4016</v>
      </c>
      <c r="N1607" t="str">
        <f>VLOOKUP(IF(FLOOR(tblSalaries[[#This Row],[Salary in USD]]/salary_step,1)&gt;19,19,FLOOR(tblSalaries[[#This Row],[Salary in USD]]/salary_step,1)),tblCountries4[#All],2,0)</f>
        <v>00 | 0 - 12500</v>
      </c>
      <c r="O1607">
        <f>IF(VALUE(max_scatterplot)=0,tblSalaries[[#This Row],[Salary in USD]],IF(AND(tblSalaries[[#This Row],[Salary in USD]]&gt;=VALUE(min_scatterplot),tblSalaries[[#This Row],[Salary in USD]]&lt;=VALUE(max_scatterplot)),tblSalaries[[#This Row],[Salary in USD]],selection_false))</f>
        <v>8013.5625093491553</v>
      </c>
    </row>
    <row r="1608" spans="2:15" ht="15" customHeight="1" x14ac:dyDescent="0.25">
      <c r="B1608" t="s">
        <v>2703</v>
      </c>
      <c r="C1608" s="1">
        <v>41055.591574074075</v>
      </c>
      <c r="D1608" s="4" t="s">
        <v>813</v>
      </c>
      <c r="E1608">
        <v>450000</v>
      </c>
      <c r="F1608" t="s">
        <v>40</v>
      </c>
      <c r="G1608">
        <f>tblSalaries[[#This Row],[clean Salary (in local currency)]]*VLOOKUP(tblSalaries[[#This Row],[Currency]],mapping!D:E,2,FALSE)</f>
        <v>8013.5625093491553</v>
      </c>
      <c r="H1608" t="s">
        <v>153</v>
      </c>
      <c r="I1608" t="s">
        <v>20</v>
      </c>
      <c r="J1608" t="s">
        <v>8</v>
      </c>
      <c r="K1608" t="str">
        <f>VLOOKUP(tblSalaries[[#This Row],[Where do you work]],tblCountries[[Actual]:[Mapping]],2,FALSE)</f>
        <v>India</v>
      </c>
      <c r="L1608" t="s">
        <v>13</v>
      </c>
      <c r="M1608" s="21">
        <v>8</v>
      </c>
      <c r="N1608" t="str">
        <f>VLOOKUP(IF(FLOOR(tblSalaries[[#This Row],[Salary in USD]]/salary_step,1)&gt;19,19,FLOOR(tblSalaries[[#This Row],[Salary in USD]]/salary_step,1)),tblCountries4[#All],2,0)</f>
        <v>00 | 0 - 12500</v>
      </c>
      <c r="O1608">
        <f>IF(VALUE(max_scatterplot)=0,tblSalaries[[#This Row],[Salary in USD]],IF(AND(tblSalaries[[#This Row],[Salary in USD]]&gt;=VALUE(min_scatterplot),tblSalaries[[#This Row],[Salary in USD]]&lt;=VALUE(max_scatterplot)),tblSalaries[[#This Row],[Salary in USD]],selection_false))</f>
        <v>8013.5625093491553</v>
      </c>
    </row>
    <row r="1609" spans="2:15" ht="15" customHeight="1" x14ac:dyDescent="0.25">
      <c r="B1609" t="s">
        <v>2785</v>
      </c>
      <c r="C1609" s="1">
        <v>41055.847615740742</v>
      </c>
      <c r="D1609" s="4" t="s">
        <v>911</v>
      </c>
      <c r="E1609">
        <v>450000</v>
      </c>
      <c r="F1609" t="s">
        <v>40</v>
      </c>
      <c r="G1609">
        <f>tblSalaries[[#This Row],[clean Salary (in local currency)]]*VLOOKUP(tblSalaries[[#This Row],[Currency]],mapping!D:E,2,FALSE)</f>
        <v>8013.5625093491553</v>
      </c>
      <c r="H1609" t="s">
        <v>912</v>
      </c>
      <c r="I1609" t="s">
        <v>52</v>
      </c>
      <c r="J1609" t="s">
        <v>8</v>
      </c>
      <c r="K1609" t="str">
        <f>VLOOKUP(tblSalaries[[#This Row],[Where do you work]],tblCountries[[Actual]:[Mapping]],2,FALSE)</f>
        <v>India</v>
      </c>
      <c r="L1609" t="s">
        <v>13</v>
      </c>
      <c r="M1609" s="21">
        <v>1.5</v>
      </c>
      <c r="N1609" t="str">
        <f>VLOOKUP(IF(FLOOR(tblSalaries[[#This Row],[Salary in USD]]/salary_step,1)&gt;19,19,FLOOR(tblSalaries[[#This Row],[Salary in USD]]/salary_step,1)),tblCountries4[#All],2,0)</f>
        <v>00 | 0 - 12500</v>
      </c>
      <c r="O1609">
        <f>IF(VALUE(max_scatterplot)=0,tblSalaries[[#This Row],[Salary in USD]],IF(AND(tblSalaries[[#This Row],[Salary in USD]]&gt;=VALUE(min_scatterplot),tblSalaries[[#This Row],[Salary in USD]]&lt;=VALUE(max_scatterplot)),tblSalaries[[#This Row],[Salary in USD]],selection_false))</f>
        <v>8013.5625093491553</v>
      </c>
    </row>
    <row r="1610" spans="2:15" ht="15" customHeight="1" x14ac:dyDescent="0.25">
      <c r="B1610" t="s">
        <v>2800</v>
      </c>
      <c r="C1610" s="1">
        <v>41055.903344907405</v>
      </c>
      <c r="D1610" s="4" t="s">
        <v>928</v>
      </c>
      <c r="E1610">
        <v>450000</v>
      </c>
      <c r="F1610" t="s">
        <v>40</v>
      </c>
      <c r="G1610">
        <f>tblSalaries[[#This Row],[clean Salary (in local currency)]]*VLOOKUP(tblSalaries[[#This Row],[Currency]],mapping!D:E,2,FALSE)</f>
        <v>8013.5625093491553</v>
      </c>
      <c r="H1610" t="s">
        <v>929</v>
      </c>
      <c r="I1610" t="s">
        <v>52</v>
      </c>
      <c r="J1610" t="s">
        <v>8</v>
      </c>
      <c r="K1610" t="str">
        <f>VLOOKUP(tblSalaries[[#This Row],[Where do you work]],tblCountries[[Actual]:[Mapping]],2,FALSE)</f>
        <v>India</v>
      </c>
      <c r="L1610" t="s">
        <v>9</v>
      </c>
      <c r="M1610" s="21">
        <v>6</v>
      </c>
      <c r="N1610" t="str">
        <f>VLOOKUP(IF(FLOOR(tblSalaries[[#This Row],[Salary in USD]]/salary_step,1)&gt;19,19,FLOOR(tblSalaries[[#This Row],[Salary in USD]]/salary_step,1)),tblCountries4[#All],2,0)</f>
        <v>00 | 0 - 12500</v>
      </c>
      <c r="O1610">
        <f>IF(VALUE(max_scatterplot)=0,tblSalaries[[#This Row],[Salary in USD]],IF(AND(tblSalaries[[#This Row],[Salary in USD]]&gt;=VALUE(min_scatterplot),tblSalaries[[#This Row],[Salary in USD]]&lt;=VALUE(max_scatterplot)),tblSalaries[[#This Row],[Salary in USD]],selection_false))</f>
        <v>8013.5625093491553</v>
      </c>
    </row>
    <row r="1611" spans="2:15" ht="15" customHeight="1" x14ac:dyDescent="0.25">
      <c r="B1611" t="s">
        <v>3006</v>
      </c>
      <c r="C1611" s="1">
        <v>41057.514444444445</v>
      </c>
      <c r="D1611" s="4" t="s">
        <v>1160</v>
      </c>
      <c r="E1611">
        <v>450000</v>
      </c>
      <c r="F1611" t="s">
        <v>40</v>
      </c>
      <c r="G1611">
        <f>tblSalaries[[#This Row],[clean Salary (in local currency)]]*VLOOKUP(tblSalaries[[#This Row],[Currency]],mapping!D:E,2,FALSE)</f>
        <v>8013.5625093491553</v>
      </c>
      <c r="H1611" t="s">
        <v>804</v>
      </c>
      <c r="I1611" t="s">
        <v>52</v>
      </c>
      <c r="J1611" t="s">
        <v>8</v>
      </c>
      <c r="K1611" t="str">
        <f>VLOOKUP(tblSalaries[[#This Row],[Where do you work]],tblCountries[[Actual]:[Mapping]],2,FALSE)</f>
        <v>India</v>
      </c>
      <c r="L1611" t="s">
        <v>13</v>
      </c>
      <c r="M1611" s="21">
        <v>15</v>
      </c>
      <c r="N1611" t="str">
        <f>VLOOKUP(IF(FLOOR(tblSalaries[[#This Row],[Salary in USD]]/salary_step,1)&gt;19,19,FLOOR(tblSalaries[[#This Row],[Salary in USD]]/salary_step,1)),tblCountries4[#All],2,0)</f>
        <v>00 | 0 - 12500</v>
      </c>
      <c r="O1611">
        <f>IF(VALUE(max_scatterplot)=0,tblSalaries[[#This Row],[Salary in USD]],IF(AND(tblSalaries[[#This Row],[Salary in USD]]&gt;=VALUE(min_scatterplot),tblSalaries[[#This Row],[Salary in USD]]&lt;=VALUE(max_scatterplot)),tblSalaries[[#This Row],[Salary in USD]],selection_false))</f>
        <v>8013.5625093491553</v>
      </c>
    </row>
    <row r="1612" spans="2:15" ht="15" customHeight="1" x14ac:dyDescent="0.25">
      <c r="B1612" t="s">
        <v>3159</v>
      </c>
      <c r="C1612" s="1">
        <v>41057.950868055559</v>
      </c>
      <c r="D1612" s="4" t="s">
        <v>1320</v>
      </c>
      <c r="E1612">
        <v>450000</v>
      </c>
      <c r="F1612" t="s">
        <v>40</v>
      </c>
      <c r="G1612">
        <f>tblSalaries[[#This Row],[clean Salary (in local currency)]]*VLOOKUP(tblSalaries[[#This Row],[Currency]],mapping!D:E,2,FALSE)</f>
        <v>8013.5625093491553</v>
      </c>
      <c r="H1612" t="s">
        <v>629</v>
      </c>
      <c r="I1612" t="s">
        <v>52</v>
      </c>
      <c r="J1612" t="s">
        <v>8</v>
      </c>
      <c r="K1612" t="str">
        <f>VLOOKUP(tblSalaries[[#This Row],[Where do you work]],tblCountries[[Actual]:[Mapping]],2,FALSE)</f>
        <v>India</v>
      </c>
      <c r="L1612" t="s">
        <v>9</v>
      </c>
      <c r="M1612" s="21">
        <v>21</v>
      </c>
      <c r="N1612" t="str">
        <f>VLOOKUP(IF(FLOOR(tblSalaries[[#This Row],[Salary in USD]]/salary_step,1)&gt;19,19,FLOOR(tblSalaries[[#This Row],[Salary in USD]]/salary_step,1)),tblCountries4[#All],2,0)</f>
        <v>00 | 0 - 12500</v>
      </c>
      <c r="O1612">
        <f>IF(VALUE(max_scatterplot)=0,tblSalaries[[#This Row],[Salary in USD]],IF(AND(tblSalaries[[#This Row],[Salary in USD]]&gt;=VALUE(min_scatterplot),tblSalaries[[#This Row],[Salary in USD]]&lt;=VALUE(max_scatterplot)),tblSalaries[[#This Row],[Salary in USD]],selection_false))</f>
        <v>8013.5625093491553</v>
      </c>
    </row>
    <row r="1613" spans="2:15" ht="15" customHeight="1" x14ac:dyDescent="0.25">
      <c r="B1613" t="s">
        <v>3203</v>
      </c>
      <c r="C1613" s="1">
        <v>41058.055162037039</v>
      </c>
      <c r="D1613" s="4" t="s">
        <v>1372</v>
      </c>
      <c r="E1613">
        <v>450000</v>
      </c>
      <c r="F1613" t="s">
        <v>40</v>
      </c>
      <c r="G1613">
        <f>tblSalaries[[#This Row],[clean Salary (in local currency)]]*VLOOKUP(tblSalaries[[#This Row],[Currency]],mapping!D:E,2,FALSE)</f>
        <v>8013.5625093491553</v>
      </c>
      <c r="H1613" t="s">
        <v>1373</v>
      </c>
      <c r="I1613" t="s">
        <v>52</v>
      </c>
      <c r="J1613" t="s">
        <v>8</v>
      </c>
      <c r="K1613" t="str">
        <f>VLOOKUP(tblSalaries[[#This Row],[Where do you work]],tblCountries[[Actual]:[Mapping]],2,FALSE)</f>
        <v>India</v>
      </c>
      <c r="L1613" t="s">
        <v>13</v>
      </c>
      <c r="M1613" s="21">
        <v>2</v>
      </c>
      <c r="N1613" t="str">
        <f>VLOOKUP(IF(FLOOR(tblSalaries[[#This Row],[Salary in USD]]/salary_step,1)&gt;19,19,FLOOR(tblSalaries[[#This Row],[Salary in USD]]/salary_step,1)),tblCountries4[#All],2,0)</f>
        <v>00 | 0 - 12500</v>
      </c>
      <c r="O1613">
        <f>IF(VALUE(max_scatterplot)=0,tblSalaries[[#This Row],[Salary in USD]],IF(AND(tblSalaries[[#This Row],[Salary in USD]]&gt;=VALUE(min_scatterplot),tblSalaries[[#This Row],[Salary in USD]]&lt;=VALUE(max_scatterplot)),tblSalaries[[#This Row],[Salary in USD]],selection_false))</f>
        <v>8013.5625093491553</v>
      </c>
    </row>
    <row r="1614" spans="2:15" ht="15" customHeight="1" x14ac:dyDescent="0.25">
      <c r="B1614" t="s">
        <v>3338</v>
      </c>
      <c r="C1614" s="1">
        <v>41058.799664351849</v>
      </c>
      <c r="D1614" s="4" t="s">
        <v>1525</v>
      </c>
      <c r="E1614">
        <v>450000</v>
      </c>
      <c r="F1614" t="s">
        <v>40</v>
      </c>
      <c r="G1614">
        <f>tblSalaries[[#This Row],[clean Salary (in local currency)]]*VLOOKUP(tblSalaries[[#This Row],[Currency]],mapping!D:E,2,FALSE)</f>
        <v>8013.5625093491553</v>
      </c>
      <c r="H1614" t="s">
        <v>1526</v>
      </c>
      <c r="I1614" t="s">
        <v>279</v>
      </c>
      <c r="J1614" t="s">
        <v>8</v>
      </c>
      <c r="K1614" t="str">
        <f>VLOOKUP(tblSalaries[[#This Row],[Where do you work]],tblCountries[[Actual]:[Mapping]],2,FALSE)</f>
        <v>India</v>
      </c>
      <c r="L1614" t="s">
        <v>25</v>
      </c>
      <c r="M1614" s="21">
        <v>7</v>
      </c>
      <c r="N1614" t="str">
        <f>VLOOKUP(IF(FLOOR(tblSalaries[[#This Row],[Salary in USD]]/salary_step,1)&gt;19,19,FLOOR(tblSalaries[[#This Row],[Salary in USD]]/salary_step,1)),tblCountries4[#All],2,0)</f>
        <v>00 | 0 - 12500</v>
      </c>
      <c r="O1614">
        <f>IF(VALUE(max_scatterplot)=0,tblSalaries[[#This Row],[Salary in USD]],IF(AND(tblSalaries[[#This Row],[Salary in USD]]&gt;=VALUE(min_scatterplot),tblSalaries[[#This Row],[Salary in USD]]&lt;=VALUE(max_scatterplot)),tblSalaries[[#This Row],[Salary in USD]],selection_false))</f>
        <v>8013.5625093491553</v>
      </c>
    </row>
    <row r="1615" spans="2:15" ht="15" customHeight="1" x14ac:dyDescent="0.25">
      <c r="B1615" t="s">
        <v>3653</v>
      </c>
      <c r="C1615" s="1">
        <v>41065.749756944446</v>
      </c>
      <c r="D1615" s="4" t="s">
        <v>1372</v>
      </c>
      <c r="E1615">
        <v>450000</v>
      </c>
      <c r="F1615" t="s">
        <v>40</v>
      </c>
      <c r="G1615">
        <f>tblSalaries[[#This Row],[clean Salary (in local currency)]]*VLOOKUP(tblSalaries[[#This Row],[Currency]],mapping!D:E,2,FALSE)</f>
        <v>8013.5625093491553</v>
      </c>
      <c r="H1615" t="s">
        <v>1824</v>
      </c>
      <c r="I1615" t="s">
        <v>3999</v>
      </c>
      <c r="J1615" t="s">
        <v>8</v>
      </c>
      <c r="K1615" t="str">
        <f>VLOOKUP(tblSalaries[[#This Row],[Where do you work]],tblCountries[[Actual]:[Mapping]],2,FALSE)</f>
        <v>India</v>
      </c>
      <c r="L1615" t="s">
        <v>13</v>
      </c>
      <c r="M1615" s="21">
        <v>4</v>
      </c>
      <c r="N1615" t="str">
        <f>VLOOKUP(IF(FLOOR(tblSalaries[[#This Row],[Salary in USD]]/salary_step,1)&gt;19,19,FLOOR(tblSalaries[[#This Row],[Salary in USD]]/salary_step,1)),tblCountries4[#All],2,0)</f>
        <v>00 | 0 - 12500</v>
      </c>
      <c r="O1615">
        <f>IF(VALUE(max_scatterplot)=0,tblSalaries[[#This Row],[Salary in USD]],IF(AND(tblSalaries[[#This Row],[Salary in USD]]&gt;=VALUE(min_scatterplot),tblSalaries[[#This Row],[Salary in USD]]&lt;=VALUE(max_scatterplot)),tblSalaries[[#This Row],[Salary in USD]],selection_false))</f>
        <v>8013.5625093491553</v>
      </c>
    </row>
    <row r="1616" spans="2:15" ht="15" customHeight="1" x14ac:dyDescent="0.25">
      <c r="B1616" t="s">
        <v>3783</v>
      </c>
      <c r="C1616" s="1">
        <v>41073.014050925929</v>
      </c>
      <c r="D1616" s="4" t="s">
        <v>1920</v>
      </c>
      <c r="E1616">
        <v>450000</v>
      </c>
      <c r="F1616" t="s">
        <v>40</v>
      </c>
      <c r="G1616">
        <f>tblSalaries[[#This Row],[clean Salary (in local currency)]]*VLOOKUP(tblSalaries[[#This Row],[Currency]],mapping!D:E,2,FALSE)</f>
        <v>8013.5625093491553</v>
      </c>
      <c r="H1616" t="s">
        <v>721</v>
      </c>
      <c r="I1616" t="s">
        <v>3999</v>
      </c>
      <c r="J1616" t="s">
        <v>8</v>
      </c>
      <c r="K1616" t="str">
        <f>VLOOKUP(tblSalaries[[#This Row],[Where do you work]],tblCountries[[Actual]:[Mapping]],2,FALSE)</f>
        <v>India</v>
      </c>
      <c r="L1616" t="s">
        <v>9</v>
      </c>
      <c r="M1616" s="21">
        <v>4</v>
      </c>
      <c r="N1616" t="str">
        <f>VLOOKUP(IF(FLOOR(tblSalaries[[#This Row],[Salary in USD]]/salary_step,1)&gt;19,19,FLOOR(tblSalaries[[#This Row],[Salary in USD]]/salary_step,1)),tblCountries4[#All],2,0)</f>
        <v>00 | 0 - 12500</v>
      </c>
      <c r="O1616">
        <f>IF(VALUE(max_scatterplot)=0,tblSalaries[[#This Row],[Salary in USD]],IF(AND(tblSalaries[[#This Row],[Salary in USD]]&gt;=VALUE(min_scatterplot),tblSalaries[[#This Row],[Salary in USD]]&lt;=VALUE(max_scatterplot)),tblSalaries[[#This Row],[Salary in USD]],selection_false))</f>
        <v>8013.5625093491553</v>
      </c>
    </row>
    <row r="1617" spans="2:15" ht="15" customHeight="1" x14ac:dyDescent="0.25">
      <c r="B1617" t="s">
        <v>2750</v>
      </c>
      <c r="C1617" s="1">
        <v>41055.701921296299</v>
      </c>
      <c r="D1617" s="4">
        <v>8000</v>
      </c>
      <c r="E1617">
        <v>8000</v>
      </c>
      <c r="F1617" t="s">
        <v>6</v>
      </c>
      <c r="G1617">
        <f>tblSalaries[[#This Row],[clean Salary (in local currency)]]*VLOOKUP(tblSalaries[[#This Row],[Currency]],mapping!D:E,2,FALSE)</f>
        <v>8000</v>
      </c>
      <c r="H1617" t="s">
        <v>207</v>
      </c>
      <c r="I1617" t="s">
        <v>20</v>
      </c>
      <c r="J1617" t="s">
        <v>8</v>
      </c>
      <c r="K1617" t="str">
        <f>VLOOKUP(tblSalaries[[#This Row],[Where do you work]],tblCountries[[Actual]:[Mapping]],2,FALSE)</f>
        <v>India</v>
      </c>
      <c r="L1617" t="s">
        <v>18</v>
      </c>
      <c r="M1617" s="21">
        <v>6</v>
      </c>
      <c r="N1617" t="str">
        <f>VLOOKUP(IF(FLOOR(tblSalaries[[#This Row],[Salary in USD]]/salary_step,1)&gt;19,19,FLOOR(tblSalaries[[#This Row],[Salary in USD]]/salary_step,1)),tblCountries4[#All],2,0)</f>
        <v>00 | 0 - 12500</v>
      </c>
      <c r="O1617">
        <f>IF(VALUE(max_scatterplot)=0,tblSalaries[[#This Row],[Salary in USD]],IF(AND(tblSalaries[[#This Row],[Salary in USD]]&gt;=VALUE(min_scatterplot),tblSalaries[[#This Row],[Salary in USD]]&lt;=VALUE(max_scatterplot)),tblSalaries[[#This Row],[Salary in USD]],selection_false))</f>
        <v>8000</v>
      </c>
    </row>
    <row r="1618" spans="2:15" ht="15" customHeight="1" x14ac:dyDescent="0.25">
      <c r="B1618" t="s">
        <v>2944</v>
      </c>
      <c r="C1618" s="1">
        <v>41057.170300925929</v>
      </c>
      <c r="D1618" s="4">
        <v>8000</v>
      </c>
      <c r="E1618">
        <v>8000</v>
      </c>
      <c r="F1618" t="s">
        <v>6</v>
      </c>
      <c r="G1618">
        <f>tblSalaries[[#This Row],[clean Salary (in local currency)]]*VLOOKUP(tblSalaries[[#This Row],[Currency]],mapping!D:E,2,FALSE)</f>
        <v>8000</v>
      </c>
      <c r="H1618" t="s">
        <v>167</v>
      </c>
      <c r="I1618" t="s">
        <v>20</v>
      </c>
      <c r="J1618" t="s">
        <v>8</v>
      </c>
      <c r="K1618" t="str">
        <f>VLOOKUP(tblSalaries[[#This Row],[Where do you work]],tblCountries[[Actual]:[Mapping]],2,FALSE)</f>
        <v>India</v>
      </c>
      <c r="L1618" t="s">
        <v>25</v>
      </c>
      <c r="M1618" s="21">
        <v>5</v>
      </c>
      <c r="N1618" t="str">
        <f>VLOOKUP(IF(FLOOR(tblSalaries[[#This Row],[Salary in USD]]/salary_step,1)&gt;19,19,FLOOR(tblSalaries[[#This Row],[Salary in USD]]/salary_step,1)),tblCountries4[#All],2,0)</f>
        <v>00 | 0 - 12500</v>
      </c>
      <c r="O1618">
        <f>IF(VALUE(max_scatterplot)=0,tblSalaries[[#This Row],[Salary in USD]],IF(AND(tblSalaries[[#This Row],[Salary in USD]]&gt;=VALUE(min_scatterplot),tblSalaries[[#This Row],[Salary in USD]]&lt;=VALUE(max_scatterplot)),tblSalaries[[#This Row],[Salary in USD]],selection_false))</f>
        <v>8000</v>
      </c>
    </row>
    <row r="1619" spans="2:15" ht="15" customHeight="1" x14ac:dyDescent="0.25">
      <c r="B1619" t="s">
        <v>3271</v>
      </c>
      <c r="C1619" s="1">
        <v>41058.546180555553</v>
      </c>
      <c r="D1619" s="4">
        <v>8000</v>
      </c>
      <c r="E1619">
        <v>8000</v>
      </c>
      <c r="F1619" t="s">
        <v>6</v>
      </c>
      <c r="G1619">
        <f>tblSalaries[[#This Row],[clean Salary (in local currency)]]*VLOOKUP(tblSalaries[[#This Row],[Currency]],mapping!D:E,2,FALSE)</f>
        <v>8000</v>
      </c>
      <c r="H1619" t="s">
        <v>153</v>
      </c>
      <c r="I1619" t="s">
        <v>20</v>
      </c>
      <c r="J1619" t="s">
        <v>8</v>
      </c>
      <c r="K1619" t="str">
        <f>VLOOKUP(tblSalaries[[#This Row],[Where do you work]],tblCountries[[Actual]:[Mapping]],2,FALSE)</f>
        <v>India</v>
      </c>
      <c r="L1619" t="s">
        <v>13</v>
      </c>
      <c r="M1619" s="21">
        <v>4</v>
      </c>
      <c r="N1619" t="str">
        <f>VLOOKUP(IF(FLOOR(tblSalaries[[#This Row],[Salary in USD]]/salary_step,1)&gt;19,19,FLOOR(tblSalaries[[#This Row],[Salary in USD]]/salary_step,1)),tblCountries4[#All],2,0)</f>
        <v>00 | 0 - 12500</v>
      </c>
      <c r="O1619">
        <f>IF(VALUE(max_scatterplot)=0,tblSalaries[[#This Row],[Salary in USD]],IF(AND(tblSalaries[[#This Row],[Salary in USD]]&gt;=VALUE(min_scatterplot),tblSalaries[[#This Row],[Salary in USD]]&lt;=VALUE(max_scatterplot)),tblSalaries[[#This Row],[Salary in USD]],selection_false))</f>
        <v>8000</v>
      </c>
    </row>
    <row r="1620" spans="2:15" ht="15" customHeight="1" x14ac:dyDescent="0.25">
      <c r="B1620" t="s">
        <v>3510</v>
      </c>
      <c r="C1620" s="1">
        <v>41060.666851851849</v>
      </c>
      <c r="D1620" s="4">
        <v>8000</v>
      </c>
      <c r="E1620">
        <v>8000</v>
      </c>
      <c r="F1620" t="s">
        <v>6</v>
      </c>
      <c r="G1620">
        <f>tblSalaries[[#This Row],[clean Salary (in local currency)]]*VLOOKUP(tblSalaries[[#This Row],[Currency]],mapping!D:E,2,FALSE)</f>
        <v>8000</v>
      </c>
      <c r="H1620" t="s">
        <v>458</v>
      </c>
      <c r="I1620" t="s">
        <v>4001</v>
      </c>
      <c r="J1620" t="s">
        <v>8</v>
      </c>
      <c r="K1620" t="str">
        <f>VLOOKUP(tblSalaries[[#This Row],[Where do you work]],tblCountries[[Actual]:[Mapping]],2,FALSE)</f>
        <v>India</v>
      </c>
      <c r="L1620" t="s">
        <v>9</v>
      </c>
      <c r="M1620" s="21">
        <v>18</v>
      </c>
      <c r="N1620" t="str">
        <f>VLOOKUP(IF(FLOOR(tblSalaries[[#This Row],[Salary in USD]]/salary_step,1)&gt;19,19,FLOOR(tblSalaries[[#This Row],[Salary in USD]]/salary_step,1)),tblCountries4[#All],2,0)</f>
        <v>00 | 0 - 12500</v>
      </c>
      <c r="O1620">
        <f>IF(VALUE(max_scatterplot)=0,tblSalaries[[#This Row],[Salary in USD]],IF(AND(tblSalaries[[#This Row],[Salary in USD]]&gt;=VALUE(min_scatterplot),tblSalaries[[#This Row],[Salary in USD]]&lt;=VALUE(max_scatterplot)),tblSalaries[[#This Row],[Salary in USD]],selection_false))</f>
        <v>8000</v>
      </c>
    </row>
    <row r="1621" spans="2:15" ht="15" customHeight="1" x14ac:dyDescent="0.25">
      <c r="B1621" t="s">
        <v>2642</v>
      </c>
      <c r="C1621" s="1">
        <v>41055.498877314814</v>
      </c>
      <c r="D1621" s="4">
        <v>8000</v>
      </c>
      <c r="E1621">
        <v>8000</v>
      </c>
      <c r="F1621" t="s">
        <v>6</v>
      </c>
      <c r="G1621">
        <f>tblSalaries[[#This Row],[clean Salary (in local currency)]]*VLOOKUP(tblSalaries[[#This Row],[Currency]],mapping!D:E,2,FALSE)</f>
        <v>8000</v>
      </c>
      <c r="H1621" t="s">
        <v>747</v>
      </c>
      <c r="I1621" t="s">
        <v>52</v>
      </c>
      <c r="J1621" t="s">
        <v>748</v>
      </c>
      <c r="K1621" t="str">
        <f>VLOOKUP(tblSalaries[[#This Row],[Where do you work]],tblCountries[[Actual]:[Mapping]],2,FALSE)</f>
        <v>Thailand</v>
      </c>
      <c r="L1621" t="s">
        <v>13</v>
      </c>
      <c r="M1621" s="21">
        <v>1</v>
      </c>
      <c r="N1621" t="str">
        <f>VLOOKUP(IF(FLOOR(tblSalaries[[#This Row],[Salary in USD]]/salary_step,1)&gt;19,19,FLOOR(tblSalaries[[#This Row],[Salary in USD]]/salary_step,1)),tblCountries4[#All],2,0)</f>
        <v>00 | 0 - 12500</v>
      </c>
      <c r="O1621">
        <f>IF(VALUE(max_scatterplot)=0,tblSalaries[[#This Row],[Salary in USD]],IF(AND(tblSalaries[[#This Row],[Salary in USD]]&gt;=VALUE(min_scatterplot),tblSalaries[[#This Row],[Salary in USD]]&lt;=VALUE(max_scatterplot)),tblSalaries[[#This Row],[Salary in USD]],selection_false))</f>
        <v>8000</v>
      </c>
    </row>
    <row r="1622" spans="2:15" ht="15" customHeight="1" x14ac:dyDescent="0.25">
      <c r="B1622" t="s">
        <v>3076</v>
      </c>
      <c r="C1622" s="1">
        <v>41057.668958333335</v>
      </c>
      <c r="D1622" s="4">
        <v>7960</v>
      </c>
      <c r="E1622">
        <v>7960</v>
      </c>
      <c r="F1622" t="s">
        <v>6</v>
      </c>
      <c r="G1622">
        <f>tblSalaries[[#This Row],[clean Salary (in local currency)]]*VLOOKUP(tblSalaries[[#This Row],[Currency]],mapping!D:E,2,FALSE)</f>
        <v>7960</v>
      </c>
      <c r="H1622" t="s">
        <v>786</v>
      </c>
      <c r="I1622" t="s">
        <v>52</v>
      </c>
      <c r="J1622" t="s">
        <v>8</v>
      </c>
      <c r="K1622" t="str">
        <f>VLOOKUP(tblSalaries[[#This Row],[Where do you work]],tblCountries[[Actual]:[Mapping]],2,FALSE)</f>
        <v>India</v>
      </c>
      <c r="L1622" t="s">
        <v>9</v>
      </c>
      <c r="M1622" s="21">
        <v>7</v>
      </c>
      <c r="N1622" t="str">
        <f>VLOOKUP(IF(FLOOR(tblSalaries[[#This Row],[Salary in USD]]/salary_step,1)&gt;19,19,FLOOR(tblSalaries[[#This Row],[Salary in USD]]/salary_step,1)),tblCountries4[#All],2,0)</f>
        <v>00 | 0 - 12500</v>
      </c>
      <c r="O1622">
        <f>IF(VALUE(max_scatterplot)=0,tblSalaries[[#This Row],[Salary in USD]],IF(AND(tblSalaries[[#This Row],[Salary in USD]]&gt;=VALUE(min_scatterplot),tblSalaries[[#This Row],[Salary in USD]]&lt;=VALUE(max_scatterplot)),tblSalaries[[#This Row],[Salary in USD]],selection_false))</f>
        <v>7960</v>
      </c>
    </row>
    <row r="1623" spans="2:15" ht="15" customHeight="1" x14ac:dyDescent="0.25">
      <c r="B1623" t="s">
        <v>3057</v>
      </c>
      <c r="C1623" s="1">
        <v>41057.636342592596</v>
      </c>
      <c r="D1623" s="4" t="s">
        <v>1209</v>
      </c>
      <c r="E1623">
        <v>438000</v>
      </c>
      <c r="F1623" t="s">
        <v>40</v>
      </c>
      <c r="G1623">
        <f>tblSalaries[[#This Row],[clean Salary (in local currency)]]*VLOOKUP(tblSalaries[[#This Row],[Currency]],mapping!D:E,2,FALSE)</f>
        <v>7799.8675090998449</v>
      </c>
      <c r="H1623" t="s">
        <v>1210</v>
      </c>
      <c r="I1623" t="s">
        <v>20</v>
      </c>
      <c r="J1623" t="s">
        <v>8</v>
      </c>
      <c r="K1623" t="str">
        <f>VLOOKUP(tblSalaries[[#This Row],[Where do you work]],tblCountries[[Actual]:[Mapping]],2,FALSE)</f>
        <v>India</v>
      </c>
      <c r="L1623" t="s">
        <v>25</v>
      </c>
      <c r="M1623" s="21">
        <v>10</v>
      </c>
      <c r="N1623" t="str">
        <f>VLOOKUP(IF(FLOOR(tblSalaries[[#This Row],[Salary in USD]]/salary_step,1)&gt;19,19,FLOOR(tblSalaries[[#This Row],[Salary in USD]]/salary_step,1)),tblCountries4[#All],2,0)</f>
        <v>00 | 0 - 12500</v>
      </c>
      <c r="O1623">
        <f>IF(VALUE(max_scatterplot)=0,tblSalaries[[#This Row],[Salary in USD]],IF(AND(tblSalaries[[#This Row],[Salary in USD]]&gt;=VALUE(min_scatterplot),tblSalaries[[#This Row],[Salary in USD]]&lt;=VALUE(max_scatterplot)),tblSalaries[[#This Row],[Salary in USD]],selection_false))</f>
        <v>7799.8675090998449</v>
      </c>
    </row>
    <row r="1624" spans="2:15" ht="15" customHeight="1" x14ac:dyDescent="0.25">
      <c r="B1624" t="s">
        <v>2646</v>
      </c>
      <c r="C1624" s="1">
        <v>41055.513738425929</v>
      </c>
      <c r="D1624" s="4" t="s">
        <v>752</v>
      </c>
      <c r="E1624">
        <v>432000</v>
      </c>
      <c r="F1624" t="s">
        <v>40</v>
      </c>
      <c r="G1624">
        <f>tblSalaries[[#This Row],[clean Salary (in local currency)]]*VLOOKUP(tblSalaries[[#This Row],[Currency]],mapping!D:E,2,FALSE)</f>
        <v>7693.0200089751897</v>
      </c>
      <c r="H1624" t="s">
        <v>753</v>
      </c>
      <c r="I1624" t="s">
        <v>52</v>
      </c>
      <c r="J1624" t="s">
        <v>8</v>
      </c>
      <c r="K1624" t="str">
        <f>VLOOKUP(tblSalaries[[#This Row],[Where do you work]],tblCountries[[Actual]:[Mapping]],2,FALSE)</f>
        <v>India</v>
      </c>
      <c r="L1624" t="s">
        <v>18</v>
      </c>
      <c r="M1624" s="21">
        <v>5</v>
      </c>
      <c r="N1624" t="str">
        <f>VLOOKUP(IF(FLOOR(tblSalaries[[#This Row],[Salary in USD]]/salary_step,1)&gt;19,19,FLOOR(tblSalaries[[#This Row],[Salary in USD]]/salary_step,1)),tblCountries4[#All],2,0)</f>
        <v>00 | 0 - 12500</v>
      </c>
      <c r="O1624">
        <f>IF(VALUE(max_scatterplot)=0,tblSalaries[[#This Row],[Salary in USD]],IF(AND(tblSalaries[[#This Row],[Salary in USD]]&gt;=VALUE(min_scatterplot),tblSalaries[[#This Row],[Salary in USD]]&lt;=VALUE(max_scatterplot)),tblSalaries[[#This Row],[Salary in USD]],selection_false))</f>
        <v>7693.0200089751897</v>
      </c>
    </row>
    <row r="1625" spans="2:15" ht="15" customHeight="1" x14ac:dyDescent="0.25">
      <c r="B1625" t="s">
        <v>2273</v>
      </c>
      <c r="C1625" s="1">
        <v>41055.048310185186</v>
      </c>
      <c r="D1625" s="4">
        <v>7600</v>
      </c>
      <c r="E1625">
        <v>7600</v>
      </c>
      <c r="F1625" t="s">
        <v>6</v>
      </c>
      <c r="G1625">
        <f>tblSalaries[[#This Row],[clean Salary (in local currency)]]*VLOOKUP(tblSalaries[[#This Row],[Currency]],mapping!D:E,2,FALSE)</f>
        <v>7600</v>
      </c>
      <c r="H1625" t="s">
        <v>342</v>
      </c>
      <c r="I1625" t="s">
        <v>67</v>
      </c>
      <c r="J1625" t="s">
        <v>27</v>
      </c>
      <c r="K1625" t="str">
        <f>VLOOKUP(tblSalaries[[#This Row],[Where do you work]],tblCountries[[Actual]:[Mapping]],2,FALSE)</f>
        <v>Ukraine</v>
      </c>
      <c r="L1625" t="s">
        <v>25</v>
      </c>
      <c r="M1625" s="21" t="s">
        <v>4016</v>
      </c>
      <c r="N1625" t="str">
        <f>VLOOKUP(IF(FLOOR(tblSalaries[[#This Row],[Salary in USD]]/salary_step,1)&gt;19,19,FLOOR(tblSalaries[[#This Row],[Salary in USD]]/salary_step,1)),tblCountries4[#All],2,0)</f>
        <v>00 | 0 - 12500</v>
      </c>
      <c r="O1625">
        <f>IF(VALUE(max_scatterplot)=0,tblSalaries[[#This Row],[Salary in USD]],IF(AND(tblSalaries[[#This Row],[Salary in USD]]&gt;=VALUE(min_scatterplot),tblSalaries[[#This Row],[Salary in USD]]&lt;=VALUE(max_scatterplot)),tblSalaries[[#This Row],[Salary in USD]],selection_false))</f>
        <v>7600</v>
      </c>
    </row>
    <row r="1626" spans="2:15" ht="15" customHeight="1" x14ac:dyDescent="0.25">
      <c r="B1626" t="s">
        <v>3800</v>
      </c>
      <c r="C1626" s="1">
        <v>41073.860625000001</v>
      </c>
      <c r="D1626" s="4">
        <v>425000</v>
      </c>
      <c r="E1626">
        <v>425000</v>
      </c>
      <c r="F1626" t="s">
        <v>40</v>
      </c>
      <c r="G1626">
        <f>tblSalaries[[#This Row],[clean Salary (in local currency)]]*VLOOKUP(tblSalaries[[#This Row],[Currency]],mapping!D:E,2,FALSE)</f>
        <v>7568.3645921630914</v>
      </c>
      <c r="H1626" t="s">
        <v>932</v>
      </c>
      <c r="I1626" t="s">
        <v>310</v>
      </c>
      <c r="J1626" t="s">
        <v>8</v>
      </c>
      <c r="K1626" t="str">
        <f>VLOOKUP(tblSalaries[[#This Row],[Where do you work]],tblCountries[[Actual]:[Mapping]],2,FALSE)</f>
        <v>India</v>
      </c>
      <c r="L1626" t="s">
        <v>18</v>
      </c>
      <c r="M1626" s="21">
        <v>6</v>
      </c>
      <c r="N1626" t="str">
        <f>VLOOKUP(IF(FLOOR(tblSalaries[[#This Row],[Salary in USD]]/salary_step,1)&gt;19,19,FLOOR(tblSalaries[[#This Row],[Salary in USD]]/salary_step,1)),tblCountries4[#All],2,0)</f>
        <v>00 | 0 - 12500</v>
      </c>
      <c r="O1626">
        <f>IF(VALUE(max_scatterplot)=0,tblSalaries[[#This Row],[Salary in USD]],IF(AND(tblSalaries[[#This Row],[Salary in USD]]&gt;=VALUE(min_scatterplot),tblSalaries[[#This Row],[Salary in USD]]&lt;=VALUE(max_scatterplot)),tblSalaries[[#This Row],[Salary in USD]],selection_false))</f>
        <v>7568.3645921630914</v>
      </c>
    </row>
    <row r="1627" spans="2:15" ht="15" customHeight="1" x14ac:dyDescent="0.25">
      <c r="B1627" t="s">
        <v>2062</v>
      </c>
      <c r="C1627" s="1">
        <v>41054.268564814818</v>
      </c>
      <c r="D1627" s="4">
        <v>7500</v>
      </c>
      <c r="E1627">
        <v>7500</v>
      </c>
      <c r="F1627" t="s">
        <v>6</v>
      </c>
      <c r="G1627">
        <f>tblSalaries[[#This Row],[clean Salary (in local currency)]]*VLOOKUP(tblSalaries[[#This Row],[Currency]],mapping!D:E,2,FALSE)</f>
        <v>7500</v>
      </c>
      <c r="H1627" t="s">
        <v>20</v>
      </c>
      <c r="I1627" t="s">
        <v>20</v>
      </c>
      <c r="J1627" t="s">
        <v>8</v>
      </c>
      <c r="K1627" t="str">
        <f>VLOOKUP(tblSalaries[[#This Row],[Where do you work]],tblCountries[[Actual]:[Mapping]],2,FALSE)</f>
        <v>India</v>
      </c>
      <c r="L1627" t="s">
        <v>9</v>
      </c>
      <c r="M1627" s="21" t="s">
        <v>4016</v>
      </c>
      <c r="N1627" t="str">
        <f>VLOOKUP(IF(FLOOR(tblSalaries[[#This Row],[Salary in USD]]/salary_step,1)&gt;19,19,FLOOR(tblSalaries[[#This Row],[Salary in USD]]/salary_step,1)),tblCountries4[#All],2,0)</f>
        <v>00 | 0 - 12500</v>
      </c>
      <c r="O1627">
        <f>IF(VALUE(max_scatterplot)=0,tblSalaries[[#This Row],[Salary in USD]],IF(AND(tblSalaries[[#This Row],[Salary in USD]]&gt;=VALUE(min_scatterplot),tblSalaries[[#This Row],[Salary in USD]]&lt;=VALUE(max_scatterplot)),tblSalaries[[#This Row],[Salary in USD]],selection_false))</f>
        <v>7500</v>
      </c>
    </row>
    <row r="1628" spans="2:15" ht="15" customHeight="1" x14ac:dyDescent="0.25">
      <c r="B1628" t="s">
        <v>2455</v>
      </c>
      <c r="C1628" s="1">
        <v>41055.12605324074</v>
      </c>
      <c r="D1628" s="4" t="s">
        <v>550</v>
      </c>
      <c r="E1628">
        <v>7500</v>
      </c>
      <c r="F1628" t="s">
        <v>6</v>
      </c>
      <c r="G1628">
        <f>tblSalaries[[#This Row],[clean Salary (in local currency)]]*VLOOKUP(tblSalaries[[#This Row],[Currency]],mapping!D:E,2,FALSE)</f>
        <v>7500</v>
      </c>
      <c r="H1628" t="s">
        <v>551</v>
      </c>
      <c r="I1628" t="s">
        <v>20</v>
      </c>
      <c r="J1628" t="s">
        <v>73</v>
      </c>
      <c r="K1628" t="str">
        <f>VLOOKUP(tblSalaries[[#This Row],[Where do you work]],tblCountries[[Actual]:[Mapping]],2,FALSE)</f>
        <v>Romania</v>
      </c>
      <c r="L1628" t="s">
        <v>13</v>
      </c>
      <c r="M1628" s="21" t="s">
        <v>4016</v>
      </c>
      <c r="N1628" t="str">
        <f>VLOOKUP(IF(FLOOR(tblSalaries[[#This Row],[Salary in USD]]/salary_step,1)&gt;19,19,FLOOR(tblSalaries[[#This Row],[Salary in USD]]/salary_step,1)),tblCountries4[#All],2,0)</f>
        <v>00 | 0 - 12500</v>
      </c>
      <c r="O1628">
        <f>IF(VALUE(max_scatterplot)=0,tblSalaries[[#This Row],[Salary in USD]],IF(AND(tblSalaries[[#This Row],[Salary in USD]]&gt;=VALUE(min_scatterplot),tblSalaries[[#This Row],[Salary in USD]]&lt;=VALUE(max_scatterplot)),tblSalaries[[#This Row],[Salary in USD]],selection_false))</f>
        <v>7500</v>
      </c>
    </row>
    <row r="1629" spans="2:15" ht="15" customHeight="1" x14ac:dyDescent="0.25">
      <c r="B1629" t="s">
        <v>3698</v>
      </c>
      <c r="C1629" s="1">
        <v>41067.697928240741</v>
      </c>
      <c r="D1629" s="4">
        <v>421000</v>
      </c>
      <c r="E1629">
        <v>421000</v>
      </c>
      <c r="F1629" t="s">
        <v>40</v>
      </c>
      <c r="G1629">
        <f>tblSalaries[[#This Row],[clean Salary (in local currency)]]*VLOOKUP(tblSalaries[[#This Row],[Currency]],mapping!D:E,2,FALSE)</f>
        <v>7497.1329254133216</v>
      </c>
      <c r="H1629" t="s">
        <v>1861</v>
      </c>
      <c r="I1629" t="s">
        <v>20</v>
      </c>
      <c r="J1629" t="s">
        <v>8</v>
      </c>
      <c r="K1629" t="str">
        <f>VLOOKUP(tblSalaries[[#This Row],[Where do you work]],tblCountries[[Actual]:[Mapping]],2,FALSE)</f>
        <v>India</v>
      </c>
      <c r="L1629" t="s">
        <v>9</v>
      </c>
      <c r="M1629" s="21">
        <v>4</v>
      </c>
      <c r="N1629" t="str">
        <f>VLOOKUP(IF(FLOOR(tblSalaries[[#This Row],[Salary in USD]]/salary_step,1)&gt;19,19,FLOOR(tblSalaries[[#This Row],[Salary in USD]]/salary_step,1)),tblCountries4[#All],2,0)</f>
        <v>00 | 0 - 12500</v>
      </c>
      <c r="O1629">
        <f>IF(VALUE(max_scatterplot)=0,tblSalaries[[#This Row],[Salary in USD]],IF(AND(tblSalaries[[#This Row],[Salary in USD]]&gt;=VALUE(min_scatterplot),tblSalaries[[#This Row],[Salary in USD]]&lt;=VALUE(max_scatterplot)),tblSalaries[[#This Row],[Salary in USD]],selection_false))</f>
        <v>7497.1329254133216</v>
      </c>
    </row>
    <row r="1630" spans="2:15" ht="15" customHeight="1" x14ac:dyDescent="0.25">
      <c r="B1630" t="s">
        <v>2165</v>
      </c>
      <c r="C1630" s="1">
        <v>41055.031863425924</v>
      </c>
      <c r="D1630" s="4">
        <v>420000</v>
      </c>
      <c r="E1630">
        <v>420000</v>
      </c>
      <c r="F1630" t="s">
        <v>40</v>
      </c>
      <c r="G1630">
        <f>tblSalaries[[#This Row],[clean Salary (in local currency)]]*VLOOKUP(tblSalaries[[#This Row],[Currency]],mapping!D:E,2,FALSE)</f>
        <v>7479.3250087258784</v>
      </c>
      <c r="H1630" t="s">
        <v>230</v>
      </c>
      <c r="I1630" t="s">
        <v>52</v>
      </c>
      <c r="J1630" t="s">
        <v>8</v>
      </c>
      <c r="K1630" t="str">
        <f>VLOOKUP(tblSalaries[[#This Row],[Where do you work]],tblCountries[[Actual]:[Mapping]],2,FALSE)</f>
        <v>India</v>
      </c>
      <c r="L1630" t="s">
        <v>25</v>
      </c>
      <c r="M1630" s="21" t="s">
        <v>4016</v>
      </c>
      <c r="N1630" t="str">
        <f>VLOOKUP(IF(FLOOR(tblSalaries[[#This Row],[Salary in USD]]/salary_step,1)&gt;19,19,FLOOR(tblSalaries[[#This Row],[Salary in USD]]/salary_step,1)),tblCountries4[#All],2,0)</f>
        <v>00 | 0 - 12500</v>
      </c>
      <c r="O1630">
        <f>IF(VALUE(max_scatterplot)=0,tblSalaries[[#This Row],[Salary in USD]],IF(AND(tblSalaries[[#This Row],[Salary in USD]]&gt;=VALUE(min_scatterplot),tblSalaries[[#This Row],[Salary in USD]]&lt;=VALUE(max_scatterplot)),tblSalaries[[#This Row],[Salary in USD]],selection_false))</f>
        <v>7479.3250087258784</v>
      </c>
    </row>
    <row r="1631" spans="2:15" ht="15" customHeight="1" x14ac:dyDescent="0.25">
      <c r="B1631" t="s">
        <v>2607</v>
      </c>
      <c r="C1631" s="1">
        <v>41055.43246527778</v>
      </c>
      <c r="D1631" s="4" t="s">
        <v>711</v>
      </c>
      <c r="E1631">
        <v>420000</v>
      </c>
      <c r="F1631" t="s">
        <v>40</v>
      </c>
      <c r="G1631">
        <f>tblSalaries[[#This Row],[clean Salary (in local currency)]]*VLOOKUP(tblSalaries[[#This Row],[Currency]],mapping!D:E,2,FALSE)</f>
        <v>7479.3250087258784</v>
      </c>
      <c r="H1631" t="s">
        <v>712</v>
      </c>
      <c r="I1631" t="s">
        <v>20</v>
      </c>
      <c r="J1631" t="s">
        <v>8</v>
      </c>
      <c r="K1631" t="str">
        <f>VLOOKUP(tblSalaries[[#This Row],[Where do you work]],tblCountries[[Actual]:[Mapping]],2,FALSE)</f>
        <v>India</v>
      </c>
      <c r="L1631" t="s">
        <v>9</v>
      </c>
      <c r="M1631" s="21">
        <v>3</v>
      </c>
      <c r="N1631" t="str">
        <f>VLOOKUP(IF(FLOOR(tblSalaries[[#This Row],[Salary in USD]]/salary_step,1)&gt;19,19,FLOOR(tblSalaries[[#This Row],[Salary in USD]]/salary_step,1)),tblCountries4[#All],2,0)</f>
        <v>00 | 0 - 12500</v>
      </c>
      <c r="O1631">
        <f>IF(VALUE(max_scatterplot)=0,tblSalaries[[#This Row],[Salary in USD]],IF(AND(tblSalaries[[#This Row],[Salary in USD]]&gt;=VALUE(min_scatterplot),tblSalaries[[#This Row],[Salary in USD]]&lt;=VALUE(max_scatterplot)),tblSalaries[[#This Row],[Salary in USD]],selection_false))</f>
        <v>7479.3250087258784</v>
      </c>
    </row>
    <row r="1632" spans="2:15" ht="15" customHeight="1" x14ac:dyDescent="0.25">
      <c r="B1632" t="s">
        <v>3018</v>
      </c>
      <c r="C1632" s="1">
        <v>41057.543703703705</v>
      </c>
      <c r="D1632" s="4" t="s">
        <v>1174</v>
      </c>
      <c r="E1632">
        <v>420000</v>
      </c>
      <c r="F1632" t="s">
        <v>40</v>
      </c>
      <c r="G1632">
        <f>tblSalaries[[#This Row],[clean Salary (in local currency)]]*VLOOKUP(tblSalaries[[#This Row],[Currency]],mapping!D:E,2,FALSE)</f>
        <v>7479.3250087258784</v>
      </c>
      <c r="H1632" t="s">
        <v>20</v>
      </c>
      <c r="I1632" t="s">
        <v>20</v>
      </c>
      <c r="J1632" t="s">
        <v>8</v>
      </c>
      <c r="K1632" t="str">
        <f>VLOOKUP(tblSalaries[[#This Row],[Where do you work]],tblCountries[[Actual]:[Mapping]],2,FALSE)</f>
        <v>India</v>
      </c>
      <c r="L1632" t="s">
        <v>18</v>
      </c>
      <c r="M1632" s="21">
        <v>10</v>
      </c>
      <c r="N1632" t="str">
        <f>VLOOKUP(IF(FLOOR(tblSalaries[[#This Row],[Salary in USD]]/salary_step,1)&gt;19,19,FLOOR(tblSalaries[[#This Row],[Salary in USD]]/salary_step,1)),tblCountries4[#All],2,0)</f>
        <v>00 | 0 - 12500</v>
      </c>
      <c r="O1632">
        <f>IF(VALUE(max_scatterplot)=0,tblSalaries[[#This Row],[Salary in USD]],IF(AND(tblSalaries[[#This Row],[Salary in USD]]&gt;=VALUE(min_scatterplot),tblSalaries[[#This Row],[Salary in USD]]&lt;=VALUE(max_scatterplot)),tblSalaries[[#This Row],[Salary in USD]],selection_false))</f>
        <v>7479.3250087258784</v>
      </c>
    </row>
    <row r="1633" spans="2:15" ht="15" customHeight="1" x14ac:dyDescent="0.25">
      <c r="B1633" t="s">
        <v>3871</v>
      </c>
      <c r="C1633" s="1">
        <v>41079.875937500001</v>
      </c>
      <c r="D1633" s="4">
        <v>420000</v>
      </c>
      <c r="E1633">
        <v>420000</v>
      </c>
      <c r="F1633" t="s">
        <v>40</v>
      </c>
      <c r="G1633">
        <f>tblSalaries[[#This Row],[clean Salary (in local currency)]]*VLOOKUP(tblSalaries[[#This Row],[Currency]],mapping!D:E,2,FALSE)</f>
        <v>7479.3250087258784</v>
      </c>
      <c r="H1633" t="s">
        <v>20</v>
      </c>
      <c r="I1633" t="s">
        <v>20</v>
      </c>
      <c r="J1633" t="s">
        <v>8</v>
      </c>
      <c r="K1633" t="str">
        <f>VLOOKUP(tblSalaries[[#This Row],[Where do you work]],tblCountries[[Actual]:[Mapping]],2,FALSE)</f>
        <v>India</v>
      </c>
      <c r="L1633" t="s">
        <v>9</v>
      </c>
      <c r="M1633" s="21">
        <v>2</v>
      </c>
      <c r="N1633" t="str">
        <f>VLOOKUP(IF(FLOOR(tblSalaries[[#This Row],[Salary in USD]]/salary_step,1)&gt;19,19,FLOOR(tblSalaries[[#This Row],[Salary in USD]]/salary_step,1)),tblCountries4[#All],2,0)</f>
        <v>00 | 0 - 12500</v>
      </c>
      <c r="O1633">
        <f>IF(VALUE(max_scatterplot)=0,tblSalaries[[#This Row],[Salary in USD]],IF(AND(tblSalaries[[#This Row],[Salary in USD]]&gt;=VALUE(min_scatterplot),tblSalaries[[#This Row],[Salary in USD]]&lt;=VALUE(max_scatterplot)),tblSalaries[[#This Row],[Salary in USD]],selection_false))</f>
        <v>7479.3250087258784</v>
      </c>
    </row>
    <row r="1634" spans="2:15" ht="15" customHeight="1" x14ac:dyDescent="0.25">
      <c r="B1634" t="s">
        <v>2732</v>
      </c>
      <c r="C1634" s="1">
        <v>41055.660543981481</v>
      </c>
      <c r="D1634" s="4">
        <v>410000</v>
      </c>
      <c r="E1634">
        <v>410000</v>
      </c>
      <c r="F1634" t="s">
        <v>40</v>
      </c>
      <c r="G1634">
        <f>tblSalaries[[#This Row],[clean Salary (in local currency)]]*VLOOKUP(tblSalaries[[#This Row],[Currency]],mapping!D:E,2,FALSE)</f>
        <v>7301.2458418514525</v>
      </c>
      <c r="H1634" t="s">
        <v>7</v>
      </c>
      <c r="I1634" t="s">
        <v>20</v>
      </c>
      <c r="J1634" t="s">
        <v>8</v>
      </c>
      <c r="K1634" t="str">
        <f>VLOOKUP(tblSalaries[[#This Row],[Where do you work]],tblCountries[[Actual]:[Mapping]],2,FALSE)</f>
        <v>India</v>
      </c>
      <c r="L1634" t="s">
        <v>13</v>
      </c>
      <c r="M1634" s="21">
        <v>5</v>
      </c>
      <c r="N1634" t="str">
        <f>VLOOKUP(IF(FLOOR(tblSalaries[[#This Row],[Salary in USD]]/salary_step,1)&gt;19,19,FLOOR(tblSalaries[[#This Row],[Salary in USD]]/salary_step,1)),tblCountries4[#All],2,0)</f>
        <v>00 | 0 - 12500</v>
      </c>
      <c r="O1634">
        <f>IF(VALUE(max_scatterplot)=0,tblSalaries[[#This Row],[Salary in USD]],IF(AND(tblSalaries[[#This Row],[Salary in USD]]&gt;=VALUE(min_scatterplot),tblSalaries[[#This Row],[Salary in USD]]&lt;=VALUE(max_scatterplot)),tblSalaries[[#This Row],[Salary in USD]],selection_false))</f>
        <v>7301.2458418514525</v>
      </c>
    </row>
    <row r="1635" spans="2:15" ht="15" customHeight="1" x14ac:dyDescent="0.25">
      <c r="B1635" t="s">
        <v>3044</v>
      </c>
      <c r="C1635" s="1">
        <v>41057.60733796296</v>
      </c>
      <c r="D1635" s="4">
        <v>408000</v>
      </c>
      <c r="E1635">
        <v>408000</v>
      </c>
      <c r="F1635" t="s">
        <v>40</v>
      </c>
      <c r="G1635">
        <f>tblSalaries[[#This Row],[clean Salary (in local currency)]]*VLOOKUP(tblSalaries[[#This Row],[Currency]],mapping!D:E,2,FALSE)</f>
        <v>7265.630008476568</v>
      </c>
      <c r="H1635" t="s">
        <v>1197</v>
      </c>
      <c r="I1635" t="s">
        <v>310</v>
      </c>
      <c r="J1635" t="s">
        <v>8</v>
      </c>
      <c r="K1635" t="str">
        <f>VLOOKUP(tblSalaries[[#This Row],[Where do you work]],tblCountries[[Actual]:[Mapping]],2,FALSE)</f>
        <v>India</v>
      </c>
      <c r="L1635" t="s">
        <v>13</v>
      </c>
      <c r="M1635" s="21">
        <v>5</v>
      </c>
      <c r="N1635" t="str">
        <f>VLOOKUP(IF(FLOOR(tblSalaries[[#This Row],[Salary in USD]]/salary_step,1)&gt;19,19,FLOOR(tblSalaries[[#This Row],[Salary in USD]]/salary_step,1)),tblCountries4[#All],2,0)</f>
        <v>00 | 0 - 12500</v>
      </c>
      <c r="O1635">
        <f>IF(VALUE(max_scatterplot)=0,tblSalaries[[#This Row],[Salary in USD]],IF(AND(tblSalaries[[#This Row],[Salary in USD]]&gt;=VALUE(min_scatterplot),tblSalaries[[#This Row],[Salary in USD]]&lt;=VALUE(max_scatterplot)),tblSalaries[[#This Row],[Salary in USD]],selection_false))</f>
        <v>7265.630008476568</v>
      </c>
    </row>
    <row r="1636" spans="2:15" ht="15" customHeight="1" x14ac:dyDescent="0.25">
      <c r="B1636" t="s">
        <v>3004</v>
      </c>
      <c r="C1636" s="1">
        <v>41057.507048611114</v>
      </c>
      <c r="D1636" s="4">
        <v>7265</v>
      </c>
      <c r="E1636">
        <v>7265</v>
      </c>
      <c r="F1636" t="s">
        <v>6</v>
      </c>
      <c r="G1636">
        <f>tblSalaries[[#This Row],[clean Salary (in local currency)]]*VLOOKUP(tblSalaries[[#This Row],[Currency]],mapping!D:E,2,FALSE)</f>
        <v>7265</v>
      </c>
      <c r="H1636" t="s">
        <v>1157</v>
      </c>
      <c r="I1636" t="s">
        <v>279</v>
      </c>
      <c r="J1636" t="s">
        <v>8</v>
      </c>
      <c r="K1636" t="str">
        <f>VLOOKUP(tblSalaries[[#This Row],[Where do you work]],tblCountries[[Actual]:[Mapping]],2,FALSE)</f>
        <v>India</v>
      </c>
      <c r="L1636" t="s">
        <v>9</v>
      </c>
      <c r="M1636" s="21">
        <v>6</v>
      </c>
      <c r="N1636" t="str">
        <f>VLOOKUP(IF(FLOOR(tblSalaries[[#This Row],[Salary in USD]]/salary_step,1)&gt;19,19,FLOOR(tblSalaries[[#This Row],[Salary in USD]]/salary_step,1)),tblCountries4[#All],2,0)</f>
        <v>00 | 0 - 12500</v>
      </c>
      <c r="O1636">
        <f>IF(VALUE(max_scatterplot)=0,tblSalaries[[#This Row],[Salary in USD]],IF(AND(tblSalaries[[#This Row],[Salary in USD]]&gt;=VALUE(min_scatterplot),tblSalaries[[#This Row],[Salary in USD]]&lt;=VALUE(max_scatterplot)),tblSalaries[[#This Row],[Salary in USD]],selection_false))</f>
        <v>7265</v>
      </c>
    </row>
    <row r="1637" spans="2:15" ht="15" customHeight="1" x14ac:dyDescent="0.25">
      <c r="B1637" t="s">
        <v>3240</v>
      </c>
      <c r="C1637" s="1">
        <v>41058.331296296295</v>
      </c>
      <c r="D1637" s="4">
        <v>800000</v>
      </c>
      <c r="E1637">
        <v>9600000</v>
      </c>
      <c r="F1637" t="s">
        <v>1410</v>
      </c>
      <c r="G1637">
        <f>tblSalaries[[#This Row],[clean Salary (in local currency)]]*VLOOKUP(tblSalaries[[#This Row],[Currency]],mapping!D:E,2,FALSE)</f>
        <v>7261.724659606657</v>
      </c>
      <c r="H1637" t="s">
        <v>20</v>
      </c>
      <c r="I1637" t="s">
        <v>20</v>
      </c>
      <c r="J1637" t="s">
        <v>1411</v>
      </c>
      <c r="K1637" t="str">
        <f>VLOOKUP(tblSalaries[[#This Row],[Where do you work]],tblCountries[[Actual]:[Mapping]],2,FALSE)</f>
        <v>Mongolia</v>
      </c>
      <c r="L1637" t="s">
        <v>13</v>
      </c>
      <c r="M1637" s="21">
        <v>2</v>
      </c>
      <c r="N1637" t="str">
        <f>VLOOKUP(IF(FLOOR(tblSalaries[[#This Row],[Salary in USD]]/salary_step,1)&gt;19,19,FLOOR(tblSalaries[[#This Row],[Salary in USD]]/salary_step,1)),tblCountries4[#All],2,0)</f>
        <v>00 | 0 - 12500</v>
      </c>
      <c r="O1637">
        <f>IF(VALUE(max_scatterplot)=0,tblSalaries[[#This Row],[Salary in USD]],IF(AND(tblSalaries[[#This Row],[Salary in USD]]&gt;=VALUE(min_scatterplot),tblSalaries[[#This Row],[Salary in USD]]&lt;=VALUE(max_scatterplot)),tblSalaries[[#This Row],[Salary in USD]],selection_false))</f>
        <v>7261.724659606657</v>
      </c>
    </row>
    <row r="1638" spans="2:15" ht="15" customHeight="1" x14ac:dyDescent="0.25">
      <c r="B1638" t="s">
        <v>3468</v>
      </c>
      <c r="C1638" s="1">
        <v>41059.87027777778</v>
      </c>
      <c r="D1638" s="4" t="s">
        <v>1646</v>
      </c>
      <c r="E1638">
        <v>7200</v>
      </c>
      <c r="F1638" t="s">
        <v>6</v>
      </c>
      <c r="G1638">
        <f>tblSalaries[[#This Row],[clean Salary (in local currency)]]*VLOOKUP(tblSalaries[[#This Row],[Currency]],mapping!D:E,2,FALSE)</f>
        <v>7200</v>
      </c>
      <c r="H1638" t="s">
        <v>1647</v>
      </c>
      <c r="I1638" t="s">
        <v>488</v>
      </c>
      <c r="J1638" t="s">
        <v>184</v>
      </c>
      <c r="K1638" t="str">
        <f>VLOOKUP(tblSalaries[[#This Row],[Where do you work]],tblCountries[[Actual]:[Mapping]],2,FALSE)</f>
        <v>Colombia</v>
      </c>
      <c r="L1638" t="s">
        <v>9</v>
      </c>
      <c r="M1638" s="21">
        <v>8</v>
      </c>
      <c r="N1638" t="str">
        <f>VLOOKUP(IF(FLOOR(tblSalaries[[#This Row],[Salary in USD]]/salary_step,1)&gt;19,19,FLOOR(tblSalaries[[#This Row],[Salary in USD]]/salary_step,1)),tblCountries4[#All],2,0)</f>
        <v>00 | 0 - 12500</v>
      </c>
      <c r="O1638">
        <f>IF(VALUE(max_scatterplot)=0,tblSalaries[[#This Row],[Salary in USD]],IF(AND(tblSalaries[[#This Row],[Salary in USD]]&gt;=VALUE(min_scatterplot),tblSalaries[[#This Row],[Salary in USD]]&lt;=VALUE(max_scatterplot)),tblSalaries[[#This Row],[Salary in USD]],selection_false))</f>
        <v>7200</v>
      </c>
    </row>
    <row r="1639" spans="2:15" ht="15" customHeight="1" x14ac:dyDescent="0.25">
      <c r="B1639" t="s">
        <v>3062</v>
      </c>
      <c r="C1639" s="1">
        <v>41057.648182870369</v>
      </c>
      <c r="D1639" s="4">
        <v>600</v>
      </c>
      <c r="E1639">
        <v>7200</v>
      </c>
      <c r="F1639" t="s">
        <v>6</v>
      </c>
      <c r="G1639">
        <f>tblSalaries[[#This Row],[clean Salary (in local currency)]]*VLOOKUP(tblSalaries[[#This Row],[Currency]],mapping!D:E,2,FALSE)</f>
        <v>7200</v>
      </c>
      <c r="H1639" t="s">
        <v>1215</v>
      </c>
      <c r="I1639" t="s">
        <v>20</v>
      </c>
      <c r="J1639" t="s">
        <v>8</v>
      </c>
      <c r="K1639" t="str">
        <f>VLOOKUP(tblSalaries[[#This Row],[Where do you work]],tblCountries[[Actual]:[Mapping]],2,FALSE)</f>
        <v>India</v>
      </c>
      <c r="L1639" t="s">
        <v>13</v>
      </c>
      <c r="M1639" s="21">
        <v>10</v>
      </c>
      <c r="N1639" t="str">
        <f>VLOOKUP(IF(FLOOR(tblSalaries[[#This Row],[Salary in USD]]/salary_step,1)&gt;19,19,FLOOR(tblSalaries[[#This Row],[Salary in USD]]/salary_step,1)),tblCountries4[#All],2,0)</f>
        <v>00 | 0 - 12500</v>
      </c>
      <c r="O1639">
        <f>IF(VALUE(max_scatterplot)=0,tblSalaries[[#This Row],[Salary in USD]],IF(AND(tblSalaries[[#This Row],[Salary in USD]]&gt;=VALUE(min_scatterplot),tblSalaries[[#This Row],[Salary in USD]]&lt;=VALUE(max_scatterplot)),tblSalaries[[#This Row],[Salary in USD]],selection_false))</f>
        <v>7200</v>
      </c>
    </row>
    <row r="1640" spans="2:15" ht="15" customHeight="1" x14ac:dyDescent="0.25">
      <c r="B1640" t="s">
        <v>3173</v>
      </c>
      <c r="C1640" s="1">
        <v>41057.970277777778</v>
      </c>
      <c r="D1640" s="4" t="s">
        <v>1338</v>
      </c>
      <c r="E1640">
        <v>7200</v>
      </c>
      <c r="F1640" t="s">
        <v>6</v>
      </c>
      <c r="G1640">
        <f>tblSalaries[[#This Row],[clean Salary (in local currency)]]*VLOOKUP(tblSalaries[[#This Row],[Currency]],mapping!D:E,2,FALSE)</f>
        <v>7200</v>
      </c>
      <c r="H1640" t="s">
        <v>1339</v>
      </c>
      <c r="I1640" t="s">
        <v>3999</v>
      </c>
      <c r="J1640" t="s">
        <v>8</v>
      </c>
      <c r="K1640" t="str">
        <f>VLOOKUP(tblSalaries[[#This Row],[Where do you work]],tblCountries[[Actual]:[Mapping]],2,FALSE)</f>
        <v>India</v>
      </c>
      <c r="L1640" t="s">
        <v>9</v>
      </c>
      <c r="M1640" s="21">
        <v>7</v>
      </c>
      <c r="N1640" t="str">
        <f>VLOOKUP(IF(FLOOR(tblSalaries[[#This Row],[Salary in USD]]/salary_step,1)&gt;19,19,FLOOR(tblSalaries[[#This Row],[Salary in USD]]/salary_step,1)),tblCountries4[#All],2,0)</f>
        <v>00 | 0 - 12500</v>
      </c>
      <c r="O1640">
        <f>IF(VALUE(max_scatterplot)=0,tblSalaries[[#This Row],[Salary in USD]],IF(AND(tblSalaries[[#This Row],[Salary in USD]]&gt;=VALUE(min_scatterplot),tblSalaries[[#This Row],[Salary in USD]]&lt;=VALUE(max_scatterplot)),tblSalaries[[#This Row],[Salary in USD]],selection_false))</f>
        <v>7200</v>
      </c>
    </row>
    <row r="1641" spans="2:15" ht="15" customHeight="1" x14ac:dyDescent="0.25">
      <c r="B1641" t="s">
        <v>2046</v>
      </c>
      <c r="C1641" s="1">
        <v>41054.217939814815</v>
      </c>
      <c r="D1641" s="4" t="s">
        <v>80</v>
      </c>
      <c r="E1641">
        <v>400000</v>
      </c>
      <c r="F1641" t="s">
        <v>40</v>
      </c>
      <c r="G1641">
        <f>tblSalaries[[#This Row],[clean Salary (in local currency)]]*VLOOKUP(tblSalaries[[#This Row],[Currency]],mapping!D:E,2,FALSE)</f>
        <v>7123.1666749770275</v>
      </c>
      <c r="H1641" t="s">
        <v>81</v>
      </c>
      <c r="I1641" t="s">
        <v>52</v>
      </c>
      <c r="J1641" t="s">
        <v>8</v>
      </c>
      <c r="K1641" t="str">
        <f>VLOOKUP(tblSalaries[[#This Row],[Where do you work]],tblCountries[[Actual]:[Mapping]],2,FALSE)</f>
        <v>India</v>
      </c>
      <c r="L1641" t="s">
        <v>9</v>
      </c>
      <c r="M1641" s="21" t="s">
        <v>4016</v>
      </c>
      <c r="N1641" t="str">
        <f>VLOOKUP(IF(FLOOR(tblSalaries[[#This Row],[Salary in USD]]/salary_step,1)&gt;19,19,FLOOR(tblSalaries[[#This Row],[Salary in USD]]/salary_step,1)),tblCountries4[#All],2,0)</f>
        <v>00 | 0 - 12500</v>
      </c>
      <c r="O1641">
        <f>IF(VALUE(max_scatterplot)=0,tblSalaries[[#This Row],[Salary in USD]],IF(AND(tblSalaries[[#This Row],[Salary in USD]]&gt;=VALUE(min_scatterplot),tblSalaries[[#This Row],[Salary in USD]]&lt;=VALUE(max_scatterplot)),tblSalaries[[#This Row],[Salary in USD]],selection_false))</f>
        <v>7123.1666749770275</v>
      </c>
    </row>
    <row r="1642" spans="2:15" ht="15" customHeight="1" x14ac:dyDescent="0.25">
      <c r="B1642" t="s">
        <v>2338</v>
      </c>
      <c r="C1642" s="1">
        <v>41055.065011574072</v>
      </c>
      <c r="D1642" s="4" t="s">
        <v>413</v>
      </c>
      <c r="E1642">
        <v>400000</v>
      </c>
      <c r="F1642" t="s">
        <v>40</v>
      </c>
      <c r="G1642">
        <f>tblSalaries[[#This Row],[clean Salary (in local currency)]]*VLOOKUP(tblSalaries[[#This Row],[Currency]],mapping!D:E,2,FALSE)</f>
        <v>7123.1666749770275</v>
      </c>
      <c r="H1642" t="s">
        <v>414</v>
      </c>
      <c r="I1642" t="s">
        <v>20</v>
      </c>
      <c r="J1642" t="s">
        <v>8</v>
      </c>
      <c r="K1642" t="str">
        <f>VLOOKUP(tblSalaries[[#This Row],[Where do you work]],tblCountries[[Actual]:[Mapping]],2,FALSE)</f>
        <v>India</v>
      </c>
      <c r="L1642" t="s">
        <v>9</v>
      </c>
      <c r="M1642" s="21" t="s">
        <v>4016</v>
      </c>
      <c r="N1642" t="str">
        <f>VLOOKUP(IF(FLOOR(tblSalaries[[#This Row],[Salary in USD]]/salary_step,1)&gt;19,19,FLOOR(tblSalaries[[#This Row],[Salary in USD]]/salary_step,1)),tblCountries4[#All],2,0)</f>
        <v>00 | 0 - 12500</v>
      </c>
      <c r="O1642">
        <f>IF(VALUE(max_scatterplot)=0,tblSalaries[[#This Row],[Salary in USD]],IF(AND(tblSalaries[[#This Row],[Salary in USD]]&gt;=VALUE(min_scatterplot),tblSalaries[[#This Row],[Salary in USD]]&lt;=VALUE(max_scatterplot)),tblSalaries[[#This Row],[Salary in USD]],selection_false))</f>
        <v>7123.1666749770275</v>
      </c>
    </row>
    <row r="1643" spans="2:15" ht="15" customHeight="1" x14ac:dyDescent="0.25">
      <c r="B1643" t="s">
        <v>2407</v>
      </c>
      <c r="C1643" s="1">
        <v>41055.090243055558</v>
      </c>
      <c r="D1643" s="4">
        <v>400000</v>
      </c>
      <c r="E1643">
        <v>400000</v>
      </c>
      <c r="F1643" t="s">
        <v>40</v>
      </c>
      <c r="G1643">
        <f>tblSalaries[[#This Row],[clean Salary (in local currency)]]*VLOOKUP(tblSalaries[[#This Row],[Currency]],mapping!D:E,2,FALSE)</f>
        <v>7123.1666749770275</v>
      </c>
      <c r="H1643" t="s">
        <v>20</v>
      </c>
      <c r="I1643" t="s">
        <v>20</v>
      </c>
      <c r="J1643" t="s">
        <v>8</v>
      </c>
      <c r="K1643" t="str">
        <f>VLOOKUP(tblSalaries[[#This Row],[Where do you work]],tblCountries[[Actual]:[Mapping]],2,FALSE)</f>
        <v>India</v>
      </c>
      <c r="L1643" t="s">
        <v>9</v>
      </c>
      <c r="M1643" s="21" t="s">
        <v>4016</v>
      </c>
      <c r="N1643" t="str">
        <f>VLOOKUP(IF(FLOOR(tblSalaries[[#This Row],[Salary in USD]]/salary_step,1)&gt;19,19,FLOOR(tblSalaries[[#This Row],[Salary in USD]]/salary_step,1)),tblCountries4[#All],2,0)</f>
        <v>00 | 0 - 12500</v>
      </c>
      <c r="O1643">
        <f>IF(VALUE(max_scatterplot)=0,tblSalaries[[#This Row],[Salary in USD]],IF(AND(tblSalaries[[#This Row],[Salary in USD]]&gt;=VALUE(min_scatterplot),tblSalaries[[#This Row],[Salary in USD]]&lt;=VALUE(max_scatterplot)),tblSalaries[[#This Row],[Salary in USD]],selection_false))</f>
        <v>7123.1666749770275</v>
      </c>
    </row>
    <row r="1644" spans="2:15" ht="15" customHeight="1" x14ac:dyDescent="0.25">
      <c r="B1644" t="s">
        <v>2594</v>
      </c>
      <c r="C1644" s="1">
        <v>41055.368796296294</v>
      </c>
      <c r="D1644" s="4" t="s">
        <v>694</v>
      </c>
      <c r="E1644">
        <v>400000</v>
      </c>
      <c r="F1644" t="s">
        <v>40</v>
      </c>
      <c r="G1644">
        <f>tblSalaries[[#This Row],[clean Salary (in local currency)]]*VLOOKUP(tblSalaries[[#This Row],[Currency]],mapping!D:E,2,FALSE)</f>
        <v>7123.1666749770275</v>
      </c>
      <c r="H1644" t="s">
        <v>695</v>
      </c>
      <c r="I1644" t="s">
        <v>52</v>
      </c>
      <c r="J1644" t="s">
        <v>8</v>
      </c>
      <c r="K1644" t="str">
        <f>VLOOKUP(tblSalaries[[#This Row],[Where do you work]],tblCountries[[Actual]:[Mapping]],2,FALSE)</f>
        <v>India</v>
      </c>
      <c r="L1644" t="s">
        <v>25</v>
      </c>
      <c r="M1644" s="21">
        <v>3</v>
      </c>
      <c r="N1644" t="str">
        <f>VLOOKUP(IF(FLOOR(tblSalaries[[#This Row],[Salary in USD]]/salary_step,1)&gt;19,19,FLOOR(tblSalaries[[#This Row],[Salary in USD]]/salary_step,1)),tblCountries4[#All],2,0)</f>
        <v>00 | 0 - 12500</v>
      </c>
      <c r="O1644">
        <f>IF(VALUE(max_scatterplot)=0,tblSalaries[[#This Row],[Salary in USD]],IF(AND(tblSalaries[[#This Row],[Salary in USD]]&gt;=VALUE(min_scatterplot),tblSalaries[[#This Row],[Salary in USD]]&lt;=VALUE(max_scatterplot)),tblSalaries[[#This Row],[Salary in USD]],selection_false))</f>
        <v>7123.1666749770275</v>
      </c>
    </row>
    <row r="1645" spans="2:15" ht="15" customHeight="1" x14ac:dyDescent="0.25">
      <c r="B1645" t="s">
        <v>2639</v>
      </c>
      <c r="C1645" s="1">
        <v>41055.493090277778</v>
      </c>
      <c r="D1645" s="4" t="s">
        <v>743</v>
      </c>
      <c r="E1645">
        <v>400000</v>
      </c>
      <c r="F1645" t="s">
        <v>40</v>
      </c>
      <c r="G1645">
        <f>tblSalaries[[#This Row],[clean Salary (in local currency)]]*VLOOKUP(tblSalaries[[#This Row],[Currency]],mapping!D:E,2,FALSE)</f>
        <v>7123.1666749770275</v>
      </c>
      <c r="H1645" t="s">
        <v>744</v>
      </c>
      <c r="I1645" t="s">
        <v>52</v>
      </c>
      <c r="J1645" t="s">
        <v>8</v>
      </c>
      <c r="K1645" t="str">
        <f>VLOOKUP(tblSalaries[[#This Row],[Where do you work]],tblCountries[[Actual]:[Mapping]],2,FALSE)</f>
        <v>India</v>
      </c>
      <c r="L1645" t="s">
        <v>25</v>
      </c>
      <c r="M1645" s="21">
        <v>5</v>
      </c>
      <c r="N1645" t="str">
        <f>VLOOKUP(IF(FLOOR(tblSalaries[[#This Row],[Salary in USD]]/salary_step,1)&gt;19,19,FLOOR(tblSalaries[[#This Row],[Salary in USD]]/salary_step,1)),tblCountries4[#All],2,0)</f>
        <v>00 | 0 - 12500</v>
      </c>
      <c r="O1645">
        <f>IF(VALUE(max_scatterplot)=0,tblSalaries[[#This Row],[Salary in USD]],IF(AND(tblSalaries[[#This Row],[Salary in USD]]&gt;=VALUE(min_scatterplot),tblSalaries[[#This Row],[Salary in USD]]&lt;=VALUE(max_scatterplot)),tblSalaries[[#This Row],[Salary in USD]],selection_false))</f>
        <v>7123.1666749770275</v>
      </c>
    </row>
    <row r="1646" spans="2:15" ht="15" customHeight="1" x14ac:dyDescent="0.25">
      <c r="B1646" t="s">
        <v>2704</v>
      </c>
      <c r="C1646" s="1">
        <v>41055.593460648146</v>
      </c>
      <c r="D1646" s="4">
        <v>400000</v>
      </c>
      <c r="E1646">
        <v>400000</v>
      </c>
      <c r="F1646" t="s">
        <v>40</v>
      </c>
      <c r="G1646">
        <f>tblSalaries[[#This Row],[clean Salary (in local currency)]]*VLOOKUP(tblSalaries[[#This Row],[Currency]],mapping!D:E,2,FALSE)</f>
        <v>7123.1666749770275</v>
      </c>
      <c r="H1646" t="s">
        <v>356</v>
      </c>
      <c r="I1646" t="s">
        <v>356</v>
      </c>
      <c r="J1646" t="s">
        <v>8</v>
      </c>
      <c r="K1646" t="str">
        <f>VLOOKUP(tblSalaries[[#This Row],[Where do you work]],tblCountries[[Actual]:[Mapping]],2,FALSE)</f>
        <v>India</v>
      </c>
      <c r="L1646" t="s">
        <v>9</v>
      </c>
      <c r="M1646" s="21">
        <v>0</v>
      </c>
      <c r="N1646" t="str">
        <f>VLOOKUP(IF(FLOOR(tblSalaries[[#This Row],[Salary in USD]]/salary_step,1)&gt;19,19,FLOOR(tblSalaries[[#This Row],[Salary in USD]]/salary_step,1)),tblCountries4[#All],2,0)</f>
        <v>00 | 0 - 12500</v>
      </c>
      <c r="O1646">
        <f>IF(VALUE(max_scatterplot)=0,tblSalaries[[#This Row],[Salary in USD]],IF(AND(tblSalaries[[#This Row],[Salary in USD]]&gt;=VALUE(min_scatterplot),tblSalaries[[#This Row],[Salary in USD]]&lt;=VALUE(max_scatterplot)),tblSalaries[[#This Row],[Salary in USD]],selection_false))</f>
        <v>7123.1666749770275</v>
      </c>
    </row>
    <row r="1647" spans="2:15" ht="15" customHeight="1" x14ac:dyDescent="0.25">
      <c r="B1647" t="s">
        <v>2717</v>
      </c>
      <c r="C1647" s="1">
        <v>41055.623888888891</v>
      </c>
      <c r="D1647" s="4" t="s">
        <v>830</v>
      </c>
      <c r="E1647">
        <v>400000</v>
      </c>
      <c r="F1647" t="s">
        <v>40</v>
      </c>
      <c r="G1647">
        <f>tblSalaries[[#This Row],[clean Salary (in local currency)]]*VLOOKUP(tblSalaries[[#This Row],[Currency]],mapping!D:E,2,FALSE)</f>
        <v>7123.1666749770275</v>
      </c>
      <c r="H1647" t="s">
        <v>831</v>
      </c>
      <c r="I1647" t="s">
        <v>3999</v>
      </c>
      <c r="J1647" t="s">
        <v>8</v>
      </c>
      <c r="K1647" t="str">
        <f>VLOOKUP(tblSalaries[[#This Row],[Where do you work]],tblCountries[[Actual]:[Mapping]],2,FALSE)</f>
        <v>India</v>
      </c>
      <c r="L1647" t="s">
        <v>13</v>
      </c>
      <c r="M1647" s="21">
        <v>4</v>
      </c>
      <c r="N1647" t="str">
        <f>VLOOKUP(IF(FLOOR(tblSalaries[[#This Row],[Salary in USD]]/salary_step,1)&gt;19,19,FLOOR(tblSalaries[[#This Row],[Salary in USD]]/salary_step,1)),tblCountries4[#All],2,0)</f>
        <v>00 | 0 - 12500</v>
      </c>
      <c r="O1647">
        <f>IF(VALUE(max_scatterplot)=0,tblSalaries[[#This Row],[Salary in USD]],IF(AND(tblSalaries[[#This Row],[Salary in USD]]&gt;=VALUE(min_scatterplot),tblSalaries[[#This Row],[Salary in USD]]&lt;=VALUE(max_scatterplot)),tblSalaries[[#This Row],[Salary in USD]],selection_false))</f>
        <v>7123.1666749770275</v>
      </c>
    </row>
    <row r="1648" spans="2:15" ht="15" customHeight="1" x14ac:dyDescent="0.25">
      <c r="B1648" t="s">
        <v>2781</v>
      </c>
      <c r="C1648" s="1">
        <v>41055.821944444448</v>
      </c>
      <c r="D1648" s="4" t="s">
        <v>906</v>
      </c>
      <c r="E1648">
        <v>400000</v>
      </c>
      <c r="F1648" t="s">
        <v>40</v>
      </c>
      <c r="G1648">
        <f>tblSalaries[[#This Row],[clean Salary (in local currency)]]*VLOOKUP(tblSalaries[[#This Row],[Currency]],mapping!D:E,2,FALSE)</f>
        <v>7123.1666749770275</v>
      </c>
      <c r="H1648" t="s">
        <v>622</v>
      </c>
      <c r="I1648" t="s">
        <v>52</v>
      </c>
      <c r="J1648" t="s">
        <v>8</v>
      </c>
      <c r="K1648" t="str">
        <f>VLOOKUP(tblSalaries[[#This Row],[Where do you work]],tblCountries[[Actual]:[Mapping]],2,FALSE)</f>
        <v>India</v>
      </c>
      <c r="L1648" t="s">
        <v>9</v>
      </c>
      <c r="M1648" s="21">
        <v>7</v>
      </c>
      <c r="N1648" t="str">
        <f>VLOOKUP(IF(FLOOR(tblSalaries[[#This Row],[Salary in USD]]/salary_step,1)&gt;19,19,FLOOR(tblSalaries[[#This Row],[Salary in USD]]/salary_step,1)),tblCountries4[#All],2,0)</f>
        <v>00 | 0 - 12500</v>
      </c>
      <c r="O1648">
        <f>IF(VALUE(max_scatterplot)=0,tblSalaries[[#This Row],[Salary in USD]],IF(AND(tblSalaries[[#This Row],[Salary in USD]]&gt;=VALUE(min_scatterplot),tblSalaries[[#This Row],[Salary in USD]]&lt;=VALUE(max_scatterplot)),tblSalaries[[#This Row],[Salary in USD]],selection_false))</f>
        <v>7123.1666749770275</v>
      </c>
    </row>
    <row r="1649" spans="2:15" ht="15" customHeight="1" x14ac:dyDescent="0.25">
      <c r="B1649" t="s">
        <v>2879</v>
      </c>
      <c r="C1649" s="1">
        <v>41056.570185185185</v>
      </c>
      <c r="D1649" s="4" t="s">
        <v>1025</v>
      </c>
      <c r="E1649">
        <v>400000</v>
      </c>
      <c r="F1649" t="s">
        <v>40</v>
      </c>
      <c r="G1649">
        <f>tblSalaries[[#This Row],[clean Salary (in local currency)]]*VLOOKUP(tblSalaries[[#This Row],[Currency]],mapping!D:E,2,FALSE)</f>
        <v>7123.1666749770275</v>
      </c>
      <c r="H1649" t="s">
        <v>522</v>
      </c>
      <c r="I1649" t="s">
        <v>279</v>
      </c>
      <c r="J1649" t="s">
        <v>8</v>
      </c>
      <c r="K1649" t="str">
        <f>VLOOKUP(tblSalaries[[#This Row],[Where do you work]],tblCountries[[Actual]:[Mapping]],2,FALSE)</f>
        <v>India</v>
      </c>
      <c r="L1649" t="s">
        <v>18</v>
      </c>
      <c r="M1649" s="21">
        <v>6</v>
      </c>
      <c r="N1649" t="str">
        <f>VLOOKUP(IF(FLOOR(tblSalaries[[#This Row],[Salary in USD]]/salary_step,1)&gt;19,19,FLOOR(tblSalaries[[#This Row],[Salary in USD]]/salary_step,1)),tblCountries4[#All],2,0)</f>
        <v>00 | 0 - 12500</v>
      </c>
      <c r="O1649">
        <f>IF(VALUE(max_scatterplot)=0,tblSalaries[[#This Row],[Salary in USD]],IF(AND(tblSalaries[[#This Row],[Salary in USD]]&gt;=VALUE(min_scatterplot),tblSalaries[[#This Row],[Salary in USD]]&lt;=VALUE(max_scatterplot)),tblSalaries[[#This Row],[Salary in USD]],selection_false))</f>
        <v>7123.1666749770275</v>
      </c>
    </row>
    <row r="1650" spans="2:15" ht="15" customHeight="1" x14ac:dyDescent="0.25">
      <c r="B1650" t="s">
        <v>2884</v>
      </c>
      <c r="C1650" s="1">
        <v>41056.586469907408</v>
      </c>
      <c r="D1650" s="4" t="s">
        <v>80</v>
      </c>
      <c r="E1650">
        <v>400000</v>
      </c>
      <c r="F1650" t="s">
        <v>40</v>
      </c>
      <c r="G1650">
        <f>tblSalaries[[#This Row],[clean Salary (in local currency)]]*VLOOKUP(tblSalaries[[#This Row],[Currency]],mapping!D:E,2,FALSE)</f>
        <v>7123.1666749770275</v>
      </c>
      <c r="H1650" t="s">
        <v>1032</v>
      </c>
      <c r="I1650" t="s">
        <v>310</v>
      </c>
      <c r="J1650" t="s">
        <v>8</v>
      </c>
      <c r="K1650" t="str">
        <f>VLOOKUP(tblSalaries[[#This Row],[Where do you work]],tblCountries[[Actual]:[Mapping]],2,FALSE)</f>
        <v>India</v>
      </c>
      <c r="L1650" t="s">
        <v>18</v>
      </c>
      <c r="M1650" s="21">
        <v>8</v>
      </c>
      <c r="N1650" t="str">
        <f>VLOOKUP(IF(FLOOR(tblSalaries[[#This Row],[Salary in USD]]/salary_step,1)&gt;19,19,FLOOR(tblSalaries[[#This Row],[Salary in USD]]/salary_step,1)),tblCountries4[#All],2,0)</f>
        <v>00 | 0 - 12500</v>
      </c>
      <c r="O1650">
        <f>IF(VALUE(max_scatterplot)=0,tblSalaries[[#This Row],[Salary in USD]],IF(AND(tblSalaries[[#This Row],[Salary in USD]]&gt;=VALUE(min_scatterplot),tblSalaries[[#This Row],[Salary in USD]]&lt;=VALUE(max_scatterplot)),tblSalaries[[#This Row],[Salary in USD]],selection_false))</f>
        <v>7123.1666749770275</v>
      </c>
    </row>
    <row r="1651" spans="2:15" ht="15" customHeight="1" x14ac:dyDescent="0.25">
      <c r="B1651" t="s">
        <v>3014</v>
      </c>
      <c r="C1651" s="1">
        <v>41057.539733796293</v>
      </c>
      <c r="D1651" s="4" t="s">
        <v>1168</v>
      </c>
      <c r="E1651">
        <v>400000</v>
      </c>
      <c r="F1651" t="s">
        <v>40</v>
      </c>
      <c r="G1651">
        <f>tblSalaries[[#This Row],[clean Salary (in local currency)]]*VLOOKUP(tblSalaries[[#This Row],[Currency]],mapping!D:E,2,FALSE)</f>
        <v>7123.1666749770275</v>
      </c>
      <c r="H1651" t="s">
        <v>929</v>
      </c>
      <c r="I1651" t="s">
        <v>52</v>
      </c>
      <c r="J1651" t="s">
        <v>8</v>
      </c>
      <c r="K1651" t="str">
        <f>VLOOKUP(tblSalaries[[#This Row],[Where do you work]],tblCountries[[Actual]:[Mapping]],2,FALSE)</f>
        <v>India</v>
      </c>
      <c r="L1651" t="s">
        <v>18</v>
      </c>
      <c r="M1651" s="21">
        <v>5</v>
      </c>
      <c r="N1651" t="str">
        <f>VLOOKUP(IF(FLOOR(tblSalaries[[#This Row],[Salary in USD]]/salary_step,1)&gt;19,19,FLOOR(tblSalaries[[#This Row],[Salary in USD]]/salary_step,1)),tblCountries4[#All],2,0)</f>
        <v>00 | 0 - 12500</v>
      </c>
      <c r="O1651">
        <f>IF(VALUE(max_scatterplot)=0,tblSalaries[[#This Row],[Salary in USD]],IF(AND(tblSalaries[[#This Row],[Salary in USD]]&gt;=VALUE(min_scatterplot),tblSalaries[[#This Row],[Salary in USD]]&lt;=VALUE(max_scatterplot)),tblSalaries[[#This Row],[Salary in USD]],selection_false))</f>
        <v>7123.1666749770275</v>
      </c>
    </row>
    <row r="1652" spans="2:15" ht="15" customHeight="1" x14ac:dyDescent="0.25">
      <c r="B1652" t="s">
        <v>3112</v>
      </c>
      <c r="C1652" s="1">
        <v>41057.751898148148</v>
      </c>
      <c r="D1652" s="4" t="s">
        <v>694</v>
      </c>
      <c r="E1652">
        <v>400000</v>
      </c>
      <c r="F1652" t="s">
        <v>40</v>
      </c>
      <c r="G1652">
        <f>tblSalaries[[#This Row],[clean Salary (in local currency)]]*VLOOKUP(tblSalaries[[#This Row],[Currency]],mapping!D:E,2,FALSE)</f>
        <v>7123.1666749770275</v>
      </c>
      <c r="H1652" t="s">
        <v>1265</v>
      </c>
      <c r="I1652" t="s">
        <v>3999</v>
      </c>
      <c r="J1652" t="s">
        <v>8</v>
      </c>
      <c r="K1652" t="str">
        <f>VLOOKUP(tblSalaries[[#This Row],[Where do you work]],tblCountries[[Actual]:[Mapping]],2,FALSE)</f>
        <v>India</v>
      </c>
      <c r="L1652" t="s">
        <v>9</v>
      </c>
      <c r="M1652" s="21">
        <v>9</v>
      </c>
      <c r="N1652" t="str">
        <f>VLOOKUP(IF(FLOOR(tblSalaries[[#This Row],[Salary in USD]]/salary_step,1)&gt;19,19,FLOOR(tblSalaries[[#This Row],[Salary in USD]]/salary_step,1)),tblCountries4[#All],2,0)</f>
        <v>00 | 0 - 12500</v>
      </c>
      <c r="O1652">
        <f>IF(VALUE(max_scatterplot)=0,tblSalaries[[#This Row],[Salary in USD]],IF(AND(tblSalaries[[#This Row],[Salary in USD]]&gt;=VALUE(min_scatterplot),tblSalaries[[#This Row],[Salary in USD]]&lt;=VALUE(max_scatterplot)),tblSalaries[[#This Row],[Salary in USD]],selection_false))</f>
        <v>7123.1666749770275</v>
      </c>
    </row>
    <row r="1653" spans="2:15" ht="15" customHeight="1" x14ac:dyDescent="0.25">
      <c r="B1653" t="s">
        <v>3120</v>
      </c>
      <c r="C1653" s="1">
        <v>41057.777870370373</v>
      </c>
      <c r="D1653" s="4">
        <v>400000</v>
      </c>
      <c r="E1653">
        <v>400000</v>
      </c>
      <c r="F1653" t="s">
        <v>40</v>
      </c>
      <c r="G1653">
        <f>tblSalaries[[#This Row],[clean Salary (in local currency)]]*VLOOKUP(tblSalaries[[#This Row],[Currency]],mapping!D:E,2,FALSE)</f>
        <v>7123.1666749770275</v>
      </c>
      <c r="H1653" t="s">
        <v>1274</v>
      </c>
      <c r="I1653" t="s">
        <v>279</v>
      </c>
      <c r="J1653" t="s">
        <v>8</v>
      </c>
      <c r="K1653" t="str">
        <f>VLOOKUP(tblSalaries[[#This Row],[Where do you work]],tblCountries[[Actual]:[Mapping]],2,FALSE)</f>
        <v>India</v>
      </c>
      <c r="L1653" t="s">
        <v>25</v>
      </c>
      <c r="M1653" s="21">
        <v>2</v>
      </c>
      <c r="N1653" t="str">
        <f>VLOOKUP(IF(FLOOR(tblSalaries[[#This Row],[Salary in USD]]/salary_step,1)&gt;19,19,FLOOR(tblSalaries[[#This Row],[Salary in USD]]/salary_step,1)),tblCountries4[#All],2,0)</f>
        <v>00 | 0 - 12500</v>
      </c>
      <c r="O1653">
        <f>IF(VALUE(max_scatterplot)=0,tblSalaries[[#This Row],[Salary in USD]],IF(AND(tblSalaries[[#This Row],[Salary in USD]]&gt;=VALUE(min_scatterplot),tblSalaries[[#This Row],[Salary in USD]]&lt;=VALUE(max_scatterplot)),tblSalaries[[#This Row],[Salary in USD]],selection_false))</f>
        <v>7123.1666749770275</v>
      </c>
    </row>
    <row r="1654" spans="2:15" ht="15" customHeight="1" x14ac:dyDescent="0.25">
      <c r="B1654" t="s">
        <v>3214</v>
      </c>
      <c r="C1654" s="1">
        <v>41058.098761574074</v>
      </c>
      <c r="D1654" s="4">
        <v>400000</v>
      </c>
      <c r="E1654">
        <v>400000</v>
      </c>
      <c r="F1654" t="s">
        <v>40</v>
      </c>
      <c r="G1654">
        <f>tblSalaries[[#This Row],[clean Salary (in local currency)]]*VLOOKUP(tblSalaries[[#This Row],[Currency]],mapping!D:E,2,FALSE)</f>
        <v>7123.1666749770275</v>
      </c>
      <c r="H1654" t="s">
        <v>1384</v>
      </c>
      <c r="I1654" t="s">
        <v>52</v>
      </c>
      <c r="J1654" t="s">
        <v>8</v>
      </c>
      <c r="K1654" t="str">
        <f>VLOOKUP(tblSalaries[[#This Row],[Where do you work]],tblCountries[[Actual]:[Mapping]],2,FALSE)</f>
        <v>India</v>
      </c>
      <c r="L1654" t="s">
        <v>9</v>
      </c>
      <c r="M1654" s="21">
        <v>1</v>
      </c>
      <c r="N1654" t="str">
        <f>VLOOKUP(IF(FLOOR(tblSalaries[[#This Row],[Salary in USD]]/salary_step,1)&gt;19,19,FLOOR(tblSalaries[[#This Row],[Salary in USD]]/salary_step,1)),tblCountries4[#All],2,0)</f>
        <v>00 | 0 - 12500</v>
      </c>
      <c r="O1654">
        <f>IF(VALUE(max_scatterplot)=0,tblSalaries[[#This Row],[Salary in USD]],IF(AND(tblSalaries[[#This Row],[Salary in USD]]&gt;=VALUE(min_scatterplot),tblSalaries[[#This Row],[Salary in USD]]&lt;=VALUE(max_scatterplot)),tblSalaries[[#This Row],[Salary in USD]],selection_false))</f>
        <v>7123.1666749770275</v>
      </c>
    </row>
    <row r="1655" spans="2:15" ht="15" customHeight="1" x14ac:dyDescent="0.25">
      <c r="B1655" t="s">
        <v>3268</v>
      </c>
      <c r="C1655" s="1">
        <v>41058.51425925926</v>
      </c>
      <c r="D1655" s="4" t="s">
        <v>1442</v>
      </c>
      <c r="E1655">
        <v>400000</v>
      </c>
      <c r="F1655" t="s">
        <v>40</v>
      </c>
      <c r="G1655">
        <f>tblSalaries[[#This Row],[clean Salary (in local currency)]]*VLOOKUP(tblSalaries[[#This Row],[Currency]],mapping!D:E,2,FALSE)</f>
        <v>7123.1666749770275</v>
      </c>
      <c r="H1655" t="s">
        <v>767</v>
      </c>
      <c r="I1655" t="s">
        <v>52</v>
      </c>
      <c r="J1655" t="s">
        <v>8</v>
      </c>
      <c r="K1655" t="str">
        <f>VLOOKUP(tblSalaries[[#This Row],[Where do you work]],tblCountries[[Actual]:[Mapping]],2,FALSE)</f>
        <v>India</v>
      </c>
      <c r="L1655" t="s">
        <v>13</v>
      </c>
      <c r="M1655" s="21">
        <v>3</v>
      </c>
      <c r="N1655" t="str">
        <f>VLOOKUP(IF(FLOOR(tblSalaries[[#This Row],[Salary in USD]]/salary_step,1)&gt;19,19,FLOOR(tblSalaries[[#This Row],[Salary in USD]]/salary_step,1)),tblCountries4[#All],2,0)</f>
        <v>00 | 0 - 12500</v>
      </c>
      <c r="O1655">
        <f>IF(VALUE(max_scatterplot)=0,tblSalaries[[#This Row],[Salary in USD]],IF(AND(tblSalaries[[#This Row],[Salary in USD]]&gt;=VALUE(min_scatterplot),tblSalaries[[#This Row],[Salary in USD]]&lt;=VALUE(max_scatterplot)),tblSalaries[[#This Row],[Salary in USD]],selection_false))</f>
        <v>7123.1666749770275</v>
      </c>
    </row>
    <row r="1656" spans="2:15" ht="15" customHeight="1" x14ac:dyDescent="0.25">
      <c r="B1656" t="s">
        <v>3437</v>
      </c>
      <c r="C1656" s="1">
        <v>41059.589699074073</v>
      </c>
      <c r="D1656" s="4" t="s">
        <v>1611</v>
      </c>
      <c r="E1656">
        <v>400000</v>
      </c>
      <c r="F1656" t="s">
        <v>40</v>
      </c>
      <c r="G1656">
        <f>tblSalaries[[#This Row],[clean Salary (in local currency)]]*VLOOKUP(tblSalaries[[#This Row],[Currency]],mapping!D:E,2,FALSE)</f>
        <v>7123.1666749770275</v>
      </c>
      <c r="H1656" t="s">
        <v>986</v>
      </c>
      <c r="I1656" t="s">
        <v>52</v>
      </c>
      <c r="J1656" t="s">
        <v>8</v>
      </c>
      <c r="K1656" t="str">
        <f>VLOOKUP(tblSalaries[[#This Row],[Where do you work]],tblCountries[[Actual]:[Mapping]],2,FALSE)</f>
        <v>India</v>
      </c>
      <c r="L1656" t="s">
        <v>9</v>
      </c>
      <c r="M1656" s="21">
        <v>6</v>
      </c>
      <c r="N1656" t="str">
        <f>VLOOKUP(IF(FLOOR(tblSalaries[[#This Row],[Salary in USD]]/salary_step,1)&gt;19,19,FLOOR(tblSalaries[[#This Row],[Salary in USD]]/salary_step,1)),tblCountries4[#All],2,0)</f>
        <v>00 | 0 - 12500</v>
      </c>
      <c r="O1656">
        <f>IF(VALUE(max_scatterplot)=0,tblSalaries[[#This Row],[Salary in USD]],IF(AND(tblSalaries[[#This Row],[Salary in USD]]&gt;=VALUE(min_scatterplot),tblSalaries[[#This Row],[Salary in USD]]&lt;=VALUE(max_scatterplot)),tblSalaries[[#This Row],[Salary in USD]],selection_false))</f>
        <v>7123.1666749770275</v>
      </c>
    </row>
    <row r="1657" spans="2:15" ht="15" customHeight="1" x14ac:dyDescent="0.25">
      <c r="B1657" t="s">
        <v>3595</v>
      </c>
      <c r="C1657" s="1">
        <v>41062.868518518517</v>
      </c>
      <c r="D1657" s="4">
        <v>400000</v>
      </c>
      <c r="E1657">
        <v>400000</v>
      </c>
      <c r="F1657" t="s">
        <v>40</v>
      </c>
      <c r="G1657">
        <f>tblSalaries[[#This Row],[clean Salary (in local currency)]]*VLOOKUP(tblSalaries[[#This Row],[Currency]],mapping!D:E,2,FALSE)</f>
        <v>7123.1666749770275</v>
      </c>
      <c r="H1657" t="s">
        <v>1764</v>
      </c>
      <c r="I1657" t="s">
        <v>20</v>
      </c>
      <c r="J1657" t="s">
        <v>8</v>
      </c>
      <c r="K1657" t="str">
        <f>VLOOKUP(tblSalaries[[#This Row],[Where do you work]],tblCountries[[Actual]:[Mapping]],2,FALSE)</f>
        <v>India</v>
      </c>
      <c r="L1657" t="s">
        <v>25</v>
      </c>
      <c r="M1657" s="21">
        <v>2.5</v>
      </c>
      <c r="N1657" t="str">
        <f>VLOOKUP(IF(FLOOR(tblSalaries[[#This Row],[Salary in USD]]/salary_step,1)&gt;19,19,FLOOR(tblSalaries[[#This Row],[Salary in USD]]/salary_step,1)),tblCountries4[#All],2,0)</f>
        <v>00 | 0 - 12500</v>
      </c>
      <c r="O1657">
        <f>IF(VALUE(max_scatterplot)=0,tblSalaries[[#This Row],[Salary in USD]],IF(AND(tblSalaries[[#This Row],[Salary in USD]]&gt;=VALUE(min_scatterplot),tblSalaries[[#This Row],[Salary in USD]]&lt;=VALUE(max_scatterplot)),tblSalaries[[#This Row],[Salary in USD]],selection_false))</f>
        <v>7123.1666749770275</v>
      </c>
    </row>
    <row r="1658" spans="2:15" ht="15" customHeight="1" x14ac:dyDescent="0.25">
      <c r="B1658" t="s">
        <v>3669</v>
      </c>
      <c r="C1658" s="1">
        <v>41066.044849537036</v>
      </c>
      <c r="D1658" s="4" t="s">
        <v>1835</v>
      </c>
      <c r="E1658">
        <v>400000</v>
      </c>
      <c r="F1658" t="s">
        <v>40</v>
      </c>
      <c r="G1658">
        <f>tblSalaries[[#This Row],[clean Salary (in local currency)]]*VLOOKUP(tblSalaries[[#This Row],[Currency]],mapping!D:E,2,FALSE)</f>
        <v>7123.1666749770275</v>
      </c>
      <c r="H1658" t="s">
        <v>20</v>
      </c>
      <c r="I1658" t="s">
        <v>20</v>
      </c>
      <c r="J1658" t="s">
        <v>8</v>
      </c>
      <c r="K1658" t="str">
        <f>VLOOKUP(tblSalaries[[#This Row],[Where do you work]],tblCountries[[Actual]:[Mapping]],2,FALSE)</f>
        <v>India</v>
      </c>
      <c r="L1658" t="s">
        <v>9</v>
      </c>
      <c r="M1658" s="21">
        <v>4</v>
      </c>
      <c r="N1658" t="str">
        <f>VLOOKUP(IF(FLOOR(tblSalaries[[#This Row],[Salary in USD]]/salary_step,1)&gt;19,19,FLOOR(tblSalaries[[#This Row],[Salary in USD]]/salary_step,1)),tblCountries4[#All],2,0)</f>
        <v>00 | 0 - 12500</v>
      </c>
      <c r="O1658">
        <f>IF(VALUE(max_scatterplot)=0,tblSalaries[[#This Row],[Salary in USD]],IF(AND(tblSalaries[[#This Row],[Salary in USD]]&gt;=VALUE(min_scatterplot),tblSalaries[[#This Row],[Salary in USD]]&lt;=VALUE(max_scatterplot)),tblSalaries[[#This Row],[Salary in USD]],selection_false))</f>
        <v>7123.1666749770275</v>
      </c>
    </row>
    <row r="1659" spans="2:15" ht="15" customHeight="1" x14ac:dyDescent="0.25">
      <c r="B1659" t="s">
        <v>3765</v>
      </c>
      <c r="C1659" s="1">
        <v>41072.081944444442</v>
      </c>
      <c r="D1659" s="4">
        <v>400000</v>
      </c>
      <c r="E1659">
        <v>400000</v>
      </c>
      <c r="F1659" t="s">
        <v>40</v>
      </c>
      <c r="G1659">
        <f>tblSalaries[[#This Row],[clean Salary (in local currency)]]*VLOOKUP(tblSalaries[[#This Row],[Currency]],mapping!D:E,2,FALSE)</f>
        <v>7123.1666749770275</v>
      </c>
      <c r="H1659" t="s">
        <v>42</v>
      </c>
      <c r="I1659" t="s">
        <v>20</v>
      </c>
      <c r="J1659" t="s">
        <v>8</v>
      </c>
      <c r="K1659" t="str">
        <f>VLOOKUP(tblSalaries[[#This Row],[Where do you work]],tblCountries[[Actual]:[Mapping]],2,FALSE)</f>
        <v>India</v>
      </c>
      <c r="L1659" t="s">
        <v>18</v>
      </c>
      <c r="M1659" s="21">
        <v>3</v>
      </c>
      <c r="N1659" t="str">
        <f>VLOOKUP(IF(FLOOR(tblSalaries[[#This Row],[Salary in USD]]/salary_step,1)&gt;19,19,FLOOR(tblSalaries[[#This Row],[Salary in USD]]/salary_step,1)),tblCountries4[#All],2,0)</f>
        <v>00 | 0 - 12500</v>
      </c>
      <c r="O1659">
        <f>IF(VALUE(max_scatterplot)=0,tblSalaries[[#This Row],[Salary in USD]],IF(AND(tblSalaries[[#This Row],[Salary in USD]]&gt;=VALUE(min_scatterplot),tblSalaries[[#This Row],[Salary in USD]]&lt;=VALUE(max_scatterplot)),tblSalaries[[#This Row],[Salary in USD]],selection_false))</f>
        <v>7123.1666749770275</v>
      </c>
    </row>
    <row r="1660" spans="2:15" ht="15" customHeight="1" x14ac:dyDescent="0.25">
      <c r="B1660" t="s">
        <v>3845</v>
      </c>
      <c r="C1660" s="1">
        <v>41077.065810185188</v>
      </c>
      <c r="D1660" s="4" t="s">
        <v>694</v>
      </c>
      <c r="E1660">
        <v>400000</v>
      </c>
      <c r="F1660" t="s">
        <v>40</v>
      </c>
      <c r="G1660">
        <f>tblSalaries[[#This Row],[clean Salary (in local currency)]]*VLOOKUP(tblSalaries[[#This Row],[Currency]],mapping!D:E,2,FALSE)</f>
        <v>7123.1666749770275</v>
      </c>
      <c r="H1660" t="s">
        <v>1972</v>
      </c>
      <c r="I1660" t="s">
        <v>20</v>
      </c>
      <c r="J1660" t="s">
        <v>8</v>
      </c>
      <c r="K1660" t="str">
        <f>VLOOKUP(tblSalaries[[#This Row],[Where do you work]],tblCountries[[Actual]:[Mapping]],2,FALSE)</f>
        <v>India</v>
      </c>
      <c r="L1660" t="s">
        <v>25</v>
      </c>
      <c r="M1660" s="21">
        <v>2</v>
      </c>
      <c r="N1660" t="str">
        <f>VLOOKUP(IF(FLOOR(tblSalaries[[#This Row],[Salary in USD]]/salary_step,1)&gt;19,19,FLOOR(tblSalaries[[#This Row],[Salary in USD]]/salary_step,1)),tblCountries4[#All],2,0)</f>
        <v>00 | 0 - 12500</v>
      </c>
      <c r="O1660">
        <f>IF(VALUE(max_scatterplot)=0,tblSalaries[[#This Row],[Salary in USD]],IF(AND(tblSalaries[[#This Row],[Salary in USD]]&gt;=VALUE(min_scatterplot),tblSalaries[[#This Row],[Salary in USD]]&lt;=VALUE(max_scatterplot)),tblSalaries[[#This Row],[Salary in USD]],selection_false))</f>
        <v>7123.1666749770275</v>
      </c>
    </row>
    <row r="1661" spans="2:15" ht="15" customHeight="1" x14ac:dyDescent="0.25">
      <c r="B1661" t="s">
        <v>2686</v>
      </c>
      <c r="C1661" s="1">
        <v>41055.558495370373</v>
      </c>
      <c r="D1661" s="4">
        <v>7000</v>
      </c>
      <c r="E1661">
        <v>7000</v>
      </c>
      <c r="F1661" t="s">
        <v>6</v>
      </c>
      <c r="G1661">
        <f>tblSalaries[[#This Row],[clean Salary (in local currency)]]*VLOOKUP(tblSalaries[[#This Row],[Currency]],mapping!D:E,2,FALSE)</f>
        <v>7000</v>
      </c>
      <c r="H1661" t="s">
        <v>795</v>
      </c>
      <c r="I1661" t="s">
        <v>52</v>
      </c>
      <c r="J1661" t="s">
        <v>8</v>
      </c>
      <c r="K1661" t="str">
        <f>VLOOKUP(tblSalaries[[#This Row],[Where do you work]],tblCountries[[Actual]:[Mapping]],2,FALSE)</f>
        <v>India</v>
      </c>
      <c r="L1661" t="s">
        <v>9</v>
      </c>
      <c r="M1661" s="21">
        <v>23</v>
      </c>
      <c r="N1661" t="str">
        <f>VLOOKUP(IF(FLOOR(tblSalaries[[#This Row],[Salary in USD]]/salary_step,1)&gt;19,19,FLOOR(tblSalaries[[#This Row],[Salary in USD]]/salary_step,1)),tblCountries4[#All],2,0)</f>
        <v>00 | 0 - 12500</v>
      </c>
      <c r="O1661">
        <f>IF(VALUE(max_scatterplot)=0,tblSalaries[[#This Row],[Salary in USD]],IF(AND(tblSalaries[[#This Row],[Salary in USD]]&gt;=VALUE(min_scatterplot),tblSalaries[[#This Row],[Salary in USD]]&lt;=VALUE(max_scatterplot)),tblSalaries[[#This Row],[Salary in USD]],selection_false))</f>
        <v>7000</v>
      </c>
    </row>
    <row r="1662" spans="2:15" ht="15" customHeight="1" x14ac:dyDescent="0.25">
      <c r="B1662" t="s">
        <v>3056</v>
      </c>
      <c r="C1662" s="1">
        <v>41057.633773148147</v>
      </c>
      <c r="D1662" s="4">
        <v>7000</v>
      </c>
      <c r="E1662">
        <v>7000</v>
      </c>
      <c r="F1662" t="s">
        <v>6</v>
      </c>
      <c r="G1662">
        <f>tblSalaries[[#This Row],[clean Salary (in local currency)]]*VLOOKUP(tblSalaries[[#This Row],[Currency]],mapping!D:E,2,FALSE)</f>
        <v>7000</v>
      </c>
      <c r="H1662" t="s">
        <v>721</v>
      </c>
      <c r="I1662" t="s">
        <v>3999</v>
      </c>
      <c r="J1662" t="s">
        <v>8</v>
      </c>
      <c r="K1662" t="str">
        <f>VLOOKUP(tblSalaries[[#This Row],[Where do you work]],tblCountries[[Actual]:[Mapping]],2,FALSE)</f>
        <v>India</v>
      </c>
      <c r="L1662" t="s">
        <v>13</v>
      </c>
      <c r="M1662" s="21">
        <v>5</v>
      </c>
      <c r="N1662" t="str">
        <f>VLOOKUP(IF(FLOOR(tblSalaries[[#This Row],[Salary in USD]]/salary_step,1)&gt;19,19,FLOOR(tblSalaries[[#This Row],[Salary in USD]]/salary_step,1)),tblCountries4[#All],2,0)</f>
        <v>00 | 0 - 12500</v>
      </c>
      <c r="O1662">
        <f>IF(VALUE(max_scatterplot)=0,tblSalaries[[#This Row],[Salary in USD]],IF(AND(tblSalaries[[#This Row],[Salary in USD]]&gt;=VALUE(min_scatterplot),tblSalaries[[#This Row],[Salary in USD]]&lt;=VALUE(max_scatterplot)),tblSalaries[[#This Row],[Salary in USD]],selection_false))</f>
        <v>7000</v>
      </c>
    </row>
    <row r="1663" spans="2:15" ht="15" customHeight="1" x14ac:dyDescent="0.25">
      <c r="B1663" t="s">
        <v>3593</v>
      </c>
      <c r="C1663" s="1">
        <v>41062.783009259256</v>
      </c>
      <c r="D1663" s="4">
        <v>7000</v>
      </c>
      <c r="E1663">
        <v>7000</v>
      </c>
      <c r="F1663" t="s">
        <v>6</v>
      </c>
      <c r="G1663">
        <f>tblSalaries[[#This Row],[clean Salary (in local currency)]]*VLOOKUP(tblSalaries[[#This Row],[Currency]],mapping!D:E,2,FALSE)</f>
        <v>7000</v>
      </c>
      <c r="H1663" t="s">
        <v>1763</v>
      </c>
      <c r="I1663" t="s">
        <v>3999</v>
      </c>
      <c r="J1663" t="s">
        <v>8</v>
      </c>
      <c r="K1663" t="str">
        <f>VLOOKUP(tblSalaries[[#This Row],[Where do you work]],tblCountries[[Actual]:[Mapping]],2,FALSE)</f>
        <v>India</v>
      </c>
      <c r="L1663" t="s">
        <v>9</v>
      </c>
      <c r="M1663" s="21">
        <v>1</v>
      </c>
      <c r="N1663" t="str">
        <f>VLOOKUP(IF(FLOOR(tblSalaries[[#This Row],[Salary in USD]]/salary_step,1)&gt;19,19,FLOOR(tblSalaries[[#This Row],[Salary in USD]]/salary_step,1)),tblCountries4[#All],2,0)</f>
        <v>00 | 0 - 12500</v>
      </c>
      <c r="O1663">
        <f>IF(VALUE(max_scatterplot)=0,tblSalaries[[#This Row],[Salary in USD]],IF(AND(tblSalaries[[#This Row],[Salary in USD]]&gt;=VALUE(min_scatterplot),tblSalaries[[#This Row],[Salary in USD]]&lt;=VALUE(max_scatterplot)),tblSalaries[[#This Row],[Salary in USD]],selection_false))</f>
        <v>7000</v>
      </c>
    </row>
    <row r="1664" spans="2:15" ht="15" customHeight="1" x14ac:dyDescent="0.25">
      <c r="B1664" t="s">
        <v>2721</v>
      </c>
      <c r="C1664" s="1">
        <v>41055.628159722219</v>
      </c>
      <c r="D1664" s="4" t="s">
        <v>835</v>
      </c>
      <c r="E1664">
        <v>390000</v>
      </c>
      <c r="F1664" t="s">
        <v>40</v>
      </c>
      <c r="G1664">
        <f>tblSalaries[[#This Row],[clean Salary (in local currency)]]*VLOOKUP(tblSalaries[[#This Row],[Currency]],mapping!D:E,2,FALSE)</f>
        <v>6945.0875081026015</v>
      </c>
      <c r="H1664" t="s">
        <v>207</v>
      </c>
      <c r="I1664" t="s">
        <v>20</v>
      </c>
      <c r="J1664" t="s">
        <v>8</v>
      </c>
      <c r="K1664" t="str">
        <f>VLOOKUP(tblSalaries[[#This Row],[Where do you work]],tblCountries[[Actual]:[Mapping]],2,FALSE)</f>
        <v>India</v>
      </c>
      <c r="L1664" t="s">
        <v>9</v>
      </c>
      <c r="M1664" s="21">
        <v>1</v>
      </c>
      <c r="N1664" t="str">
        <f>VLOOKUP(IF(FLOOR(tblSalaries[[#This Row],[Salary in USD]]/salary_step,1)&gt;19,19,FLOOR(tblSalaries[[#This Row],[Salary in USD]]/salary_step,1)),tblCountries4[#All],2,0)</f>
        <v>00 | 0 - 12500</v>
      </c>
      <c r="O1664">
        <f>IF(VALUE(max_scatterplot)=0,tblSalaries[[#This Row],[Salary in USD]],IF(AND(tblSalaries[[#This Row],[Salary in USD]]&gt;=VALUE(min_scatterplot),tblSalaries[[#This Row],[Salary in USD]]&lt;=VALUE(max_scatterplot)),tblSalaries[[#This Row],[Salary in USD]],selection_false))</f>
        <v>6945.0875081026015</v>
      </c>
    </row>
    <row r="1665" spans="2:15" ht="15" customHeight="1" x14ac:dyDescent="0.25">
      <c r="B1665" t="s">
        <v>2605</v>
      </c>
      <c r="C1665" s="1">
        <v>41055.417685185188</v>
      </c>
      <c r="D1665" s="4">
        <v>380000</v>
      </c>
      <c r="E1665">
        <v>380000</v>
      </c>
      <c r="F1665" t="s">
        <v>40</v>
      </c>
      <c r="G1665">
        <f>tblSalaries[[#This Row],[clean Salary (in local currency)]]*VLOOKUP(tblSalaries[[#This Row],[Currency]],mapping!D:E,2,FALSE)</f>
        <v>6767.0083412281756</v>
      </c>
      <c r="H1665" t="s">
        <v>709</v>
      </c>
      <c r="I1665" t="s">
        <v>52</v>
      </c>
      <c r="J1665" t="s">
        <v>8</v>
      </c>
      <c r="K1665" t="str">
        <f>VLOOKUP(tblSalaries[[#This Row],[Where do you work]],tblCountries[[Actual]:[Mapping]],2,FALSE)</f>
        <v>India</v>
      </c>
      <c r="L1665" t="s">
        <v>9</v>
      </c>
      <c r="M1665" s="21">
        <v>10</v>
      </c>
      <c r="N1665" t="str">
        <f>VLOOKUP(IF(FLOOR(tblSalaries[[#This Row],[Salary in USD]]/salary_step,1)&gt;19,19,FLOOR(tblSalaries[[#This Row],[Salary in USD]]/salary_step,1)),tblCountries4[#All],2,0)</f>
        <v>00 | 0 - 12500</v>
      </c>
      <c r="O1665">
        <f>IF(VALUE(max_scatterplot)=0,tblSalaries[[#This Row],[Salary in USD]],IF(AND(tblSalaries[[#This Row],[Salary in USD]]&gt;=VALUE(min_scatterplot),tblSalaries[[#This Row],[Salary in USD]]&lt;=VALUE(max_scatterplot)),tblSalaries[[#This Row],[Salary in USD]],selection_false))</f>
        <v>6767.0083412281756</v>
      </c>
    </row>
    <row r="1666" spans="2:15" ht="15" customHeight="1" x14ac:dyDescent="0.25">
      <c r="B1666" t="s">
        <v>2687</v>
      </c>
      <c r="C1666" s="1">
        <v>41055.558749999997</v>
      </c>
      <c r="D1666" s="4">
        <v>380000</v>
      </c>
      <c r="E1666">
        <v>380000</v>
      </c>
      <c r="F1666" t="s">
        <v>40</v>
      </c>
      <c r="G1666">
        <f>tblSalaries[[#This Row],[clean Salary (in local currency)]]*VLOOKUP(tblSalaries[[#This Row],[Currency]],mapping!D:E,2,FALSE)</f>
        <v>6767.0083412281756</v>
      </c>
      <c r="H1666" t="s">
        <v>796</v>
      </c>
      <c r="I1666" t="s">
        <v>3999</v>
      </c>
      <c r="J1666" t="s">
        <v>8</v>
      </c>
      <c r="K1666" t="str">
        <f>VLOOKUP(tblSalaries[[#This Row],[Where do you work]],tblCountries[[Actual]:[Mapping]],2,FALSE)</f>
        <v>India</v>
      </c>
      <c r="L1666" t="s">
        <v>18</v>
      </c>
      <c r="M1666" s="21">
        <v>6</v>
      </c>
      <c r="N1666" t="str">
        <f>VLOOKUP(IF(FLOOR(tblSalaries[[#This Row],[Salary in USD]]/salary_step,1)&gt;19,19,FLOOR(tblSalaries[[#This Row],[Salary in USD]]/salary_step,1)),tblCountries4[#All],2,0)</f>
        <v>00 | 0 - 12500</v>
      </c>
      <c r="O1666">
        <f>IF(VALUE(max_scatterplot)=0,tblSalaries[[#This Row],[Salary in USD]],IF(AND(tblSalaries[[#This Row],[Salary in USD]]&gt;=VALUE(min_scatterplot),tblSalaries[[#This Row],[Salary in USD]]&lt;=VALUE(max_scatterplot)),tblSalaries[[#This Row],[Salary in USD]],selection_false))</f>
        <v>6767.0083412281756</v>
      </c>
    </row>
    <row r="1667" spans="2:15" ht="15" customHeight="1" x14ac:dyDescent="0.25">
      <c r="B1667" t="s">
        <v>3511</v>
      </c>
      <c r="C1667" s="1">
        <v>41060.673935185187</v>
      </c>
      <c r="D1667" s="4" t="s">
        <v>1684</v>
      </c>
      <c r="E1667">
        <v>380000</v>
      </c>
      <c r="F1667" t="s">
        <v>40</v>
      </c>
      <c r="G1667">
        <f>tblSalaries[[#This Row],[clean Salary (in local currency)]]*VLOOKUP(tblSalaries[[#This Row],[Currency]],mapping!D:E,2,FALSE)</f>
        <v>6767.0083412281756</v>
      </c>
      <c r="H1667" t="s">
        <v>1685</v>
      </c>
      <c r="I1667" t="s">
        <v>20</v>
      </c>
      <c r="J1667" t="s">
        <v>8</v>
      </c>
      <c r="K1667" t="str">
        <f>VLOOKUP(tblSalaries[[#This Row],[Where do you work]],tblCountries[[Actual]:[Mapping]],2,FALSE)</f>
        <v>India</v>
      </c>
      <c r="L1667" t="s">
        <v>18</v>
      </c>
      <c r="M1667" s="21">
        <v>6</v>
      </c>
      <c r="N1667" t="str">
        <f>VLOOKUP(IF(FLOOR(tblSalaries[[#This Row],[Salary in USD]]/salary_step,1)&gt;19,19,FLOOR(tblSalaries[[#This Row],[Salary in USD]]/salary_step,1)),tblCountries4[#All],2,0)</f>
        <v>00 | 0 - 12500</v>
      </c>
      <c r="O1667">
        <f>IF(VALUE(max_scatterplot)=0,tblSalaries[[#This Row],[Salary in USD]],IF(AND(tblSalaries[[#This Row],[Salary in USD]]&gt;=VALUE(min_scatterplot),tblSalaries[[#This Row],[Salary in USD]]&lt;=VALUE(max_scatterplot)),tblSalaries[[#This Row],[Salary in USD]],selection_false))</f>
        <v>6767.0083412281756</v>
      </c>
    </row>
    <row r="1668" spans="2:15" ht="15" customHeight="1" x14ac:dyDescent="0.25">
      <c r="B1668" t="s">
        <v>3059</v>
      </c>
      <c r="C1668" s="1">
        <v>41057.644432870373</v>
      </c>
      <c r="D1668" s="4">
        <v>560</v>
      </c>
      <c r="E1668">
        <v>6720</v>
      </c>
      <c r="F1668" t="s">
        <v>6</v>
      </c>
      <c r="G1668">
        <f>tblSalaries[[#This Row],[clean Salary (in local currency)]]*VLOOKUP(tblSalaries[[#This Row],[Currency]],mapping!D:E,2,FALSE)</f>
        <v>6720</v>
      </c>
      <c r="H1668" t="s">
        <v>721</v>
      </c>
      <c r="I1668" t="s">
        <v>3999</v>
      </c>
      <c r="J1668" t="s">
        <v>8</v>
      </c>
      <c r="K1668" t="str">
        <f>VLOOKUP(tblSalaries[[#This Row],[Where do you work]],tblCountries[[Actual]:[Mapping]],2,FALSE)</f>
        <v>India</v>
      </c>
      <c r="L1668" t="s">
        <v>9</v>
      </c>
      <c r="M1668" s="21">
        <v>6</v>
      </c>
      <c r="N1668" t="str">
        <f>VLOOKUP(IF(FLOOR(tblSalaries[[#This Row],[Salary in USD]]/salary_step,1)&gt;19,19,FLOOR(tblSalaries[[#This Row],[Salary in USD]]/salary_step,1)),tblCountries4[#All],2,0)</f>
        <v>00 | 0 - 12500</v>
      </c>
      <c r="O1668">
        <f>IF(VALUE(max_scatterplot)=0,tblSalaries[[#This Row],[Salary in USD]],IF(AND(tblSalaries[[#This Row],[Salary in USD]]&gt;=VALUE(min_scatterplot),tblSalaries[[#This Row],[Salary in USD]]&lt;=VALUE(max_scatterplot)),tblSalaries[[#This Row],[Salary in USD]],selection_false))</f>
        <v>6720</v>
      </c>
    </row>
    <row r="1669" spans="2:15" ht="15" customHeight="1" x14ac:dyDescent="0.25">
      <c r="B1669" t="s">
        <v>3808</v>
      </c>
      <c r="C1669" s="1">
        <v>41074.768796296295</v>
      </c>
      <c r="D1669" s="4">
        <v>560</v>
      </c>
      <c r="E1669">
        <v>6720</v>
      </c>
      <c r="F1669" t="s">
        <v>6</v>
      </c>
      <c r="G1669">
        <f>tblSalaries[[#This Row],[clean Salary (in local currency)]]*VLOOKUP(tblSalaries[[#This Row],[Currency]],mapping!D:E,2,FALSE)</f>
        <v>6720</v>
      </c>
      <c r="H1669" t="s">
        <v>1942</v>
      </c>
      <c r="I1669" t="s">
        <v>310</v>
      </c>
      <c r="J1669" t="s">
        <v>8</v>
      </c>
      <c r="K1669" t="str">
        <f>VLOOKUP(tblSalaries[[#This Row],[Where do you work]],tblCountries[[Actual]:[Mapping]],2,FALSE)</f>
        <v>India</v>
      </c>
      <c r="L1669" t="s">
        <v>9</v>
      </c>
      <c r="M1669" s="21">
        <v>5</v>
      </c>
      <c r="N1669" t="str">
        <f>VLOOKUP(IF(FLOOR(tblSalaries[[#This Row],[Salary in USD]]/salary_step,1)&gt;19,19,FLOOR(tblSalaries[[#This Row],[Salary in USD]]/salary_step,1)),tblCountries4[#All],2,0)</f>
        <v>00 | 0 - 12500</v>
      </c>
      <c r="O1669">
        <f>IF(VALUE(max_scatterplot)=0,tblSalaries[[#This Row],[Salary in USD]],IF(AND(tblSalaries[[#This Row],[Salary in USD]]&gt;=VALUE(min_scatterplot),tblSalaries[[#This Row],[Salary in USD]]&lt;=VALUE(max_scatterplot)),tblSalaries[[#This Row],[Salary in USD]],selection_false))</f>
        <v>6720</v>
      </c>
    </row>
    <row r="1670" spans="2:15" ht="15" customHeight="1" x14ac:dyDescent="0.25">
      <c r="B1670" t="s">
        <v>2792</v>
      </c>
      <c r="C1670" s="1">
        <v>41055.878877314812</v>
      </c>
      <c r="D1670" s="4" t="s">
        <v>921</v>
      </c>
      <c r="E1670">
        <v>377000</v>
      </c>
      <c r="F1670" t="s">
        <v>40</v>
      </c>
      <c r="G1670">
        <f>tblSalaries[[#This Row],[clean Salary (in local currency)]]*VLOOKUP(tblSalaries[[#This Row],[Currency]],mapping!D:E,2,FALSE)</f>
        <v>6713.584591165848</v>
      </c>
      <c r="H1670" t="s">
        <v>922</v>
      </c>
      <c r="I1670" t="s">
        <v>20</v>
      </c>
      <c r="J1670" t="s">
        <v>8</v>
      </c>
      <c r="K1670" t="str">
        <f>VLOOKUP(tblSalaries[[#This Row],[Where do you work]],tblCountries[[Actual]:[Mapping]],2,FALSE)</f>
        <v>India</v>
      </c>
      <c r="L1670" t="s">
        <v>25</v>
      </c>
      <c r="M1670" s="21">
        <v>7</v>
      </c>
      <c r="N1670" t="str">
        <f>VLOOKUP(IF(FLOOR(tblSalaries[[#This Row],[Salary in USD]]/salary_step,1)&gt;19,19,FLOOR(tblSalaries[[#This Row],[Salary in USD]]/salary_step,1)),tblCountries4[#All],2,0)</f>
        <v>00 | 0 - 12500</v>
      </c>
      <c r="O1670">
        <f>IF(VALUE(max_scatterplot)=0,tblSalaries[[#This Row],[Salary in USD]],IF(AND(tblSalaries[[#This Row],[Salary in USD]]&gt;=VALUE(min_scatterplot),tblSalaries[[#This Row],[Salary in USD]]&lt;=VALUE(max_scatterplot)),tblSalaries[[#This Row],[Salary in USD]],selection_false))</f>
        <v>6713.584591165848</v>
      </c>
    </row>
    <row r="1671" spans="2:15" ht="15" customHeight="1" x14ac:dyDescent="0.25">
      <c r="B1671" t="s">
        <v>2713</v>
      </c>
      <c r="C1671" s="1">
        <v>41055.615914351853</v>
      </c>
      <c r="D1671" s="4">
        <v>375000</v>
      </c>
      <c r="E1671">
        <v>375000</v>
      </c>
      <c r="F1671" t="s">
        <v>40</v>
      </c>
      <c r="G1671">
        <f>tblSalaries[[#This Row],[clean Salary (in local currency)]]*VLOOKUP(tblSalaries[[#This Row],[Currency]],mapping!D:E,2,FALSE)</f>
        <v>6677.9687577909626</v>
      </c>
      <c r="H1671" t="s">
        <v>91</v>
      </c>
      <c r="I1671" t="s">
        <v>52</v>
      </c>
      <c r="J1671" t="s">
        <v>8</v>
      </c>
      <c r="K1671" t="str">
        <f>VLOOKUP(tblSalaries[[#This Row],[Where do you work]],tblCountries[[Actual]:[Mapping]],2,FALSE)</f>
        <v>India</v>
      </c>
      <c r="L1671" t="s">
        <v>18</v>
      </c>
      <c r="M1671" s="21">
        <v>6</v>
      </c>
      <c r="N1671" t="str">
        <f>VLOOKUP(IF(FLOOR(tblSalaries[[#This Row],[Salary in USD]]/salary_step,1)&gt;19,19,FLOOR(tblSalaries[[#This Row],[Salary in USD]]/salary_step,1)),tblCountries4[#All],2,0)</f>
        <v>00 | 0 - 12500</v>
      </c>
      <c r="O1671">
        <f>IF(VALUE(max_scatterplot)=0,tblSalaries[[#This Row],[Salary in USD]],IF(AND(tblSalaries[[#This Row],[Salary in USD]]&gt;=VALUE(min_scatterplot),tblSalaries[[#This Row],[Salary in USD]]&lt;=VALUE(max_scatterplot)),tblSalaries[[#This Row],[Salary in USD]],selection_false))</f>
        <v>6677.9687577909626</v>
      </c>
    </row>
    <row r="1672" spans="2:15" ht="15" customHeight="1" x14ac:dyDescent="0.25">
      <c r="B1672" t="s">
        <v>2434</v>
      </c>
      <c r="C1672" s="1">
        <v>41055.106944444444</v>
      </c>
      <c r="D1672" s="4" t="s">
        <v>525</v>
      </c>
      <c r="E1672">
        <v>6629</v>
      </c>
      <c r="F1672" t="s">
        <v>6</v>
      </c>
      <c r="G1672">
        <f>tblSalaries[[#This Row],[clean Salary (in local currency)]]*VLOOKUP(tblSalaries[[#This Row],[Currency]],mapping!D:E,2,FALSE)</f>
        <v>6629</v>
      </c>
      <c r="H1672" t="s">
        <v>279</v>
      </c>
      <c r="I1672" t="s">
        <v>279</v>
      </c>
      <c r="J1672" t="s">
        <v>526</v>
      </c>
      <c r="K1672" t="str">
        <f>VLOOKUP(tblSalaries[[#This Row],[Where do you work]],tblCountries[[Actual]:[Mapping]],2,FALSE)</f>
        <v>Dominican Republic</v>
      </c>
      <c r="L1672" t="s">
        <v>13</v>
      </c>
      <c r="M1672" s="21" t="s">
        <v>4016</v>
      </c>
      <c r="N1672" t="str">
        <f>VLOOKUP(IF(FLOOR(tblSalaries[[#This Row],[Salary in USD]]/salary_step,1)&gt;19,19,FLOOR(tblSalaries[[#This Row],[Salary in USD]]/salary_step,1)),tblCountries4[#All],2,0)</f>
        <v>00 | 0 - 12500</v>
      </c>
      <c r="O1672">
        <f>IF(VALUE(max_scatterplot)=0,tblSalaries[[#This Row],[Salary in USD]],IF(AND(tblSalaries[[#This Row],[Salary in USD]]&gt;=VALUE(min_scatterplot),tblSalaries[[#This Row],[Salary in USD]]&lt;=VALUE(max_scatterplot)),tblSalaries[[#This Row],[Salary in USD]],selection_false))</f>
        <v>6629</v>
      </c>
    </row>
    <row r="1673" spans="2:15" ht="15" customHeight="1" x14ac:dyDescent="0.25">
      <c r="B1673" t="s">
        <v>3322</v>
      </c>
      <c r="C1673" s="1">
        <v>41058.750219907408</v>
      </c>
      <c r="D1673" s="4">
        <v>6600</v>
      </c>
      <c r="E1673">
        <v>6600</v>
      </c>
      <c r="F1673" t="s">
        <v>6</v>
      </c>
      <c r="G1673">
        <f>tblSalaries[[#This Row],[clean Salary (in local currency)]]*VLOOKUP(tblSalaries[[#This Row],[Currency]],mapping!D:E,2,FALSE)</f>
        <v>6600</v>
      </c>
      <c r="H1673" t="s">
        <v>1508</v>
      </c>
      <c r="I1673" t="s">
        <v>3999</v>
      </c>
      <c r="J1673" t="s">
        <v>8</v>
      </c>
      <c r="K1673" t="str">
        <f>VLOOKUP(tblSalaries[[#This Row],[Where do you work]],tblCountries[[Actual]:[Mapping]],2,FALSE)</f>
        <v>India</v>
      </c>
      <c r="L1673" t="s">
        <v>18</v>
      </c>
      <c r="M1673" s="21">
        <v>6.4</v>
      </c>
      <c r="N1673" t="str">
        <f>VLOOKUP(IF(FLOOR(tblSalaries[[#This Row],[Salary in USD]]/salary_step,1)&gt;19,19,FLOOR(tblSalaries[[#This Row],[Salary in USD]]/salary_step,1)),tblCountries4[#All],2,0)</f>
        <v>00 | 0 - 12500</v>
      </c>
      <c r="O1673">
        <f>IF(VALUE(max_scatterplot)=0,tblSalaries[[#This Row],[Salary in USD]],IF(AND(tblSalaries[[#This Row],[Salary in USD]]&gt;=VALUE(min_scatterplot),tblSalaries[[#This Row],[Salary in USD]]&lt;=VALUE(max_scatterplot)),tblSalaries[[#This Row],[Salary in USD]],selection_false))</f>
        <v>6600</v>
      </c>
    </row>
    <row r="1674" spans="2:15" ht="15" customHeight="1" x14ac:dyDescent="0.25">
      <c r="B1674" t="s">
        <v>2353</v>
      </c>
      <c r="C1674" s="1">
        <v>41055.070509259262</v>
      </c>
      <c r="D1674" s="4" t="s">
        <v>434</v>
      </c>
      <c r="E1674">
        <v>370000</v>
      </c>
      <c r="F1674" t="s">
        <v>40</v>
      </c>
      <c r="G1674">
        <f>tblSalaries[[#This Row],[clean Salary (in local currency)]]*VLOOKUP(tblSalaries[[#This Row],[Currency]],mapping!D:E,2,FALSE)</f>
        <v>6588.9291743537506</v>
      </c>
      <c r="H1674" t="s">
        <v>435</v>
      </c>
      <c r="I1674" t="s">
        <v>20</v>
      </c>
      <c r="J1674" t="s">
        <v>8</v>
      </c>
      <c r="K1674" t="str">
        <f>VLOOKUP(tblSalaries[[#This Row],[Where do you work]],tblCountries[[Actual]:[Mapping]],2,FALSE)</f>
        <v>India</v>
      </c>
      <c r="L1674" t="s">
        <v>13</v>
      </c>
      <c r="M1674" s="21" t="s">
        <v>4016</v>
      </c>
      <c r="N1674" t="str">
        <f>VLOOKUP(IF(FLOOR(tblSalaries[[#This Row],[Salary in USD]]/salary_step,1)&gt;19,19,FLOOR(tblSalaries[[#This Row],[Salary in USD]]/salary_step,1)),tblCountries4[#All],2,0)</f>
        <v>00 | 0 - 12500</v>
      </c>
      <c r="O1674">
        <f>IF(VALUE(max_scatterplot)=0,tblSalaries[[#This Row],[Salary in USD]],IF(AND(tblSalaries[[#This Row],[Salary in USD]]&gt;=VALUE(min_scatterplot),tblSalaries[[#This Row],[Salary in USD]]&lt;=VALUE(max_scatterplot)),tblSalaries[[#This Row],[Salary in USD]],selection_false))</f>
        <v>6588.9291743537506</v>
      </c>
    </row>
    <row r="1675" spans="2:15" ht="15" customHeight="1" x14ac:dyDescent="0.25">
      <c r="B1675" t="s">
        <v>2695</v>
      </c>
      <c r="C1675" s="1">
        <v>41055.574212962965</v>
      </c>
      <c r="D1675" s="4" t="s">
        <v>807</v>
      </c>
      <c r="E1675">
        <v>370000</v>
      </c>
      <c r="F1675" t="s">
        <v>40</v>
      </c>
      <c r="G1675">
        <f>tblSalaries[[#This Row],[clean Salary (in local currency)]]*VLOOKUP(tblSalaries[[#This Row],[Currency]],mapping!D:E,2,FALSE)</f>
        <v>6588.9291743537506</v>
      </c>
      <c r="H1675" t="s">
        <v>386</v>
      </c>
      <c r="I1675" t="s">
        <v>20</v>
      </c>
      <c r="J1675" t="s">
        <v>8</v>
      </c>
      <c r="K1675" t="str">
        <f>VLOOKUP(tblSalaries[[#This Row],[Where do you work]],tblCountries[[Actual]:[Mapping]],2,FALSE)</f>
        <v>India</v>
      </c>
      <c r="L1675" t="s">
        <v>13</v>
      </c>
      <c r="M1675" s="21">
        <v>2</v>
      </c>
      <c r="N1675" t="str">
        <f>VLOOKUP(IF(FLOOR(tblSalaries[[#This Row],[Salary in USD]]/salary_step,1)&gt;19,19,FLOOR(tblSalaries[[#This Row],[Salary in USD]]/salary_step,1)),tblCountries4[#All],2,0)</f>
        <v>00 | 0 - 12500</v>
      </c>
      <c r="O1675">
        <f>IF(VALUE(max_scatterplot)=0,tblSalaries[[#This Row],[Salary in USD]],IF(AND(tblSalaries[[#This Row],[Salary in USD]]&gt;=VALUE(min_scatterplot),tblSalaries[[#This Row],[Salary in USD]]&lt;=VALUE(max_scatterplot)),tblSalaries[[#This Row],[Salary in USD]],selection_false))</f>
        <v>6588.9291743537506</v>
      </c>
    </row>
    <row r="1676" spans="2:15" ht="15" customHeight="1" x14ac:dyDescent="0.25">
      <c r="B1676" t="s">
        <v>2696</v>
      </c>
      <c r="C1676" s="1">
        <v>41055.574374999997</v>
      </c>
      <c r="D1676" s="4" t="s">
        <v>807</v>
      </c>
      <c r="E1676">
        <v>370000</v>
      </c>
      <c r="F1676" t="s">
        <v>40</v>
      </c>
      <c r="G1676">
        <f>tblSalaries[[#This Row],[clean Salary (in local currency)]]*VLOOKUP(tblSalaries[[#This Row],[Currency]],mapping!D:E,2,FALSE)</f>
        <v>6588.9291743537506</v>
      </c>
      <c r="H1676" t="s">
        <v>386</v>
      </c>
      <c r="I1676" t="s">
        <v>20</v>
      </c>
      <c r="J1676" t="s">
        <v>8</v>
      </c>
      <c r="K1676" t="str">
        <f>VLOOKUP(tblSalaries[[#This Row],[Where do you work]],tblCountries[[Actual]:[Mapping]],2,FALSE)</f>
        <v>India</v>
      </c>
      <c r="L1676" t="s">
        <v>13</v>
      </c>
      <c r="M1676" s="21">
        <v>2</v>
      </c>
      <c r="N1676" t="str">
        <f>VLOOKUP(IF(FLOOR(tblSalaries[[#This Row],[Salary in USD]]/salary_step,1)&gt;19,19,FLOOR(tblSalaries[[#This Row],[Salary in USD]]/salary_step,1)),tblCountries4[#All],2,0)</f>
        <v>00 | 0 - 12500</v>
      </c>
      <c r="O1676">
        <f>IF(VALUE(max_scatterplot)=0,tblSalaries[[#This Row],[Salary in USD]],IF(AND(tblSalaries[[#This Row],[Salary in USD]]&gt;=VALUE(min_scatterplot),tblSalaries[[#This Row],[Salary in USD]]&lt;=VALUE(max_scatterplot)),tblSalaries[[#This Row],[Salary in USD]],selection_false))</f>
        <v>6588.9291743537506</v>
      </c>
    </row>
    <row r="1677" spans="2:15" ht="15" customHeight="1" x14ac:dyDescent="0.25">
      <c r="B1677" t="s">
        <v>3608</v>
      </c>
      <c r="C1677" s="1">
        <v>41063.424108796295</v>
      </c>
      <c r="D1677" s="4">
        <v>6545</v>
      </c>
      <c r="E1677">
        <v>6545</v>
      </c>
      <c r="F1677" t="s">
        <v>6</v>
      </c>
      <c r="G1677">
        <f>tblSalaries[[#This Row],[clean Salary (in local currency)]]*VLOOKUP(tblSalaries[[#This Row],[Currency]],mapping!D:E,2,FALSE)</f>
        <v>6545</v>
      </c>
      <c r="H1677" t="s">
        <v>700</v>
      </c>
      <c r="I1677" t="s">
        <v>52</v>
      </c>
      <c r="J1677" t="s">
        <v>8</v>
      </c>
      <c r="K1677" t="str">
        <f>VLOOKUP(tblSalaries[[#This Row],[Where do you work]],tblCountries[[Actual]:[Mapping]],2,FALSE)</f>
        <v>India</v>
      </c>
      <c r="L1677" t="s">
        <v>13</v>
      </c>
      <c r="M1677" s="21">
        <v>9</v>
      </c>
      <c r="N1677" t="str">
        <f>VLOOKUP(IF(FLOOR(tblSalaries[[#This Row],[Salary in USD]]/salary_step,1)&gt;19,19,FLOOR(tblSalaries[[#This Row],[Salary in USD]]/salary_step,1)),tblCountries4[#All],2,0)</f>
        <v>00 | 0 - 12500</v>
      </c>
      <c r="O1677">
        <f>IF(VALUE(max_scatterplot)=0,tblSalaries[[#This Row],[Salary in USD]],IF(AND(tblSalaries[[#This Row],[Salary in USD]]&gt;=VALUE(min_scatterplot),tblSalaries[[#This Row],[Salary in USD]]&lt;=VALUE(max_scatterplot)),tblSalaries[[#This Row],[Salary in USD]],selection_false))</f>
        <v>6545</v>
      </c>
    </row>
    <row r="1678" spans="2:15" ht="15" customHeight="1" x14ac:dyDescent="0.25">
      <c r="B1678" t="s">
        <v>3002</v>
      </c>
      <c r="C1678" s="1">
        <v>41057.500162037039</v>
      </c>
      <c r="D1678" s="4">
        <v>3.65</v>
      </c>
      <c r="E1678">
        <v>365000</v>
      </c>
      <c r="F1678" t="s">
        <v>40</v>
      </c>
      <c r="G1678">
        <f>tblSalaries[[#This Row],[clean Salary (in local currency)]]*VLOOKUP(tblSalaries[[#This Row],[Currency]],mapping!D:E,2,FALSE)</f>
        <v>6499.8895909165376</v>
      </c>
      <c r="H1678" t="s">
        <v>1153</v>
      </c>
      <c r="I1678" t="s">
        <v>20</v>
      </c>
      <c r="J1678" t="s">
        <v>8</v>
      </c>
      <c r="K1678" t="str">
        <f>VLOOKUP(tblSalaries[[#This Row],[Where do you work]],tblCountries[[Actual]:[Mapping]],2,FALSE)</f>
        <v>India</v>
      </c>
      <c r="L1678" t="s">
        <v>9</v>
      </c>
      <c r="M1678" s="21">
        <v>3</v>
      </c>
      <c r="N1678" t="str">
        <f>VLOOKUP(IF(FLOOR(tblSalaries[[#This Row],[Salary in USD]]/salary_step,1)&gt;19,19,FLOOR(tblSalaries[[#This Row],[Salary in USD]]/salary_step,1)),tblCountries4[#All],2,0)</f>
        <v>00 | 0 - 12500</v>
      </c>
      <c r="O1678">
        <f>IF(VALUE(max_scatterplot)=0,tblSalaries[[#This Row],[Salary in USD]],IF(AND(tblSalaries[[#This Row],[Salary in USD]]&gt;=VALUE(min_scatterplot),tblSalaries[[#This Row],[Salary in USD]]&lt;=VALUE(max_scatterplot)),tblSalaries[[#This Row],[Salary in USD]],selection_false))</f>
        <v>6499.8895909165376</v>
      </c>
    </row>
    <row r="1679" spans="2:15" ht="15" customHeight="1" x14ac:dyDescent="0.25">
      <c r="B1679" t="s">
        <v>2039</v>
      </c>
      <c r="C1679" s="1">
        <v>41054.206319444442</v>
      </c>
      <c r="D1679" s="4" t="s">
        <v>66</v>
      </c>
      <c r="E1679">
        <v>360000</v>
      </c>
      <c r="F1679" t="s">
        <v>40</v>
      </c>
      <c r="G1679">
        <f>tblSalaries[[#This Row],[clean Salary (in local currency)]]*VLOOKUP(tblSalaries[[#This Row],[Currency]],mapping!D:E,2,FALSE)</f>
        <v>6410.8500074793246</v>
      </c>
      <c r="H1679" t="s">
        <v>67</v>
      </c>
      <c r="I1679" t="s">
        <v>67</v>
      </c>
      <c r="J1679" t="s">
        <v>8</v>
      </c>
      <c r="K1679" t="str">
        <f>VLOOKUP(tblSalaries[[#This Row],[Where do you work]],tblCountries[[Actual]:[Mapping]],2,FALSE)</f>
        <v>India</v>
      </c>
      <c r="L1679" t="s">
        <v>9</v>
      </c>
      <c r="M1679" s="21" t="s">
        <v>4016</v>
      </c>
      <c r="N1679" t="str">
        <f>VLOOKUP(IF(FLOOR(tblSalaries[[#This Row],[Salary in USD]]/salary_step,1)&gt;19,19,FLOOR(tblSalaries[[#This Row],[Salary in USD]]/salary_step,1)),tblCountries4[#All],2,0)</f>
        <v>00 | 0 - 12500</v>
      </c>
      <c r="O1679">
        <f>IF(VALUE(max_scatterplot)=0,tblSalaries[[#This Row],[Salary in USD]],IF(AND(tblSalaries[[#This Row],[Salary in USD]]&gt;=VALUE(min_scatterplot),tblSalaries[[#This Row],[Salary in USD]]&lt;=VALUE(max_scatterplot)),tblSalaries[[#This Row],[Salary in USD]],selection_false))</f>
        <v>6410.8500074793246</v>
      </c>
    </row>
    <row r="1680" spans="2:15" ht="15" customHeight="1" x14ac:dyDescent="0.25">
      <c r="B1680" t="s">
        <v>2342</v>
      </c>
      <c r="C1680" s="1">
        <v>41055.066180555557</v>
      </c>
      <c r="D1680" s="4" t="s">
        <v>419</v>
      </c>
      <c r="E1680">
        <v>360000</v>
      </c>
      <c r="F1680" t="s">
        <v>40</v>
      </c>
      <c r="G1680">
        <f>tblSalaries[[#This Row],[clean Salary (in local currency)]]*VLOOKUP(tblSalaries[[#This Row],[Currency]],mapping!D:E,2,FALSE)</f>
        <v>6410.8500074793246</v>
      </c>
      <c r="H1680" t="s">
        <v>420</v>
      </c>
      <c r="I1680" t="s">
        <v>20</v>
      </c>
      <c r="J1680" t="s">
        <v>8</v>
      </c>
      <c r="K1680" t="str">
        <f>VLOOKUP(tblSalaries[[#This Row],[Where do you work]],tblCountries[[Actual]:[Mapping]],2,FALSE)</f>
        <v>India</v>
      </c>
      <c r="L1680" t="s">
        <v>18</v>
      </c>
      <c r="M1680" s="21" t="s">
        <v>4016</v>
      </c>
      <c r="N1680" t="str">
        <f>VLOOKUP(IF(FLOOR(tblSalaries[[#This Row],[Salary in USD]]/salary_step,1)&gt;19,19,FLOOR(tblSalaries[[#This Row],[Salary in USD]]/salary_step,1)),tblCountries4[#All],2,0)</f>
        <v>00 | 0 - 12500</v>
      </c>
      <c r="O1680">
        <f>IF(VALUE(max_scatterplot)=0,tblSalaries[[#This Row],[Salary in USD]],IF(AND(tblSalaries[[#This Row],[Salary in USD]]&gt;=VALUE(min_scatterplot),tblSalaries[[#This Row],[Salary in USD]]&lt;=VALUE(max_scatterplot)),tblSalaries[[#This Row],[Salary in USD]],selection_false))</f>
        <v>6410.8500074793246</v>
      </c>
    </row>
    <row r="1681" spans="2:15" ht="15" customHeight="1" x14ac:dyDescent="0.25">
      <c r="B1681" t="s">
        <v>2744</v>
      </c>
      <c r="C1681" s="1">
        <v>41055.685127314813</v>
      </c>
      <c r="D1681" s="4" t="s">
        <v>860</v>
      </c>
      <c r="E1681">
        <v>360000</v>
      </c>
      <c r="F1681" t="s">
        <v>40</v>
      </c>
      <c r="G1681">
        <f>tblSalaries[[#This Row],[clean Salary (in local currency)]]*VLOOKUP(tblSalaries[[#This Row],[Currency]],mapping!D:E,2,FALSE)</f>
        <v>6410.8500074793246</v>
      </c>
      <c r="H1681" t="s">
        <v>861</v>
      </c>
      <c r="I1681" t="s">
        <v>52</v>
      </c>
      <c r="J1681" t="s">
        <v>8</v>
      </c>
      <c r="K1681" t="str">
        <f>VLOOKUP(tblSalaries[[#This Row],[Where do you work]],tblCountries[[Actual]:[Mapping]],2,FALSE)</f>
        <v>India</v>
      </c>
      <c r="L1681" t="s">
        <v>13</v>
      </c>
      <c r="M1681" s="21">
        <v>6</v>
      </c>
      <c r="N1681" t="str">
        <f>VLOOKUP(IF(FLOOR(tblSalaries[[#This Row],[Salary in USD]]/salary_step,1)&gt;19,19,FLOOR(tblSalaries[[#This Row],[Salary in USD]]/salary_step,1)),tblCountries4[#All],2,0)</f>
        <v>00 | 0 - 12500</v>
      </c>
      <c r="O1681">
        <f>IF(VALUE(max_scatterplot)=0,tblSalaries[[#This Row],[Salary in USD]],IF(AND(tblSalaries[[#This Row],[Salary in USD]]&gt;=VALUE(min_scatterplot),tblSalaries[[#This Row],[Salary in USD]]&lt;=VALUE(max_scatterplot)),tblSalaries[[#This Row],[Salary in USD]],selection_false))</f>
        <v>6410.8500074793246</v>
      </c>
    </row>
    <row r="1682" spans="2:15" ht="15" customHeight="1" x14ac:dyDescent="0.25">
      <c r="B1682" t="s">
        <v>2820</v>
      </c>
      <c r="C1682" s="1">
        <v>41055.961099537039</v>
      </c>
      <c r="D1682" s="4" t="s">
        <v>419</v>
      </c>
      <c r="E1682">
        <v>360000</v>
      </c>
      <c r="F1682" t="s">
        <v>40</v>
      </c>
      <c r="G1682">
        <f>tblSalaries[[#This Row],[clean Salary (in local currency)]]*VLOOKUP(tblSalaries[[#This Row],[Currency]],mapping!D:E,2,FALSE)</f>
        <v>6410.8500074793246</v>
      </c>
      <c r="H1682" t="s">
        <v>955</v>
      </c>
      <c r="I1682" t="s">
        <v>20</v>
      </c>
      <c r="J1682" t="s">
        <v>8</v>
      </c>
      <c r="K1682" t="str">
        <f>VLOOKUP(tblSalaries[[#This Row],[Where do you work]],tblCountries[[Actual]:[Mapping]],2,FALSE)</f>
        <v>India</v>
      </c>
      <c r="L1682" t="s">
        <v>13</v>
      </c>
      <c r="M1682" s="21">
        <v>4</v>
      </c>
      <c r="N1682" t="str">
        <f>VLOOKUP(IF(FLOOR(tblSalaries[[#This Row],[Salary in USD]]/salary_step,1)&gt;19,19,FLOOR(tblSalaries[[#This Row],[Salary in USD]]/salary_step,1)),tblCountries4[#All],2,0)</f>
        <v>00 | 0 - 12500</v>
      </c>
      <c r="O1682">
        <f>IF(VALUE(max_scatterplot)=0,tblSalaries[[#This Row],[Salary in USD]],IF(AND(tblSalaries[[#This Row],[Salary in USD]]&gt;=VALUE(min_scatterplot),tblSalaries[[#This Row],[Salary in USD]]&lt;=VALUE(max_scatterplot)),tblSalaries[[#This Row],[Salary in USD]],selection_false))</f>
        <v>6410.8500074793246</v>
      </c>
    </row>
    <row r="1683" spans="2:15" ht="15" customHeight="1" x14ac:dyDescent="0.25">
      <c r="B1683" t="s">
        <v>3259</v>
      </c>
      <c r="C1683" s="1">
        <v>41058.452106481483</v>
      </c>
      <c r="D1683" s="4" t="s">
        <v>1431</v>
      </c>
      <c r="E1683">
        <v>360000</v>
      </c>
      <c r="F1683" t="s">
        <v>40</v>
      </c>
      <c r="G1683">
        <f>tblSalaries[[#This Row],[clean Salary (in local currency)]]*VLOOKUP(tblSalaries[[#This Row],[Currency]],mapping!D:E,2,FALSE)</f>
        <v>6410.8500074793246</v>
      </c>
      <c r="H1683" t="s">
        <v>1432</v>
      </c>
      <c r="I1683" t="s">
        <v>52</v>
      </c>
      <c r="J1683" t="s">
        <v>8</v>
      </c>
      <c r="K1683" t="str">
        <f>VLOOKUP(tblSalaries[[#This Row],[Where do you work]],tblCountries[[Actual]:[Mapping]],2,FALSE)</f>
        <v>India</v>
      </c>
      <c r="L1683" t="s">
        <v>13</v>
      </c>
      <c r="M1683" s="21">
        <v>6</v>
      </c>
      <c r="N1683" t="str">
        <f>VLOOKUP(IF(FLOOR(tblSalaries[[#This Row],[Salary in USD]]/salary_step,1)&gt;19,19,FLOOR(tblSalaries[[#This Row],[Salary in USD]]/salary_step,1)),tblCountries4[#All],2,0)</f>
        <v>00 | 0 - 12500</v>
      </c>
      <c r="O1683">
        <f>IF(VALUE(max_scatterplot)=0,tblSalaries[[#This Row],[Salary in USD]],IF(AND(tblSalaries[[#This Row],[Salary in USD]]&gt;=VALUE(min_scatterplot),tblSalaries[[#This Row],[Salary in USD]]&lt;=VALUE(max_scatterplot)),tblSalaries[[#This Row],[Salary in USD]],selection_false))</f>
        <v>6410.8500074793246</v>
      </c>
    </row>
    <row r="1684" spans="2:15" ht="15" customHeight="1" x14ac:dyDescent="0.25">
      <c r="B1684" t="s">
        <v>3290</v>
      </c>
      <c r="C1684" s="1">
        <v>41058.627905092595</v>
      </c>
      <c r="D1684" s="4" t="s">
        <v>1472</v>
      </c>
      <c r="E1684">
        <v>360000</v>
      </c>
      <c r="F1684" t="s">
        <v>40</v>
      </c>
      <c r="G1684">
        <f>tblSalaries[[#This Row],[clean Salary (in local currency)]]*VLOOKUP(tblSalaries[[#This Row],[Currency]],mapping!D:E,2,FALSE)</f>
        <v>6410.8500074793246</v>
      </c>
      <c r="H1684" t="s">
        <v>1473</v>
      </c>
      <c r="I1684" t="s">
        <v>20</v>
      </c>
      <c r="J1684" t="s">
        <v>8</v>
      </c>
      <c r="K1684" t="str">
        <f>VLOOKUP(tblSalaries[[#This Row],[Where do you work]],tblCountries[[Actual]:[Mapping]],2,FALSE)</f>
        <v>India</v>
      </c>
      <c r="L1684" t="s">
        <v>13</v>
      </c>
      <c r="M1684" s="21">
        <v>6</v>
      </c>
      <c r="N1684" t="str">
        <f>VLOOKUP(IF(FLOOR(tblSalaries[[#This Row],[Salary in USD]]/salary_step,1)&gt;19,19,FLOOR(tblSalaries[[#This Row],[Salary in USD]]/salary_step,1)),tblCountries4[#All],2,0)</f>
        <v>00 | 0 - 12500</v>
      </c>
      <c r="O1684">
        <f>IF(VALUE(max_scatterplot)=0,tblSalaries[[#This Row],[Salary in USD]],IF(AND(tblSalaries[[#This Row],[Salary in USD]]&gt;=VALUE(min_scatterplot),tblSalaries[[#This Row],[Salary in USD]]&lt;=VALUE(max_scatterplot)),tblSalaries[[#This Row],[Salary in USD]],selection_false))</f>
        <v>6410.8500074793246</v>
      </c>
    </row>
    <row r="1685" spans="2:15" ht="15" customHeight="1" x14ac:dyDescent="0.25">
      <c r="B1685" t="s">
        <v>3439</v>
      </c>
      <c r="C1685" s="1">
        <v>41059.598576388889</v>
      </c>
      <c r="D1685" s="4">
        <v>360000</v>
      </c>
      <c r="E1685">
        <v>360000</v>
      </c>
      <c r="F1685" t="s">
        <v>40</v>
      </c>
      <c r="G1685">
        <f>tblSalaries[[#This Row],[clean Salary (in local currency)]]*VLOOKUP(tblSalaries[[#This Row],[Currency]],mapping!D:E,2,FALSE)</f>
        <v>6410.8500074793246</v>
      </c>
      <c r="H1685" t="s">
        <v>256</v>
      </c>
      <c r="I1685" t="s">
        <v>20</v>
      </c>
      <c r="J1685" t="s">
        <v>8</v>
      </c>
      <c r="K1685" t="str">
        <f>VLOOKUP(tblSalaries[[#This Row],[Where do you work]],tblCountries[[Actual]:[Mapping]],2,FALSE)</f>
        <v>India</v>
      </c>
      <c r="L1685" t="s">
        <v>18</v>
      </c>
      <c r="M1685" s="21">
        <v>6</v>
      </c>
      <c r="N1685" t="str">
        <f>VLOOKUP(IF(FLOOR(tblSalaries[[#This Row],[Salary in USD]]/salary_step,1)&gt;19,19,FLOOR(tblSalaries[[#This Row],[Salary in USD]]/salary_step,1)),tblCountries4[#All],2,0)</f>
        <v>00 | 0 - 12500</v>
      </c>
      <c r="O1685">
        <f>IF(VALUE(max_scatterplot)=0,tblSalaries[[#This Row],[Salary in USD]],IF(AND(tblSalaries[[#This Row],[Salary in USD]]&gt;=VALUE(min_scatterplot),tblSalaries[[#This Row],[Salary in USD]]&lt;=VALUE(max_scatterplot)),tblSalaries[[#This Row],[Salary in USD]],selection_false))</f>
        <v>6410.8500074793246</v>
      </c>
    </row>
    <row r="1686" spans="2:15" ht="15" customHeight="1" x14ac:dyDescent="0.25">
      <c r="B1686" t="s">
        <v>3558</v>
      </c>
      <c r="C1686" s="1">
        <v>41061.456932870373</v>
      </c>
      <c r="D1686" s="4" t="s">
        <v>419</v>
      </c>
      <c r="E1686">
        <v>360000</v>
      </c>
      <c r="F1686" t="s">
        <v>40</v>
      </c>
      <c r="G1686">
        <f>tblSalaries[[#This Row],[clean Salary (in local currency)]]*VLOOKUP(tblSalaries[[#This Row],[Currency]],mapping!D:E,2,FALSE)</f>
        <v>6410.8500074793246</v>
      </c>
      <c r="H1686" t="s">
        <v>1737</v>
      </c>
      <c r="I1686" t="s">
        <v>52</v>
      </c>
      <c r="J1686" t="s">
        <v>8</v>
      </c>
      <c r="K1686" t="str">
        <f>VLOOKUP(tblSalaries[[#This Row],[Where do you work]],tblCountries[[Actual]:[Mapping]],2,FALSE)</f>
        <v>India</v>
      </c>
      <c r="L1686" t="s">
        <v>18</v>
      </c>
      <c r="M1686" s="21">
        <v>8</v>
      </c>
      <c r="N1686" t="str">
        <f>VLOOKUP(IF(FLOOR(tblSalaries[[#This Row],[Salary in USD]]/salary_step,1)&gt;19,19,FLOOR(tblSalaries[[#This Row],[Salary in USD]]/salary_step,1)),tblCountries4[#All],2,0)</f>
        <v>00 | 0 - 12500</v>
      </c>
      <c r="O1686">
        <f>IF(VALUE(max_scatterplot)=0,tblSalaries[[#This Row],[Salary in USD]],IF(AND(tblSalaries[[#This Row],[Salary in USD]]&gt;=VALUE(min_scatterplot),tblSalaries[[#This Row],[Salary in USD]]&lt;=VALUE(max_scatterplot)),tblSalaries[[#This Row],[Salary in USD]],selection_false))</f>
        <v>6410.8500074793246</v>
      </c>
    </row>
    <row r="1687" spans="2:15" ht="15" customHeight="1" x14ac:dyDescent="0.25">
      <c r="B1687" t="s">
        <v>3700</v>
      </c>
      <c r="C1687" s="1">
        <v>41067.714791666665</v>
      </c>
      <c r="D1687" s="4">
        <v>360000</v>
      </c>
      <c r="E1687">
        <v>360000</v>
      </c>
      <c r="F1687" t="s">
        <v>40</v>
      </c>
      <c r="G1687">
        <f>tblSalaries[[#This Row],[clean Salary (in local currency)]]*VLOOKUP(tblSalaries[[#This Row],[Currency]],mapping!D:E,2,FALSE)</f>
        <v>6410.8500074793246</v>
      </c>
      <c r="H1687" t="s">
        <v>1863</v>
      </c>
      <c r="I1687" t="s">
        <v>356</v>
      </c>
      <c r="J1687" t="s">
        <v>8</v>
      </c>
      <c r="K1687" t="str">
        <f>VLOOKUP(tblSalaries[[#This Row],[Where do you work]],tblCountries[[Actual]:[Mapping]],2,FALSE)</f>
        <v>India</v>
      </c>
      <c r="L1687" t="s">
        <v>25</v>
      </c>
      <c r="M1687" s="21">
        <v>2</v>
      </c>
      <c r="N1687" t="str">
        <f>VLOOKUP(IF(FLOOR(tblSalaries[[#This Row],[Salary in USD]]/salary_step,1)&gt;19,19,FLOOR(tblSalaries[[#This Row],[Salary in USD]]/salary_step,1)),tblCountries4[#All],2,0)</f>
        <v>00 | 0 - 12500</v>
      </c>
      <c r="O1687">
        <f>IF(VALUE(max_scatterplot)=0,tblSalaries[[#This Row],[Salary in USD]],IF(AND(tblSalaries[[#This Row],[Salary in USD]]&gt;=VALUE(min_scatterplot),tblSalaries[[#This Row],[Salary in USD]]&lt;=VALUE(max_scatterplot)),tblSalaries[[#This Row],[Salary in USD]],selection_false))</f>
        <v>6410.8500074793246</v>
      </c>
    </row>
    <row r="1688" spans="2:15" ht="15" customHeight="1" x14ac:dyDescent="0.25">
      <c r="B1688" t="s">
        <v>3838</v>
      </c>
      <c r="C1688" s="1">
        <v>41076.590868055559</v>
      </c>
      <c r="D1688" s="4" t="s">
        <v>1966</v>
      </c>
      <c r="E1688">
        <v>360000</v>
      </c>
      <c r="F1688" t="s">
        <v>40</v>
      </c>
      <c r="G1688">
        <f>tblSalaries[[#This Row],[clean Salary (in local currency)]]*VLOOKUP(tblSalaries[[#This Row],[Currency]],mapping!D:E,2,FALSE)</f>
        <v>6410.8500074793246</v>
      </c>
      <c r="H1688" t="s">
        <v>20</v>
      </c>
      <c r="I1688" t="s">
        <v>20</v>
      </c>
      <c r="J1688" t="s">
        <v>8</v>
      </c>
      <c r="K1688" t="str">
        <f>VLOOKUP(tblSalaries[[#This Row],[Where do you work]],tblCountries[[Actual]:[Mapping]],2,FALSE)</f>
        <v>India</v>
      </c>
      <c r="L1688" t="s">
        <v>13</v>
      </c>
      <c r="M1688" s="21">
        <v>2</v>
      </c>
      <c r="N1688" t="str">
        <f>VLOOKUP(IF(FLOOR(tblSalaries[[#This Row],[Salary in USD]]/salary_step,1)&gt;19,19,FLOOR(tblSalaries[[#This Row],[Salary in USD]]/salary_step,1)),tblCountries4[#All],2,0)</f>
        <v>00 | 0 - 12500</v>
      </c>
      <c r="O1688">
        <f>IF(VALUE(max_scatterplot)=0,tblSalaries[[#This Row],[Salary in USD]],IF(AND(tblSalaries[[#This Row],[Salary in USD]]&gt;=VALUE(min_scatterplot),tblSalaries[[#This Row],[Salary in USD]]&lt;=VALUE(max_scatterplot)),tblSalaries[[#This Row],[Salary in USD]],selection_false))</f>
        <v>6410.8500074793246</v>
      </c>
    </row>
    <row r="1689" spans="2:15" ht="15" customHeight="1" x14ac:dyDescent="0.25">
      <c r="B1689" t="s">
        <v>2539</v>
      </c>
      <c r="C1689" s="1">
        <v>41055.227511574078</v>
      </c>
      <c r="D1689" s="4" t="s">
        <v>645</v>
      </c>
      <c r="E1689">
        <v>600000</v>
      </c>
      <c r="F1689" t="s">
        <v>32</v>
      </c>
      <c r="G1689">
        <f>tblSalaries[[#This Row],[clean Salary (in local currency)]]*VLOOKUP(tblSalaries[[#This Row],[Currency]],mapping!D:E,2,FALSE)</f>
        <v>6368.453230079479</v>
      </c>
      <c r="H1689" t="s">
        <v>646</v>
      </c>
      <c r="I1689" t="s">
        <v>356</v>
      </c>
      <c r="J1689" t="s">
        <v>17</v>
      </c>
      <c r="K1689" t="str">
        <f>VLOOKUP(tblSalaries[[#This Row],[Where do you work]],tblCountries[[Actual]:[Mapping]],2,FALSE)</f>
        <v>Pakistan</v>
      </c>
      <c r="L1689" t="s">
        <v>9</v>
      </c>
      <c r="M1689" s="21" t="s">
        <v>4016</v>
      </c>
      <c r="N1689" t="str">
        <f>VLOOKUP(IF(FLOOR(tblSalaries[[#This Row],[Salary in USD]]/salary_step,1)&gt;19,19,FLOOR(tblSalaries[[#This Row],[Salary in USD]]/salary_step,1)),tblCountries4[#All],2,0)</f>
        <v>00 | 0 - 12500</v>
      </c>
      <c r="O1689">
        <f>IF(VALUE(max_scatterplot)=0,tblSalaries[[#This Row],[Salary in USD]],IF(AND(tblSalaries[[#This Row],[Salary in USD]]&gt;=VALUE(min_scatterplot),tblSalaries[[#This Row],[Salary in USD]]&lt;=VALUE(max_scatterplot)),tblSalaries[[#This Row],[Salary in USD]],selection_false))</f>
        <v>6368.453230079479</v>
      </c>
    </row>
    <row r="1690" spans="2:15" ht="15" customHeight="1" x14ac:dyDescent="0.25">
      <c r="B1690" t="s">
        <v>2224</v>
      </c>
      <c r="C1690" s="1">
        <v>41055.039988425924</v>
      </c>
      <c r="D1690" s="4" t="s">
        <v>294</v>
      </c>
      <c r="E1690">
        <v>350000</v>
      </c>
      <c r="F1690" t="s">
        <v>40</v>
      </c>
      <c r="G1690">
        <f>tblSalaries[[#This Row],[clean Salary (in local currency)]]*VLOOKUP(tblSalaries[[#This Row],[Currency]],mapping!D:E,2,FALSE)</f>
        <v>6232.7708406048987</v>
      </c>
      <c r="H1690" t="s">
        <v>295</v>
      </c>
      <c r="I1690" t="s">
        <v>310</v>
      </c>
      <c r="J1690" t="s">
        <v>8</v>
      </c>
      <c r="K1690" t="str">
        <f>VLOOKUP(tblSalaries[[#This Row],[Where do you work]],tblCountries[[Actual]:[Mapping]],2,FALSE)</f>
        <v>India</v>
      </c>
      <c r="L1690" t="s">
        <v>9</v>
      </c>
      <c r="M1690" s="21" t="s">
        <v>4016</v>
      </c>
      <c r="N1690" t="str">
        <f>VLOOKUP(IF(FLOOR(tblSalaries[[#This Row],[Salary in USD]]/salary_step,1)&gt;19,19,FLOOR(tblSalaries[[#This Row],[Salary in USD]]/salary_step,1)),tblCountries4[#All],2,0)</f>
        <v>00 | 0 - 12500</v>
      </c>
      <c r="O1690">
        <f>IF(VALUE(max_scatterplot)=0,tblSalaries[[#This Row],[Salary in USD]],IF(AND(tblSalaries[[#This Row],[Salary in USD]]&gt;=VALUE(min_scatterplot),tblSalaries[[#This Row],[Salary in USD]]&lt;=VALUE(max_scatterplot)),tblSalaries[[#This Row],[Salary in USD]],selection_false))</f>
        <v>6232.7708406048987</v>
      </c>
    </row>
    <row r="1691" spans="2:15" ht="15" customHeight="1" x14ac:dyDescent="0.25">
      <c r="B1691" t="s">
        <v>2997</v>
      </c>
      <c r="C1691" s="1">
        <v>41057.48133101852</v>
      </c>
      <c r="D1691" s="4" t="s">
        <v>1145</v>
      </c>
      <c r="E1691">
        <v>350000</v>
      </c>
      <c r="F1691" t="s">
        <v>40</v>
      </c>
      <c r="G1691">
        <f>tblSalaries[[#This Row],[clean Salary (in local currency)]]*VLOOKUP(tblSalaries[[#This Row],[Currency]],mapping!D:E,2,FALSE)</f>
        <v>6232.7708406048987</v>
      </c>
      <c r="H1691" t="s">
        <v>153</v>
      </c>
      <c r="I1691" t="s">
        <v>20</v>
      </c>
      <c r="J1691" t="s">
        <v>8</v>
      </c>
      <c r="K1691" t="str">
        <f>VLOOKUP(tblSalaries[[#This Row],[Where do you work]],tblCountries[[Actual]:[Mapping]],2,FALSE)</f>
        <v>India</v>
      </c>
      <c r="L1691" t="s">
        <v>9</v>
      </c>
      <c r="M1691" s="21">
        <v>2.5</v>
      </c>
      <c r="N1691" t="str">
        <f>VLOOKUP(IF(FLOOR(tblSalaries[[#This Row],[Salary in USD]]/salary_step,1)&gt;19,19,FLOOR(tblSalaries[[#This Row],[Salary in USD]]/salary_step,1)),tblCountries4[#All],2,0)</f>
        <v>00 | 0 - 12500</v>
      </c>
      <c r="O1691">
        <f>IF(VALUE(max_scatterplot)=0,tblSalaries[[#This Row],[Salary in USD]],IF(AND(tblSalaries[[#This Row],[Salary in USD]]&gt;=VALUE(min_scatterplot),tblSalaries[[#This Row],[Salary in USD]]&lt;=VALUE(max_scatterplot)),tblSalaries[[#This Row],[Salary in USD]],selection_false))</f>
        <v>6232.7708406048987</v>
      </c>
    </row>
    <row r="1692" spans="2:15" ht="15" customHeight="1" x14ac:dyDescent="0.25">
      <c r="B1692" t="s">
        <v>3164</v>
      </c>
      <c r="C1692" s="1">
        <v>41057.954444444447</v>
      </c>
      <c r="D1692" s="4" t="s">
        <v>1326</v>
      </c>
      <c r="E1692">
        <v>350000</v>
      </c>
      <c r="F1692" t="s">
        <v>40</v>
      </c>
      <c r="G1692">
        <f>tblSalaries[[#This Row],[clean Salary (in local currency)]]*VLOOKUP(tblSalaries[[#This Row],[Currency]],mapping!D:E,2,FALSE)</f>
        <v>6232.7708406048987</v>
      </c>
      <c r="H1692" t="s">
        <v>1327</v>
      </c>
      <c r="I1692" t="s">
        <v>310</v>
      </c>
      <c r="J1692" t="s">
        <v>8</v>
      </c>
      <c r="K1692" t="str">
        <f>VLOOKUP(tblSalaries[[#This Row],[Where do you work]],tblCountries[[Actual]:[Mapping]],2,FALSE)</f>
        <v>India</v>
      </c>
      <c r="L1692" t="s">
        <v>18</v>
      </c>
      <c r="M1692" s="21">
        <v>1.5</v>
      </c>
      <c r="N1692" t="str">
        <f>VLOOKUP(IF(FLOOR(tblSalaries[[#This Row],[Salary in USD]]/salary_step,1)&gt;19,19,FLOOR(tblSalaries[[#This Row],[Salary in USD]]/salary_step,1)),tblCountries4[#All],2,0)</f>
        <v>00 | 0 - 12500</v>
      </c>
      <c r="O1692">
        <f>IF(VALUE(max_scatterplot)=0,tblSalaries[[#This Row],[Salary in USD]],IF(AND(tblSalaries[[#This Row],[Salary in USD]]&gt;=VALUE(min_scatterplot),tblSalaries[[#This Row],[Salary in USD]]&lt;=VALUE(max_scatterplot)),tblSalaries[[#This Row],[Salary in USD]],selection_false))</f>
        <v>6232.7708406048987</v>
      </c>
    </row>
    <row r="1693" spans="2:15" ht="15" customHeight="1" x14ac:dyDescent="0.25">
      <c r="B1693" t="s">
        <v>3277</v>
      </c>
      <c r="C1693" s="1">
        <v>41058.569548611114</v>
      </c>
      <c r="D1693" s="4" t="s">
        <v>1453</v>
      </c>
      <c r="E1693">
        <v>350000</v>
      </c>
      <c r="F1693" t="s">
        <v>40</v>
      </c>
      <c r="G1693">
        <f>tblSalaries[[#This Row],[clean Salary (in local currency)]]*VLOOKUP(tblSalaries[[#This Row],[Currency]],mapping!D:E,2,FALSE)</f>
        <v>6232.7708406048987</v>
      </c>
      <c r="H1693" t="s">
        <v>1454</v>
      </c>
      <c r="I1693" t="s">
        <v>20</v>
      </c>
      <c r="J1693" t="s">
        <v>8</v>
      </c>
      <c r="K1693" t="str">
        <f>VLOOKUP(tblSalaries[[#This Row],[Where do you work]],tblCountries[[Actual]:[Mapping]],2,FALSE)</f>
        <v>India</v>
      </c>
      <c r="L1693" t="s">
        <v>9</v>
      </c>
      <c r="M1693" s="21">
        <v>1.5</v>
      </c>
      <c r="N1693" t="str">
        <f>VLOOKUP(IF(FLOOR(tblSalaries[[#This Row],[Salary in USD]]/salary_step,1)&gt;19,19,FLOOR(tblSalaries[[#This Row],[Salary in USD]]/salary_step,1)),tblCountries4[#All],2,0)</f>
        <v>00 | 0 - 12500</v>
      </c>
      <c r="O1693">
        <f>IF(VALUE(max_scatterplot)=0,tblSalaries[[#This Row],[Salary in USD]],IF(AND(tblSalaries[[#This Row],[Salary in USD]]&gt;=VALUE(min_scatterplot),tblSalaries[[#This Row],[Salary in USD]]&lt;=VALUE(max_scatterplot)),tblSalaries[[#This Row],[Salary in USD]],selection_false))</f>
        <v>6232.7708406048987</v>
      </c>
    </row>
    <row r="1694" spans="2:15" ht="15" customHeight="1" x14ac:dyDescent="0.25">
      <c r="B1694" t="s">
        <v>3841</v>
      </c>
      <c r="C1694" s="1">
        <v>41076.742673611108</v>
      </c>
      <c r="D1694" s="4" t="s">
        <v>1969</v>
      </c>
      <c r="E1694">
        <v>350000</v>
      </c>
      <c r="F1694" t="s">
        <v>40</v>
      </c>
      <c r="G1694">
        <f>tblSalaries[[#This Row],[clean Salary (in local currency)]]*VLOOKUP(tblSalaries[[#This Row],[Currency]],mapping!D:E,2,FALSE)</f>
        <v>6232.7708406048987</v>
      </c>
      <c r="H1694" t="s">
        <v>20</v>
      </c>
      <c r="I1694" t="s">
        <v>20</v>
      </c>
      <c r="J1694" t="s">
        <v>8</v>
      </c>
      <c r="K1694" t="str">
        <f>VLOOKUP(tblSalaries[[#This Row],[Where do you work]],tblCountries[[Actual]:[Mapping]],2,FALSE)</f>
        <v>India</v>
      </c>
      <c r="L1694" t="s">
        <v>9</v>
      </c>
      <c r="M1694" s="21">
        <v>6</v>
      </c>
      <c r="N1694" t="str">
        <f>VLOOKUP(IF(FLOOR(tblSalaries[[#This Row],[Salary in USD]]/salary_step,1)&gt;19,19,FLOOR(tblSalaries[[#This Row],[Salary in USD]]/salary_step,1)),tblCountries4[#All],2,0)</f>
        <v>00 | 0 - 12500</v>
      </c>
      <c r="O1694">
        <f>IF(VALUE(max_scatterplot)=0,tblSalaries[[#This Row],[Salary in USD]],IF(AND(tblSalaries[[#This Row],[Salary in USD]]&gt;=VALUE(min_scatterplot),tblSalaries[[#This Row],[Salary in USD]]&lt;=VALUE(max_scatterplot)),tblSalaries[[#This Row],[Salary in USD]],selection_false))</f>
        <v>6232.7708406048987</v>
      </c>
    </row>
    <row r="1695" spans="2:15" ht="15" customHeight="1" x14ac:dyDescent="0.25">
      <c r="B1695" t="s">
        <v>3856</v>
      </c>
      <c r="C1695" s="1">
        <v>41078.744351851848</v>
      </c>
      <c r="D1695" s="4" t="s">
        <v>1326</v>
      </c>
      <c r="E1695">
        <v>350000</v>
      </c>
      <c r="F1695" t="s">
        <v>40</v>
      </c>
      <c r="G1695">
        <f>tblSalaries[[#This Row],[clean Salary (in local currency)]]*VLOOKUP(tblSalaries[[#This Row],[Currency]],mapping!D:E,2,FALSE)</f>
        <v>6232.7708406048987</v>
      </c>
      <c r="H1695" t="s">
        <v>1982</v>
      </c>
      <c r="I1695" t="s">
        <v>52</v>
      </c>
      <c r="J1695" t="s">
        <v>8</v>
      </c>
      <c r="K1695" t="str">
        <f>VLOOKUP(tblSalaries[[#This Row],[Where do you work]],tblCountries[[Actual]:[Mapping]],2,FALSE)</f>
        <v>India</v>
      </c>
      <c r="L1695" t="s">
        <v>18</v>
      </c>
      <c r="M1695" s="21">
        <v>27</v>
      </c>
      <c r="N1695" t="str">
        <f>VLOOKUP(IF(FLOOR(tblSalaries[[#This Row],[Salary in USD]]/salary_step,1)&gt;19,19,FLOOR(tblSalaries[[#This Row],[Salary in USD]]/salary_step,1)),tblCountries4[#All],2,0)</f>
        <v>00 | 0 - 12500</v>
      </c>
      <c r="O1695">
        <f>IF(VALUE(max_scatterplot)=0,tblSalaries[[#This Row],[Salary in USD]],IF(AND(tblSalaries[[#This Row],[Salary in USD]]&gt;=VALUE(min_scatterplot),tblSalaries[[#This Row],[Salary in USD]]&lt;=VALUE(max_scatterplot)),tblSalaries[[#This Row],[Salary in USD]],selection_false))</f>
        <v>6232.7708406048987</v>
      </c>
    </row>
    <row r="1696" spans="2:15" ht="15" customHeight="1" x14ac:dyDescent="0.25">
      <c r="B1696" t="s">
        <v>3619</v>
      </c>
      <c r="C1696" s="1">
        <v>41064.072951388887</v>
      </c>
      <c r="D1696" s="4">
        <v>340000</v>
      </c>
      <c r="E1696">
        <v>340000</v>
      </c>
      <c r="F1696" t="s">
        <v>40</v>
      </c>
      <c r="G1696">
        <f>tblSalaries[[#This Row],[clean Salary (in local currency)]]*VLOOKUP(tblSalaries[[#This Row],[Currency]],mapping!D:E,2,FALSE)</f>
        <v>6054.6916737304728</v>
      </c>
      <c r="H1696" t="s">
        <v>1022</v>
      </c>
      <c r="I1696" t="s">
        <v>52</v>
      </c>
      <c r="J1696" t="s">
        <v>8</v>
      </c>
      <c r="K1696" t="str">
        <f>VLOOKUP(tblSalaries[[#This Row],[Where do you work]],tblCountries[[Actual]:[Mapping]],2,FALSE)</f>
        <v>India</v>
      </c>
      <c r="L1696" t="s">
        <v>9</v>
      </c>
      <c r="M1696" s="21">
        <v>5</v>
      </c>
      <c r="N1696" t="str">
        <f>VLOOKUP(IF(FLOOR(tblSalaries[[#This Row],[Salary in USD]]/salary_step,1)&gt;19,19,FLOOR(tblSalaries[[#This Row],[Salary in USD]]/salary_step,1)),tblCountries4[#All],2,0)</f>
        <v>00 | 0 - 12500</v>
      </c>
      <c r="O1696">
        <f>IF(VALUE(max_scatterplot)=0,tblSalaries[[#This Row],[Salary in USD]],IF(AND(tblSalaries[[#This Row],[Salary in USD]]&gt;=VALUE(min_scatterplot),tblSalaries[[#This Row],[Salary in USD]]&lt;=VALUE(max_scatterplot)),tblSalaries[[#This Row],[Salary in USD]],selection_false))</f>
        <v>6054.6916737304728</v>
      </c>
    </row>
    <row r="1697" spans="2:15" ht="15" customHeight="1" x14ac:dyDescent="0.25">
      <c r="B1697" t="s">
        <v>3696</v>
      </c>
      <c r="C1697" s="1">
        <v>41067.587939814817</v>
      </c>
      <c r="D1697" s="4" t="s">
        <v>1858</v>
      </c>
      <c r="E1697">
        <v>6000</v>
      </c>
      <c r="F1697" t="s">
        <v>6</v>
      </c>
      <c r="G1697">
        <f>tblSalaries[[#This Row],[clean Salary (in local currency)]]*VLOOKUP(tblSalaries[[#This Row],[Currency]],mapping!D:E,2,FALSE)</f>
        <v>6000</v>
      </c>
      <c r="H1697" t="s">
        <v>1859</v>
      </c>
      <c r="I1697" t="s">
        <v>3999</v>
      </c>
      <c r="J1697" t="s">
        <v>1860</v>
      </c>
      <c r="K1697" t="str">
        <f>VLOOKUP(tblSalaries[[#This Row],[Where do you work]],tblCountries[[Actual]:[Mapping]],2,FALSE)</f>
        <v>Armenia</v>
      </c>
      <c r="L1697" t="s">
        <v>13</v>
      </c>
      <c r="M1697" s="21">
        <v>5</v>
      </c>
      <c r="N1697" t="str">
        <f>VLOOKUP(IF(FLOOR(tblSalaries[[#This Row],[Salary in USD]]/salary_step,1)&gt;19,19,FLOOR(tblSalaries[[#This Row],[Salary in USD]]/salary_step,1)),tblCountries4[#All],2,0)</f>
        <v>00 | 0 - 12500</v>
      </c>
      <c r="O1697">
        <f>IF(VALUE(max_scatterplot)=0,tblSalaries[[#This Row],[Salary in USD]],IF(AND(tblSalaries[[#This Row],[Salary in USD]]&gt;=VALUE(min_scatterplot),tblSalaries[[#This Row],[Salary in USD]]&lt;=VALUE(max_scatterplot)),tblSalaries[[#This Row],[Salary in USD]],selection_false))</f>
        <v>6000</v>
      </c>
    </row>
    <row r="1698" spans="2:15" ht="15" customHeight="1" x14ac:dyDescent="0.25">
      <c r="B1698" t="s">
        <v>2833</v>
      </c>
      <c r="C1698" s="1">
        <v>41056.005462962959</v>
      </c>
      <c r="D1698" s="4">
        <v>6000</v>
      </c>
      <c r="E1698">
        <v>6000</v>
      </c>
      <c r="F1698" t="s">
        <v>6</v>
      </c>
      <c r="G1698">
        <f>tblSalaries[[#This Row],[clean Salary (in local currency)]]*VLOOKUP(tblSalaries[[#This Row],[Currency]],mapping!D:E,2,FALSE)</f>
        <v>6000</v>
      </c>
      <c r="H1698" t="s">
        <v>970</v>
      </c>
      <c r="I1698" t="s">
        <v>20</v>
      </c>
      <c r="J1698" t="s">
        <v>971</v>
      </c>
      <c r="K1698" t="str">
        <f>VLOOKUP(tblSalaries[[#This Row],[Where do you work]],tblCountries[[Actual]:[Mapping]],2,FALSE)</f>
        <v>Colombia</v>
      </c>
      <c r="L1698" t="s">
        <v>25</v>
      </c>
      <c r="M1698" s="21">
        <v>10</v>
      </c>
      <c r="N1698" t="str">
        <f>VLOOKUP(IF(FLOOR(tblSalaries[[#This Row],[Salary in USD]]/salary_step,1)&gt;19,19,FLOOR(tblSalaries[[#This Row],[Salary in USD]]/salary_step,1)),tblCountries4[#All],2,0)</f>
        <v>00 | 0 - 12500</v>
      </c>
      <c r="O1698">
        <f>IF(VALUE(max_scatterplot)=0,tblSalaries[[#This Row],[Salary in USD]],IF(AND(tblSalaries[[#This Row],[Salary in USD]]&gt;=VALUE(min_scatterplot),tblSalaries[[#This Row],[Salary in USD]]&lt;=VALUE(max_scatterplot)),tblSalaries[[#This Row],[Salary in USD]],selection_false))</f>
        <v>6000</v>
      </c>
    </row>
    <row r="1699" spans="2:15" ht="15" customHeight="1" x14ac:dyDescent="0.25">
      <c r="B1699" t="s">
        <v>2573</v>
      </c>
      <c r="C1699" s="1">
        <v>41055.301412037035</v>
      </c>
      <c r="D1699" s="4">
        <v>6000</v>
      </c>
      <c r="E1699">
        <v>6000</v>
      </c>
      <c r="F1699" t="s">
        <v>6</v>
      </c>
      <c r="G1699">
        <f>tblSalaries[[#This Row],[clean Salary (in local currency)]]*VLOOKUP(tblSalaries[[#This Row],[Currency]],mapping!D:E,2,FALSE)</f>
        <v>6000</v>
      </c>
      <c r="H1699" t="s">
        <v>679</v>
      </c>
      <c r="I1699" t="s">
        <v>52</v>
      </c>
      <c r="J1699" t="s">
        <v>680</v>
      </c>
      <c r="K1699" t="str">
        <f>VLOOKUP(tblSalaries[[#This Row],[Where do you work]],tblCountries[[Actual]:[Mapping]],2,FALSE)</f>
        <v>Guyana</v>
      </c>
      <c r="L1699" t="s">
        <v>25</v>
      </c>
      <c r="M1699" s="21">
        <v>20</v>
      </c>
      <c r="N1699" t="str">
        <f>VLOOKUP(IF(FLOOR(tblSalaries[[#This Row],[Salary in USD]]/salary_step,1)&gt;19,19,FLOOR(tblSalaries[[#This Row],[Salary in USD]]/salary_step,1)),tblCountries4[#All],2,0)</f>
        <v>00 | 0 - 12500</v>
      </c>
      <c r="O1699">
        <f>IF(VALUE(max_scatterplot)=0,tblSalaries[[#This Row],[Salary in USD]],IF(AND(tblSalaries[[#This Row],[Salary in USD]]&gt;=VALUE(min_scatterplot),tblSalaries[[#This Row],[Salary in USD]]&lt;=VALUE(max_scatterplot)),tblSalaries[[#This Row],[Salary in USD]],selection_false))</f>
        <v>6000</v>
      </c>
    </row>
    <row r="1700" spans="2:15" ht="15" customHeight="1" x14ac:dyDescent="0.25">
      <c r="B1700" t="s">
        <v>2490</v>
      </c>
      <c r="C1700" s="1">
        <v>41055.148784722223</v>
      </c>
      <c r="D1700" s="4">
        <v>6000</v>
      </c>
      <c r="E1700">
        <v>6000</v>
      </c>
      <c r="F1700" t="s">
        <v>6</v>
      </c>
      <c r="G1700">
        <f>tblSalaries[[#This Row],[clean Salary (in local currency)]]*VLOOKUP(tblSalaries[[#This Row],[Currency]],mapping!D:E,2,FALSE)</f>
        <v>6000</v>
      </c>
      <c r="H1700" t="s">
        <v>360</v>
      </c>
      <c r="I1700" t="s">
        <v>3999</v>
      </c>
      <c r="J1700" t="s">
        <v>8</v>
      </c>
      <c r="K1700" t="str">
        <f>VLOOKUP(tblSalaries[[#This Row],[Where do you work]],tblCountries[[Actual]:[Mapping]],2,FALSE)</f>
        <v>India</v>
      </c>
      <c r="L1700" t="s">
        <v>13</v>
      </c>
      <c r="M1700" s="21" t="s">
        <v>4016</v>
      </c>
      <c r="N1700" t="str">
        <f>VLOOKUP(IF(FLOOR(tblSalaries[[#This Row],[Salary in USD]]/salary_step,1)&gt;19,19,FLOOR(tblSalaries[[#This Row],[Salary in USD]]/salary_step,1)),tblCountries4[#All],2,0)</f>
        <v>00 | 0 - 12500</v>
      </c>
      <c r="O1700">
        <f>IF(VALUE(max_scatterplot)=0,tblSalaries[[#This Row],[Salary in USD]],IF(AND(tblSalaries[[#This Row],[Salary in USD]]&gt;=VALUE(min_scatterplot),tblSalaries[[#This Row],[Salary in USD]]&lt;=VALUE(max_scatterplot)),tblSalaries[[#This Row],[Salary in USD]],selection_false))</f>
        <v>6000</v>
      </c>
    </row>
    <row r="1701" spans="2:15" ht="15" customHeight="1" x14ac:dyDescent="0.25">
      <c r="B1701" t="s">
        <v>2743</v>
      </c>
      <c r="C1701" s="1">
        <v>41055.684641203705</v>
      </c>
      <c r="D1701" s="4">
        <v>6000</v>
      </c>
      <c r="E1701">
        <v>6000</v>
      </c>
      <c r="F1701" t="s">
        <v>6</v>
      </c>
      <c r="G1701">
        <f>tblSalaries[[#This Row],[clean Salary (in local currency)]]*VLOOKUP(tblSalaries[[#This Row],[Currency]],mapping!D:E,2,FALSE)</f>
        <v>6000</v>
      </c>
      <c r="H1701" t="s">
        <v>859</v>
      </c>
      <c r="I1701" t="s">
        <v>52</v>
      </c>
      <c r="J1701" t="s">
        <v>8</v>
      </c>
      <c r="K1701" t="str">
        <f>VLOOKUP(tblSalaries[[#This Row],[Where do you work]],tblCountries[[Actual]:[Mapping]],2,FALSE)</f>
        <v>India</v>
      </c>
      <c r="L1701" t="s">
        <v>18</v>
      </c>
      <c r="M1701" s="21">
        <v>6</v>
      </c>
      <c r="N1701" t="str">
        <f>VLOOKUP(IF(FLOOR(tblSalaries[[#This Row],[Salary in USD]]/salary_step,1)&gt;19,19,FLOOR(tblSalaries[[#This Row],[Salary in USD]]/salary_step,1)),tblCountries4[#All],2,0)</f>
        <v>00 | 0 - 12500</v>
      </c>
      <c r="O1701">
        <f>IF(VALUE(max_scatterplot)=0,tblSalaries[[#This Row],[Salary in USD]],IF(AND(tblSalaries[[#This Row],[Salary in USD]]&gt;=VALUE(min_scatterplot),tblSalaries[[#This Row],[Salary in USD]]&lt;=VALUE(max_scatterplot)),tblSalaries[[#This Row],[Salary in USD]],selection_false))</f>
        <v>6000</v>
      </c>
    </row>
    <row r="1702" spans="2:15" ht="15" customHeight="1" x14ac:dyDescent="0.25">
      <c r="B1702" t="s">
        <v>3022</v>
      </c>
      <c r="C1702" s="1">
        <v>41057.549791666665</v>
      </c>
      <c r="D1702" s="4">
        <v>6000</v>
      </c>
      <c r="E1702">
        <v>6000</v>
      </c>
      <c r="F1702" t="s">
        <v>6</v>
      </c>
      <c r="G1702">
        <f>tblSalaries[[#This Row],[clean Salary (in local currency)]]*VLOOKUP(tblSalaries[[#This Row],[Currency]],mapping!D:E,2,FALSE)</f>
        <v>6000</v>
      </c>
      <c r="H1702" t="s">
        <v>52</v>
      </c>
      <c r="I1702" t="s">
        <v>52</v>
      </c>
      <c r="J1702" t="s">
        <v>8</v>
      </c>
      <c r="K1702" t="str">
        <f>VLOOKUP(tblSalaries[[#This Row],[Where do you work]],tblCountries[[Actual]:[Mapping]],2,FALSE)</f>
        <v>India</v>
      </c>
      <c r="L1702" t="s">
        <v>9</v>
      </c>
      <c r="M1702" s="21">
        <v>5</v>
      </c>
      <c r="N1702" t="str">
        <f>VLOOKUP(IF(FLOOR(tblSalaries[[#This Row],[Salary in USD]]/salary_step,1)&gt;19,19,FLOOR(tblSalaries[[#This Row],[Salary in USD]]/salary_step,1)),tblCountries4[#All],2,0)</f>
        <v>00 | 0 - 12500</v>
      </c>
      <c r="O1702">
        <f>IF(VALUE(max_scatterplot)=0,tblSalaries[[#This Row],[Salary in USD]],IF(AND(tblSalaries[[#This Row],[Salary in USD]]&gt;=VALUE(min_scatterplot),tblSalaries[[#This Row],[Salary in USD]]&lt;=VALUE(max_scatterplot)),tblSalaries[[#This Row],[Salary in USD]],selection_false))</f>
        <v>6000</v>
      </c>
    </row>
    <row r="1703" spans="2:15" ht="15" customHeight="1" x14ac:dyDescent="0.25">
      <c r="B1703" t="s">
        <v>3141</v>
      </c>
      <c r="C1703" s="1">
        <v>41057.913483796299</v>
      </c>
      <c r="D1703" s="4">
        <v>500</v>
      </c>
      <c r="E1703">
        <v>6000</v>
      </c>
      <c r="F1703" t="s">
        <v>6</v>
      </c>
      <c r="G1703">
        <f>tblSalaries[[#This Row],[clean Salary (in local currency)]]*VLOOKUP(tblSalaries[[#This Row],[Currency]],mapping!D:E,2,FALSE)</f>
        <v>6000</v>
      </c>
      <c r="H1703" t="s">
        <v>1298</v>
      </c>
      <c r="I1703" t="s">
        <v>52</v>
      </c>
      <c r="J1703" t="s">
        <v>8</v>
      </c>
      <c r="K1703" t="str">
        <f>VLOOKUP(tblSalaries[[#This Row],[Where do you work]],tblCountries[[Actual]:[Mapping]],2,FALSE)</f>
        <v>India</v>
      </c>
      <c r="L1703" t="s">
        <v>9</v>
      </c>
      <c r="M1703" s="21">
        <v>6</v>
      </c>
      <c r="N1703" t="str">
        <f>VLOOKUP(IF(FLOOR(tblSalaries[[#This Row],[Salary in USD]]/salary_step,1)&gt;19,19,FLOOR(tblSalaries[[#This Row],[Salary in USD]]/salary_step,1)),tblCountries4[#All],2,0)</f>
        <v>00 | 0 - 12500</v>
      </c>
      <c r="O1703">
        <f>IF(VALUE(max_scatterplot)=0,tblSalaries[[#This Row],[Salary in USD]],IF(AND(tblSalaries[[#This Row],[Salary in USD]]&gt;=VALUE(min_scatterplot),tblSalaries[[#This Row],[Salary in USD]]&lt;=VALUE(max_scatterplot)),tblSalaries[[#This Row],[Salary in USD]],selection_false))</f>
        <v>6000</v>
      </c>
    </row>
    <row r="1704" spans="2:15" ht="15" customHeight="1" x14ac:dyDescent="0.25">
      <c r="B1704" t="s">
        <v>3570</v>
      </c>
      <c r="C1704" s="1">
        <v>41061.841921296298</v>
      </c>
      <c r="D1704" s="4" t="s">
        <v>1749</v>
      </c>
      <c r="E1704">
        <v>6000</v>
      </c>
      <c r="F1704" t="s">
        <v>6</v>
      </c>
      <c r="G1704">
        <f>tblSalaries[[#This Row],[clean Salary (in local currency)]]*VLOOKUP(tblSalaries[[#This Row],[Currency]],mapping!D:E,2,FALSE)</f>
        <v>6000</v>
      </c>
      <c r="H1704" t="s">
        <v>207</v>
      </c>
      <c r="I1704" t="s">
        <v>20</v>
      </c>
      <c r="J1704" t="s">
        <v>8</v>
      </c>
      <c r="K1704" t="str">
        <f>VLOOKUP(tblSalaries[[#This Row],[Where do you work]],tblCountries[[Actual]:[Mapping]],2,FALSE)</f>
        <v>India</v>
      </c>
      <c r="L1704" t="s">
        <v>9</v>
      </c>
      <c r="M1704" s="21">
        <v>2</v>
      </c>
      <c r="N1704" t="str">
        <f>VLOOKUP(IF(FLOOR(tblSalaries[[#This Row],[Salary in USD]]/salary_step,1)&gt;19,19,FLOOR(tblSalaries[[#This Row],[Salary in USD]]/salary_step,1)),tblCountries4[#All],2,0)</f>
        <v>00 | 0 - 12500</v>
      </c>
      <c r="O1704">
        <f>IF(VALUE(max_scatterplot)=0,tblSalaries[[#This Row],[Salary in USD]],IF(AND(tblSalaries[[#This Row],[Salary in USD]]&gt;=VALUE(min_scatterplot),tblSalaries[[#This Row],[Salary in USD]]&lt;=VALUE(max_scatterplot)),tblSalaries[[#This Row],[Salary in USD]],selection_false))</f>
        <v>6000</v>
      </c>
    </row>
    <row r="1705" spans="2:15" ht="15" customHeight="1" x14ac:dyDescent="0.25">
      <c r="B1705" t="s">
        <v>3132</v>
      </c>
      <c r="C1705" s="1">
        <v>41057.847187500003</v>
      </c>
      <c r="D1705" s="4">
        <v>6000</v>
      </c>
      <c r="E1705">
        <v>6000</v>
      </c>
      <c r="F1705" t="s">
        <v>6</v>
      </c>
      <c r="G1705">
        <f>tblSalaries[[#This Row],[clean Salary (in local currency)]]*VLOOKUP(tblSalaries[[#This Row],[Currency]],mapping!D:E,2,FALSE)</f>
        <v>6000</v>
      </c>
      <c r="H1705" t="s">
        <v>1287</v>
      </c>
      <c r="I1705" t="s">
        <v>310</v>
      </c>
      <c r="J1705" t="s">
        <v>1086</v>
      </c>
      <c r="K1705" t="str">
        <f>VLOOKUP(tblSalaries[[#This Row],[Where do you work]],tblCountries[[Actual]:[Mapping]],2,FALSE)</f>
        <v>Zambia</v>
      </c>
      <c r="L1705" t="s">
        <v>13</v>
      </c>
      <c r="M1705" s="21">
        <v>5</v>
      </c>
      <c r="N1705" t="str">
        <f>VLOOKUP(IF(FLOOR(tblSalaries[[#This Row],[Salary in USD]]/salary_step,1)&gt;19,19,FLOOR(tblSalaries[[#This Row],[Salary in USD]]/salary_step,1)),tblCountries4[#All],2,0)</f>
        <v>00 | 0 - 12500</v>
      </c>
      <c r="O1705">
        <f>IF(VALUE(max_scatterplot)=0,tblSalaries[[#This Row],[Salary in USD]],IF(AND(tblSalaries[[#This Row],[Salary in USD]]&gt;=VALUE(min_scatterplot),tblSalaries[[#This Row],[Salary in USD]]&lt;=VALUE(max_scatterplot)),tblSalaries[[#This Row],[Salary in USD]],selection_false))</f>
        <v>6000</v>
      </c>
    </row>
    <row r="1706" spans="2:15" ht="15" customHeight="1" x14ac:dyDescent="0.25">
      <c r="B1706" t="s">
        <v>2146</v>
      </c>
      <c r="C1706" s="1">
        <v>41055.030277777776</v>
      </c>
      <c r="D1706" s="4" t="s">
        <v>210</v>
      </c>
      <c r="E1706">
        <v>336000</v>
      </c>
      <c r="F1706" t="s">
        <v>40</v>
      </c>
      <c r="G1706">
        <f>tblSalaries[[#This Row],[clean Salary (in local currency)]]*VLOOKUP(tblSalaries[[#This Row],[Currency]],mapping!D:E,2,FALSE)</f>
        <v>5983.4600069807029</v>
      </c>
      <c r="H1706" t="s">
        <v>211</v>
      </c>
      <c r="I1706" t="s">
        <v>3999</v>
      </c>
      <c r="J1706" t="s">
        <v>8</v>
      </c>
      <c r="K1706" t="str">
        <f>VLOOKUP(tblSalaries[[#This Row],[Where do you work]],tblCountries[[Actual]:[Mapping]],2,FALSE)</f>
        <v>India</v>
      </c>
      <c r="L1706" t="s">
        <v>9</v>
      </c>
      <c r="M1706" s="21" t="s">
        <v>4016</v>
      </c>
      <c r="N1706" t="str">
        <f>VLOOKUP(IF(FLOOR(tblSalaries[[#This Row],[Salary in USD]]/salary_step,1)&gt;19,19,FLOOR(tblSalaries[[#This Row],[Salary in USD]]/salary_step,1)),tblCountries4[#All],2,0)</f>
        <v>00 | 0 - 12500</v>
      </c>
      <c r="O1706">
        <f>IF(VALUE(max_scatterplot)=0,tblSalaries[[#This Row],[Salary in USD]],IF(AND(tblSalaries[[#This Row],[Salary in USD]]&gt;=VALUE(min_scatterplot),tblSalaries[[#This Row],[Salary in USD]]&lt;=VALUE(max_scatterplot)),tblSalaries[[#This Row],[Salary in USD]],selection_false))</f>
        <v>5983.4600069807029</v>
      </c>
    </row>
    <row r="1707" spans="2:15" ht="15" customHeight="1" x14ac:dyDescent="0.25">
      <c r="B1707" t="s">
        <v>2009</v>
      </c>
      <c r="C1707" s="1">
        <v>41054.133009259262</v>
      </c>
      <c r="D1707" s="4">
        <v>5846</v>
      </c>
      <c r="E1707">
        <v>5846</v>
      </c>
      <c r="F1707" t="s">
        <v>6</v>
      </c>
      <c r="G1707">
        <f>tblSalaries[[#This Row],[clean Salary (in local currency)]]*VLOOKUP(tblSalaries[[#This Row],[Currency]],mapping!D:E,2,FALSE)</f>
        <v>5846</v>
      </c>
      <c r="H1707" t="s">
        <v>7</v>
      </c>
      <c r="I1707" t="s">
        <v>20</v>
      </c>
      <c r="J1707" t="s">
        <v>8</v>
      </c>
      <c r="K1707" t="str">
        <f>VLOOKUP(tblSalaries[[#This Row],[Where do you work]],tblCountries[[Actual]:[Mapping]],2,FALSE)</f>
        <v>India</v>
      </c>
      <c r="L1707" t="s">
        <v>9</v>
      </c>
      <c r="M1707" s="21" t="s">
        <v>4016</v>
      </c>
      <c r="N1707" t="str">
        <f>VLOOKUP(IF(FLOOR(tblSalaries[[#This Row],[Salary in USD]]/salary_step,1)&gt;19,19,FLOOR(tblSalaries[[#This Row],[Salary in USD]]/salary_step,1)),tblCountries4[#All],2,0)</f>
        <v>00 | 0 - 12500</v>
      </c>
      <c r="O1707">
        <f>IF(VALUE(max_scatterplot)=0,tblSalaries[[#This Row],[Salary in USD]],IF(AND(tblSalaries[[#This Row],[Salary in USD]]&gt;=VALUE(min_scatterplot),tblSalaries[[#This Row],[Salary in USD]]&lt;=VALUE(max_scatterplot)),tblSalaries[[#This Row],[Salary in USD]],selection_false))</f>
        <v>5846</v>
      </c>
    </row>
    <row r="1708" spans="2:15" ht="15" customHeight="1" x14ac:dyDescent="0.25">
      <c r="B1708" t="s">
        <v>2660</v>
      </c>
      <c r="C1708" s="1">
        <v>41055.53224537037</v>
      </c>
      <c r="D1708" s="4">
        <v>5800</v>
      </c>
      <c r="E1708">
        <v>5800</v>
      </c>
      <c r="F1708" t="s">
        <v>6</v>
      </c>
      <c r="G1708">
        <f>tblSalaries[[#This Row],[clean Salary (in local currency)]]*VLOOKUP(tblSalaries[[#This Row],[Currency]],mapping!D:E,2,FALSE)</f>
        <v>5800</v>
      </c>
      <c r="H1708" t="s">
        <v>768</v>
      </c>
      <c r="I1708" t="s">
        <v>52</v>
      </c>
      <c r="J1708" t="s">
        <v>8</v>
      </c>
      <c r="K1708" t="str">
        <f>VLOOKUP(tblSalaries[[#This Row],[Where do you work]],tblCountries[[Actual]:[Mapping]],2,FALSE)</f>
        <v>India</v>
      </c>
      <c r="L1708" t="s">
        <v>13</v>
      </c>
      <c r="M1708" s="21">
        <v>8</v>
      </c>
      <c r="N1708" t="str">
        <f>VLOOKUP(IF(FLOOR(tblSalaries[[#This Row],[Salary in USD]]/salary_step,1)&gt;19,19,FLOOR(tblSalaries[[#This Row],[Salary in USD]]/salary_step,1)),tblCountries4[#All],2,0)</f>
        <v>00 | 0 - 12500</v>
      </c>
      <c r="O1708">
        <f>IF(VALUE(max_scatterplot)=0,tblSalaries[[#This Row],[Salary in USD]],IF(AND(tblSalaries[[#This Row],[Salary in USD]]&gt;=VALUE(min_scatterplot),tblSalaries[[#This Row],[Salary in USD]]&lt;=VALUE(max_scatterplot)),tblSalaries[[#This Row],[Salary in USD]],selection_false))</f>
        <v>5800</v>
      </c>
    </row>
    <row r="1709" spans="2:15" ht="15" customHeight="1" x14ac:dyDescent="0.25">
      <c r="B1709" t="s">
        <v>2669</v>
      </c>
      <c r="C1709" s="1">
        <v>41055.541446759256</v>
      </c>
      <c r="D1709" s="4">
        <v>325000</v>
      </c>
      <c r="E1709">
        <v>325000</v>
      </c>
      <c r="F1709" t="s">
        <v>40</v>
      </c>
      <c r="G1709">
        <f>tblSalaries[[#This Row],[clean Salary (in local currency)]]*VLOOKUP(tblSalaries[[#This Row],[Currency]],mapping!D:E,2,FALSE)</f>
        <v>5787.5729234188348</v>
      </c>
      <c r="H1709" t="s">
        <v>721</v>
      </c>
      <c r="I1709" t="s">
        <v>3999</v>
      </c>
      <c r="J1709" t="s">
        <v>8</v>
      </c>
      <c r="K1709" t="str">
        <f>VLOOKUP(tblSalaries[[#This Row],[Where do you work]],tblCountries[[Actual]:[Mapping]],2,FALSE)</f>
        <v>India</v>
      </c>
      <c r="L1709" t="s">
        <v>13</v>
      </c>
      <c r="M1709" s="21">
        <v>4.5</v>
      </c>
      <c r="N1709" t="str">
        <f>VLOOKUP(IF(FLOOR(tblSalaries[[#This Row],[Salary in USD]]/salary_step,1)&gt;19,19,FLOOR(tblSalaries[[#This Row],[Salary in USD]]/salary_step,1)),tblCountries4[#All],2,0)</f>
        <v>00 | 0 - 12500</v>
      </c>
      <c r="O1709">
        <f>IF(VALUE(max_scatterplot)=0,tblSalaries[[#This Row],[Salary in USD]],IF(AND(tblSalaries[[#This Row],[Salary in USD]]&gt;=VALUE(min_scatterplot),tblSalaries[[#This Row],[Salary in USD]]&lt;=VALUE(max_scatterplot)),tblSalaries[[#This Row],[Salary in USD]],selection_false))</f>
        <v>5787.5729234188348</v>
      </c>
    </row>
    <row r="1710" spans="2:15" ht="15" customHeight="1" x14ac:dyDescent="0.25">
      <c r="B1710" t="s">
        <v>3436</v>
      </c>
      <c r="C1710" s="1">
        <v>41059.581111111111</v>
      </c>
      <c r="D1710" s="4" t="s">
        <v>1610</v>
      </c>
      <c r="E1710">
        <v>320000</v>
      </c>
      <c r="F1710" t="s">
        <v>40</v>
      </c>
      <c r="G1710">
        <f>tblSalaries[[#This Row],[clean Salary (in local currency)]]*VLOOKUP(tblSalaries[[#This Row],[Currency]],mapping!D:E,2,FALSE)</f>
        <v>5698.5333399816218</v>
      </c>
      <c r="H1710" t="s">
        <v>20</v>
      </c>
      <c r="I1710" t="s">
        <v>20</v>
      </c>
      <c r="J1710" t="s">
        <v>8</v>
      </c>
      <c r="K1710" t="str">
        <f>VLOOKUP(tblSalaries[[#This Row],[Where do you work]],tblCountries[[Actual]:[Mapping]],2,FALSE)</f>
        <v>India</v>
      </c>
      <c r="L1710" t="s">
        <v>18</v>
      </c>
      <c r="M1710" s="21">
        <v>2</v>
      </c>
      <c r="N1710" t="str">
        <f>VLOOKUP(IF(FLOOR(tblSalaries[[#This Row],[Salary in USD]]/salary_step,1)&gt;19,19,FLOOR(tblSalaries[[#This Row],[Salary in USD]]/salary_step,1)),tblCountries4[#All],2,0)</f>
        <v>00 | 0 - 12500</v>
      </c>
      <c r="O1710">
        <f>IF(VALUE(max_scatterplot)=0,tblSalaries[[#This Row],[Salary in USD]],IF(AND(tblSalaries[[#This Row],[Salary in USD]]&gt;=VALUE(min_scatterplot),tblSalaries[[#This Row],[Salary in USD]]&lt;=VALUE(max_scatterplot)),tblSalaries[[#This Row],[Salary in USD]],selection_false))</f>
        <v>5698.5333399816218</v>
      </c>
    </row>
    <row r="1711" spans="2:15" ht="15" customHeight="1" x14ac:dyDescent="0.25">
      <c r="B1711" t="s">
        <v>3600</v>
      </c>
      <c r="C1711" s="1">
        <v>41063.065243055556</v>
      </c>
      <c r="D1711" s="4">
        <v>320000</v>
      </c>
      <c r="E1711">
        <v>320000</v>
      </c>
      <c r="F1711" t="s">
        <v>40</v>
      </c>
      <c r="G1711">
        <f>tblSalaries[[#This Row],[clean Salary (in local currency)]]*VLOOKUP(tblSalaries[[#This Row],[Currency]],mapping!D:E,2,FALSE)</f>
        <v>5698.5333399816218</v>
      </c>
      <c r="H1711" t="s">
        <v>809</v>
      </c>
      <c r="I1711" t="s">
        <v>52</v>
      </c>
      <c r="J1711" t="s">
        <v>8</v>
      </c>
      <c r="K1711" t="str">
        <f>VLOOKUP(tblSalaries[[#This Row],[Where do you work]],tblCountries[[Actual]:[Mapping]],2,FALSE)</f>
        <v>India</v>
      </c>
      <c r="L1711" t="s">
        <v>9</v>
      </c>
      <c r="M1711" s="21">
        <v>5</v>
      </c>
      <c r="N1711" t="str">
        <f>VLOOKUP(IF(FLOOR(tblSalaries[[#This Row],[Salary in USD]]/salary_step,1)&gt;19,19,FLOOR(tblSalaries[[#This Row],[Salary in USD]]/salary_step,1)),tblCountries4[#All],2,0)</f>
        <v>00 | 0 - 12500</v>
      </c>
      <c r="O1711">
        <f>IF(VALUE(max_scatterplot)=0,tblSalaries[[#This Row],[Salary in USD]],IF(AND(tblSalaries[[#This Row],[Salary in USD]]&gt;=VALUE(min_scatterplot),tblSalaries[[#This Row],[Salary in USD]]&lt;=VALUE(max_scatterplot)),tblSalaries[[#This Row],[Salary in USD]],selection_false))</f>
        <v>5698.5333399816218</v>
      </c>
    </row>
    <row r="1712" spans="2:15" ht="15" customHeight="1" x14ac:dyDescent="0.25">
      <c r="B1712" t="s">
        <v>3631</v>
      </c>
      <c r="C1712" s="1">
        <v>41064.788819444446</v>
      </c>
      <c r="D1712" s="4" t="s">
        <v>1798</v>
      </c>
      <c r="E1712">
        <v>320000</v>
      </c>
      <c r="F1712" t="s">
        <v>40</v>
      </c>
      <c r="G1712">
        <f>tblSalaries[[#This Row],[clean Salary (in local currency)]]*VLOOKUP(tblSalaries[[#This Row],[Currency]],mapping!D:E,2,FALSE)</f>
        <v>5698.5333399816218</v>
      </c>
      <c r="H1712" t="s">
        <v>649</v>
      </c>
      <c r="I1712" t="s">
        <v>20</v>
      </c>
      <c r="J1712" t="s">
        <v>8</v>
      </c>
      <c r="K1712" t="str">
        <f>VLOOKUP(tblSalaries[[#This Row],[Where do you work]],tblCountries[[Actual]:[Mapping]],2,FALSE)</f>
        <v>India</v>
      </c>
      <c r="L1712" t="s">
        <v>9</v>
      </c>
      <c r="M1712" s="21">
        <v>2.5</v>
      </c>
      <c r="N1712" t="str">
        <f>VLOOKUP(IF(FLOOR(tblSalaries[[#This Row],[Salary in USD]]/salary_step,1)&gt;19,19,FLOOR(tblSalaries[[#This Row],[Salary in USD]]/salary_step,1)),tblCountries4[#All],2,0)</f>
        <v>00 | 0 - 12500</v>
      </c>
      <c r="O1712">
        <f>IF(VALUE(max_scatterplot)=0,tblSalaries[[#This Row],[Salary in USD]],IF(AND(tblSalaries[[#This Row],[Salary in USD]]&gt;=VALUE(min_scatterplot),tblSalaries[[#This Row],[Salary in USD]]&lt;=VALUE(max_scatterplot)),tblSalaries[[#This Row],[Salary in USD]],selection_false))</f>
        <v>5698.5333399816218</v>
      </c>
    </row>
    <row r="1713" spans="2:15" ht="15" customHeight="1" x14ac:dyDescent="0.25">
      <c r="B1713" t="s">
        <v>3548</v>
      </c>
      <c r="C1713" s="1">
        <v>41061.234398148146</v>
      </c>
      <c r="D1713" s="4">
        <v>240000</v>
      </c>
      <c r="E1713">
        <v>240000</v>
      </c>
      <c r="F1713" t="s">
        <v>3951</v>
      </c>
      <c r="G1713">
        <f>tblSalaries[[#This Row],[clean Salary (in local currency)]]*VLOOKUP(tblSalaries[[#This Row],[Currency]],mapping!D:E,2,FALSE)</f>
        <v>5689.2125418690484</v>
      </c>
      <c r="H1713" t="s">
        <v>1727</v>
      </c>
      <c r="I1713" t="s">
        <v>52</v>
      </c>
      <c r="J1713" t="s">
        <v>347</v>
      </c>
      <c r="K1713" t="str">
        <f>VLOOKUP(tblSalaries[[#This Row],[Where do you work]],tblCountries[[Actual]:[Mapping]],2,FALSE)</f>
        <v>Philippines</v>
      </c>
      <c r="L1713" t="s">
        <v>9</v>
      </c>
      <c r="M1713" s="21">
        <v>15</v>
      </c>
      <c r="N1713" t="str">
        <f>VLOOKUP(IF(FLOOR(tblSalaries[[#This Row],[Salary in USD]]/salary_step,1)&gt;19,19,FLOOR(tblSalaries[[#This Row],[Salary in USD]]/salary_step,1)),tblCountries4[#All],2,0)</f>
        <v>00 | 0 - 12500</v>
      </c>
      <c r="O1713">
        <f>IF(VALUE(max_scatterplot)=0,tblSalaries[[#This Row],[Salary in USD]],IF(AND(tblSalaries[[#This Row],[Salary in USD]]&gt;=VALUE(min_scatterplot),tblSalaries[[#This Row],[Salary in USD]]&lt;=VALUE(max_scatterplot)),tblSalaries[[#This Row],[Salary in USD]],selection_false))</f>
        <v>5689.2125418690484</v>
      </c>
    </row>
    <row r="1714" spans="2:15" ht="15" customHeight="1" x14ac:dyDescent="0.25">
      <c r="B1714" t="s">
        <v>3299</v>
      </c>
      <c r="C1714" s="1">
        <v>41058.659502314818</v>
      </c>
      <c r="D1714" s="4">
        <v>314000</v>
      </c>
      <c r="E1714">
        <v>314000</v>
      </c>
      <c r="F1714" t="s">
        <v>40</v>
      </c>
      <c r="G1714">
        <f>tblSalaries[[#This Row],[clean Salary (in local currency)]]*VLOOKUP(tblSalaries[[#This Row],[Currency]],mapping!D:E,2,FALSE)</f>
        <v>5591.6858398569666</v>
      </c>
      <c r="H1714" t="s">
        <v>1484</v>
      </c>
      <c r="I1714" t="s">
        <v>52</v>
      </c>
      <c r="J1714" t="s">
        <v>8</v>
      </c>
      <c r="K1714" t="str">
        <f>VLOOKUP(tblSalaries[[#This Row],[Where do you work]],tblCountries[[Actual]:[Mapping]],2,FALSE)</f>
        <v>India</v>
      </c>
      <c r="L1714" t="s">
        <v>25</v>
      </c>
      <c r="M1714" s="21">
        <v>0.1</v>
      </c>
      <c r="N1714" t="str">
        <f>VLOOKUP(IF(FLOOR(tblSalaries[[#This Row],[Salary in USD]]/salary_step,1)&gt;19,19,FLOOR(tblSalaries[[#This Row],[Salary in USD]]/salary_step,1)),tblCountries4[#All],2,0)</f>
        <v>00 | 0 - 12500</v>
      </c>
      <c r="O1714">
        <f>IF(VALUE(max_scatterplot)=0,tblSalaries[[#This Row],[Salary in USD]],IF(AND(tblSalaries[[#This Row],[Salary in USD]]&gt;=VALUE(min_scatterplot),tblSalaries[[#This Row],[Salary in USD]]&lt;=VALUE(max_scatterplot)),tblSalaries[[#This Row],[Salary in USD]],selection_false))</f>
        <v>5591.6858398569666</v>
      </c>
    </row>
    <row r="1715" spans="2:15" ht="15" customHeight="1" x14ac:dyDescent="0.25">
      <c r="B1715" t="s">
        <v>2648</v>
      </c>
      <c r="C1715" s="1">
        <v>41055.513969907406</v>
      </c>
      <c r="D1715" s="4">
        <v>450</v>
      </c>
      <c r="E1715">
        <v>5400</v>
      </c>
      <c r="F1715" t="s">
        <v>6</v>
      </c>
      <c r="G1715">
        <f>tblSalaries[[#This Row],[clean Salary (in local currency)]]*VLOOKUP(tblSalaries[[#This Row],[Currency]],mapping!D:E,2,FALSE)</f>
        <v>5400</v>
      </c>
      <c r="H1715" t="s">
        <v>635</v>
      </c>
      <c r="I1715" t="s">
        <v>52</v>
      </c>
      <c r="J1715" t="s">
        <v>8</v>
      </c>
      <c r="K1715" t="str">
        <f>VLOOKUP(tblSalaries[[#This Row],[Where do you work]],tblCountries[[Actual]:[Mapping]],2,FALSE)</f>
        <v>India</v>
      </c>
      <c r="L1715" t="s">
        <v>13</v>
      </c>
      <c r="M1715" s="21">
        <v>3</v>
      </c>
      <c r="N1715" t="str">
        <f>VLOOKUP(IF(FLOOR(tblSalaries[[#This Row],[Salary in USD]]/salary_step,1)&gt;19,19,FLOOR(tblSalaries[[#This Row],[Salary in USD]]/salary_step,1)),tblCountries4[#All],2,0)</f>
        <v>00 | 0 - 12500</v>
      </c>
      <c r="O1715">
        <f>IF(VALUE(max_scatterplot)=0,tblSalaries[[#This Row],[Salary in USD]],IF(AND(tblSalaries[[#This Row],[Salary in USD]]&gt;=VALUE(min_scatterplot),tblSalaries[[#This Row],[Salary in USD]]&lt;=VALUE(max_scatterplot)),tblSalaries[[#This Row],[Salary in USD]],selection_false))</f>
        <v>5400</v>
      </c>
    </row>
    <row r="1716" spans="2:15" ht="15" customHeight="1" x14ac:dyDescent="0.25">
      <c r="B1716" t="s">
        <v>2406</v>
      </c>
      <c r="C1716" s="1">
        <v>41055.089004629626</v>
      </c>
      <c r="D1716" s="4">
        <v>300000</v>
      </c>
      <c r="E1716">
        <v>300000</v>
      </c>
      <c r="F1716" t="s">
        <v>40</v>
      </c>
      <c r="G1716">
        <f>tblSalaries[[#This Row],[clean Salary (in local currency)]]*VLOOKUP(tblSalaries[[#This Row],[Currency]],mapping!D:E,2,FALSE)</f>
        <v>5342.3750062327708</v>
      </c>
      <c r="H1716" t="s">
        <v>490</v>
      </c>
      <c r="I1716" t="s">
        <v>279</v>
      </c>
      <c r="J1716" t="s">
        <v>8</v>
      </c>
      <c r="K1716" t="str">
        <f>VLOOKUP(tblSalaries[[#This Row],[Where do you work]],tblCountries[[Actual]:[Mapping]],2,FALSE)</f>
        <v>India</v>
      </c>
      <c r="L1716" t="s">
        <v>25</v>
      </c>
      <c r="M1716" s="21" t="s">
        <v>4016</v>
      </c>
      <c r="N1716" t="str">
        <f>VLOOKUP(IF(FLOOR(tblSalaries[[#This Row],[Salary in USD]]/salary_step,1)&gt;19,19,FLOOR(tblSalaries[[#This Row],[Salary in USD]]/salary_step,1)),tblCountries4[#All],2,0)</f>
        <v>00 | 0 - 12500</v>
      </c>
      <c r="O1716">
        <f>IF(VALUE(max_scatterplot)=0,tblSalaries[[#This Row],[Salary in USD]],IF(AND(tblSalaries[[#This Row],[Salary in USD]]&gt;=VALUE(min_scatterplot),tblSalaries[[#This Row],[Salary in USD]]&lt;=VALUE(max_scatterplot)),tblSalaries[[#This Row],[Salary in USD]],selection_false))</f>
        <v>5342.3750062327708</v>
      </c>
    </row>
    <row r="1717" spans="2:15" ht="15" customHeight="1" x14ac:dyDescent="0.25">
      <c r="B1717" t="s">
        <v>2442</v>
      </c>
      <c r="C1717" s="1">
        <v>41055.11273148148</v>
      </c>
      <c r="D1717" s="4" t="s">
        <v>534</v>
      </c>
      <c r="E1717">
        <v>300000</v>
      </c>
      <c r="F1717" t="s">
        <v>40</v>
      </c>
      <c r="G1717">
        <f>tblSalaries[[#This Row],[clean Salary (in local currency)]]*VLOOKUP(tblSalaries[[#This Row],[Currency]],mapping!D:E,2,FALSE)</f>
        <v>5342.3750062327708</v>
      </c>
      <c r="H1717" t="s">
        <v>535</v>
      </c>
      <c r="I1717" t="s">
        <v>52</v>
      </c>
      <c r="J1717" t="s">
        <v>8</v>
      </c>
      <c r="K1717" t="str">
        <f>VLOOKUP(tblSalaries[[#This Row],[Where do you work]],tblCountries[[Actual]:[Mapping]],2,FALSE)</f>
        <v>India</v>
      </c>
      <c r="L1717" t="s">
        <v>9</v>
      </c>
      <c r="M1717" s="21" t="s">
        <v>4016</v>
      </c>
      <c r="N1717" t="str">
        <f>VLOOKUP(IF(FLOOR(tblSalaries[[#This Row],[Salary in USD]]/salary_step,1)&gt;19,19,FLOOR(tblSalaries[[#This Row],[Salary in USD]]/salary_step,1)),tblCountries4[#All],2,0)</f>
        <v>00 | 0 - 12500</v>
      </c>
      <c r="O1717">
        <f>IF(VALUE(max_scatterplot)=0,tblSalaries[[#This Row],[Salary in USD]],IF(AND(tblSalaries[[#This Row],[Salary in USD]]&gt;=VALUE(min_scatterplot),tblSalaries[[#This Row],[Salary in USD]]&lt;=VALUE(max_scatterplot)),tblSalaries[[#This Row],[Salary in USD]],selection_false))</f>
        <v>5342.3750062327708</v>
      </c>
    </row>
    <row r="1718" spans="2:15" ht="15" customHeight="1" x14ac:dyDescent="0.25">
      <c r="B1718" t="s">
        <v>2633</v>
      </c>
      <c r="C1718" s="1">
        <v>41055.485972222225</v>
      </c>
      <c r="D1718" s="4" t="s">
        <v>736</v>
      </c>
      <c r="E1718">
        <v>300000</v>
      </c>
      <c r="F1718" t="s">
        <v>40</v>
      </c>
      <c r="G1718">
        <f>tblSalaries[[#This Row],[clean Salary (in local currency)]]*VLOOKUP(tblSalaries[[#This Row],[Currency]],mapping!D:E,2,FALSE)</f>
        <v>5342.3750062327708</v>
      </c>
      <c r="H1718" t="s">
        <v>737</v>
      </c>
      <c r="I1718" t="s">
        <v>279</v>
      </c>
      <c r="J1718" t="s">
        <v>8</v>
      </c>
      <c r="K1718" t="str">
        <f>VLOOKUP(tblSalaries[[#This Row],[Where do you work]],tblCountries[[Actual]:[Mapping]],2,FALSE)</f>
        <v>India</v>
      </c>
      <c r="L1718" t="s">
        <v>13</v>
      </c>
      <c r="M1718" s="21">
        <v>2</v>
      </c>
      <c r="N1718" t="str">
        <f>VLOOKUP(IF(FLOOR(tblSalaries[[#This Row],[Salary in USD]]/salary_step,1)&gt;19,19,FLOOR(tblSalaries[[#This Row],[Salary in USD]]/salary_step,1)),tblCountries4[#All],2,0)</f>
        <v>00 | 0 - 12500</v>
      </c>
      <c r="O1718">
        <f>IF(VALUE(max_scatterplot)=0,tblSalaries[[#This Row],[Salary in USD]],IF(AND(tblSalaries[[#This Row],[Salary in USD]]&gt;=VALUE(min_scatterplot),tblSalaries[[#This Row],[Salary in USD]]&lt;=VALUE(max_scatterplot)),tblSalaries[[#This Row],[Salary in USD]],selection_false))</f>
        <v>5342.3750062327708</v>
      </c>
    </row>
    <row r="1719" spans="2:15" ht="15" customHeight="1" x14ac:dyDescent="0.25">
      <c r="B1719" t="s">
        <v>2638</v>
      </c>
      <c r="C1719" s="1">
        <v>41055.491412037038</v>
      </c>
      <c r="D1719" s="4" t="s">
        <v>742</v>
      </c>
      <c r="E1719">
        <v>300000</v>
      </c>
      <c r="F1719" t="s">
        <v>40</v>
      </c>
      <c r="G1719">
        <f>tblSalaries[[#This Row],[clean Salary (in local currency)]]*VLOOKUP(tblSalaries[[#This Row],[Currency]],mapping!D:E,2,FALSE)</f>
        <v>5342.3750062327708</v>
      </c>
      <c r="H1719" t="s">
        <v>360</v>
      </c>
      <c r="I1719" t="s">
        <v>3999</v>
      </c>
      <c r="J1719" t="s">
        <v>8</v>
      </c>
      <c r="K1719" t="str">
        <f>VLOOKUP(tblSalaries[[#This Row],[Where do you work]],tblCountries[[Actual]:[Mapping]],2,FALSE)</f>
        <v>India</v>
      </c>
      <c r="L1719" t="s">
        <v>9</v>
      </c>
      <c r="M1719" s="21">
        <v>1</v>
      </c>
      <c r="N1719" t="str">
        <f>VLOOKUP(IF(FLOOR(tblSalaries[[#This Row],[Salary in USD]]/salary_step,1)&gt;19,19,FLOOR(tblSalaries[[#This Row],[Salary in USD]]/salary_step,1)),tblCountries4[#All],2,0)</f>
        <v>00 | 0 - 12500</v>
      </c>
      <c r="O1719">
        <f>IF(VALUE(max_scatterplot)=0,tblSalaries[[#This Row],[Salary in USD]],IF(AND(tblSalaries[[#This Row],[Salary in USD]]&gt;=VALUE(min_scatterplot),tblSalaries[[#This Row],[Salary in USD]]&lt;=VALUE(max_scatterplot)),tblSalaries[[#This Row],[Salary in USD]],selection_false))</f>
        <v>5342.3750062327708</v>
      </c>
    </row>
    <row r="1720" spans="2:15" ht="15" customHeight="1" x14ac:dyDescent="0.25">
      <c r="B1720" t="s">
        <v>2657</v>
      </c>
      <c r="C1720" s="1">
        <v>41055.523472222223</v>
      </c>
      <c r="D1720" s="4" t="s">
        <v>736</v>
      </c>
      <c r="E1720">
        <v>300000</v>
      </c>
      <c r="F1720" t="s">
        <v>40</v>
      </c>
      <c r="G1720">
        <f>tblSalaries[[#This Row],[clean Salary (in local currency)]]*VLOOKUP(tblSalaries[[#This Row],[Currency]],mapping!D:E,2,FALSE)</f>
        <v>5342.3750062327708</v>
      </c>
      <c r="H1720" t="s">
        <v>763</v>
      </c>
      <c r="I1720" t="s">
        <v>20</v>
      </c>
      <c r="J1720" t="s">
        <v>8</v>
      </c>
      <c r="K1720" t="str">
        <f>VLOOKUP(tblSalaries[[#This Row],[Where do you work]],tblCountries[[Actual]:[Mapping]],2,FALSE)</f>
        <v>India</v>
      </c>
      <c r="L1720" t="s">
        <v>9</v>
      </c>
      <c r="M1720" s="21">
        <v>4.5</v>
      </c>
      <c r="N1720" t="str">
        <f>VLOOKUP(IF(FLOOR(tblSalaries[[#This Row],[Salary in USD]]/salary_step,1)&gt;19,19,FLOOR(tblSalaries[[#This Row],[Salary in USD]]/salary_step,1)),tblCountries4[#All],2,0)</f>
        <v>00 | 0 - 12500</v>
      </c>
      <c r="O1720">
        <f>IF(VALUE(max_scatterplot)=0,tblSalaries[[#This Row],[Salary in USD]],IF(AND(tblSalaries[[#This Row],[Salary in USD]]&gt;=VALUE(min_scatterplot),tblSalaries[[#This Row],[Salary in USD]]&lt;=VALUE(max_scatterplot)),tblSalaries[[#This Row],[Salary in USD]],selection_false))</f>
        <v>5342.3750062327708</v>
      </c>
    </row>
    <row r="1721" spans="2:15" ht="15" customHeight="1" x14ac:dyDescent="0.25">
      <c r="B1721" t="s">
        <v>2684</v>
      </c>
      <c r="C1721" s="1">
        <v>41055.557442129626</v>
      </c>
      <c r="D1721" s="4">
        <v>300000</v>
      </c>
      <c r="E1721">
        <v>300000</v>
      </c>
      <c r="F1721" t="s">
        <v>40</v>
      </c>
      <c r="G1721">
        <f>tblSalaries[[#This Row],[clean Salary (in local currency)]]*VLOOKUP(tblSalaries[[#This Row],[Currency]],mapping!D:E,2,FALSE)</f>
        <v>5342.3750062327708</v>
      </c>
      <c r="H1721" t="s">
        <v>792</v>
      </c>
      <c r="I1721" t="s">
        <v>52</v>
      </c>
      <c r="J1721" t="s">
        <v>8</v>
      </c>
      <c r="K1721" t="str">
        <f>VLOOKUP(tblSalaries[[#This Row],[Where do you work]],tblCountries[[Actual]:[Mapping]],2,FALSE)</f>
        <v>India</v>
      </c>
      <c r="L1721" t="s">
        <v>18</v>
      </c>
      <c r="M1721" s="21">
        <v>3</v>
      </c>
      <c r="N1721" t="str">
        <f>VLOOKUP(IF(FLOOR(tblSalaries[[#This Row],[Salary in USD]]/salary_step,1)&gt;19,19,FLOOR(tblSalaries[[#This Row],[Salary in USD]]/salary_step,1)),tblCountries4[#All],2,0)</f>
        <v>00 | 0 - 12500</v>
      </c>
      <c r="O1721">
        <f>IF(VALUE(max_scatterplot)=0,tblSalaries[[#This Row],[Salary in USD]],IF(AND(tblSalaries[[#This Row],[Salary in USD]]&gt;=VALUE(min_scatterplot),tblSalaries[[#This Row],[Salary in USD]]&lt;=VALUE(max_scatterplot)),tblSalaries[[#This Row],[Salary in USD]],selection_false))</f>
        <v>5342.3750062327708</v>
      </c>
    </row>
    <row r="1722" spans="2:15" ht="15" customHeight="1" x14ac:dyDescent="0.25">
      <c r="B1722" t="s">
        <v>2694</v>
      </c>
      <c r="C1722" s="1">
        <v>41055.572835648149</v>
      </c>
      <c r="D1722" s="4" t="s">
        <v>806</v>
      </c>
      <c r="E1722">
        <v>300000</v>
      </c>
      <c r="F1722" t="s">
        <v>40</v>
      </c>
      <c r="G1722">
        <f>tblSalaries[[#This Row],[clean Salary (in local currency)]]*VLOOKUP(tblSalaries[[#This Row],[Currency]],mapping!D:E,2,FALSE)</f>
        <v>5342.3750062327708</v>
      </c>
      <c r="H1722" t="s">
        <v>20</v>
      </c>
      <c r="I1722" t="s">
        <v>20</v>
      </c>
      <c r="J1722" t="s">
        <v>8</v>
      </c>
      <c r="K1722" t="str">
        <f>VLOOKUP(tblSalaries[[#This Row],[Where do you work]],tblCountries[[Actual]:[Mapping]],2,FALSE)</f>
        <v>India</v>
      </c>
      <c r="L1722" t="s">
        <v>13</v>
      </c>
      <c r="M1722" s="21">
        <v>7</v>
      </c>
      <c r="N1722" t="str">
        <f>VLOOKUP(IF(FLOOR(tblSalaries[[#This Row],[Salary in USD]]/salary_step,1)&gt;19,19,FLOOR(tblSalaries[[#This Row],[Salary in USD]]/salary_step,1)),tblCountries4[#All],2,0)</f>
        <v>00 | 0 - 12500</v>
      </c>
      <c r="O1722">
        <f>IF(VALUE(max_scatterplot)=0,tblSalaries[[#This Row],[Salary in USD]],IF(AND(tblSalaries[[#This Row],[Salary in USD]]&gt;=VALUE(min_scatterplot),tblSalaries[[#This Row],[Salary in USD]]&lt;=VALUE(max_scatterplot)),tblSalaries[[#This Row],[Salary in USD]],selection_false))</f>
        <v>5342.3750062327708</v>
      </c>
    </row>
    <row r="1723" spans="2:15" ht="15" customHeight="1" x14ac:dyDescent="0.25">
      <c r="B1723" t="s">
        <v>2766</v>
      </c>
      <c r="C1723" s="1">
        <v>41055.74255787037</v>
      </c>
      <c r="D1723" s="4" t="s">
        <v>534</v>
      </c>
      <c r="E1723">
        <v>300000</v>
      </c>
      <c r="F1723" t="s">
        <v>40</v>
      </c>
      <c r="G1723">
        <f>tblSalaries[[#This Row],[clean Salary (in local currency)]]*VLOOKUP(tblSalaries[[#This Row],[Currency]],mapping!D:E,2,FALSE)</f>
        <v>5342.3750062327708</v>
      </c>
      <c r="H1723" t="s">
        <v>891</v>
      </c>
      <c r="I1723" t="s">
        <v>488</v>
      </c>
      <c r="J1723" t="s">
        <v>8</v>
      </c>
      <c r="K1723" t="str">
        <f>VLOOKUP(tblSalaries[[#This Row],[Where do you work]],tblCountries[[Actual]:[Mapping]],2,FALSE)</f>
        <v>India</v>
      </c>
      <c r="L1723" t="s">
        <v>13</v>
      </c>
      <c r="M1723" s="21">
        <v>4</v>
      </c>
      <c r="N1723" t="str">
        <f>VLOOKUP(IF(FLOOR(tblSalaries[[#This Row],[Salary in USD]]/salary_step,1)&gt;19,19,FLOOR(tblSalaries[[#This Row],[Salary in USD]]/salary_step,1)),tblCountries4[#All],2,0)</f>
        <v>00 | 0 - 12500</v>
      </c>
      <c r="O1723">
        <f>IF(VALUE(max_scatterplot)=0,tblSalaries[[#This Row],[Salary in USD]],IF(AND(tblSalaries[[#This Row],[Salary in USD]]&gt;=VALUE(min_scatterplot),tblSalaries[[#This Row],[Salary in USD]]&lt;=VALUE(max_scatterplot)),tblSalaries[[#This Row],[Salary in USD]],selection_false))</f>
        <v>5342.3750062327708</v>
      </c>
    </row>
    <row r="1724" spans="2:15" ht="15" customHeight="1" x14ac:dyDescent="0.25">
      <c r="B1724" t="s">
        <v>2871</v>
      </c>
      <c r="C1724" s="1">
        <v>41056.52447916667</v>
      </c>
      <c r="D1724" s="4" t="s">
        <v>1012</v>
      </c>
      <c r="E1724">
        <v>300000</v>
      </c>
      <c r="F1724" t="s">
        <v>40</v>
      </c>
      <c r="G1724">
        <f>tblSalaries[[#This Row],[clean Salary (in local currency)]]*VLOOKUP(tblSalaries[[#This Row],[Currency]],mapping!D:E,2,FALSE)</f>
        <v>5342.3750062327708</v>
      </c>
      <c r="H1724" t="s">
        <v>1013</v>
      </c>
      <c r="I1724" t="s">
        <v>20</v>
      </c>
      <c r="J1724" t="s">
        <v>8</v>
      </c>
      <c r="K1724" t="str">
        <f>VLOOKUP(tblSalaries[[#This Row],[Where do you work]],tblCountries[[Actual]:[Mapping]],2,FALSE)</f>
        <v>India</v>
      </c>
      <c r="L1724" t="s">
        <v>25</v>
      </c>
      <c r="M1724" s="21">
        <v>10</v>
      </c>
      <c r="N1724" t="str">
        <f>VLOOKUP(IF(FLOOR(tblSalaries[[#This Row],[Salary in USD]]/salary_step,1)&gt;19,19,FLOOR(tblSalaries[[#This Row],[Salary in USD]]/salary_step,1)),tblCountries4[#All],2,0)</f>
        <v>00 | 0 - 12500</v>
      </c>
      <c r="O1724">
        <f>IF(VALUE(max_scatterplot)=0,tblSalaries[[#This Row],[Salary in USD]],IF(AND(tblSalaries[[#This Row],[Salary in USD]]&gt;=VALUE(min_scatterplot),tblSalaries[[#This Row],[Salary in USD]]&lt;=VALUE(max_scatterplot)),tblSalaries[[#This Row],[Salary in USD]],selection_false))</f>
        <v>5342.3750062327708</v>
      </c>
    </row>
    <row r="1725" spans="2:15" ht="15" customHeight="1" x14ac:dyDescent="0.25">
      <c r="B1725" t="s">
        <v>2908</v>
      </c>
      <c r="C1725" s="1">
        <v>41056.773506944446</v>
      </c>
      <c r="D1725" s="4" t="s">
        <v>1057</v>
      </c>
      <c r="E1725">
        <v>300000</v>
      </c>
      <c r="F1725" t="s">
        <v>40</v>
      </c>
      <c r="G1725">
        <f>tblSalaries[[#This Row],[clean Salary (in local currency)]]*VLOOKUP(tblSalaries[[#This Row],[Currency]],mapping!D:E,2,FALSE)</f>
        <v>5342.3750062327708</v>
      </c>
      <c r="H1725" t="s">
        <v>1058</v>
      </c>
      <c r="I1725" t="s">
        <v>20</v>
      </c>
      <c r="J1725" t="s">
        <v>8</v>
      </c>
      <c r="K1725" t="str">
        <f>VLOOKUP(tblSalaries[[#This Row],[Where do you work]],tblCountries[[Actual]:[Mapping]],2,FALSE)</f>
        <v>India</v>
      </c>
      <c r="L1725" t="s">
        <v>9</v>
      </c>
      <c r="M1725" s="21">
        <v>0.5</v>
      </c>
      <c r="N1725" t="str">
        <f>VLOOKUP(IF(FLOOR(tblSalaries[[#This Row],[Salary in USD]]/salary_step,1)&gt;19,19,FLOOR(tblSalaries[[#This Row],[Salary in USD]]/salary_step,1)),tblCountries4[#All],2,0)</f>
        <v>00 | 0 - 12500</v>
      </c>
      <c r="O1725">
        <f>IF(VALUE(max_scatterplot)=0,tblSalaries[[#This Row],[Salary in USD]],IF(AND(tblSalaries[[#This Row],[Salary in USD]]&gt;=VALUE(min_scatterplot),tblSalaries[[#This Row],[Salary in USD]]&lt;=VALUE(max_scatterplot)),tblSalaries[[#This Row],[Salary in USD]],selection_false))</f>
        <v>5342.3750062327708</v>
      </c>
    </row>
    <row r="1726" spans="2:15" ht="15" customHeight="1" x14ac:dyDescent="0.25">
      <c r="B1726" t="s">
        <v>3015</v>
      </c>
      <c r="C1726" s="1">
        <v>41057.54078703704</v>
      </c>
      <c r="D1726" s="4" t="s">
        <v>1169</v>
      </c>
      <c r="E1726">
        <v>300000</v>
      </c>
      <c r="F1726" t="s">
        <v>40</v>
      </c>
      <c r="G1726">
        <f>tblSalaries[[#This Row],[clean Salary (in local currency)]]*VLOOKUP(tblSalaries[[#This Row],[Currency]],mapping!D:E,2,FALSE)</f>
        <v>5342.3750062327708</v>
      </c>
      <c r="H1726" t="s">
        <v>1170</v>
      </c>
      <c r="I1726" t="s">
        <v>310</v>
      </c>
      <c r="J1726" t="s">
        <v>8</v>
      </c>
      <c r="K1726" t="str">
        <f>VLOOKUP(tblSalaries[[#This Row],[Where do you work]],tblCountries[[Actual]:[Mapping]],2,FALSE)</f>
        <v>India</v>
      </c>
      <c r="L1726" t="s">
        <v>18</v>
      </c>
      <c r="M1726" s="21">
        <v>5</v>
      </c>
      <c r="N1726" t="str">
        <f>VLOOKUP(IF(FLOOR(tblSalaries[[#This Row],[Salary in USD]]/salary_step,1)&gt;19,19,FLOOR(tblSalaries[[#This Row],[Salary in USD]]/salary_step,1)),tblCountries4[#All],2,0)</f>
        <v>00 | 0 - 12500</v>
      </c>
      <c r="O1726">
        <f>IF(VALUE(max_scatterplot)=0,tblSalaries[[#This Row],[Salary in USD]],IF(AND(tblSalaries[[#This Row],[Salary in USD]]&gt;=VALUE(min_scatterplot),tblSalaries[[#This Row],[Salary in USD]]&lt;=VALUE(max_scatterplot)),tblSalaries[[#This Row],[Salary in USD]],selection_false))</f>
        <v>5342.3750062327708</v>
      </c>
    </row>
    <row r="1727" spans="2:15" ht="15" customHeight="1" x14ac:dyDescent="0.25">
      <c r="B1727" t="s">
        <v>3052</v>
      </c>
      <c r="C1727" s="1">
        <v>41057.61996527778</v>
      </c>
      <c r="D1727" s="4" t="s">
        <v>1204</v>
      </c>
      <c r="E1727">
        <v>300000</v>
      </c>
      <c r="F1727" t="s">
        <v>40</v>
      </c>
      <c r="G1727">
        <f>tblSalaries[[#This Row],[clean Salary (in local currency)]]*VLOOKUP(tblSalaries[[#This Row],[Currency]],mapping!D:E,2,FALSE)</f>
        <v>5342.3750062327708</v>
      </c>
      <c r="H1727" t="s">
        <v>1205</v>
      </c>
      <c r="I1727" t="s">
        <v>356</v>
      </c>
      <c r="J1727" t="s">
        <v>8</v>
      </c>
      <c r="K1727" t="str">
        <f>VLOOKUP(tblSalaries[[#This Row],[Where do you work]],tblCountries[[Actual]:[Mapping]],2,FALSE)</f>
        <v>India</v>
      </c>
      <c r="L1727" t="s">
        <v>18</v>
      </c>
      <c r="M1727" s="21">
        <v>1</v>
      </c>
      <c r="N1727" t="str">
        <f>VLOOKUP(IF(FLOOR(tblSalaries[[#This Row],[Salary in USD]]/salary_step,1)&gt;19,19,FLOOR(tblSalaries[[#This Row],[Salary in USD]]/salary_step,1)),tblCountries4[#All],2,0)</f>
        <v>00 | 0 - 12500</v>
      </c>
      <c r="O1727">
        <f>IF(VALUE(max_scatterplot)=0,tblSalaries[[#This Row],[Salary in USD]],IF(AND(tblSalaries[[#This Row],[Salary in USD]]&gt;=VALUE(min_scatterplot),tblSalaries[[#This Row],[Salary in USD]]&lt;=VALUE(max_scatterplot)),tblSalaries[[#This Row],[Salary in USD]],selection_false))</f>
        <v>5342.3750062327708</v>
      </c>
    </row>
    <row r="1728" spans="2:15" ht="15" customHeight="1" x14ac:dyDescent="0.25">
      <c r="B1728" t="s">
        <v>3095</v>
      </c>
      <c r="C1728" s="1">
        <v>41057.708194444444</v>
      </c>
      <c r="D1728" s="4" t="s">
        <v>1246</v>
      </c>
      <c r="E1728">
        <v>300000</v>
      </c>
      <c r="F1728" t="s">
        <v>40</v>
      </c>
      <c r="G1728">
        <f>tblSalaries[[#This Row],[clean Salary (in local currency)]]*VLOOKUP(tblSalaries[[#This Row],[Currency]],mapping!D:E,2,FALSE)</f>
        <v>5342.3750062327708</v>
      </c>
      <c r="H1728" t="s">
        <v>20</v>
      </c>
      <c r="I1728" t="s">
        <v>20</v>
      </c>
      <c r="J1728" t="s">
        <v>8</v>
      </c>
      <c r="K1728" t="str">
        <f>VLOOKUP(tblSalaries[[#This Row],[Where do you work]],tblCountries[[Actual]:[Mapping]],2,FALSE)</f>
        <v>India</v>
      </c>
      <c r="L1728" t="s">
        <v>9</v>
      </c>
      <c r="M1728" s="21">
        <v>5</v>
      </c>
      <c r="N1728" t="str">
        <f>VLOOKUP(IF(FLOOR(tblSalaries[[#This Row],[Salary in USD]]/salary_step,1)&gt;19,19,FLOOR(tblSalaries[[#This Row],[Salary in USD]]/salary_step,1)),tblCountries4[#All],2,0)</f>
        <v>00 | 0 - 12500</v>
      </c>
      <c r="O1728">
        <f>IF(VALUE(max_scatterplot)=0,tblSalaries[[#This Row],[Salary in USD]],IF(AND(tblSalaries[[#This Row],[Salary in USD]]&gt;=VALUE(min_scatterplot),tblSalaries[[#This Row],[Salary in USD]]&lt;=VALUE(max_scatterplot)),tblSalaries[[#This Row],[Salary in USD]],selection_false))</f>
        <v>5342.3750062327708</v>
      </c>
    </row>
    <row r="1729" spans="2:15" ht="15" customHeight="1" x14ac:dyDescent="0.25">
      <c r="B1729" t="s">
        <v>3210</v>
      </c>
      <c r="C1729" s="1">
        <v>41058.07640046296</v>
      </c>
      <c r="D1729" s="4">
        <v>300000</v>
      </c>
      <c r="E1729">
        <v>300000</v>
      </c>
      <c r="F1729" t="s">
        <v>40</v>
      </c>
      <c r="G1729">
        <f>tblSalaries[[#This Row],[clean Salary (in local currency)]]*VLOOKUP(tblSalaries[[#This Row],[Currency]],mapping!D:E,2,FALSE)</f>
        <v>5342.3750062327708</v>
      </c>
      <c r="H1729" t="s">
        <v>1068</v>
      </c>
      <c r="I1729" t="s">
        <v>20</v>
      </c>
      <c r="J1729" t="s">
        <v>8</v>
      </c>
      <c r="K1729" t="str">
        <f>VLOOKUP(tblSalaries[[#This Row],[Where do you work]],tblCountries[[Actual]:[Mapping]],2,FALSE)</f>
        <v>India</v>
      </c>
      <c r="L1729" t="s">
        <v>9</v>
      </c>
      <c r="M1729" s="21">
        <v>6</v>
      </c>
      <c r="N1729" t="str">
        <f>VLOOKUP(IF(FLOOR(tblSalaries[[#This Row],[Salary in USD]]/salary_step,1)&gt;19,19,FLOOR(tblSalaries[[#This Row],[Salary in USD]]/salary_step,1)),tblCountries4[#All],2,0)</f>
        <v>00 | 0 - 12500</v>
      </c>
      <c r="O1729">
        <f>IF(VALUE(max_scatterplot)=0,tblSalaries[[#This Row],[Salary in USD]],IF(AND(tblSalaries[[#This Row],[Salary in USD]]&gt;=VALUE(min_scatterplot),tblSalaries[[#This Row],[Salary in USD]]&lt;=VALUE(max_scatterplot)),tblSalaries[[#This Row],[Salary in USD]],selection_false))</f>
        <v>5342.3750062327708</v>
      </c>
    </row>
    <row r="1730" spans="2:15" ht="15" customHeight="1" x14ac:dyDescent="0.25">
      <c r="B1730" t="s">
        <v>3267</v>
      </c>
      <c r="C1730" s="1">
        <v>41058.513645833336</v>
      </c>
      <c r="D1730" s="4" t="s">
        <v>1440</v>
      </c>
      <c r="E1730">
        <v>300000</v>
      </c>
      <c r="F1730" t="s">
        <v>40</v>
      </c>
      <c r="G1730">
        <f>tblSalaries[[#This Row],[clean Salary (in local currency)]]*VLOOKUP(tblSalaries[[#This Row],[Currency]],mapping!D:E,2,FALSE)</f>
        <v>5342.3750062327708</v>
      </c>
      <c r="H1730" t="s">
        <v>1441</v>
      </c>
      <c r="I1730" t="s">
        <v>3999</v>
      </c>
      <c r="J1730" t="s">
        <v>8</v>
      </c>
      <c r="K1730" t="str">
        <f>VLOOKUP(tblSalaries[[#This Row],[Where do you work]],tblCountries[[Actual]:[Mapping]],2,FALSE)</f>
        <v>India</v>
      </c>
      <c r="L1730" t="s">
        <v>18</v>
      </c>
      <c r="M1730" s="21">
        <v>5</v>
      </c>
      <c r="N1730" t="str">
        <f>VLOOKUP(IF(FLOOR(tblSalaries[[#This Row],[Salary in USD]]/salary_step,1)&gt;19,19,FLOOR(tblSalaries[[#This Row],[Salary in USD]]/salary_step,1)),tblCountries4[#All],2,0)</f>
        <v>00 | 0 - 12500</v>
      </c>
      <c r="O1730">
        <f>IF(VALUE(max_scatterplot)=0,tblSalaries[[#This Row],[Salary in USD]],IF(AND(tblSalaries[[#This Row],[Salary in USD]]&gt;=VALUE(min_scatterplot),tblSalaries[[#This Row],[Salary in USD]]&lt;=VALUE(max_scatterplot)),tblSalaries[[#This Row],[Salary in USD]],selection_false))</f>
        <v>5342.3750062327708</v>
      </c>
    </row>
    <row r="1731" spans="2:15" ht="15" customHeight="1" x14ac:dyDescent="0.25">
      <c r="B1731" t="s">
        <v>3313</v>
      </c>
      <c r="C1731" s="1">
        <v>41058.715185185189</v>
      </c>
      <c r="D1731" s="4">
        <v>300000</v>
      </c>
      <c r="E1731">
        <v>300000</v>
      </c>
      <c r="F1731" t="s">
        <v>40</v>
      </c>
      <c r="G1731">
        <f>tblSalaries[[#This Row],[clean Salary (in local currency)]]*VLOOKUP(tblSalaries[[#This Row],[Currency]],mapping!D:E,2,FALSE)</f>
        <v>5342.3750062327708</v>
      </c>
      <c r="H1731" t="s">
        <v>1498</v>
      </c>
      <c r="I1731" t="s">
        <v>20</v>
      </c>
      <c r="J1731" t="s">
        <v>8</v>
      </c>
      <c r="K1731" t="str">
        <f>VLOOKUP(tblSalaries[[#This Row],[Where do you work]],tblCountries[[Actual]:[Mapping]],2,FALSE)</f>
        <v>India</v>
      </c>
      <c r="L1731" t="s">
        <v>13</v>
      </c>
      <c r="M1731" s="21">
        <v>3</v>
      </c>
      <c r="N1731" t="str">
        <f>VLOOKUP(IF(FLOOR(tblSalaries[[#This Row],[Salary in USD]]/salary_step,1)&gt;19,19,FLOOR(tblSalaries[[#This Row],[Salary in USD]]/salary_step,1)),tblCountries4[#All],2,0)</f>
        <v>00 | 0 - 12500</v>
      </c>
      <c r="O1731">
        <f>IF(VALUE(max_scatterplot)=0,tblSalaries[[#This Row],[Salary in USD]],IF(AND(tblSalaries[[#This Row],[Salary in USD]]&gt;=VALUE(min_scatterplot),tblSalaries[[#This Row],[Salary in USD]]&lt;=VALUE(max_scatterplot)),tblSalaries[[#This Row],[Salary in USD]],selection_false))</f>
        <v>5342.3750062327708</v>
      </c>
    </row>
    <row r="1732" spans="2:15" ht="15" customHeight="1" x14ac:dyDescent="0.25">
      <c r="B1732" t="s">
        <v>3422</v>
      </c>
      <c r="C1732" s="1">
        <v>41059.48877314815</v>
      </c>
      <c r="D1732" s="4">
        <v>300000</v>
      </c>
      <c r="E1732">
        <v>300000</v>
      </c>
      <c r="F1732" t="s">
        <v>40</v>
      </c>
      <c r="G1732">
        <f>tblSalaries[[#This Row],[clean Salary (in local currency)]]*VLOOKUP(tblSalaries[[#This Row],[Currency]],mapping!D:E,2,FALSE)</f>
        <v>5342.3750062327708</v>
      </c>
      <c r="H1732" t="s">
        <v>932</v>
      </c>
      <c r="I1732" t="s">
        <v>310</v>
      </c>
      <c r="J1732" t="s">
        <v>8</v>
      </c>
      <c r="K1732" t="str">
        <f>VLOOKUP(tblSalaries[[#This Row],[Where do you work]],tblCountries[[Actual]:[Mapping]],2,FALSE)</f>
        <v>India</v>
      </c>
      <c r="L1732" t="s">
        <v>9</v>
      </c>
      <c r="M1732" s="21">
        <v>4</v>
      </c>
      <c r="N1732" t="str">
        <f>VLOOKUP(IF(FLOOR(tblSalaries[[#This Row],[Salary in USD]]/salary_step,1)&gt;19,19,FLOOR(tblSalaries[[#This Row],[Salary in USD]]/salary_step,1)),tblCountries4[#All],2,0)</f>
        <v>00 | 0 - 12500</v>
      </c>
      <c r="O1732">
        <f>IF(VALUE(max_scatterplot)=0,tblSalaries[[#This Row],[Salary in USD]],IF(AND(tblSalaries[[#This Row],[Salary in USD]]&gt;=VALUE(min_scatterplot),tblSalaries[[#This Row],[Salary in USD]]&lt;=VALUE(max_scatterplot)),tblSalaries[[#This Row],[Salary in USD]],selection_false))</f>
        <v>5342.3750062327708</v>
      </c>
    </row>
    <row r="1733" spans="2:15" ht="15" customHeight="1" x14ac:dyDescent="0.25">
      <c r="B1733" t="s">
        <v>3626</v>
      </c>
      <c r="C1733" s="1">
        <v>41064.540347222224</v>
      </c>
      <c r="D1733" s="4">
        <v>300000</v>
      </c>
      <c r="E1733">
        <v>300000</v>
      </c>
      <c r="F1733" t="s">
        <v>40</v>
      </c>
      <c r="G1733">
        <f>tblSalaries[[#This Row],[clean Salary (in local currency)]]*VLOOKUP(tblSalaries[[#This Row],[Currency]],mapping!D:E,2,FALSE)</f>
        <v>5342.3750062327708</v>
      </c>
      <c r="H1733" t="s">
        <v>1794</v>
      </c>
      <c r="I1733" t="s">
        <v>20</v>
      </c>
      <c r="J1733" t="s">
        <v>8</v>
      </c>
      <c r="K1733" t="str">
        <f>VLOOKUP(tblSalaries[[#This Row],[Where do you work]],tblCountries[[Actual]:[Mapping]],2,FALSE)</f>
        <v>India</v>
      </c>
      <c r="L1733" t="s">
        <v>9</v>
      </c>
      <c r="M1733" s="21">
        <v>8</v>
      </c>
      <c r="N1733" t="str">
        <f>VLOOKUP(IF(FLOOR(tblSalaries[[#This Row],[Salary in USD]]/salary_step,1)&gt;19,19,FLOOR(tblSalaries[[#This Row],[Salary in USD]]/salary_step,1)),tblCountries4[#All],2,0)</f>
        <v>00 | 0 - 12500</v>
      </c>
      <c r="O1733">
        <f>IF(VALUE(max_scatterplot)=0,tblSalaries[[#This Row],[Salary in USD]],IF(AND(tblSalaries[[#This Row],[Salary in USD]]&gt;=VALUE(min_scatterplot),tblSalaries[[#This Row],[Salary in USD]]&lt;=VALUE(max_scatterplot)),tblSalaries[[#This Row],[Salary in USD]],selection_false))</f>
        <v>5342.3750062327708</v>
      </c>
    </row>
    <row r="1734" spans="2:15" ht="15" customHeight="1" x14ac:dyDescent="0.25">
      <c r="B1734" t="s">
        <v>3735</v>
      </c>
      <c r="C1734" s="1">
        <v>41069.500914351855</v>
      </c>
      <c r="D1734" s="4">
        <v>444</v>
      </c>
      <c r="E1734">
        <v>5320</v>
      </c>
      <c r="F1734" t="s">
        <v>6</v>
      </c>
      <c r="G1734">
        <f>tblSalaries[[#This Row],[clean Salary (in local currency)]]*VLOOKUP(tblSalaries[[#This Row],[Currency]],mapping!D:E,2,FALSE)</f>
        <v>5320</v>
      </c>
      <c r="H1734" t="s">
        <v>1886</v>
      </c>
      <c r="I1734" t="s">
        <v>52</v>
      </c>
      <c r="J1734" t="s">
        <v>8</v>
      </c>
      <c r="K1734" t="str">
        <f>VLOOKUP(tblSalaries[[#This Row],[Where do you work]],tblCountries[[Actual]:[Mapping]],2,FALSE)</f>
        <v>India</v>
      </c>
      <c r="L1734" t="s">
        <v>18</v>
      </c>
      <c r="M1734" s="21">
        <v>5</v>
      </c>
      <c r="N1734" t="str">
        <f>VLOOKUP(IF(FLOOR(tblSalaries[[#This Row],[Salary in USD]]/salary_step,1)&gt;19,19,FLOOR(tblSalaries[[#This Row],[Salary in USD]]/salary_step,1)),tblCountries4[#All],2,0)</f>
        <v>00 | 0 - 12500</v>
      </c>
      <c r="O1734">
        <f>IF(VALUE(max_scatterplot)=0,tblSalaries[[#This Row],[Salary in USD]],IF(AND(tblSalaries[[#This Row],[Salary in USD]]&gt;=VALUE(min_scatterplot),tblSalaries[[#This Row],[Salary in USD]]&lt;=VALUE(max_scatterplot)),tblSalaries[[#This Row],[Salary in USD]],selection_false))</f>
        <v>5320</v>
      </c>
    </row>
    <row r="1735" spans="2:15" ht="15" customHeight="1" x14ac:dyDescent="0.25">
      <c r="B1735" t="s">
        <v>3325</v>
      </c>
      <c r="C1735" s="1">
        <v>41058.760335648149</v>
      </c>
      <c r="D1735" s="4" t="s">
        <v>1510</v>
      </c>
      <c r="E1735">
        <v>5300</v>
      </c>
      <c r="F1735" t="s">
        <v>6</v>
      </c>
      <c r="G1735">
        <f>tblSalaries[[#This Row],[clean Salary (in local currency)]]*VLOOKUP(tblSalaries[[#This Row],[Currency]],mapping!D:E,2,FALSE)</f>
        <v>5300</v>
      </c>
      <c r="H1735" t="s">
        <v>1511</v>
      </c>
      <c r="I1735" t="s">
        <v>52</v>
      </c>
      <c r="J1735" t="s">
        <v>17</v>
      </c>
      <c r="K1735" t="str">
        <f>VLOOKUP(tblSalaries[[#This Row],[Where do you work]],tblCountries[[Actual]:[Mapping]],2,FALSE)</f>
        <v>Pakistan</v>
      </c>
      <c r="L1735" t="s">
        <v>9</v>
      </c>
      <c r="M1735" s="21">
        <v>5</v>
      </c>
      <c r="N1735" t="str">
        <f>VLOOKUP(IF(FLOOR(tblSalaries[[#This Row],[Salary in USD]]/salary_step,1)&gt;19,19,FLOOR(tblSalaries[[#This Row],[Salary in USD]]/salary_step,1)),tblCountries4[#All],2,0)</f>
        <v>00 | 0 - 12500</v>
      </c>
      <c r="O1735">
        <f>IF(VALUE(max_scatterplot)=0,tblSalaries[[#This Row],[Salary in USD]],IF(AND(tblSalaries[[#This Row],[Salary in USD]]&gt;=VALUE(min_scatterplot),tblSalaries[[#This Row],[Salary in USD]]&lt;=VALUE(max_scatterplot)),tblSalaries[[#This Row],[Salary in USD]],selection_false))</f>
        <v>5300</v>
      </c>
    </row>
    <row r="1736" spans="2:15" ht="15" customHeight="1" x14ac:dyDescent="0.25">
      <c r="B1736" t="s">
        <v>2467</v>
      </c>
      <c r="C1736" s="1">
        <v>41055.132881944446</v>
      </c>
      <c r="D1736" s="4" t="s">
        <v>565</v>
      </c>
      <c r="E1736">
        <v>5250</v>
      </c>
      <c r="F1736" t="s">
        <v>6</v>
      </c>
      <c r="G1736">
        <f>tblSalaries[[#This Row],[clean Salary (in local currency)]]*VLOOKUP(tblSalaries[[#This Row],[Currency]],mapping!D:E,2,FALSE)</f>
        <v>5250</v>
      </c>
      <c r="H1736" t="s">
        <v>566</v>
      </c>
      <c r="I1736" t="s">
        <v>67</v>
      </c>
      <c r="J1736" t="s">
        <v>567</v>
      </c>
      <c r="K1736" t="str">
        <f>VLOOKUP(tblSalaries[[#This Row],[Where do you work]],tblCountries[[Actual]:[Mapping]],2,FALSE)</f>
        <v>Republic of Georgia</v>
      </c>
      <c r="L1736" t="s">
        <v>9</v>
      </c>
      <c r="M1736" s="21" t="s">
        <v>4016</v>
      </c>
      <c r="N1736" t="str">
        <f>VLOOKUP(IF(FLOOR(tblSalaries[[#This Row],[Salary in USD]]/salary_step,1)&gt;19,19,FLOOR(tblSalaries[[#This Row],[Salary in USD]]/salary_step,1)),tblCountries4[#All],2,0)</f>
        <v>00 | 0 - 12500</v>
      </c>
      <c r="O1736">
        <f>IF(VALUE(max_scatterplot)=0,tblSalaries[[#This Row],[Salary in USD]],IF(AND(tblSalaries[[#This Row],[Salary in USD]]&gt;=VALUE(min_scatterplot),tblSalaries[[#This Row],[Salary in USD]]&lt;=VALUE(max_scatterplot)),tblSalaries[[#This Row],[Salary in USD]],selection_false))</f>
        <v>5250</v>
      </c>
    </row>
    <row r="1737" spans="2:15" ht="15" customHeight="1" x14ac:dyDescent="0.25">
      <c r="B1737" t="s">
        <v>3117</v>
      </c>
      <c r="C1737" s="1">
        <v>41057.77375</v>
      </c>
      <c r="D1737" s="4" t="s">
        <v>1272</v>
      </c>
      <c r="E1737">
        <v>216000</v>
      </c>
      <c r="F1737" t="s">
        <v>3951</v>
      </c>
      <c r="G1737">
        <f>tblSalaries[[#This Row],[clean Salary (in local currency)]]*VLOOKUP(tblSalaries[[#This Row],[Currency]],mapping!D:E,2,FALSE)</f>
        <v>5120.2912876821438</v>
      </c>
      <c r="H1737" t="s">
        <v>523</v>
      </c>
      <c r="I1737" t="s">
        <v>52</v>
      </c>
      <c r="J1737" t="s">
        <v>347</v>
      </c>
      <c r="K1737" t="str">
        <f>VLOOKUP(tblSalaries[[#This Row],[Where do you work]],tblCountries[[Actual]:[Mapping]],2,FALSE)</f>
        <v>Philippines</v>
      </c>
      <c r="L1737" t="s">
        <v>9</v>
      </c>
      <c r="M1737" s="21">
        <v>2</v>
      </c>
      <c r="N1737" t="str">
        <f>VLOOKUP(IF(FLOOR(tblSalaries[[#This Row],[Salary in USD]]/salary_step,1)&gt;19,19,FLOOR(tblSalaries[[#This Row],[Salary in USD]]/salary_step,1)),tblCountries4[#All],2,0)</f>
        <v>00 | 0 - 12500</v>
      </c>
      <c r="O1737">
        <f>IF(VALUE(max_scatterplot)=0,tblSalaries[[#This Row],[Salary in USD]],IF(AND(tblSalaries[[#This Row],[Salary in USD]]&gt;=VALUE(min_scatterplot),tblSalaries[[#This Row],[Salary in USD]]&lt;=VALUE(max_scatterplot)),tblSalaries[[#This Row],[Salary in USD]],selection_false))</f>
        <v>5120.2912876821438</v>
      </c>
    </row>
    <row r="1738" spans="2:15" ht="15" customHeight="1" x14ac:dyDescent="0.25">
      <c r="B1738" t="s">
        <v>3050</v>
      </c>
      <c r="C1738" s="1">
        <v>41057.615763888891</v>
      </c>
      <c r="D1738" s="4">
        <v>5100</v>
      </c>
      <c r="E1738">
        <v>5100</v>
      </c>
      <c r="F1738" t="s">
        <v>6</v>
      </c>
      <c r="G1738">
        <f>tblSalaries[[#This Row],[clean Salary (in local currency)]]*VLOOKUP(tblSalaries[[#This Row],[Currency]],mapping!D:E,2,FALSE)</f>
        <v>5100</v>
      </c>
      <c r="H1738" t="s">
        <v>721</v>
      </c>
      <c r="I1738" t="s">
        <v>3999</v>
      </c>
      <c r="J1738" t="s">
        <v>8</v>
      </c>
      <c r="K1738" t="str">
        <f>VLOOKUP(tblSalaries[[#This Row],[Where do you work]],tblCountries[[Actual]:[Mapping]],2,FALSE)</f>
        <v>India</v>
      </c>
      <c r="L1738" t="s">
        <v>13</v>
      </c>
      <c r="M1738" s="21">
        <v>8</v>
      </c>
      <c r="N1738" t="str">
        <f>VLOOKUP(IF(FLOOR(tblSalaries[[#This Row],[Salary in USD]]/salary_step,1)&gt;19,19,FLOOR(tblSalaries[[#This Row],[Salary in USD]]/salary_step,1)),tblCountries4[#All],2,0)</f>
        <v>00 | 0 - 12500</v>
      </c>
      <c r="O1738">
        <f>IF(VALUE(max_scatterplot)=0,tblSalaries[[#This Row],[Salary in USD]],IF(AND(tblSalaries[[#This Row],[Salary in USD]]&gt;=VALUE(min_scatterplot),tblSalaries[[#This Row],[Salary in USD]]&lt;=VALUE(max_scatterplot)),tblSalaries[[#This Row],[Salary in USD]],selection_false))</f>
        <v>5100</v>
      </c>
    </row>
    <row r="1739" spans="2:15" ht="15" customHeight="1" x14ac:dyDescent="0.25">
      <c r="B1739" t="s">
        <v>3225</v>
      </c>
      <c r="C1739" s="1">
        <v>41058.187615740739</v>
      </c>
      <c r="D1739" s="4" t="s">
        <v>1392</v>
      </c>
      <c r="E1739">
        <v>48000000</v>
      </c>
      <c r="F1739" t="s">
        <v>1393</v>
      </c>
      <c r="G1739">
        <f>tblSalaries[[#This Row],[clean Salary (in local currency)]]*VLOOKUP(tblSalaries[[#This Row],[Currency]],mapping!D:E,2,FALSE)</f>
        <v>5082.6943786459069</v>
      </c>
      <c r="H1739" t="s">
        <v>1394</v>
      </c>
      <c r="I1739" t="s">
        <v>20</v>
      </c>
      <c r="J1739" t="s">
        <v>726</v>
      </c>
      <c r="K1739" t="str">
        <f>VLOOKUP(tblSalaries[[#This Row],[Where do you work]],tblCountries[[Actual]:[Mapping]],2,FALSE)</f>
        <v>Indonesia</v>
      </c>
      <c r="L1739" t="s">
        <v>25</v>
      </c>
      <c r="M1739" s="21">
        <v>2</v>
      </c>
      <c r="N1739" t="str">
        <f>VLOOKUP(IF(FLOOR(tblSalaries[[#This Row],[Salary in USD]]/salary_step,1)&gt;19,19,FLOOR(tblSalaries[[#This Row],[Salary in USD]]/salary_step,1)),tblCountries4[#All],2,0)</f>
        <v>00 | 0 - 12500</v>
      </c>
      <c r="O1739">
        <f>IF(VALUE(max_scatterplot)=0,tblSalaries[[#This Row],[Salary in USD]],IF(AND(tblSalaries[[#This Row],[Salary in USD]]&gt;=VALUE(min_scatterplot),tblSalaries[[#This Row],[Salary in USD]]&lt;=VALUE(max_scatterplot)),tblSalaries[[#This Row],[Salary in USD]],selection_false))</f>
        <v>5082.6943786459069</v>
      </c>
    </row>
    <row r="1740" spans="2:15" ht="15" customHeight="1" x14ac:dyDescent="0.25">
      <c r="B1740" t="s">
        <v>2731</v>
      </c>
      <c r="C1740" s="1">
        <v>41055.655925925923</v>
      </c>
      <c r="D1740" s="4">
        <v>5022</v>
      </c>
      <c r="E1740">
        <v>5022</v>
      </c>
      <c r="F1740" t="s">
        <v>6</v>
      </c>
      <c r="G1740">
        <f>tblSalaries[[#This Row],[clean Salary (in local currency)]]*VLOOKUP(tblSalaries[[#This Row],[Currency]],mapping!D:E,2,FALSE)</f>
        <v>5022</v>
      </c>
      <c r="H1740" t="s">
        <v>844</v>
      </c>
      <c r="I1740" t="s">
        <v>20</v>
      </c>
      <c r="J1740" t="s">
        <v>17</v>
      </c>
      <c r="K1740" t="str">
        <f>VLOOKUP(tblSalaries[[#This Row],[Where do you work]],tblCountries[[Actual]:[Mapping]],2,FALSE)</f>
        <v>Pakistan</v>
      </c>
      <c r="L1740" t="s">
        <v>9</v>
      </c>
      <c r="M1740" s="21">
        <v>15</v>
      </c>
      <c r="N1740" t="str">
        <f>VLOOKUP(IF(FLOOR(tblSalaries[[#This Row],[Salary in USD]]/salary_step,1)&gt;19,19,FLOOR(tblSalaries[[#This Row],[Salary in USD]]/salary_step,1)),tblCountries4[#All],2,0)</f>
        <v>00 | 0 - 12500</v>
      </c>
      <c r="O1740">
        <f>IF(VALUE(max_scatterplot)=0,tblSalaries[[#This Row],[Salary in USD]],IF(AND(tblSalaries[[#This Row],[Salary in USD]]&gt;=VALUE(min_scatterplot),tblSalaries[[#This Row],[Salary in USD]]&lt;=VALUE(max_scatterplot)),tblSalaries[[#This Row],[Salary in USD]],selection_false))</f>
        <v>5022</v>
      </c>
    </row>
    <row r="1741" spans="2:15" ht="15" customHeight="1" x14ac:dyDescent="0.25">
      <c r="B1741" t="s">
        <v>2854</v>
      </c>
      <c r="C1741" s="1">
        <v>41056.175046296295</v>
      </c>
      <c r="D1741" s="4">
        <v>5000</v>
      </c>
      <c r="E1741">
        <v>5000</v>
      </c>
      <c r="F1741" t="s">
        <v>6</v>
      </c>
      <c r="G1741">
        <f>tblSalaries[[#This Row],[clean Salary (in local currency)]]*VLOOKUP(tblSalaries[[#This Row],[Currency]],mapping!D:E,2,FALSE)</f>
        <v>5000</v>
      </c>
      <c r="H1741" t="s">
        <v>991</v>
      </c>
      <c r="I1741" t="s">
        <v>356</v>
      </c>
      <c r="J1741" t="s">
        <v>992</v>
      </c>
      <c r="K1741" t="str">
        <f>VLOOKUP(tblSalaries[[#This Row],[Where do you work]],tblCountries[[Actual]:[Mapping]],2,FALSE)</f>
        <v>Aruba</v>
      </c>
      <c r="L1741" t="s">
        <v>25</v>
      </c>
      <c r="M1741" s="21">
        <v>13</v>
      </c>
      <c r="N1741" t="str">
        <f>VLOOKUP(IF(FLOOR(tblSalaries[[#This Row],[Salary in USD]]/salary_step,1)&gt;19,19,FLOOR(tblSalaries[[#This Row],[Salary in USD]]/salary_step,1)),tblCountries4[#All],2,0)</f>
        <v>00 | 0 - 12500</v>
      </c>
      <c r="O1741">
        <f>IF(VALUE(max_scatterplot)=0,tblSalaries[[#This Row],[Salary in USD]],IF(AND(tblSalaries[[#This Row],[Salary in USD]]&gt;=VALUE(min_scatterplot),tblSalaries[[#This Row],[Salary in USD]]&lt;=VALUE(max_scatterplot)),tblSalaries[[#This Row],[Salary in USD]],selection_false))</f>
        <v>5000</v>
      </c>
    </row>
    <row r="1742" spans="2:15" ht="15" customHeight="1" x14ac:dyDescent="0.25">
      <c r="B1742" t="s">
        <v>2448</v>
      </c>
      <c r="C1742" s="1">
        <v>41055.11824074074</v>
      </c>
      <c r="D1742" s="4" t="s">
        <v>543</v>
      </c>
      <c r="E1742">
        <v>5000</v>
      </c>
      <c r="F1742" t="s">
        <v>6</v>
      </c>
      <c r="G1742">
        <f>tblSalaries[[#This Row],[clean Salary (in local currency)]]*VLOOKUP(tblSalaries[[#This Row],[Currency]],mapping!D:E,2,FALSE)</f>
        <v>5000</v>
      </c>
      <c r="H1742" t="s">
        <v>544</v>
      </c>
      <c r="I1742" t="s">
        <v>3999</v>
      </c>
      <c r="J1742" t="s">
        <v>8</v>
      </c>
      <c r="K1742" t="str">
        <f>VLOOKUP(tblSalaries[[#This Row],[Where do you work]],tblCountries[[Actual]:[Mapping]],2,FALSE)</f>
        <v>India</v>
      </c>
      <c r="L1742" t="s">
        <v>9</v>
      </c>
      <c r="M1742" s="21" t="s">
        <v>4016</v>
      </c>
      <c r="N1742" t="str">
        <f>VLOOKUP(IF(FLOOR(tblSalaries[[#This Row],[Salary in USD]]/salary_step,1)&gt;19,19,FLOOR(tblSalaries[[#This Row],[Salary in USD]]/salary_step,1)),tblCountries4[#All],2,0)</f>
        <v>00 | 0 - 12500</v>
      </c>
      <c r="O1742">
        <f>IF(VALUE(max_scatterplot)=0,tblSalaries[[#This Row],[Salary in USD]],IF(AND(tblSalaries[[#This Row],[Salary in USD]]&gt;=VALUE(min_scatterplot),tblSalaries[[#This Row],[Salary in USD]]&lt;=VALUE(max_scatterplot)),tblSalaries[[#This Row],[Salary in USD]],selection_false))</f>
        <v>5000</v>
      </c>
    </row>
    <row r="1743" spans="2:15" ht="15" customHeight="1" x14ac:dyDescent="0.25">
      <c r="B1743" t="s">
        <v>2838</v>
      </c>
      <c r="C1743" s="1">
        <v>41056.044976851852</v>
      </c>
      <c r="D1743" s="4">
        <v>5000</v>
      </c>
      <c r="E1743">
        <v>5000</v>
      </c>
      <c r="F1743" t="s">
        <v>6</v>
      </c>
      <c r="G1743">
        <f>tblSalaries[[#This Row],[clean Salary (in local currency)]]*VLOOKUP(tblSalaries[[#This Row],[Currency]],mapping!D:E,2,FALSE)</f>
        <v>5000</v>
      </c>
      <c r="H1743" t="s">
        <v>975</v>
      </c>
      <c r="I1743" t="s">
        <v>52</v>
      </c>
      <c r="J1743" t="s">
        <v>8</v>
      </c>
      <c r="K1743" t="str">
        <f>VLOOKUP(tblSalaries[[#This Row],[Where do you work]],tblCountries[[Actual]:[Mapping]],2,FALSE)</f>
        <v>India</v>
      </c>
      <c r="L1743" t="s">
        <v>9</v>
      </c>
      <c r="M1743" s="21">
        <v>1</v>
      </c>
      <c r="N1743" t="str">
        <f>VLOOKUP(IF(FLOOR(tblSalaries[[#This Row],[Salary in USD]]/salary_step,1)&gt;19,19,FLOOR(tblSalaries[[#This Row],[Salary in USD]]/salary_step,1)),tblCountries4[#All],2,0)</f>
        <v>00 | 0 - 12500</v>
      </c>
      <c r="O1743">
        <f>IF(VALUE(max_scatterplot)=0,tblSalaries[[#This Row],[Salary in USD]],IF(AND(tblSalaries[[#This Row],[Salary in USD]]&gt;=VALUE(min_scatterplot),tblSalaries[[#This Row],[Salary in USD]]&lt;=VALUE(max_scatterplot)),tblSalaries[[#This Row],[Salary in USD]],selection_false))</f>
        <v>5000</v>
      </c>
    </row>
    <row r="1744" spans="2:15" ht="15" customHeight="1" x14ac:dyDescent="0.25">
      <c r="B1744" t="s">
        <v>3471</v>
      </c>
      <c r="C1744" s="1">
        <v>41059.893101851849</v>
      </c>
      <c r="D1744" s="4">
        <v>5000</v>
      </c>
      <c r="E1744">
        <v>5000</v>
      </c>
      <c r="F1744" t="s">
        <v>6</v>
      </c>
      <c r="G1744">
        <f>tblSalaries[[#This Row],[clean Salary (in local currency)]]*VLOOKUP(tblSalaries[[#This Row],[Currency]],mapping!D:E,2,FALSE)</f>
        <v>5000</v>
      </c>
      <c r="H1744" t="s">
        <v>1649</v>
      </c>
      <c r="I1744" t="s">
        <v>52</v>
      </c>
      <c r="J1744" t="s">
        <v>8</v>
      </c>
      <c r="K1744" t="str">
        <f>VLOOKUP(tblSalaries[[#This Row],[Where do you work]],tblCountries[[Actual]:[Mapping]],2,FALSE)</f>
        <v>India</v>
      </c>
      <c r="L1744" t="s">
        <v>13</v>
      </c>
      <c r="M1744" s="21">
        <v>4</v>
      </c>
      <c r="N1744" t="str">
        <f>VLOOKUP(IF(FLOOR(tblSalaries[[#This Row],[Salary in USD]]/salary_step,1)&gt;19,19,FLOOR(tblSalaries[[#This Row],[Salary in USD]]/salary_step,1)),tblCountries4[#All],2,0)</f>
        <v>00 | 0 - 12500</v>
      </c>
      <c r="O1744">
        <f>IF(VALUE(max_scatterplot)=0,tblSalaries[[#This Row],[Salary in USD]],IF(AND(tblSalaries[[#This Row],[Salary in USD]]&gt;=VALUE(min_scatterplot),tblSalaries[[#This Row],[Salary in USD]]&lt;=VALUE(max_scatterplot)),tblSalaries[[#This Row],[Salary in USD]],selection_false))</f>
        <v>5000</v>
      </c>
    </row>
    <row r="1745" spans="2:15" ht="15" customHeight="1" x14ac:dyDescent="0.25">
      <c r="B1745" t="s">
        <v>3849</v>
      </c>
      <c r="C1745" s="1">
        <v>41077.533935185187</v>
      </c>
      <c r="D1745" s="4">
        <v>5000</v>
      </c>
      <c r="E1745">
        <v>5000</v>
      </c>
      <c r="F1745" t="s">
        <v>6</v>
      </c>
      <c r="G1745">
        <f>tblSalaries[[#This Row],[clean Salary (in local currency)]]*VLOOKUP(tblSalaries[[#This Row],[Currency]],mapping!D:E,2,FALSE)</f>
        <v>5000</v>
      </c>
      <c r="H1745" t="s">
        <v>1112</v>
      </c>
      <c r="I1745" t="s">
        <v>20</v>
      </c>
      <c r="J1745" t="s">
        <v>8</v>
      </c>
      <c r="K1745" t="str">
        <f>VLOOKUP(tblSalaries[[#This Row],[Where do you work]],tblCountries[[Actual]:[Mapping]],2,FALSE)</f>
        <v>India</v>
      </c>
      <c r="L1745" t="s">
        <v>18</v>
      </c>
      <c r="M1745" s="21">
        <v>10</v>
      </c>
      <c r="N1745" t="str">
        <f>VLOOKUP(IF(FLOOR(tblSalaries[[#This Row],[Salary in USD]]/salary_step,1)&gt;19,19,FLOOR(tblSalaries[[#This Row],[Salary in USD]]/salary_step,1)),tblCountries4[#All],2,0)</f>
        <v>00 | 0 - 12500</v>
      </c>
      <c r="O1745">
        <f>IF(VALUE(max_scatterplot)=0,tblSalaries[[#This Row],[Salary in USD]],IF(AND(tblSalaries[[#This Row],[Salary in USD]]&gt;=VALUE(min_scatterplot),tblSalaries[[#This Row],[Salary in USD]]&lt;=VALUE(max_scatterplot)),tblSalaries[[#This Row],[Salary in USD]],selection_false))</f>
        <v>5000</v>
      </c>
    </row>
    <row r="1746" spans="2:15" ht="15" customHeight="1" x14ac:dyDescent="0.25">
      <c r="B1746" t="s">
        <v>3854</v>
      </c>
      <c r="C1746" s="1">
        <v>41078.346539351849</v>
      </c>
      <c r="D1746" s="4">
        <v>5000</v>
      </c>
      <c r="E1746">
        <v>5000</v>
      </c>
      <c r="F1746" t="s">
        <v>6</v>
      </c>
      <c r="G1746">
        <f>tblSalaries[[#This Row],[clean Salary (in local currency)]]*VLOOKUP(tblSalaries[[#This Row],[Currency]],mapping!D:E,2,FALSE)</f>
        <v>5000</v>
      </c>
      <c r="H1746" t="s">
        <v>1980</v>
      </c>
      <c r="I1746" t="s">
        <v>20</v>
      </c>
      <c r="J1746" t="s">
        <v>8</v>
      </c>
      <c r="K1746" t="str">
        <f>VLOOKUP(tblSalaries[[#This Row],[Where do you work]],tblCountries[[Actual]:[Mapping]],2,FALSE)</f>
        <v>India</v>
      </c>
      <c r="L1746" t="s">
        <v>13</v>
      </c>
      <c r="M1746" s="21">
        <v>2</v>
      </c>
      <c r="N1746" t="str">
        <f>VLOOKUP(IF(FLOOR(tblSalaries[[#This Row],[Salary in USD]]/salary_step,1)&gt;19,19,FLOOR(tblSalaries[[#This Row],[Salary in USD]]/salary_step,1)),tblCountries4[#All],2,0)</f>
        <v>00 | 0 - 12500</v>
      </c>
      <c r="O1746">
        <f>IF(VALUE(max_scatterplot)=0,tblSalaries[[#This Row],[Salary in USD]],IF(AND(tblSalaries[[#This Row],[Salary in USD]]&gt;=VALUE(min_scatterplot),tblSalaries[[#This Row],[Salary in USD]]&lt;=VALUE(max_scatterplot)),tblSalaries[[#This Row],[Salary in USD]],selection_false))</f>
        <v>5000</v>
      </c>
    </row>
    <row r="1747" spans="2:15" ht="15" customHeight="1" x14ac:dyDescent="0.25">
      <c r="B1747" t="s">
        <v>3874</v>
      </c>
      <c r="C1747" s="1">
        <v>41079.946469907409</v>
      </c>
      <c r="D1747" s="4">
        <v>5000</v>
      </c>
      <c r="E1747">
        <v>5000</v>
      </c>
      <c r="F1747" t="s">
        <v>6</v>
      </c>
      <c r="G1747">
        <f>tblSalaries[[#This Row],[clean Salary (in local currency)]]*VLOOKUP(tblSalaries[[#This Row],[Currency]],mapping!D:E,2,FALSE)</f>
        <v>5000</v>
      </c>
      <c r="H1747" t="s">
        <v>1993</v>
      </c>
      <c r="I1747" t="s">
        <v>4000</v>
      </c>
      <c r="J1747" t="s">
        <v>8</v>
      </c>
      <c r="K1747" t="str">
        <f>VLOOKUP(tblSalaries[[#This Row],[Where do you work]],tblCountries[[Actual]:[Mapping]],2,FALSE)</f>
        <v>India</v>
      </c>
      <c r="L1747" t="s">
        <v>9</v>
      </c>
      <c r="M1747" s="21">
        <v>3</v>
      </c>
      <c r="N1747" t="str">
        <f>VLOOKUP(IF(FLOOR(tblSalaries[[#This Row],[Salary in USD]]/salary_step,1)&gt;19,19,FLOOR(tblSalaries[[#This Row],[Salary in USD]]/salary_step,1)),tblCountries4[#All],2,0)</f>
        <v>00 | 0 - 12500</v>
      </c>
      <c r="O1747">
        <f>IF(VALUE(max_scatterplot)=0,tblSalaries[[#This Row],[Salary in USD]],IF(AND(tblSalaries[[#This Row],[Salary in USD]]&gt;=VALUE(min_scatterplot),tblSalaries[[#This Row],[Salary in USD]]&lt;=VALUE(max_scatterplot)),tblSalaries[[#This Row],[Salary in USD]],selection_false))</f>
        <v>5000</v>
      </c>
    </row>
    <row r="1748" spans="2:15" ht="15" customHeight="1" x14ac:dyDescent="0.25">
      <c r="B1748" t="s">
        <v>3781</v>
      </c>
      <c r="C1748" s="1">
        <v>41072.908263888887</v>
      </c>
      <c r="D1748" s="4">
        <v>280000</v>
      </c>
      <c r="E1748">
        <v>280000</v>
      </c>
      <c r="F1748" t="s">
        <v>40</v>
      </c>
      <c r="G1748">
        <f>tblSalaries[[#This Row],[clean Salary (in local currency)]]*VLOOKUP(tblSalaries[[#This Row],[Currency]],mapping!D:E,2,FALSE)</f>
        <v>4986.216672483919</v>
      </c>
      <c r="H1748" t="s">
        <v>1918</v>
      </c>
      <c r="I1748" t="s">
        <v>20</v>
      </c>
      <c r="J1748" t="s">
        <v>8</v>
      </c>
      <c r="K1748" t="str">
        <f>VLOOKUP(tblSalaries[[#This Row],[Where do you work]],tblCountries[[Actual]:[Mapping]],2,FALSE)</f>
        <v>India</v>
      </c>
      <c r="L1748" t="s">
        <v>13</v>
      </c>
      <c r="M1748" s="21">
        <v>8</v>
      </c>
      <c r="N1748" t="str">
        <f>VLOOKUP(IF(FLOOR(tblSalaries[[#This Row],[Salary in USD]]/salary_step,1)&gt;19,19,FLOOR(tblSalaries[[#This Row],[Salary in USD]]/salary_step,1)),tblCountries4[#All],2,0)</f>
        <v>00 | 0 - 12500</v>
      </c>
      <c r="O1748">
        <f>IF(VALUE(max_scatterplot)=0,tblSalaries[[#This Row],[Salary in USD]],IF(AND(tblSalaries[[#This Row],[Salary in USD]]&gt;=VALUE(min_scatterplot),tblSalaries[[#This Row],[Salary in USD]]&lt;=VALUE(max_scatterplot)),tblSalaries[[#This Row],[Salary in USD]],selection_false))</f>
        <v>4986.216672483919</v>
      </c>
    </row>
    <row r="1749" spans="2:15" ht="15" customHeight="1" x14ac:dyDescent="0.25">
      <c r="B1749" t="s">
        <v>2691</v>
      </c>
      <c r="C1749" s="1">
        <v>41055.567939814813</v>
      </c>
      <c r="D1749" s="4">
        <v>278400</v>
      </c>
      <c r="E1749">
        <v>278400</v>
      </c>
      <c r="F1749" t="s">
        <v>40</v>
      </c>
      <c r="G1749">
        <f>tblSalaries[[#This Row],[clean Salary (in local currency)]]*VLOOKUP(tblSalaries[[#This Row],[Currency]],mapping!D:E,2,FALSE)</f>
        <v>4957.7240057840108</v>
      </c>
      <c r="H1749" t="s">
        <v>804</v>
      </c>
      <c r="I1749" t="s">
        <v>52</v>
      </c>
      <c r="J1749" t="s">
        <v>8</v>
      </c>
      <c r="K1749" t="str">
        <f>VLOOKUP(tblSalaries[[#This Row],[Where do you work]],tblCountries[[Actual]:[Mapping]],2,FALSE)</f>
        <v>India</v>
      </c>
      <c r="L1749" t="s">
        <v>9</v>
      </c>
      <c r="M1749" s="21">
        <v>5</v>
      </c>
      <c r="N1749" t="str">
        <f>VLOOKUP(IF(FLOOR(tblSalaries[[#This Row],[Salary in USD]]/salary_step,1)&gt;19,19,FLOOR(tblSalaries[[#This Row],[Salary in USD]]/salary_step,1)),tblCountries4[#All],2,0)</f>
        <v>00 | 0 - 12500</v>
      </c>
      <c r="O1749">
        <f>IF(VALUE(max_scatterplot)=0,tblSalaries[[#This Row],[Salary in USD]],IF(AND(tblSalaries[[#This Row],[Salary in USD]]&gt;=VALUE(min_scatterplot),tblSalaries[[#This Row],[Salary in USD]]&lt;=VALUE(max_scatterplot)),tblSalaries[[#This Row],[Salary in USD]],selection_false))</f>
        <v>4957.7240057840108</v>
      </c>
    </row>
    <row r="1750" spans="2:15" ht="15" customHeight="1" x14ac:dyDescent="0.25">
      <c r="B1750" t="s">
        <v>3477</v>
      </c>
      <c r="C1750" s="1">
        <v>41059.958148148151</v>
      </c>
      <c r="D1750" s="4" t="s">
        <v>1655</v>
      </c>
      <c r="E1750">
        <v>278000</v>
      </c>
      <c r="F1750" t="s">
        <v>40</v>
      </c>
      <c r="G1750">
        <f>tblSalaries[[#This Row],[clean Salary (in local currency)]]*VLOOKUP(tblSalaries[[#This Row],[Currency]],mapping!D:E,2,FALSE)</f>
        <v>4950.6008391090336</v>
      </c>
      <c r="H1750" t="s">
        <v>721</v>
      </c>
      <c r="I1750" t="s">
        <v>3999</v>
      </c>
      <c r="J1750" t="s">
        <v>8</v>
      </c>
      <c r="K1750" t="str">
        <f>VLOOKUP(tblSalaries[[#This Row],[Where do you work]],tblCountries[[Actual]:[Mapping]],2,FALSE)</f>
        <v>India</v>
      </c>
      <c r="L1750" t="s">
        <v>13</v>
      </c>
      <c r="M1750" s="21">
        <v>8</v>
      </c>
      <c r="N1750" t="str">
        <f>VLOOKUP(IF(FLOOR(tblSalaries[[#This Row],[Salary in USD]]/salary_step,1)&gt;19,19,FLOOR(tblSalaries[[#This Row],[Salary in USD]]/salary_step,1)),tblCountries4[#All],2,0)</f>
        <v>00 | 0 - 12500</v>
      </c>
      <c r="O1750">
        <f>IF(VALUE(max_scatterplot)=0,tblSalaries[[#This Row],[Salary in USD]],IF(AND(tblSalaries[[#This Row],[Salary in USD]]&gt;=VALUE(min_scatterplot),tblSalaries[[#This Row],[Salary in USD]]&lt;=VALUE(max_scatterplot)),tblSalaries[[#This Row],[Salary in USD]],selection_false))</f>
        <v>4950.6008391090336</v>
      </c>
    </row>
    <row r="1751" spans="2:15" ht="15" customHeight="1" x14ac:dyDescent="0.25">
      <c r="B1751" t="s">
        <v>2269</v>
      </c>
      <c r="C1751" s="1">
        <v>41055.047673611109</v>
      </c>
      <c r="D1751" s="4" t="s">
        <v>337</v>
      </c>
      <c r="E1751">
        <v>276000</v>
      </c>
      <c r="F1751" t="s">
        <v>40</v>
      </c>
      <c r="G1751">
        <f>tblSalaries[[#This Row],[clean Salary (in local currency)]]*VLOOKUP(tblSalaries[[#This Row],[Currency]],mapping!D:E,2,FALSE)</f>
        <v>4914.9850057341491</v>
      </c>
      <c r="H1751" t="s">
        <v>256</v>
      </c>
      <c r="I1751" t="s">
        <v>20</v>
      </c>
      <c r="J1751" t="s">
        <v>8</v>
      </c>
      <c r="K1751" t="str">
        <f>VLOOKUP(tblSalaries[[#This Row],[Where do you work]],tblCountries[[Actual]:[Mapping]],2,FALSE)</f>
        <v>India</v>
      </c>
      <c r="L1751" t="s">
        <v>13</v>
      </c>
      <c r="M1751" s="21" t="s">
        <v>4016</v>
      </c>
      <c r="N1751" t="str">
        <f>VLOOKUP(IF(FLOOR(tblSalaries[[#This Row],[Salary in USD]]/salary_step,1)&gt;19,19,FLOOR(tblSalaries[[#This Row],[Salary in USD]]/salary_step,1)),tblCountries4[#All],2,0)</f>
        <v>00 | 0 - 12500</v>
      </c>
      <c r="O1751">
        <f>IF(VALUE(max_scatterplot)=0,tblSalaries[[#This Row],[Salary in USD]],IF(AND(tblSalaries[[#This Row],[Salary in USD]]&gt;=VALUE(min_scatterplot),tblSalaries[[#This Row],[Salary in USD]]&lt;=VALUE(max_scatterplot)),tblSalaries[[#This Row],[Salary in USD]],selection_false))</f>
        <v>4914.9850057341491</v>
      </c>
    </row>
    <row r="1752" spans="2:15" ht="15" customHeight="1" x14ac:dyDescent="0.25">
      <c r="B1752" t="s">
        <v>3875</v>
      </c>
      <c r="C1752" s="1">
        <v>41080.019375000003</v>
      </c>
      <c r="D1752" s="4" t="s">
        <v>1994</v>
      </c>
      <c r="E1752">
        <v>276000</v>
      </c>
      <c r="F1752" t="s">
        <v>40</v>
      </c>
      <c r="G1752">
        <f>tblSalaries[[#This Row],[clean Salary (in local currency)]]*VLOOKUP(tblSalaries[[#This Row],[Currency]],mapping!D:E,2,FALSE)</f>
        <v>4914.9850057341491</v>
      </c>
      <c r="H1752" t="s">
        <v>1995</v>
      </c>
      <c r="I1752" t="s">
        <v>3999</v>
      </c>
      <c r="J1752" t="s">
        <v>8</v>
      </c>
      <c r="K1752" t="str">
        <f>VLOOKUP(tblSalaries[[#This Row],[Where do you work]],tblCountries[[Actual]:[Mapping]],2,FALSE)</f>
        <v>India</v>
      </c>
      <c r="L1752" t="s">
        <v>13</v>
      </c>
      <c r="M1752" s="21">
        <v>6</v>
      </c>
      <c r="N1752" t="str">
        <f>VLOOKUP(IF(FLOOR(tblSalaries[[#This Row],[Salary in USD]]/salary_step,1)&gt;19,19,FLOOR(tblSalaries[[#This Row],[Salary in USD]]/salary_step,1)),tblCountries4[#All],2,0)</f>
        <v>00 | 0 - 12500</v>
      </c>
      <c r="O1752">
        <f>IF(VALUE(max_scatterplot)=0,tblSalaries[[#This Row],[Salary in USD]],IF(AND(tblSalaries[[#This Row],[Salary in USD]]&gt;=VALUE(min_scatterplot),tblSalaries[[#This Row],[Salary in USD]]&lt;=VALUE(max_scatterplot)),tblSalaries[[#This Row],[Salary in USD]],selection_false))</f>
        <v>4914.9850057341491</v>
      </c>
    </row>
    <row r="1753" spans="2:15" ht="15" customHeight="1" x14ac:dyDescent="0.25">
      <c r="B1753" t="s">
        <v>2662</v>
      </c>
      <c r="C1753" s="1">
        <v>41055.534814814811</v>
      </c>
      <c r="D1753" s="4" t="s">
        <v>770</v>
      </c>
      <c r="E1753">
        <v>276000</v>
      </c>
      <c r="F1753" t="s">
        <v>40</v>
      </c>
      <c r="G1753">
        <f>tblSalaries[[#This Row],[clean Salary (in local currency)]]*VLOOKUP(tblSalaries[[#This Row],[Currency]],mapping!D:E,2,FALSE)</f>
        <v>4914.9850057341491</v>
      </c>
      <c r="H1753" t="s">
        <v>771</v>
      </c>
      <c r="I1753" t="s">
        <v>52</v>
      </c>
      <c r="J1753" t="s">
        <v>17</v>
      </c>
      <c r="K1753" t="str">
        <f>VLOOKUP(tblSalaries[[#This Row],[Where do you work]],tblCountries[[Actual]:[Mapping]],2,FALSE)</f>
        <v>Pakistan</v>
      </c>
      <c r="L1753" t="s">
        <v>25</v>
      </c>
      <c r="M1753" s="21">
        <v>3</v>
      </c>
      <c r="N1753" t="str">
        <f>VLOOKUP(IF(FLOOR(tblSalaries[[#This Row],[Salary in USD]]/salary_step,1)&gt;19,19,FLOOR(tblSalaries[[#This Row],[Salary in USD]]/salary_step,1)),tblCountries4[#All],2,0)</f>
        <v>00 | 0 - 12500</v>
      </c>
      <c r="O1753">
        <f>IF(VALUE(max_scatterplot)=0,tblSalaries[[#This Row],[Salary in USD]],IF(AND(tblSalaries[[#This Row],[Salary in USD]]&gt;=VALUE(min_scatterplot),tblSalaries[[#This Row],[Salary in USD]]&lt;=VALUE(max_scatterplot)),tblSalaries[[#This Row],[Salary in USD]],selection_false))</f>
        <v>4914.9850057341491</v>
      </c>
    </row>
    <row r="1754" spans="2:15" ht="15" customHeight="1" x14ac:dyDescent="0.25">
      <c r="B1754" t="s">
        <v>2204</v>
      </c>
      <c r="C1754" s="1">
        <v>41055.036828703705</v>
      </c>
      <c r="D1754" s="4" t="s">
        <v>271</v>
      </c>
      <c r="E1754">
        <v>275000</v>
      </c>
      <c r="F1754" t="s">
        <v>40</v>
      </c>
      <c r="G1754">
        <f>tblSalaries[[#This Row],[clean Salary (in local currency)]]*VLOOKUP(tblSalaries[[#This Row],[Currency]],mapping!D:E,2,FALSE)</f>
        <v>4897.177089046706</v>
      </c>
      <c r="H1754" t="s">
        <v>272</v>
      </c>
      <c r="I1754" t="s">
        <v>20</v>
      </c>
      <c r="J1754" t="s">
        <v>8</v>
      </c>
      <c r="K1754" t="str">
        <f>VLOOKUP(tblSalaries[[#This Row],[Where do you work]],tblCountries[[Actual]:[Mapping]],2,FALSE)</f>
        <v>India</v>
      </c>
      <c r="L1754" t="s">
        <v>18</v>
      </c>
      <c r="M1754" s="21" t="s">
        <v>4016</v>
      </c>
      <c r="N1754" t="str">
        <f>VLOOKUP(IF(FLOOR(tblSalaries[[#This Row],[Salary in USD]]/salary_step,1)&gt;19,19,FLOOR(tblSalaries[[#This Row],[Salary in USD]]/salary_step,1)),tblCountries4[#All],2,0)</f>
        <v>00 | 0 - 12500</v>
      </c>
      <c r="O1754">
        <f>IF(VALUE(max_scatterplot)=0,tblSalaries[[#This Row],[Salary in USD]],IF(AND(tblSalaries[[#This Row],[Salary in USD]]&gt;=VALUE(min_scatterplot),tblSalaries[[#This Row],[Salary in USD]]&lt;=VALUE(max_scatterplot)),tblSalaries[[#This Row],[Salary in USD]],selection_false))</f>
        <v>4897.177089046706</v>
      </c>
    </row>
    <row r="1755" spans="2:15" ht="15" customHeight="1" x14ac:dyDescent="0.25">
      <c r="B1755" t="s">
        <v>3309</v>
      </c>
      <c r="C1755" s="1">
        <v>41058.701203703706</v>
      </c>
      <c r="D1755" s="4">
        <v>275000</v>
      </c>
      <c r="E1755">
        <v>275000</v>
      </c>
      <c r="F1755" t="s">
        <v>40</v>
      </c>
      <c r="G1755">
        <f>tblSalaries[[#This Row],[clean Salary (in local currency)]]*VLOOKUP(tblSalaries[[#This Row],[Currency]],mapping!D:E,2,FALSE)</f>
        <v>4897.177089046706</v>
      </c>
      <c r="H1755" t="s">
        <v>1491</v>
      </c>
      <c r="I1755" t="s">
        <v>52</v>
      </c>
      <c r="J1755" t="s">
        <v>8</v>
      </c>
      <c r="K1755" t="str">
        <f>VLOOKUP(tblSalaries[[#This Row],[Where do you work]],tblCountries[[Actual]:[Mapping]],2,FALSE)</f>
        <v>India</v>
      </c>
      <c r="L1755" t="s">
        <v>13</v>
      </c>
      <c r="M1755" s="21">
        <v>4</v>
      </c>
      <c r="N1755" t="str">
        <f>VLOOKUP(IF(FLOOR(tblSalaries[[#This Row],[Salary in USD]]/salary_step,1)&gt;19,19,FLOOR(tblSalaries[[#This Row],[Salary in USD]]/salary_step,1)),tblCountries4[#All],2,0)</f>
        <v>00 | 0 - 12500</v>
      </c>
      <c r="O1755">
        <f>IF(VALUE(max_scatterplot)=0,tblSalaries[[#This Row],[Salary in USD]],IF(AND(tblSalaries[[#This Row],[Salary in USD]]&gt;=VALUE(min_scatterplot),tblSalaries[[#This Row],[Salary in USD]]&lt;=VALUE(max_scatterplot)),tblSalaries[[#This Row],[Salary in USD]],selection_false))</f>
        <v>4897.177089046706</v>
      </c>
    </row>
    <row r="1756" spans="2:15" ht="15" customHeight="1" x14ac:dyDescent="0.25">
      <c r="B1756" t="s">
        <v>3017</v>
      </c>
      <c r="C1756" s="1">
        <v>41057.542847222219</v>
      </c>
      <c r="D1756" s="4" t="s">
        <v>1172</v>
      </c>
      <c r="E1756">
        <v>456000</v>
      </c>
      <c r="F1756" t="s">
        <v>32</v>
      </c>
      <c r="G1756">
        <f>tblSalaries[[#This Row],[clean Salary (in local currency)]]*VLOOKUP(tblSalaries[[#This Row],[Currency]],mapping!D:E,2,FALSE)</f>
        <v>4840.0244548604041</v>
      </c>
      <c r="H1756" t="s">
        <v>1173</v>
      </c>
      <c r="I1756" t="s">
        <v>52</v>
      </c>
      <c r="J1756" t="s">
        <v>17</v>
      </c>
      <c r="K1756" t="str">
        <f>VLOOKUP(tblSalaries[[#This Row],[Where do you work]],tblCountries[[Actual]:[Mapping]],2,FALSE)</f>
        <v>Pakistan</v>
      </c>
      <c r="L1756" t="s">
        <v>9</v>
      </c>
      <c r="M1756" s="21">
        <v>2</v>
      </c>
      <c r="N1756" t="str">
        <f>VLOOKUP(IF(FLOOR(tblSalaries[[#This Row],[Salary in USD]]/salary_step,1)&gt;19,19,FLOOR(tblSalaries[[#This Row],[Salary in USD]]/salary_step,1)),tblCountries4[#All],2,0)</f>
        <v>00 | 0 - 12500</v>
      </c>
      <c r="O1756">
        <f>IF(VALUE(max_scatterplot)=0,tblSalaries[[#This Row],[Salary in USD]],IF(AND(tblSalaries[[#This Row],[Salary in USD]]&gt;=VALUE(min_scatterplot),tblSalaries[[#This Row],[Salary in USD]]&lt;=VALUE(max_scatterplot)),tblSalaries[[#This Row],[Salary in USD]],selection_false))</f>
        <v>4840.0244548604041</v>
      </c>
    </row>
    <row r="1757" spans="2:15" ht="15" customHeight="1" x14ac:dyDescent="0.25">
      <c r="B1757" t="s">
        <v>3822</v>
      </c>
      <c r="C1757" s="1">
        <v>41075.655347222222</v>
      </c>
      <c r="D1757" s="4">
        <v>270000</v>
      </c>
      <c r="E1757">
        <v>270000</v>
      </c>
      <c r="F1757" t="s">
        <v>40</v>
      </c>
      <c r="G1757">
        <f>tblSalaries[[#This Row],[clean Salary (in local currency)]]*VLOOKUP(tblSalaries[[#This Row],[Currency]],mapping!D:E,2,FALSE)</f>
        <v>4808.137505609493</v>
      </c>
      <c r="H1757" t="s">
        <v>91</v>
      </c>
      <c r="I1757" t="s">
        <v>52</v>
      </c>
      <c r="J1757" t="s">
        <v>8</v>
      </c>
      <c r="K1757" t="str">
        <f>VLOOKUP(tblSalaries[[#This Row],[Where do you work]],tblCountries[[Actual]:[Mapping]],2,FALSE)</f>
        <v>India</v>
      </c>
      <c r="L1757" t="s">
        <v>18</v>
      </c>
      <c r="M1757" s="21">
        <v>5</v>
      </c>
      <c r="N1757" t="str">
        <f>VLOOKUP(IF(FLOOR(tblSalaries[[#This Row],[Salary in USD]]/salary_step,1)&gt;19,19,FLOOR(tblSalaries[[#This Row],[Salary in USD]]/salary_step,1)),tblCountries4[#All],2,0)</f>
        <v>00 | 0 - 12500</v>
      </c>
      <c r="O1757">
        <f>IF(VALUE(max_scatterplot)=0,tblSalaries[[#This Row],[Salary in USD]],IF(AND(tblSalaries[[#This Row],[Salary in USD]]&gt;=VALUE(min_scatterplot),tblSalaries[[#This Row],[Salary in USD]]&lt;=VALUE(max_scatterplot)),tblSalaries[[#This Row],[Salary in USD]],selection_false))</f>
        <v>4808.137505609493</v>
      </c>
    </row>
    <row r="1758" spans="2:15" ht="15" customHeight="1" x14ac:dyDescent="0.25">
      <c r="B1758" t="s">
        <v>2735</v>
      </c>
      <c r="C1758" s="1">
        <v>41055.664548611108</v>
      </c>
      <c r="D1758" s="4" t="s">
        <v>849</v>
      </c>
      <c r="E1758">
        <v>4800</v>
      </c>
      <c r="F1758" t="s">
        <v>6</v>
      </c>
      <c r="G1758">
        <f>tblSalaries[[#This Row],[clean Salary (in local currency)]]*VLOOKUP(tblSalaries[[#This Row],[Currency]],mapping!D:E,2,FALSE)</f>
        <v>4800</v>
      </c>
      <c r="H1758" t="s">
        <v>850</v>
      </c>
      <c r="I1758" t="s">
        <v>20</v>
      </c>
      <c r="J1758" t="s">
        <v>851</v>
      </c>
      <c r="K1758" t="str">
        <f>VLOOKUP(tblSalaries[[#This Row],[Where do you work]],tblCountries[[Actual]:[Mapping]],2,FALSE)</f>
        <v>Bhutan</v>
      </c>
      <c r="L1758" t="s">
        <v>9</v>
      </c>
      <c r="M1758" s="21">
        <v>2</v>
      </c>
      <c r="N1758" t="str">
        <f>VLOOKUP(IF(FLOOR(tblSalaries[[#This Row],[Salary in USD]]/salary_step,1)&gt;19,19,FLOOR(tblSalaries[[#This Row],[Salary in USD]]/salary_step,1)),tblCountries4[#All],2,0)</f>
        <v>00 | 0 - 12500</v>
      </c>
      <c r="O1758">
        <f>IF(VALUE(max_scatterplot)=0,tblSalaries[[#This Row],[Salary in USD]],IF(AND(tblSalaries[[#This Row],[Salary in USD]]&gt;=VALUE(min_scatterplot),tblSalaries[[#This Row],[Salary in USD]]&lt;=VALUE(max_scatterplot)),tblSalaries[[#This Row],[Salary in USD]],selection_false))</f>
        <v>4800</v>
      </c>
    </row>
    <row r="1759" spans="2:15" ht="15" customHeight="1" x14ac:dyDescent="0.25">
      <c r="B1759" t="s">
        <v>3192</v>
      </c>
      <c r="C1759" s="1">
        <v>41058.017893518518</v>
      </c>
      <c r="D1759" s="4">
        <v>800</v>
      </c>
      <c r="E1759">
        <v>4800</v>
      </c>
      <c r="F1759" t="s">
        <v>6</v>
      </c>
      <c r="G1759">
        <f>tblSalaries[[#This Row],[clean Salary (in local currency)]]*VLOOKUP(tblSalaries[[#This Row],[Currency]],mapping!D:E,2,FALSE)</f>
        <v>4800</v>
      </c>
      <c r="H1759" t="s">
        <v>14</v>
      </c>
      <c r="I1759" t="s">
        <v>20</v>
      </c>
      <c r="J1759" t="s">
        <v>8</v>
      </c>
      <c r="K1759" t="str">
        <f>VLOOKUP(tblSalaries[[#This Row],[Where do you work]],tblCountries[[Actual]:[Mapping]],2,FALSE)</f>
        <v>India</v>
      </c>
      <c r="L1759" t="s">
        <v>9</v>
      </c>
      <c r="M1759" s="21">
        <v>5</v>
      </c>
      <c r="N1759" t="str">
        <f>VLOOKUP(IF(FLOOR(tblSalaries[[#This Row],[Salary in USD]]/salary_step,1)&gt;19,19,FLOOR(tblSalaries[[#This Row],[Salary in USD]]/salary_step,1)),tblCountries4[#All],2,0)</f>
        <v>00 | 0 - 12500</v>
      </c>
      <c r="O1759">
        <f>IF(VALUE(max_scatterplot)=0,tblSalaries[[#This Row],[Salary in USD]],IF(AND(tblSalaries[[#This Row],[Salary in USD]]&gt;=VALUE(min_scatterplot),tblSalaries[[#This Row],[Salary in USD]]&lt;=VALUE(max_scatterplot)),tblSalaries[[#This Row],[Salary in USD]],selection_false))</f>
        <v>4800</v>
      </c>
    </row>
    <row r="1760" spans="2:15" ht="15" customHeight="1" x14ac:dyDescent="0.25">
      <c r="B1760" t="s">
        <v>3782</v>
      </c>
      <c r="C1760" s="1">
        <v>41072.915520833332</v>
      </c>
      <c r="D1760" s="4">
        <v>4800</v>
      </c>
      <c r="E1760">
        <v>4800</v>
      </c>
      <c r="F1760" t="s">
        <v>6</v>
      </c>
      <c r="G1760">
        <f>tblSalaries[[#This Row],[clean Salary (in local currency)]]*VLOOKUP(tblSalaries[[#This Row],[Currency]],mapping!D:E,2,FALSE)</f>
        <v>4800</v>
      </c>
      <c r="H1760" t="s">
        <v>1919</v>
      </c>
      <c r="I1760" t="s">
        <v>52</v>
      </c>
      <c r="J1760" t="s">
        <v>8</v>
      </c>
      <c r="K1760" t="str">
        <f>VLOOKUP(tblSalaries[[#This Row],[Where do you work]],tblCountries[[Actual]:[Mapping]],2,FALSE)</f>
        <v>India</v>
      </c>
      <c r="L1760" t="s">
        <v>13</v>
      </c>
      <c r="M1760" s="21">
        <v>3</v>
      </c>
      <c r="N1760" t="str">
        <f>VLOOKUP(IF(FLOOR(tblSalaries[[#This Row],[Salary in USD]]/salary_step,1)&gt;19,19,FLOOR(tblSalaries[[#This Row],[Salary in USD]]/salary_step,1)),tblCountries4[#All],2,0)</f>
        <v>00 | 0 - 12500</v>
      </c>
      <c r="O1760">
        <f>IF(VALUE(max_scatterplot)=0,tblSalaries[[#This Row],[Salary in USD]],IF(AND(tblSalaries[[#This Row],[Salary in USD]]&gt;=VALUE(min_scatterplot),tblSalaries[[#This Row],[Salary in USD]]&lt;=VALUE(max_scatterplot)),tblSalaries[[#This Row],[Salary in USD]],selection_false))</f>
        <v>4800</v>
      </c>
    </row>
    <row r="1761" spans="2:15" ht="15" customHeight="1" x14ac:dyDescent="0.25">
      <c r="B1761" t="s">
        <v>2677</v>
      </c>
      <c r="C1761" s="1">
        <v>41055.549317129633</v>
      </c>
      <c r="D1761" s="4" t="s">
        <v>783</v>
      </c>
      <c r="E1761">
        <v>260000</v>
      </c>
      <c r="F1761" t="s">
        <v>40</v>
      </c>
      <c r="G1761">
        <f>tblSalaries[[#This Row],[clean Salary (in local currency)]]*VLOOKUP(tblSalaries[[#This Row],[Currency]],mapping!D:E,2,FALSE)</f>
        <v>4630.058338735068</v>
      </c>
      <c r="H1761" t="s">
        <v>20</v>
      </c>
      <c r="I1761" t="s">
        <v>20</v>
      </c>
      <c r="J1761" t="s">
        <v>8</v>
      </c>
      <c r="K1761" t="str">
        <f>VLOOKUP(tblSalaries[[#This Row],[Where do you work]],tblCountries[[Actual]:[Mapping]],2,FALSE)</f>
        <v>India</v>
      </c>
      <c r="L1761" t="s">
        <v>9</v>
      </c>
      <c r="M1761" s="21">
        <v>2</v>
      </c>
      <c r="N1761" t="str">
        <f>VLOOKUP(IF(FLOOR(tblSalaries[[#This Row],[Salary in USD]]/salary_step,1)&gt;19,19,FLOOR(tblSalaries[[#This Row],[Salary in USD]]/salary_step,1)),tblCountries4[#All],2,0)</f>
        <v>00 | 0 - 12500</v>
      </c>
      <c r="O1761">
        <f>IF(VALUE(max_scatterplot)=0,tblSalaries[[#This Row],[Salary in USD]],IF(AND(tblSalaries[[#This Row],[Salary in USD]]&gt;=VALUE(min_scatterplot),tblSalaries[[#This Row],[Salary in USD]]&lt;=VALUE(max_scatterplot)),tblSalaries[[#This Row],[Salary in USD]],selection_false))</f>
        <v>4630.058338735068</v>
      </c>
    </row>
    <row r="1762" spans="2:15" ht="15" customHeight="1" x14ac:dyDescent="0.25">
      <c r="B1762" t="s">
        <v>3709</v>
      </c>
      <c r="C1762" s="1">
        <v>41068.103298611109</v>
      </c>
      <c r="D1762" s="4" t="s">
        <v>1868</v>
      </c>
      <c r="E1762">
        <v>258000</v>
      </c>
      <c r="F1762" t="s">
        <v>40</v>
      </c>
      <c r="G1762">
        <f>tblSalaries[[#This Row],[clean Salary (in local currency)]]*VLOOKUP(tblSalaries[[#This Row],[Currency]],mapping!D:E,2,FALSE)</f>
        <v>4594.4425053601826</v>
      </c>
      <c r="H1762" t="s">
        <v>1869</v>
      </c>
      <c r="I1762" t="s">
        <v>20</v>
      </c>
      <c r="J1762" t="s">
        <v>8</v>
      </c>
      <c r="K1762" t="str">
        <f>VLOOKUP(tblSalaries[[#This Row],[Where do you work]],tblCountries[[Actual]:[Mapping]],2,FALSE)</f>
        <v>India</v>
      </c>
      <c r="L1762" t="s">
        <v>9</v>
      </c>
      <c r="M1762" s="21">
        <v>4</v>
      </c>
      <c r="N1762" t="str">
        <f>VLOOKUP(IF(FLOOR(tblSalaries[[#This Row],[Salary in USD]]/salary_step,1)&gt;19,19,FLOOR(tblSalaries[[#This Row],[Salary in USD]]/salary_step,1)),tblCountries4[#All],2,0)</f>
        <v>00 | 0 - 12500</v>
      </c>
      <c r="O1762">
        <f>IF(VALUE(max_scatterplot)=0,tblSalaries[[#This Row],[Salary in USD]],IF(AND(tblSalaries[[#This Row],[Salary in USD]]&gt;=VALUE(min_scatterplot),tblSalaries[[#This Row],[Salary in USD]]&lt;=VALUE(max_scatterplot)),tblSalaries[[#This Row],[Salary in USD]],selection_false))</f>
        <v>4594.4425053601826</v>
      </c>
    </row>
    <row r="1763" spans="2:15" ht="15" customHeight="1" x14ac:dyDescent="0.25">
      <c r="B1763" t="s">
        <v>2326</v>
      </c>
      <c r="C1763" s="1">
        <v>41055.062175925923</v>
      </c>
      <c r="D1763" s="4" t="s">
        <v>398</v>
      </c>
      <c r="E1763">
        <v>4545</v>
      </c>
      <c r="F1763" t="s">
        <v>6</v>
      </c>
      <c r="G1763">
        <f>tblSalaries[[#This Row],[clean Salary (in local currency)]]*VLOOKUP(tblSalaries[[#This Row],[Currency]],mapping!D:E,2,FALSE)</f>
        <v>4545</v>
      </c>
      <c r="H1763" t="s">
        <v>399</v>
      </c>
      <c r="I1763" t="s">
        <v>20</v>
      </c>
      <c r="J1763" t="s">
        <v>111</v>
      </c>
      <c r="K1763" t="str">
        <f>VLOOKUP(tblSalaries[[#This Row],[Where do you work]],tblCountries[[Actual]:[Mapping]],2,FALSE)</f>
        <v>Brazil</v>
      </c>
      <c r="L1763" t="s">
        <v>13</v>
      </c>
      <c r="M1763" s="21" t="s">
        <v>4016</v>
      </c>
      <c r="N1763" t="str">
        <f>VLOOKUP(IF(FLOOR(tblSalaries[[#This Row],[Salary in USD]]/salary_step,1)&gt;19,19,FLOOR(tblSalaries[[#This Row],[Salary in USD]]/salary_step,1)),tblCountries4[#All],2,0)</f>
        <v>00 | 0 - 12500</v>
      </c>
      <c r="O1763">
        <f>IF(VALUE(max_scatterplot)=0,tblSalaries[[#This Row],[Salary in USD]],IF(AND(tblSalaries[[#This Row],[Salary in USD]]&gt;=VALUE(min_scatterplot),tblSalaries[[#This Row],[Salary in USD]]&lt;=VALUE(max_scatterplot)),tblSalaries[[#This Row],[Salary in USD]],selection_false))</f>
        <v>4545</v>
      </c>
    </row>
    <row r="1764" spans="2:15" ht="15" customHeight="1" x14ac:dyDescent="0.25">
      <c r="B1764" t="s">
        <v>2862</v>
      </c>
      <c r="C1764" s="1">
        <v>41056.371157407404</v>
      </c>
      <c r="D1764" s="4">
        <v>4500</v>
      </c>
      <c r="E1764">
        <v>4500</v>
      </c>
      <c r="F1764" t="s">
        <v>6</v>
      </c>
      <c r="G1764">
        <f>tblSalaries[[#This Row],[clean Salary (in local currency)]]*VLOOKUP(tblSalaries[[#This Row],[Currency]],mapping!D:E,2,FALSE)</f>
        <v>4500</v>
      </c>
      <c r="H1764" t="s">
        <v>1002</v>
      </c>
      <c r="I1764" t="s">
        <v>20</v>
      </c>
      <c r="J1764" t="s">
        <v>997</v>
      </c>
      <c r="K1764" t="str">
        <f>VLOOKUP(tblSalaries[[#This Row],[Where do you work]],tblCountries[[Actual]:[Mapping]],2,FALSE)</f>
        <v>Indonesia</v>
      </c>
      <c r="L1764" t="s">
        <v>18</v>
      </c>
      <c r="M1764" s="21">
        <v>4</v>
      </c>
      <c r="N1764" t="str">
        <f>VLOOKUP(IF(FLOOR(tblSalaries[[#This Row],[Salary in USD]]/salary_step,1)&gt;19,19,FLOOR(tblSalaries[[#This Row],[Salary in USD]]/salary_step,1)),tblCountries4[#All],2,0)</f>
        <v>00 | 0 - 12500</v>
      </c>
      <c r="O1764">
        <f>IF(VALUE(max_scatterplot)=0,tblSalaries[[#This Row],[Salary in USD]],IF(AND(tblSalaries[[#This Row],[Salary in USD]]&gt;=VALUE(min_scatterplot),tblSalaries[[#This Row],[Salary in USD]]&lt;=VALUE(max_scatterplot)),tblSalaries[[#This Row],[Salary in USD]],selection_false))</f>
        <v>4500</v>
      </c>
    </row>
    <row r="1765" spans="2:15" ht="15" customHeight="1" x14ac:dyDescent="0.25">
      <c r="B1765" t="s">
        <v>3561</v>
      </c>
      <c r="C1765" s="1">
        <v>41061.618530092594</v>
      </c>
      <c r="D1765" s="4">
        <v>4500</v>
      </c>
      <c r="E1765">
        <v>4500</v>
      </c>
      <c r="F1765" t="s">
        <v>6</v>
      </c>
      <c r="G1765">
        <f>tblSalaries[[#This Row],[clean Salary (in local currency)]]*VLOOKUP(tblSalaries[[#This Row],[Currency]],mapping!D:E,2,FALSE)</f>
        <v>4500</v>
      </c>
      <c r="H1765" t="s">
        <v>1740</v>
      </c>
      <c r="I1765" t="s">
        <v>20</v>
      </c>
      <c r="J1765" t="s">
        <v>17</v>
      </c>
      <c r="K1765" t="str">
        <f>VLOOKUP(tblSalaries[[#This Row],[Where do you work]],tblCountries[[Actual]:[Mapping]],2,FALSE)</f>
        <v>Pakistan</v>
      </c>
      <c r="L1765" t="s">
        <v>9</v>
      </c>
      <c r="M1765" s="21">
        <v>6</v>
      </c>
      <c r="N1765" t="str">
        <f>VLOOKUP(IF(FLOOR(tblSalaries[[#This Row],[Salary in USD]]/salary_step,1)&gt;19,19,FLOOR(tblSalaries[[#This Row],[Salary in USD]]/salary_step,1)),tblCountries4[#All],2,0)</f>
        <v>00 | 0 - 12500</v>
      </c>
      <c r="O1765">
        <f>IF(VALUE(max_scatterplot)=0,tblSalaries[[#This Row],[Salary in USD]],IF(AND(tblSalaries[[#This Row],[Salary in USD]]&gt;=VALUE(min_scatterplot),tblSalaries[[#This Row],[Salary in USD]]&lt;=VALUE(max_scatterplot)),tblSalaries[[#This Row],[Salary in USD]],selection_false))</f>
        <v>4500</v>
      </c>
    </row>
    <row r="1766" spans="2:15" ht="15" customHeight="1" x14ac:dyDescent="0.25">
      <c r="B1766" t="s">
        <v>3031</v>
      </c>
      <c r="C1766" s="1">
        <v>41057.573807870373</v>
      </c>
      <c r="D1766" s="4">
        <v>252000</v>
      </c>
      <c r="E1766">
        <v>252000</v>
      </c>
      <c r="F1766" t="s">
        <v>40</v>
      </c>
      <c r="G1766">
        <f>tblSalaries[[#This Row],[clean Salary (in local currency)]]*VLOOKUP(tblSalaries[[#This Row],[Currency]],mapping!D:E,2,FALSE)</f>
        <v>4487.5950052355274</v>
      </c>
      <c r="H1766" t="s">
        <v>1185</v>
      </c>
      <c r="I1766" t="s">
        <v>310</v>
      </c>
      <c r="J1766" t="s">
        <v>8</v>
      </c>
      <c r="K1766" t="str">
        <f>VLOOKUP(tblSalaries[[#This Row],[Where do you work]],tblCountries[[Actual]:[Mapping]],2,FALSE)</f>
        <v>India</v>
      </c>
      <c r="L1766" t="s">
        <v>25</v>
      </c>
      <c r="M1766" s="21">
        <v>5</v>
      </c>
      <c r="N1766" t="str">
        <f>VLOOKUP(IF(FLOOR(tblSalaries[[#This Row],[Salary in USD]]/salary_step,1)&gt;19,19,FLOOR(tblSalaries[[#This Row],[Salary in USD]]/salary_step,1)),tblCountries4[#All],2,0)</f>
        <v>00 | 0 - 12500</v>
      </c>
      <c r="O1766">
        <f>IF(VALUE(max_scatterplot)=0,tblSalaries[[#This Row],[Salary in USD]],IF(AND(tblSalaries[[#This Row],[Salary in USD]]&gt;=VALUE(min_scatterplot),tblSalaries[[#This Row],[Salary in USD]]&lt;=VALUE(max_scatterplot)),tblSalaries[[#This Row],[Salary in USD]],selection_false))</f>
        <v>4487.5950052355274</v>
      </c>
    </row>
    <row r="1767" spans="2:15" ht="15" customHeight="1" x14ac:dyDescent="0.25">
      <c r="B1767" t="s">
        <v>3104</v>
      </c>
      <c r="C1767" s="1">
        <v>41057.72383101852</v>
      </c>
      <c r="D1767" s="4" t="s">
        <v>1256</v>
      </c>
      <c r="E1767">
        <v>252000</v>
      </c>
      <c r="F1767" t="s">
        <v>40</v>
      </c>
      <c r="G1767">
        <f>tblSalaries[[#This Row],[clean Salary (in local currency)]]*VLOOKUP(tblSalaries[[#This Row],[Currency]],mapping!D:E,2,FALSE)</f>
        <v>4487.5950052355274</v>
      </c>
      <c r="H1767" t="s">
        <v>1257</v>
      </c>
      <c r="I1767" t="s">
        <v>52</v>
      </c>
      <c r="J1767" t="s">
        <v>8</v>
      </c>
      <c r="K1767" t="str">
        <f>VLOOKUP(tblSalaries[[#This Row],[Where do you work]],tblCountries[[Actual]:[Mapping]],2,FALSE)</f>
        <v>India</v>
      </c>
      <c r="L1767" t="s">
        <v>25</v>
      </c>
      <c r="M1767" s="21">
        <v>16</v>
      </c>
      <c r="N1767" t="str">
        <f>VLOOKUP(IF(FLOOR(tblSalaries[[#This Row],[Salary in USD]]/salary_step,1)&gt;19,19,FLOOR(tblSalaries[[#This Row],[Salary in USD]]/salary_step,1)),tblCountries4[#All],2,0)</f>
        <v>00 | 0 - 12500</v>
      </c>
      <c r="O1767">
        <f>IF(VALUE(max_scatterplot)=0,tblSalaries[[#This Row],[Salary in USD]],IF(AND(tblSalaries[[#This Row],[Salary in USD]]&gt;=VALUE(min_scatterplot),tblSalaries[[#This Row],[Salary in USD]]&lt;=VALUE(max_scatterplot)),tblSalaries[[#This Row],[Salary in USD]],selection_false))</f>
        <v>4487.5950052355274</v>
      </c>
    </row>
    <row r="1768" spans="2:15" ht="15" customHeight="1" x14ac:dyDescent="0.25">
      <c r="B1768" t="s">
        <v>2876</v>
      </c>
      <c r="C1768" s="1">
        <v>41056.560636574075</v>
      </c>
      <c r="D1768" s="4" t="s">
        <v>1021</v>
      </c>
      <c r="E1768">
        <v>420000</v>
      </c>
      <c r="F1768" t="s">
        <v>32</v>
      </c>
      <c r="G1768">
        <f>tblSalaries[[#This Row],[clean Salary (in local currency)]]*VLOOKUP(tblSalaries[[#This Row],[Currency]],mapping!D:E,2,FALSE)</f>
        <v>4457.9172610556352</v>
      </c>
      <c r="H1768" t="s">
        <v>1022</v>
      </c>
      <c r="I1768" t="s">
        <v>52</v>
      </c>
      <c r="J1768" t="s">
        <v>17</v>
      </c>
      <c r="K1768" t="str">
        <f>VLOOKUP(tblSalaries[[#This Row],[Where do you work]],tblCountries[[Actual]:[Mapping]],2,FALSE)</f>
        <v>Pakistan</v>
      </c>
      <c r="L1768" t="s">
        <v>13</v>
      </c>
      <c r="M1768" s="21">
        <v>4</v>
      </c>
      <c r="N1768" t="str">
        <f>VLOOKUP(IF(FLOOR(tblSalaries[[#This Row],[Salary in USD]]/salary_step,1)&gt;19,19,FLOOR(tblSalaries[[#This Row],[Salary in USD]]/salary_step,1)),tblCountries4[#All],2,0)</f>
        <v>00 | 0 - 12500</v>
      </c>
      <c r="O1768">
        <f>IF(VALUE(max_scatterplot)=0,tblSalaries[[#This Row],[Salary in USD]],IF(AND(tblSalaries[[#This Row],[Salary in USD]]&gt;=VALUE(min_scatterplot),tblSalaries[[#This Row],[Salary in USD]]&lt;=VALUE(max_scatterplot)),tblSalaries[[#This Row],[Salary in USD]],selection_false))</f>
        <v>4457.9172610556352</v>
      </c>
    </row>
    <row r="1769" spans="2:15" ht="15" customHeight="1" x14ac:dyDescent="0.25">
      <c r="B1769" t="s">
        <v>2671</v>
      </c>
      <c r="C1769" s="1">
        <v>41055.542974537035</v>
      </c>
      <c r="D1769" s="4" t="s">
        <v>777</v>
      </c>
      <c r="E1769">
        <v>250000</v>
      </c>
      <c r="F1769" t="s">
        <v>40</v>
      </c>
      <c r="G1769">
        <f>tblSalaries[[#This Row],[clean Salary (in local currency)]]*VLOOKUP(tblSalaries[[#This Row],[Currency]],mapping!D:E,2,FALSE)</f>
        <v>4451.9791718606421</v>
      </c>
      <c r="H1769" t="s">
        <v>778</v>
      </c>
      <c r="I1769" t="s">
        <v>52</v>
      </c>
      <c r="J1769" t="s">
        <v>8</v>
      </c>
      <c r="K1769" t="str">
        <f>VLOOKUP(tblSalaries[[#This Row],[Where do you work]],tblCountries[[Actual]:[Mapping]],2,FALSE)</f>
        <v>India</v>
      </c>
      <c r="L1769" t="s">
        <v>18</v>
      </c>
      <c r="M1769" s="21">
        <v>5</v>
      </c>
      <c r="N1769" t="str">
        <f>VLOOKUP(IF(FLOOR(tblSalaries[[#This Row],[Salary in USD]]/salary_step,1)&gt;19,19,FLOOR(tblSalaries[[#This Row],[Salary in USD]]/salary_step,1)),tblCountries4[#All],2,0)</f>
        <v>00 | 0 - 12500</v>
      </c>
      <c r="O1769">
        <f>IF(VALUE(max_scatterplot)=0,tblSalaries[[#This Row],[Salary in USD]],IF(AND(tblSalaries[[#This Row],[Salary in USD]]&gt;=VALUE(min_scatterplot),tblSalaries[[#This Row],[Salary in USD]]&lt;=VALUE(max_scatterplot)),tblSalaries[[#This Row],[Salary in USD]],selection_false))</f>
        <v>4451.9791718606421</v>
      </c>
    </row>
    <row r="1770" spans="2:15" ht="15" customHeight="1" x14ac:dyDescent="0.25">
      <c r="B1770" t="s">
        <v>2689</v>
      </c>
      <c r="C1770" s="1">
        <v>41055.562210648146</v>
      </c>
      <c r="D1770" s="4" t="s">
        <v>800</v>
      </c>
      <c r="E1770">
        <v>250000</v>
      </c>
      <c r="F1770" t="s">
        <v>40</v>
      </c>
      <c r="G1770">
        <f>tblSalaries[[#This Row],[clean Salary (in local currency)]]*VLOOKUP(tblSalaries[[#This Row],[Currency]],mapping!D:E,2,FALSE)</f>
        <v>4451.9791718606421</v>
      </c>
      <c r="H1770" t="s">
        <v>801</v>
      </c>
      <c r="I1770" t="s">
        <v>3999</v>
      </c>
      <c r="J1770" t="s">
        <v>8</v>
      </c>
      <c r="K1770" t="str">
        <f>VLOOKUP(tblSalaries[[#This Row],[Where do you work]],tblCountries[[Actual]:[Mapping]],2,FALSE)</f>
        <v>India</v>
      </c>
      <c r="L1770" t="s">
        <v>13</v>
      </c>
      <c r="M1770" s="21">
        <v>4</v>
      </c>
      <c r="N1770" t="str">
        <f>VLOOKUP(IF(FLOOR(tblSalaries[[#This Row],[Salary in USD]]/salary_step,1)&gt;19,19,FLOOR(tblSalaries[[#This Row],[Salary in USD]]/salary_step,1)),tblCountries4[#All],2,0)</f>
        <v>00 | 0 - 12500</v>
      </c>
      <c r="O1770">
        <f>IF(VALUE(max_scatterplot)=0,tblSalaries[[#This Row],[Salary in USD]],IF(AND(tblSalaries[[#This Row],[Salary in USD]]&gt;=VALUE(min_scatterplot),tblSalaries[[#This Row],[Salary in USD]]&lt;=VALUE(max_scatterplot)),tblSalaries[[#This Row],[Salary in USD]],selection_false))</f>
        <v>4451.9791718606421</v>
      </c>
    </row>
    <row r="1771" spans="2:15" ht="15" customHeight="1" x14ac:dyDescent="0.25">
      <c r="B1771" t="s">
        <v>2719</v>
      </c>
      <c r="C1771" s="1">
        <v>41055.626168981478</v>
      </c>
      <c r="D1771" s="4" t="s">
        <v>834</v>
      </c>
      <c r="E1771">
        <v>250000</v>
      </c>
      <c r="F1771" t="s">
        <v>40</v>
      </c>
      <c r="G1771">
        <f>tblSalaries[[#This Row],[clean Salary (in local currency)]]*VLOOKUP(tblSalaries[[#This Row],[Currency]],mapping!D:E,2,FALSE)</f>
        <v>4451.9791718606421</v>
      </c>
      <c r="H1771" t="s">
        <v>804</v>
      </c>
      <c r="I1771" t="s">
        <v>52</v>
      </c>
      <c r="J1771" t="s">
        <v>8</v>
      </c>
      <c r="K1771" t="str">
        <f>VLOOKUP(tblSalaries[[#This Row],[Where do you work]],tblCountries[[Actual]:[Mapping]],2,FALSE)</f>
        <v>India</v>
      </c>
      <c r="L1771" t="s">
        <v>9</v>
      </c>
      <c r="M1771" s="21">
        <v>6</v>
      </c>
      <c r="N1771" t="str">
        <f>VLOOKUP(IF(FLOOR(tblSalaries[[#This Row],[Salary in USD]]/salary_step,1)&gt;19,19,FLOOR(tblSalaries[[#This Row],[Salary in USD]]/salary_step,1)),tblCountries4[#All],2,0)</f>
        <v>00 | 0 - 12500</v>
      </c>
      <c r="O1771">
        <f>IF(VALUE(max_scatterplot)=0,tblSalaries[[#This Row],[Salary in USD]],IF(AND(tblSalaries[[#This Row],[Salary in USD]]&gt;=VALUE(min_scatterplot),tblSalaries[[#This Row],[Salary in USD]]&lt;=VALUE(max_scatterplot)),tblSalaries[[#This Row],[Salary in USD]],selection_false))</f>
        <v>4451.9791718606421</v>
      </c>
    </row>
    <row r="1772" spans="2:15" ht="15" customHeight="1" x14ac:dyDescent="0.25">
      <c r="B1772" t="s">
        <v>3060</v>
      </c>
      <c r="C1772" s="1">
        <v>41057.645416666666</v>
      </c>
      <c r="D1772" s="4" t="s">
        <v>1213</v>
      </c>
      <c r="E1772">
        <v>250000</v>
      </c>
      <c r="F1772" t="s">
        <v>40</v>
      </c>
      <c r="G1772">
        <f>tblSalaries[[#This Row],[clean Salary (in local currency)]]*VLOOKUP(tblSalaries[[#This Row],[Currency]],mapping!D:E,2,FALSE)</f>
        <v>4451.9791718606421</v>
      </c>
      <c r="H1772" t="s">
        <v>1214</v>
      </c>
      <c r="I1772" t="s">
        <v>3999</v>
      </c>
      <c r="J1772" t="s">
        <v>8</v>
      </c>
      <c r="K1772" t="str">
        <f>VLOOKUP(tblSalaries[[#This Row],[Where do you work]],tblCountries[[Actual]:[Mapping]],2,FALSE)</f>
        <v>India</v>
      </c>
      <c r="L1772" t="s">
        <v>13</v>
      </c>
      <c r="M1772" s="21">
        <v>3.5</v>
      </c>
      <c r="N1772" t="str">
        <f>VLOOKUP(IF(FLOOR(tblSalaries[[#This Row],[Salary in USD]]/salary_step,1)&gt;19,19,FLOOR(tblSalaries[[#This Row],[Salary in USD]]/salary_step,1)),tblCountries4[#All],2,0)</f>
        <v>00 | 0 - 12500</v>
      </c>
      <c r="O1772">
        <f>IF(VALUE(max_scatterplot)=0,tblSalaries[[#This Row],[Salary in USD]],IF(AND(tblSalaries[[#This Row],[Salary in USD]]&gt;=VALUE(min_scatterplot),tblSalaries[[#This Row],[Salary in USD]]&lt;=VALUE(max_scatterplot)),tblSalaries[[#This Row],[Salary in USD]],selection_false))</f>
        <v>4451.9791718606421</v>
      </c>
    </row>
    <row r="1773" spans="2:15" ht="15" customHeight="1" x14ac:dyDescent="0.25">
      <c r="B1773" t="s">
        <v>3072</v>
      </c>
      <c r="C1773" s="1">
        <v>41057.65965277778</v>
      </c>
      <c r="D1773" s="4" t="s">
        <v>834</v>
      </c>
      <c r="E1773">
        <v>250000</v>
      </c>
      <c r="F1773" t="s">
        <v>40</v>
      </c>
      <c r="G1773">
        <f>tblSalaries[[#This Row],[clean Salary (in local currency)]]*VLOOKUP(tblSalaries[[#This Row],[Currency]],mapping!D:E,2,FALSE)</f>
        <v>4451.9791718606421</v>
      </c>
      <c r="H1773" t="s">
        <v>721</v>
      </c>
      <c r="I1773" t="s">
        <v>3999</v>
      </c>
      <c r="J1773" t="s">
        <v>8</v>
      </c>
      <c r="K1773" t="str">
        <f>VLOOKUP(tblSalaries[[#This Row],[Where do you work]],tblCountries[[Actual]:[Mapping]],2,FALSE)</f>
        <v>India</v>
      </c>
      <c r="L1773" t="s">
        <v>18</v>
      </c>
      <c r="M1773" s="21">
        <v>3</v>
      </c>
      <c r="N1773" t="str">
        <f>VLOOKUP(IF(FLOOR(tblSalaries[[#This Row],[Salary in USD]]/salary_step,1)&gt;19,19,FLOOR(tblSalaries[[#This Row],[Salary in USD]]/salary_step,1)),tblCountries4[#All],2,0)</f>
        <v>00 | 0 - 12500</v>
      </c>
      <c r="O1773">
        <f>IF(VALUE(max_scatterplot)=0,tblSalaries[[#This Row],[Salary in USD]],IF(AND(tblSalaries[[#This Row],[Salary in USD]]&gt;=VALUE(min_scatterplot),tblSalaries[[#This Row],[Salary in USD]]&lt;=VALUE(max_scatterplot)),tblSalaries[[#This Row],[Salary in USD]],selection_false))</f>
        <v>4451.9791718606421</v>
      </c>
    </row>
    <row r="1774" spans="2:15" ht="15" customHeight="1" x14ac:dyDescent="0.25">
      <c r="B1774" t="s">
        <v>3187</v>
      </c>
      <c r="C1774" s="1">
        <v>41058.004861111112</v>
      </c>
      <c r="D1774" s="4">
        <v>250000</v>
      </c>
      <c r="E1774">
        <v>250000</v>
      </c>
      <c r="F1774" t="s">
        <v>40</v>
      </c>
      <c r="G1774">
        <f>tblSalaries[[#This Row],[clean Salary (in local currency)]]*VLOOKUP(tblSalaries[[#This Row],[Currency]],mapping!D:E,2,FALSE)</f>
        <v>4451.9791718606421</v>
      </c>
      <c r="H1774" t="s">
        <v>1355</v>
      </c>
      <c r="I1774" t="s">
        <v>52</v>
      </c>
      <c r="J1774" t="s">
        <v>8</v>
      </c>
      <c r="K1774" t="str">
        <f>VLOOKUP(tblSalaries[[#This Row],[Where do you work]],tblCountries[[Actual]:[Mapping]],2,FALSE)</f>
        <v>India</v>
      </c>
      <c r="L1774" t="s">
        <v>9</v>
      </c>
      <c r="M1774" s="21">
        <v>1</v>
      </c>
      <c r="N1774" t="str">
        <f>VLOOKUP(IF(FLOOR(tblSalaries[[#This Row],[Salary in USD]]/salary_step,1)&gt;19,19,FLOOR(tblSalaries[[#This Row],[Salary in USD]]/salary_step,1)),tblCountries4[#All],2,0)</f>
        <v>00 | 0 - 12500</v>
      </c>
      <c r="O1774">
        <f>IF(VALUE(max_scatterplot)=0,tblSalaries[[#This Row],[Salary in USD]],IF(AND(tblSalaries[[#This Row],[Salary in USD]]&gt;=VALUE(min_scatterplot),tblSalaries[[#This Row],[Salary in USD]]&lt;=VALUE(max_scatterplot)),tblSalaries[[#This Row],[Salary in USD]],selection_false))</f>
        <v>4451.9791718606421</v>
      </c>
    </row>
    <row r="1775" spans="2:15" ht="15" customHeight="1" x14ac:dyDescent="0.25">
      <c r="B1775" t="s">
        <v>3335</v>
      </c>
      <c r="C1775" s="1">
        <v>41058.795995370368</v>
      </c>
      <c r="D1775" s="4" t="s">
        <v>1520</v>
      </c>
      <c r="E1775">
        <v>250000</v>
      </c>
      <c r="F1775" t="s">
        <v>40</v>
      </c>
      <c r="G1775">
        <f>tblSalaries[[#This Row],[clean Salary (in local currency)]]*VLOOKUP(tblSalaries[[#This Row],[Currency]],mapping!D:E,2,FALSE)</f>
        <v>4451.9791718606421</v>
      </c>
      <c r="H1775" t="s">
        <v>1521</v>
      </c>
      <c r="I1775" t="s">
        <v>20</v>
      </c>
      <c r="J1775" t="s">
        <v>8</v>
      </c>
      <c r="K1775" t="str">
        <f>VLOOKUP(tblSalaries[[#This Row],[Where do you work]],tblCountries[[Actual]:[Mapping]],2,FALSE)</f>
        <v>India</v>
      </c>
      <c r="L1775" t="s">
        <v>13</v>
      </c>
      <c r="M1775" s="21">
        <v>8</v>
      </c>
      <c r="N1775" t="str">
        <f>VLOOKUP(IF(FLOOR(tblSalaries[[#This Row],[Salary in USD]]/salary_step,1)&gt;19,19,FLOOR(tblSalaries[[#This Row],[Salary in USD]]/salary_step,1)),tblCountries4[#All],2,0)</f>
        <v>00 | 0 - 12500</v>
      </c>
      <c r="O1775">
        <f>IF(VALUE(max_scatterplot)=0,tblSalaries[[#This Row],[Salary in USD]],IF(AND(tblSalaries[[#This Row],[Salary in USD]]&gt;=VALUE(min_scatterplot),tblSalaries[[#This Row],[Salary in USD]]&lt;=VALUE(max_scatterplot)),tblSalaries[[#This Row],[Salary in USD]],selection_false))</f>
        <v>4451.9791718606421</v>
      </c>
    </row>
    <row r="1776" spans="2:15" ht="15" customHeight="1" x14ac:dyDescent="0.25">
      <c r="B1776" t="s">
        <v>3365</v>
      </c>
      <c r="C1776" s="1">
        <v>41058.910243055558</v>
      </c>
      <c r="D1776" s="4" t="s">
        <v>1550</v>
      </c>
      <c r="E1776">
        <v>250000</v>
      </c>
      <c r="F1776" t="s">
        <v>40</v>
      </c>
      <c r="G1776">
        <f>tblSalaries[[#This Row],[clean Salary (in local currency)]]*VLOOKUP(tblSalaries[[#This Row],[Currency]],mapping!D:E,2,FALSE)</f>
        <v>4451.9791718606421</v>
      </c>
      <c r="H1776" t="s">
        <v>52</v>
      </c>
      <c r="I1776" t="s">
        <v>52</v>
      </c>
      <c r="J1776" t="s">
        <v>8</v>
      </c>
      <c r="K1776" t="str">
        <f>VLOOKUP(tblSalaries[[#This Row],[Where do you work]],tblCountries[[Actual]:[Mapping]],2,FALSE)</f>
        <v>India</v>
      </c>
      <c r="L1776" t="s">
        <v>25</v>
      </c>
      <c r="M1776" s="21">
        <v>15</v>
      </c>
      <c r="N1776" t="str">
        <f>VLOOKUP(IF(FLOOR(tblSalaries[[#This Row],[Salary in USD]]/salary_step,1)&gt;19,19,FLOOR(tblSalaries[[#This Row],[Salary in USD]]/salary_step,1)),tblCountries4[#All],2,0)</f>
        <v>00 | 0 - 12500</v>
      </c>
      <c r="O1776">
        <f>IF(VALUE(max_scatterplot)=0,tblSalaries[[#This Row],[Salary in USD]],IF(AND(tblSalaries[[#This Row],[Salary in USD]]&gt;=VALUE(min_scatterplot),tblSalaries[[#This Row],[Salary in USD]]&lt;=VALUE(max_scatterplot)),tblSalaries[[#This Row],[Salary in USD]],selection_false))</f>
        <v>4451.9791718606421</v>
      </c>
    </row>
    <row r="1777" spans="2:15" ht="15" customHeight="1" x14ac:dyDescent="0.25">
      <c r="B1777" t="s">
        <v>3438</v>
      </c>
      <c r="C1777" s="1">
        <v>41059.596608796295</v>
      </c>
      <c r="D1777" s="4" t="s">
        <v>1612</v>
      </c>
      <c r="E1777">
        <v>250000</v>
      </c>
      <c r="F1777" t="s">
        <v>40</v>
      </c>
      <c r="G1777">
        <f>tblSalaries[[#This Row],[clean Salary (in local currency)]]*VLOOKUP(tblSalaries[[#This Row],[Currency]],mapping!D:E,2,FALSE)</f>
        <v>4451.9791718606421</v>
      </c>
      <c r="H1777" t="s">
        <v>1613</v>
      </c>
      <c r="I1777" t="s">
        <v>52</v>
      </c>
      <c r="J1777" t="s">
        <v>8</v>
      </c>
      <c r="K1777" t="str">
        <f>VLOOKUP(tblSalaries[[#This Row],[Where do you work]],tblCountries[[Actual]:[Mapping]],2,FALSE)</f>
        <v>India</v>
      </c>
      <c r="L1777" t="s">
        <v>18</v>
      </c>
      <c r="M1777" s="21">
        <v>15</v>
      </c>
      <c r="N1777" t="str">
        <f>VLOOKUP(IF(FLOOR(tblSalaries[[#This Row],[Salary in USD]]/salary_step,1)&gt;19,19,FLOOR(tblSalaries[[#This Row],[Salary in USD]]/salary_step,1)),tblCountries4[#All],2,0)</f>
        <v>00 | 0 - 12500</v>
      </c>
      <c r="O1777">
        <f>IF(VALUE(max_scatterplot)=0,tblSalaries[[#This Row],[Salary in USD]],IF(AND(tblSalaries[[#This Row],[Salary in USD]]&gt;=VALUE(min_scatterplot),tblSalaries[[#This Row],[Salary in USD]]&lt;=VALUE(max_scatterplot)),tblSalaries[[#This Row],[Salary in USD]],selection_false))</f>
        <v>4451.9791718606421</v>
      </c>
    </row>
    <row r="1778" spans="2:15" ht="15" customHeight="1" x14ac:dyDescent="0.25">
      <c r="B1778" t="s">
        <v>3560</v>
      </c>
      <c r="C1778" s="1">
        <v>41061.606030092589</v>
      </c>
      <c r="D1778" s="4">
        <v>250000</v>
      </c>
      <c r="E1778">
        <v>250000</v>
      </c>
      <c r="F1778" t="s">
        <v>40</v>
      </c>
      <c r="G1778">
        <f>tblSalaries[[#This Row],[clean Salary (in local currency)]]*VLOOKUP(tblSalaries[[#This Row],[Currency]],mapping!D:E,2,FALSE)</f>
        <v>4451.9791718606421</v>
      </c>
      <c r="H1778" t="s">
        <v>1739</v>
      </c>
      <c r="I1778" t="s">
        <v>279</v>
      </c>
      <c r="J1778" t="s">
        <v>8</v>
      </c>
      <c r="K1778" t="str">
        <f>VLOOKUP(tblSalaries[[#This Row],[Where do you work]],tblCountries[[Actual]:[Mapping]],2,FALSE)</f>
        <v>India</v>
      </c>
      <c r="L1778" t="s">
        <v>9</v>
      </c>
      <c r="M1778" s="21">
        <v>2.5</v>
      </c>
      <c r="N1778" t="str">
        <f>VLOOKUP(IF(FLOOR(tblSalaries[[#This Row],[Salary in USD]]/salary_step,1)&gt;19,19,FLOOR(tblSalaries[[#This Row],[Salary in USD]]/salary_step,1)),tblCountries4[#All],2,0)</f>
        <v>00 | 0 - 12500</v>
      </c>
      <c r="O1778">
        <f>IF(VALUE(max_scatterplot)=0,tblSalaries[[#This Row],[Salary in USD]],IF(AND(tblSalaries[[#This Row],[Salary in USD]]&gt;=VALUE(min_scatterplot),tblSalaries[[#This Row],[Salary in USD]]&lt;=VALUE(max_scatterplot)),tblSalaries[[#This Row],[Salary in USD]],selection_false))</f>
        <v>4451.9791718606421</v>
      </c>
    </row>
    <row r="1779" spans="2:15" ht="15" customHeight="1" x14ac:dyDescent="0.25">
      <c r="B1779" t="s">
        <v>3865</v>
      </c>
      <c r="C1779" s="1">
        <v>41079.63585648148</v>
      </c>
      <c r="D1779" s="4">
        <v>250000</v>
      </c>
      <c r="E1779">
        <v>250000</v>
      </c>
      <c r="F1779" t="s">
        <v>40</v>
      </c>
      <c r="G1779">
        <f>tblSalaries[[#This Row],[clean Salary (in local currency)]]*VLOOKUP(tblSalaries[[#This Row],[Currency]],mapping!D:E,2,FALSE)</f>
        <v>4451.9791718606421</v>
      </c>
      <c r="H1779" t="s">
        <v>765</v>
      </c>
      <c r="I1779" t="s">
        <v>3999</v>
      </c>
      <c r="J1779" t="s">
        <v>8</v>
      </c>
      <c r="K1779" t="str">
        <f>VLOOKUP(tblSalaries[[#This Row],[Where do you work]],tblCountries[[Actual]:[Mapping]],2,FALSE)</f>
        <v>India</v>
      </c>
      <c r="L1779" t="s">
        <v>9</v>
      </c>
      <c r="M1779" s="21">
        <v>3</v>
      </c>
      <c r="N1779" t="str">
        <f>VLOOKUP(IF(FLOOR(tblSalaries[[#This Row],[Salary in USD]]/salary_step,1)&gt;19,19,FLOOR(tblSalaries[[#This Row],[Salary in USD]]/salary_step,1)),tblCountries4[#All],2,0)</f>
        <v>00 | 0 - 12500</v>
      </c>
      <c r="O1779">
        <f>IF(VALUE(max_scatterplot)=0,tblSalaries[[#This Row],[Salary in USD]],IF(AND(tblSalaries[[#This Row],[Salary in USD]]&gt;=VALUE(min_scatterplot),tblSalaries[[#This Row],[Salary in USD]]&lt;=VALUE(max_scatterplot)),tblSalaries[[#This Row],[Salary in USD]],selection_false))</f>
        <v>4451.9791718606421</v>
      </c>
    </row>
    <row r="1780" spans="2:15" ht="15" customHeight="1" x14ac:dyDescent="0.25">
      <c r="B1780" t="s">
        <v>3877</v>
      </c>
      <c r="C1780" s="1">
        <v>41080.056122685186</v>
      </c>
      <c r="D1780" s="4">
        <v>250000</v>
      </c>
      <c r="E1780">
        <v>250000</v>
      </c>
      <c r="F1780" t="s">
        <v>40</v>
      </c>
      <c r="G1780">
        <f>tblSalaries[[#This Row],[clean Salary (in local currency)]]*VLOOKUP(tblSalaries[[#This Row],[Currency]],mapping!D:E,2,FALSE)</f>
        <v>4451.9791718606421</v>
      </c>
      <c r="H1780" t="s">
        <v>1996</v>
      </c>
      <c r="I1780" t="s">
        <v>20</v>
      </c>
      <c r="J1780" t="s">
        <v>8</v>
      </c>
      <c r="K1780" t="str">
        <f>VLOOKUP(tblSalaries[[#This Row],[Where do you work]],tblCountries[[Actual]:[Mapping]],2,FALSE)</f>
        <v>India</v>
      </c>
      <c r="L1780" t="s">
        <v>186</v>
      </c>
      <c r="M1780" s="21">
        <v>1.6</v>
      </c>
      <c r="N1780" t="str">
        <f>VLOOKUP(IF(FLOOR(tblSalaries[[#This Row],[Salary in USD]]/salary_step,1)&gt;19,19,FLOOR(tblSalaries[[#This Row],[Salary in USD]]/salary_step,1)),tblCountries4[#All],2,0)</f>
        <v>00 | 0 - 12500</v>
      </c>
      <c r="O1780">
        <f>IF(VALUE(max_scatterplot)=0,tblSalaries[[#This Row],[Salary in USD]],IF(AND(tblSalaries[[#This Row],[Salary in USD]]&gt;=VALUE(min_scatterplot),tblSalaries[[#This Row],[Salary in USD]]&lt;=VALUE(max_scatterplot)),tblSalaries[[#This Row],[Salary in USD]],selection_false))</f>
        <v>4451.9791718606421</v>
      </c>
    </row>
    <row r="1781" spans="2:15" ht="15" customHeight="1" x14ac:dyDescent="0.25">
      <c r="B1781" t="s">
        <v>3201</v>
      </c>
      <c r="C1781" s="1">
        <v>41058.046342592592</v>
      </c>
      <c r="D1781" s="4">
        <v>4400</v>
      </c>
      <c r="E1781">
        <v>4400</v>
      </c>
      <c r="F1781" t="s">
        <v>6</v>
      </c>
      <c r="G1781">
        <f>tblSalaries[[#This Row],[clean Salary (in local currency)]]*VLOOKUP(tblSalaries[[#This Row],[Currency]],mapping!D:E,2,FALSE)</f>
        <v>4400</v>
      </c>
      <c r="H1781" t="s">
        <v>1370</v>
      </c>
      <c r="I1781" t="s">
        <v>52</v>
      </c>
      <c r="J1781" t="s">
        <v>1371</v>
      </c>
      <c r="K1781" t="str">
        <f>VLOOKUP(tblSalaries[[#This Row],[Where do you work]],tblCountries[[Actual]:[Mapping]],2,FALSE)</f>
        <v>Latin America</v>
      </c>
      <c r="L1781" t="s">
        <v>18</v>
      </c>
      <c r="M1781" s="21">
        <v>5</v>
      </c>
      <c r="N1781" t="str">
        <f>VLOOKUP(IF(FLOOR(tblSalaries[[#This Row],[Salary in USD]]/salary_step,1)&gt;19,19,FLOOR(tblSalaries[[#This Row],[Salary in USD]]/salary_step,1)),tblCountries4[#All],2,0)</f>
        <v>00 | 0 - 12500</v>
      </c>
      <c r="O1781">
        <f>IF(VALUE(max_scatterplot)=0,tblSalaries[[#This Row],[Salary in USD]],IF(AND(tblSalaries[[#This Row],[Salary in USD]]&gt;=VALUE(min_scatterplot),tblSalaries[[#This Row],[Salary in USD]]&lt;=VALUE(max_scatterplot)),tblSalaries[[#This Row],[Salary in USD]],selection_false))</f>
        <v>4400</v>
      </c>
    </row>
    <row r="1782" spans="2:15" ht="15" customHeight="1" x14ac:dyDescent="0.25">
      <c r="B1782" t="s">
        <v>3421</v>
      </c>
      <c r="C1782" s="1">
        <v>41059.485335648147</v>
      </c>
      <c r="D1782" s="4">
        <v>363</v>
      </c>
      <c r="E1782">
        <v>4356</v>
      </c>
      <c r="F1782" t="s">
        <v>6</v>
      </c>
      <c r="G1782">
        <f>tblSalaries[[#This Row],[clean Salary (in local currency)]]*VLOOKUP(tblSalaries[[#This Row],[Currency]],mapping!D:E,2,FALSE)</f>
        <v>4356</v>
      </c>
      <c r="H1782" t="s">
        <v>207</v>
      </c>
      <c r="I1782" t="s">
        <v>20</v>
      </c>
      <c r="J1782" t="s">
        <v>8</v>
      </c>
      <c r="K1782" t="str">
        <f>VLOOKUP(tblSalaries[[#This Row],[Where do you work]],tblCountries[[Actual]:[Mapping]],2,FALSE)</f>
        <v>India</v>
      </c>
      <c r="L1782" t="s">
        <v>9</v>
      </c>
      <c r="M1782" s="21">
        <v>5</v>
      </c>
      <c r="N1782" t="str">
        <f>VLOOKUP(IF(FLOOR(tblSalaries[[#This Row],[Salary in USD]]/salary_step,1)&gt;19,19,FLOOR(tblSalaries[[#This Row],[Salary in USD]]/salary_step,1)),tblCountries4[#All],2,0)</f>
        <v>00 | 0 - 12500</v>
      </c>
      <c r="O1782">
        <f>IF(VALUE(max_scatterplot)=0,tblSalaries[[#This Row],[Salary in USD]],IF(AND(tblSalaries[[#This Row],[Salary in USD]]&gt;=VALUE(min_scatterplot),tblSalaries[[#This Row],[Salary in USD]]&lt;=VALUE(max_scatterplot)),tblSalaries[[#This Row],[Salary in USD]],selection_false))</f>
        <v>4356</v>
      </c>
    </row>
    <row r="1783" spans="2:15" ht="15" customHeight="1" x14ac:dyDescent="0.25">
      <c r="B1783" t="s">
        <v>2060</v>
      </c>
      <c r="C1783" s="1">
        <v>41054.257152777776</v>
      </c>
      <c r="D1783" s="4">
        <v>4320</v>
      </c>
      <c r="E1783">
        <v>4320</v>
      </c>
      <c r="F1783" t="s">
        <v>6</v>
      </c>
      <c r="G1783">
        <f>tblSalaries[[#This Row],[clean Salary (in local currency)]]*VLOOKUP(tblSalaries[[#This Row],[Currency]],mapping!D:E,2,FALSE)</f>
        <v>4320</v>
      </c>
      <c r="H1783" t="s">
        <v>102</v>
      </c>
      <c r="I1783" t="s">
        <v>310</v>
      </c>
      <c r="J1783" t="s">
        <v>8</v>
      </c>
      <c r="K1783" t="str">
        <f>VLOOKUP(tblSalaries[[#This Row],[Where do you work]],tblCountries[[Actual]:[Mapping]],2,FALSE)</f>
        <v>India</v>
      </c>
      <c r="L1783" t="s">
        <v>18</v>
      </c>
      <c r="M1783" s="21" t="s">
        <v>4016</v>
      </c>
      <c r="N1783" t="str">
        <f>VLOOKUP(IF(FLOOR(tblSalaries[[#This Row],[Salary in USD]]/salary_step,1)&gt;19,19,FLOOR(tblSalaries[[#This Row],[Salary in USD]]/salary_step,1)),tblCountries4[#All],2,0)</f>
        <v>00 | 0 - 12500</v>
      </c>
      <c r="O1783">
        <f>IF(VALUE(max_scatterplot)=0,tblSalaries[[#This Row],[Salary in USD]],IF(AND(tblSalaries[[#This Row],[Salary in USD]]&gt;=VALUE(min_scatterplot),tblSalaries[[#This Row],[Salary in USD]]&lt;=VALUE(max_scatterplot)),tblSalaries[[#This Row],[Salary in USD]],selection_false))</f>
        <v>4320</v>
      </c>
    </row>
    <row r="1784" spans="2:15" ht="15" customHeight="1" x14ac:dyDescent="0.25">
      <c r="B1784" t="s">
        <v>3105</v>
      </c>
      <c r="C1784" s="1">
        <v>41057.732129629629</v>
      </c>
      <c r="D1784" s="4">
        <v>242304</v>
      </c>
      <c r="E1784">
        <v>242304</v>
      </c>
      <c r="F1784" t="s">
        <v>40</v>
      </c>
      <c r="G1784">
        <f>tblSalaries[[#This Row],[clean Salary (in local currency)]]*VLOOKUP(tblSalaries[[#This Row],[Currency]],mapping!D:E,2,FALSE)</f>
        <v>4314.929445034084</v>
      </c>
      <c r="H1784" t="s">
        <v>932</v>
      </c>
      <c r="I1784" t="s">
        <v>310</v>
      </c>
      <c r="J1784" t="s">
        <v>8</v>
      </c>
      <c r="K1784" t="str">
        <f>VLOOKUP(tblSalaries[[#This Row],[Where do you work]],tblCountries[[Actual]:[Mapping]],2,FALSE)</f>
        <v>India</v>
      </c>
      <c r="L1784" t="s">
        <v>9</v>
      </c>
      <c r="M1784" s="21">
        <v>7</v>
      </c>
      <c r="N1784" t="str">
        <f>VLOOKUP(IF(FLOOR(tblSalaries[[#This Row],[Salary in USD]]/salary_step,1)&gt;19,19,FLOOR(tblSalaries[[#This Row],[Salary in USD]]/salary_step,1)),tblCountries4[#All],2,0)</f>
        <v>00 | 0 - 12500</v>
      </c>
      <c r="O1784">
        <f>IF(VALUE(max_scatterplot)=0,tblSalaries[[#This Row],[Salary in USD]],IF(AND(tblSalaries[[#This Row],[Salary in USD]]&gt;=VALUE(min_scatterplot),tblSalaries[[#This Row],[Salary in USD]]&lt;=VALUE(max_scatterplot)),tblSalaries[[#This Row],[Salary in USD]],selection_false))</f>
        <v>4314.929445034084</v>
      </c>
    </row>
    <row r="1785" spans="2:15" ht="15" customHeight="1" x14ac:dyDescent="0.25">
      <c r="B1785" t="s">
        <v>2572</v>
      </c>
      <c r="C1785" s="1">
        <v>41055.296412037038</v>
      </c>
      <c r="D1785" s="4" t="s">
        <v>677</v>
      </c>
      <c r="E1785">
        <v>4285</v>
      </c>
      <c r="F1785" t="s">
        <v>6</v>
      </c>
      <c r="G1785">
        <f>tblSalaries[[#This Row],[clean Salary (in local currency)]]*VLOOKUP(tblSalaries[[#This Row],[Currency]],mapping!D:E,2,FALSE)</f>
        <v>4285</v>
      </c>
      <c r="H1785" t="s">
        <v>678</v>
      </c>
      <c r="I1785" t="s">
        <v>20</v>
      </c>
      <c r="J1785" t="s">
        <v>8</v>
      </c>
      <c r="K1785" t="str">
        <f>VLOOKUP(tblSalaries[[#This Row],[Where do you work]],tblCountries[[Actual]:[Mapping]],2,FALSE)</f>
        <v>India</v>
      </c>
      <c r="L1785" t="s">
        <v>13</v>
      </c>
      <c r="M1785" s="21">
        <v>6</v>
      </c>
      <c r="N1785" t="str">
        <f>VLOOKUP(IF(FLOOR(tblSalaries[[#This Row],[Salary in USD]]/salary_step,1)&gt;19,19,FLOOR(tblSalaries[[#This Row],[Salary in USD]]/salary_step,1)),tblCountries4[#All],2,0)</f>
        <v>00 | 0 - 12500</v>
      </c>
      <c r="O1785">
        <f>IF(VALUE(max_scatterplot)=0,tblSalaries[[#This Row],[Salary in USD]],IF(AND(tblSalaries[[#This Row],[Salary in USD]]&gt;=VALUE(min_scatterplot),tblSalaries[[#This Row],[Salary in USD]]&lt;=VALUE(max_scatterplot)),tblSalaries[[#This Row],[Salary in USD]],selection_false))</f>
        <v>4285</v>
      </c>
    </row>
    <row r="1786" spans="2:15" ht="15" customHeight="1" x14ac:dyDescent="0.25">
      <c r="B1786" t="s">
        <v>2427</v>
      </c>
      <c r="C1786" s="1">
        <v>41055.100810185184</v>
      </c>
      <c r="D1786" s="4" t="s">
        <v>516</v>
      </c>
      <c r="E1786">
        <v>240000</v>
      </c>
      <c r="F1786" t="s">
        <v>40</v>
      </c>
      <c r="G1786">
        <f>tblSalaries[[#This Row],[clean Salary (in local currency)]]*VLOOKUP(tblSalaries[[#This Row],[Currency]],mapping!D:E,2,FALSE)</f>
        <v>4273.9000049862161</v>
      </c>
      <c r="H1786" t="s">
        <v>517</v>
      </c>
      <c r="I1786" t="s">
        <v>52</v>
      </c>
      <c r="J1786" t="s">
        <v>8</v>
      </c>
      <c r="K1786" t="str">
        <f>VLOOKUP(tblSalaries[[#This Row],[Where do you work]],tblCountries[[Actual]:[Mapping]],2,FALSE)</f>
        <v>India</v>
      </c>
      <c r="L1786" t="s">
        <v>13</v>
      </c>
      <c r="M1786" s="21" t="s">
        <v>4016</v>
      </c>
      <c r="N1786" t="str">
        <f>VLOOKUP(IF(FLOOR(tblSalaries[[#This Row],[Salary in USD]]/salary_step,1)&gt;19,19,FLOOR(tblSalaries[[#This Row],[Salary in USD]]/salary_step,1)),tblCountries4[#All],2,0)</f>
        <v>00 | 0 - 12500</v>
      </c>
      <c r="O1786">
        <f>IF(VALUE(max_scatterplot)=0,tblSalaries[[#This Row],[Salary in USD]],IF(AND(tblSalaries[[#This Row],[Salary in USD]]&gt;=VALUE(min_scatterplot),tblSalaries[[#This Row],[Salary in USD]]&lt;=VALUE(max_scatterplot)),tblSalaries[[#This Row],[Salary in USD]],selection_false))</f>
        <v>4273.9000049862161</v>
      </c>
    </row>
    <row r="1787" spans="2:15" ht="15" customHeight="1" x14ac:dyDescent="0.25">
      <c r="B1787" t="s">
        <v>2599</v>
      </c>
      <c r="C1787" s="1">
        <v>41055.374247685184</v>
      </c>
      <c r="D1787" s="4" t="s">
        <v>701</v>
      </c>
      <c r="E1787">
        <v>240000</v>
      </c>
      <c r="F1787" t="s">
        <v>40</v>
      </c>
      <c r="G1787">
        <f>tblSalaries[[#This Row],[clean Salary (in local currency)]]*VLOOKUP(tblSalaries[[#This Row],[Currency]],mapping!D:E,2,FALSE)</f>
        <v>4273.9000049862161</v>
      </c>
      <c r="H1787" t="s">
        <v>702</v>
      </c>
      <c r="I1787" t="s">
        <v>20</v>
      </c>
      <c r="J1787" t="s">
        <v>8</v>
      </c>
      <c r="K1787" t="str">
        <f>VLOOKUP(tblSalaries[[#This Row],[Where do you work]],tblCountries[[Actual]:[Mapping]],2,FALSE)</f>
        <v>India</v>
      </c>
      <c r="L1787" t="s">
        <v>18</v>
      </c>
      <c r="M1787" s="21">
        <v>5</v>
      </c>
      <c r="N1787" t="str">
        <f>VLOOKUP(IF(FLOOR(tblSalaries[[#This Row],[Salary in USD]]/salary_step,1)&gt;19,19,FLOOR(tblSalaries[[#This Row],[Salary in USD]]/salary_step,1)),tblCountries4[#All],2,0)</f>
        <v>00 | 0 - 12500</v>
      </c>
      <c r="O1787">
        <f>IF(VALUE(max_scatterplot)=0,tblSalaries[[#This Row],[Salary in USD]],IF(AND(tblSalaries[[#This Row],[Salary in USD]]&gt;=VALUE(min_scatterplot),tblSalaries[[#This Row],[Salary in USD]]&lt;=VALUE(max_scatterplot)),tblSalaries[[#This Row],[Salary in USD]],selection_false))</f>
        <v>4273.9000049862161</v>
      </c>
    </row>
    <row r="1788" spans="2:15" ht="15" customHeight="1" x14ac:dyDescent="0.25">
      <c r="B1788" t="s">
        <v>2747</v>
      </c>
      <c r="C1788" s="1">
        <v>41055.690486111111</v>
      </c>
      <c r="D1788" s="4" t="s">
        <v>862</v>
      </c>
      <c r="E1788">
        <v>240000</v>
      </c>
      <c r="F1788" t="s">
        <v>40</v>
      </c>
      <c r="G1788">
        <f>tblSalaries[[#This Row],[clean Salary (in local currency)]]*VLOOKUP(tblSalaries[[#This Row],[Currency]],mapping!D:E,2,FALSE)</f>
        <v>4273.9000049862161</v>
      </c>
      <c r="H1788" t="s">
        <v>863</v>
      </c>
      <c r="I1788" t="s">
        <v>310</v>
      </c>
      <c r="J1788" t="s">
        <v>8</v>
      </c>
      <c r="K1788" t="str">
        <f>VLOOKUP(tblSalaries[[#This Row],[Where do you work]],tblCountries[[Actual]:[Mapping]],2,FALSE)</f>
        <v>India</v>
      </c>
      <c r="L1788" t="s">
        <v>9</v>
      </c>
      <c r="M1788" s="21">
        <v>8</v>
      </c>
      <c r="N1788" t="str">
        <f>VLOOKUP(IF(FLOOR(tblSalaries[[#This Row],[Salary in USD]]/salary_step,1)&gt;19,19,FLOOR(tblSalaries[[#This Row],[Salary in USD]]/salary_step,1)),tblCountries4[#All],2,0)</f>
        <v>00 | 0 - 12500</v>
      </c>
      <c r="O1788">
        <f>IF(VALUE(max_scatterplot)=0,tblSalaries[[#This Row],[Salary in USD]],IF(AND(tblSalaries[[#This Row],[Salary in USD]]&gt;=VALUE(min_scatterplot),tblSalaries[[#This Row],[Salary in USD]]&lt;=VALUE(max_scatterplot)),tblSalaries[[#This Row],[Salary in USD]],selection_false))</f>
        <v>4273.9000049862161</v>
      </c>
    </row>
    <row r="1789" spans="2:15" ht="15" customHeight="1" x14ac:dyDescent="0.25">
      <c r="B1789" t="s">
        <v>2753</v>
      </c>
      <c r="C1789" s="1">
        <v>41055.710717592592</v>
      </c>
      <c r="D1789" s="4" t="s">
        <v>871</v>
      </c>
      <c r="E1789">
        <v>240000</v>
      </c>
      <c r="F1789" t="s">
        <v>40</v>
      </c>
      <c r="G1789">
        <f>tblSalaries[[#This Row],[clean Salary (in local currency)]]*VLOOKUP(tblSalaries[[#This Row],[Currency]],mapping!D:E,2,FALSE)</f>
        <v>4273.9000049862161</v>
      </c>
      <c r="H1789" t="s">
        <v>872</v>
      </c>
      <c r="I1789" t="s">
        <v>20</v>
      </c>
      <c r="J1789" t="s">
        <v>8</v>
      </c>
      <c r="K1789" t="str">
        <f>VLOOKUP(tblSalaries[[#This Row],[Where do you work]],tblCountries[[Actual]:[Mapping]],2,FALSE)</f>
        <v>India</v>
      </c>
      <c r="L1789" t="s">
        <v>18</v>
      </c>
      <c r="M1789" s="21">
        <v>20</v>
      </c>
      <c r="N1789" t="str">
        <f>VLOOKUP(IF(FLOOR(tblSalaries[[#This Row],[Salary in USD]]/salary_step,1)&gt;19,19,FLOOR(tblSalaries[[#This Row],[Salary in USD]]/salary_step,1)),tblCountries4[#All],2,0)</f>
        <v>00 | 0 - 12500</v>
      </c>
      <c r="O1789">
        <f>IF(VALUE(max_scatterplot)=0,tblSalaries[[#This Row],[Salary in USD]],IF(AND(tblSalaries[[#This Row],[Salary in USD]]&gt;=VALUE(min_scatterplot),tblSalaries[[#This Row],[Salary in USD]]&lt;=VALUE(max_scatterplot)),tblSalaries[[#This Row],[Salary in USD]],selection_false))</f>
        <v>4273.9000049862161</v>
      </c>
    </row>
    <row r="1790" spans="2:15" ht="15" customHeight="1" x14ac:dyDescent="0.25">
      <c r="B1790" t="s">
        <v>2780</v>
      </c>
      <c r="C1790" s="1">
        <v>41055.815416666665</v>
      </c>
      <c r="D1790" s="4">
        <v>240000</v>
      </c>
      <c r="E1790">
        <v>240000</v>
      </c>
      <c r="F1790" t="s">
        <v>40</v>
      </c>
      <c r="G1790">
        <f>tblSalaries[[#This Row],[clean Salary (in local currency)]]*VLOOKUP(tblSalaries[[#This Row],[Currency]],mapping!D:E,2,FALSE)</f>
        <v>4273.9000049862161</v>
      </c>
      <c r="H1790" t="s">
        <v>20</v>
      </c>
      <c r="I1790" t="s">
        <v>20</v>
      </c>
      <c r="J1790" t="s">
        <v>8</v>
      </c>
      <c r="K1790" t="str">
        <f>VLOOKUP(tblSalaries[[#This Row],[Where do you work]],tblCountries[[Actual]:[Mapping]],2,FALSE)</f>
        <v>India</v>
      </c>
      <c r="L1790" t="s">
        <v>13</v>
      </c>
      <c r="M1790" s="21">
        <v>4</v>
      </c>
      <c r="N1790" t="str">
        <f>VLOOKUP(IF(FLOOR(tblSalaries[[#This Row],[Salary in USD]]/salary_step,1)&gt;19,19,FLOOR(tblSalaries[[#This Row],[Salary in USD]]/salary_step,1)),tblCountries4[#All],2,0)</f>
        <v>00 | 0 - 12500</v>
      </c>
      <c r="O1790">
        <f>IF(VALUE(max_scatterplot)=0,tblSalaries[[#This Row],[Salary in USD]],IF(AND(tblSalaries[[#This Row],[Salary in USD]]&gt;=VALUE(min_scatterplot),tblSalaries[[#This Row],[Salary in USD]]&lt;=VALUE(max_scatterplot)),tblSalaries[[#This Row],[Salary in USD]],selection_false))</f>
        <v>4273.9000049862161</v>
      </c>
    </row>
    <row r="1791" spans="2:15" ht="15" customHeight="1" x14ac:dyDescent="0.25">
      <c r="B1791" t="s">
        <v>2806</v>
      </c>
      <c r="C1791" s="1">
        <v>41055.92287037037</v>
      </c>
      <c r="D1791" s="4" t="s">
        <v>936</v>
      </c>
      <c r="E1791">
        <v>240000</v>
      </c>
      <c r="F1791" t="s">
        <v>40</v>
      </c>
      <c r="G1791">
        <f>tblSalaries[[#This Row],[clean Salary (in local currency)]]*VLOOKUP(tblSalaries[[#This Row],[Currency]],mapping!D:E,2,FALSE)</f>
        <v>4273.9000049862161</v>
      </c>
      <c r="H1791" t="s">
        <v>755</v>
      </c>
      <c r="I1791" t="s">
        <v>52</v>
      </c>
      <c r="J1791" t="s">
        <v>8</v>
      </c>
      <c r="K1791" t="str">
        <f>VLOOKUP(tblSalaries[[#This Row],[Where do you work]],tblCountries[[Actual]:[Mapping]],2,FALSE)</f>
        <v>India</v>
      </c>
      <c r="L1791" t="s">
        <v>18</v>
      </c>
      <c r="M1791" s="21">
        <v>3</v>
      </c>
      <c r="N1791" t="str">
        <f>VLOOKUP(IF(FLOOR(tblSalaries[[#This Row],[Salary in USD]]/salary_step,1)&gt;19,19,FLOOR(tblSalaries[[#This Row],[Salary in USD]]/salary_step,1)),tblCountries4[#All],2,0)</f>
        <v>00 | 0 - 12500</v>
      </c>
      <c r="O1791">
        <f>IF(VALUE(max_scatterplot)=0,tblSalaries[[#This Row],[Salary in USD]],IF(AND(tblSalaries[[#This Row],[Salary in USD]]&gt;=VALUE(min_scatterplot),tblSalaries[[#This Row],[Salary in USD]]&lt;=VALUE(max_scatterplot)),tblSalaries[[#This Row],[Salary in USD]],selection_false))</f>
        <v>4273.9000049862161</v>
      </c>
    </row>
    <row r="1792" spans="2:15" ht="15" customHeight="1" x14ac:dyDescent="0.25">
      <c r="B1792" t="s">
        <v>3071</v>
      </c>
      <c r="C1792" s="1">
        <v>41057.659282407411</v>
      </c>
      <c r="D1792" s="4">
        <v>240000</v>
      </c>
      <c r="E1792">
        <v>240000</v>
      </c>
      <c r="F1792" t="s">
        <v>40</v>
      </c>
      <c r="G1792">
        <f>tblSalaries[[#This Row],[clean Salary (in local currency)]]*VLOOKUP(tblSalaries[[#This Row],[Currency]],mapping!D:E,2,FALSE)</f>
        <v>4273.9000049862161</v>
      </c>
      <c r="H1792" t="s">
        <v>749</v>
      </c>
      <c r="I1792" t="s">
        <v>20</v>
      </c>
      <c r="J1792" t="s">
        <v>8</v>
      </c>
      <c r="K1792" t="str">
        <f>VLOOKUP(tblSalaries[[#This Row],[Where do you work]],tblCountries[[Actual]:[Mapping]],2,FALSE)</f>
        <v>India</v>
      </c>
      <c r="L1792" t="s">
        <v>18</v>
      </c>
      <c r="M1792" s="21">
        <v>3</v>
      </c>
      <c r="N1792" t="str">
        <f>VLOOKUP(IF(FLOOR(tblSalaries[[#This Row],[Salary in USD]]/salary_step,1)&gt;19,19,FLOOR(tblSalaries[[#This Row],[Salary in USD]]/salary_step,1)),tblCountries4[#All],2,0)</f>
        <v>00 | 0 - 12500</v>
      </c>
      <c r="O1792">
        <f>IF(VALUE(max_scatterplot)=0,tblSalaries[[#This Row],[Salary in USD]],IF(AND(tblSalaries[[#This Row],[Salary in USD]]&gt;=VALUE(min_scatterplot),tblSalaries[[#This Row],[Salary in USD]]&lt;=VALUE(max_scatterplot)),tblSalaries[[#This Row],[Salary in USD]],selection_false))</f>
        <v>4273.9000049862161</v>
      </c>
    </row>
    <row r="1793" spans="2:15" ht="15" customHeight="1" x14ac:dyDescent="0.25">
      <c r="B1793" t="s">
        <v>3081</v>
      </c>
      <c r="C1793" s="1">
        <v>41057.674212962964</v>
      </c>
      <c r="D1793" s="4" t="s">
        <v>701</v>
      </c>
      <c r="E1793">
        <v>240000</v>
      </c>
      <c r="F1793" t="s">
        <v>40</v>
      </c>
      <c r="G1793">
        <f>tblSalaries[[#This Row],[clean Salary (in local currency)]]*VLOOKUP(tblSalaries[[#This Row],[Currency]],mapping!D:E,2,FALSE)</f>
        <v>4273.9000049862161</v>
      </c>
      <c r="H1793" t="s">
        <v>310</v>
      </c>
      <c r="I1793" t="s">
        <v>310</v>
      </c>
      <c r="J1793" t="s">
        <v>8</v>
      </c>
      <c r="K1793" t="str">
        <f>VLOOKUP(tblSalaries[[#This Row],[Where do you work]],tblCountries[[Actual]:[Mapping]],2,FALSE)</f>
        <v>India</v>
      </c>
      <c r="L1793" t="s">
        <v>13</v>
      </c>
      <c r="M1793" s="21">
        <v>20</v>
      </c>
      <c r="N1793" t="str">
        <f>VLOOKUP(IF(FLOOR(tblSalaries[[#This Row],[Salary in USD]]/salary_step,1)&gt;19,19,FLOOR(tblSalaries[[#This Row],[Salary in USD]]/salary_step,1)),tblCountries4[#All],2,0)</f>
        <v>00 | 0 - 12500</v>
      </c>
      <c r="O1793">
        <f>IF(VALUE(max_scatterplot)=0,tblSalaries[[#This Row],[Salary in USD]],IF(AND(tblSalaries[[#This Row],[Salary in USD]]&gt;=VALUE(min_scatterplot),tblSalaries[[#This Row],[Salary in USD]]&lt;=VALUE(max_scatterplot)),tblSalaries[[#This Row],[Salary in USD]],selection_false))</f>
        <v>4273.9000049862161</v>
      </c>
    </row>
    <row r="1794" spans="2:15" ht="15" customHeight="1" x14ac:dyDescent="0.25">
      <c r="B1794" t="s">
        <v>3628</v>
      </c>
      <c r="C1794" s="1">
        <v>41064.601215277777</v>
      </c>
      <c r="D1794" s="4" t="s">
        <v>1795</v>
      </c>
      <c r="E1794">
        <v>240000</v>
      </c>
      <c r="F1794" t="s">
        <v>40</v>
      </c>
      <c r="G1794">
        <f>tblSalaries[[#This Row],[clean Salary (in local currency)]]*VLOOKUP(tblSalaries[[#This Row],[Currency]],mapping!D:E,2,FALSE)</f>
        <v>4273.9000049862161</v>
      </c>
      <c r="H1794" t="s">
        <v>1796</v>
      </c>
      <c r="I1794" t="s">
        <v>488</v>
      </c>
      <c r="J1794" t="s">
        <v>8</v>
      </c>
      <c r="K1794" t="str">
        <f>VLOOKUP(tblSalaries[[#This Row],[Where do you work]],tblCountries[[Actual]:[Mapping]],2,FALSE)</f>
        <v>India</v>
      </c>
      <c r="L1794" t="s">
        <v>18</v>
      </c>
      <c r="M1794" s="21">
        <v>15</v>
      </c>
      <c r="N1794" t="str">
        <f>VLOOKUP(IF(FLOOR(tblSalaries[[#This Row],[Salary in USD]]/salary_step,1)&gt;19,19,FLOOR(tblSalaries[[#This Row],[Salary in USD]]/salary_step,1)),tblCountries4[#All],2,0)</f>
        <v>00 | 0 - 12500</v>
      </c>
      <c r="O1794">
        <f>IF(VALUE(max_scatterplot)=0,tblSalaries[[#This Row],[Salary in USD]],IF(AND(tblSalaries[[#This Row],[Salary in USD]]&gt;=VALUE(min_scatterplot),tblSalaries[[#This Row],[Salary in USD]]&lt;=VALUE(max_scatterplot)),tblSalaries[[#This Row],[Salary in USD]],selection_false))</f>
        <v>4273.9000049862161</v>
      </c>
    </row>
    <row r="1795" spans="2:15" ht="15" customHeight="1" x14ac:dyDescent="0.25">
      <c r="B1795" t="s">
        <v>2623</v>
      </c>
      <c r="C1795" s="1">
        <v>41055.464895833335</v>
      </c>
      <c r="D1795" s="4">
        <v>4200</v>
      </c>
      <c r="E1795">
        <v>4200</v>
      </c>
      <c r="F1795" t="s">
        <v>6</v>
      </c>
      <c r="G1795">
        <f>tblSalaries[[#This Row],[clean Salary (in local currency)]]*VLOOKUP(tblSalaries[[#This Row],[Currency]],mapping!D:E,2,FALSE)</f>
        <v>4200</v>
      </c>
      <c r="H1795" t="s">
        <v>721</v>
      </c>
      <c r="I1795" t="s">
        <v>3999</v>
      </c>
      <c r="J1795" t="s">
        <v>8</v>
      </c>
      <c r="K1795" t="str">
        <f>VLOOKUP(tblSalaries[[#This Row],[Where do you work]],tblCountries[[Actual]:[Mapping]],2,FALSE)</f>
        <v>India</v>
      </c>
      <c r="L1795" t="s">
        <v>13</v>
      </c>
      <c r="M1795" s="21">
        <v>4</v>
      </c>
      <c r="N1795" t="str">
        <f>VLOOKUP(IF(FLOOR(tblSalaries[[#This Row],[Salary in USD]]/salary_step,1)&gt;19,19,FLOOR(tblSalaries[[#This Row],[Salary in USD]]/salary_step,1)),tblCountries4[#All],2,0)</f>
        <v>00 | 0 - 12500</v>
      </c>
      <c r="O1795">
        <f>IF(VALUE(max_scatterplot)=0,tblSalaries[[#This Row],[Salary in USD]],IF(AND(tblSalaries[[#This Row],[Salary in USD]]&gt;=VALUE(min_scatterplot),tblSalaries[[#This Row],[Salary in USD]]&lt;=VALUE(max_scatterplot)),tblSalaries[[#This Row],[Salary in USD]],selection_false))</f>
        <v>4200</v>
      </c>
    </row>
    <row r="1796" spans="2:15" ht="15" customHeight="1" x14ac:dyDescent="0.25">
      <c r="B1796" t="s">
        <v>2201</v>
      </c>
      <c r="C1796" s="1">
        <v>41055.036458333336</v>
      </c>
      <c r="D1796" s="4">
        <v>233000</v>
      </c>
      <c r="E1796">
        <v>233000</v>
      </c>
      <c r="F1796" t="s">
        <v>40</v>
      </c>
      <c r="G1796">
        <f>tblSalaries[[#This Row],[clean Salary (in local currency)]]*VLOOKUP(tblSalaries[[#This Row],[Currency]],mapping!D:E,2,FALSE)</f>
        <v>4149.2445881741187</v>
      </c>
      <c r="H1796" t="s">
        <v>267</v>
      </c>
      <c r="I1796" t="s">
        <v>52</v>
      </c>
      <c r="J1796" t="s">
        <v>8</v>
      </c>
      <c r="K1796" t="str">
        <f>VLOOKUP(tblSalaries[[#This Row],[Where do you work]],tblCountries[[Actual]:[Mapping]],2,FALSE)</f>
        <v>India</v>
      </c>
      <c r="L1796" t="s">
        <v>13</v>
      </c>
      <c r="M1796" s="21" t="s">
        <v>4016</v>
      </c>
      <c r="N1796" t="str">
        <f>VLOOKUP(IF(FLOOR(tblSalaries[[#This Row],[Salary in USD]]/salary_step,1)&gt;19,19,FLOOR(tblSalaries[[#This Row],[Salary in USD]]/salary_step,1)),tblCountries4[#All],2,0)</f>
        <v>00 | 0 - 12500</v>
      </c>
      <c r="O1796">
        <f>IF(VALUE(max_scatterplot)=0,tblSalaries[[#This Row],[Salary in USD]],IF(AND(tblSalaries[[#This Row],[Salary in USD]]&gt;=VALUE(min_scatterplot),tblSalaries[[#This Row],[Salary in USD]]&lt;=VALUE(max_scatterplot)),tblSalaries[[#This Row],[Salary in USD]],selection_false))</f>
        <v>4149.2445881741187</v>
      </c>
    </row>
    <row r="1797" spans="2:15" ht="15" customHeight="1" x14ac:dyDescent="0.25">
      <c r="B1797" t="s">
        <v>2661</v>
      </c>
      <c r="C1797" s="1">
        <v>41055.533553240741</v>
      </c>
      <c r="D1797" s="4" t="s">
        <v>769</v>
      </c>
      <c r="E1797">
        <v>230000</v>
      </c>
      <c r="F1797" t="s">
        <v>40</v>
      </c>
      <c r="G1797">
        <f>tblSalaries[[#This Row],[clean Salary (in local currency)]]*VLOOKUP(tblSalaries[[#This Row],[Currency]],mapping!D:E,2,FALSE)</f>
        <v>4095.8208381117906</v>
      </c>
      <c r="H1797" t="s">
        <v>721</v>
      </c>
      <c r="I1797" t="s">
        <v>3999</v>
      </c>
      <c r="J1797" t="s">
        <v>8</v>
      </c>
      <c r="K1797" t="str">
        <f>VLOOKUP(tblSalaries[[#This Row],[Where do you work]],tblCountries[[Actual]:[Mapping]],2,FALSE)</f>
        <v>India</v>
      </c>
      <c r="L1797" t="s">
        <v>13</v>
      </c>
      <c r="M1797" s="21">
        <v>3</v>
      </c>
      <c r="N1797" t="str">
        <f>VLOOKUP(IF(FLOOR(tblSalaries[[#This Row],[Salary in USD]]/salary_step,1)&gt;19,19,FLOOR(tblSalaries[[#This Row],[Salary in USD]]/salary_step,1)),tblCountries4[#All],2,0)</f>
        <v>00 | 0 - 12500</v>
      </c>
      <c r="O1797">
        <f>IF(VALUE(max_scatterplot)=0,tblSalaries[[#This Row],[Salary in USD]],IF(AND(tblSalaries[[#This Row],[Salary in USD]]&gt;=VALUE(min_scatterplot),tblSalaries[[#This Row],[Salary in USD]]&lt;=VALUE(max_scatterplot)),tblSalaries[[#This Row],[Salary in USD]],selection_false))</f>
        <v>4095.8208381117906</v>
      </c>
    </row>
    <row r="1798" spans="2:15" ht="15" customHeight="1" x14ac:dyDescent="0.25">
      <c r="B1798" t="s">
        <v>3448</v>
      </c>
      <c r="C1798" s="1">
        <v>41059.709143518521</v>
      </c>
      <c r="D1798" s="4">
        <v>230000</v>
      </c>
      <c r="E1798">
        <v>230000</v>
      </c>
      <c r="F1798" t="s">
        <v>40</v>
      </c>
      <c r="G1798">
        <f>tblSalaries[[#This Row],[clean Salary (in local currency)]]*VLOOKUP(tblSalaries[[#This Row],[Currency]],mapping!D:E,2,FALSE)</f>
        <v>4095.8208381117906</v>
      </c>
      <c r="H1798" t="s">
        <v>1624</v>
      </c>
      <c r="I1798" t="s">
        <v>20</v>
      </c>
      <c r="J1798" t="s">
        <v>8</v>
      </c>
      <c r="K1798" t="str">
        <f>VLOOKUP(tblSalaries[[#This Row],[Where do you work]],tblCountries[[Actual]:[Mapping]],2,FALSE)</f>
        <v>India</v>
      </c>
      <c r="L1798" t="s">
        <v>9</v>
      </c>
      <c r="M1798" s="21">
        <v>1.6</v>
      </c>
      <c r="N1798" t="str">
        <f>VLOOKUP(IF(FLOOR(tblSalaries[[#This Row],[Salary in USD]]/salary_step,1)&gt;19,19,FLOOR(tblSalaries[[#This Row],[Salary in USD]]/salary_step,1)),tblCountries4[#All],2,0)</f>
        <v>00 | 0 - 12500</v>
      </c>
      <c r="O1798">
        <f>IF(VALUE(max_scatterplot)=0,tblSalaries[[#This Row],[Salary in USD]],IF(AND(tblSalaries[[#This Row],[Salary in USD]]&gt;=VALUE(min_scatterplot),tblSalaries[[#This Row],[Salary in USD]]&lt;=VALUE(max_scatterplot)),tblSalaries[[#This Row],[Salary in USD]],selection_false))</f>
        <v>4095.8208381117906</v>
      </c>
    </row>
    <row r="1799" spans="2:15" ht="15" customHeight="1" x14ac:dyDescent="0.25">
      <c r="B1799" t="s">
        <v>3613</v>
      </c>
      <c r="C1799" s="1">
        <v>41063.602418981478</v>
      </c>
      <c r="D1799" s="4">
        <v>4019</v>
      </c>
      <c r="E1799">
        <v>4019</v>
      </c>
      <c r="F1799" t="s">
        <v>6</v>
      </c>
      <c r="G1799">
        <f>tblSalaries[[#This Row],[clean Salary (in local currency)]]*VLOOKUP(tblSalaries[[#This Row],[Currency]],mapping!D:E,2,FALSE)</f>
        <v>4019</v>
      </c>
      <c r="H1799" t="s">
        <v>1783</v>
      </c>
      <c r="I1799" t="s">
        <v>67</v>
      </c>
      <c r="J1799" t="s">
        <v>347</v>
      </c>
      <c r="K1799" t="str">
        <f>VLOOKUP(tblSalaries[[#This Row],[Where do you work]],tblCountries[[Actual]:[Mapping]],2,FALSE)</f>
        <v>Philippines</v>
      </c>
      <c r="L1799" t="s">
        <v>18</v>
      </c>
      <c r="M1799" s="21">
        <v>3</v>
      </c>
      <c r="N1799" t="str">
        <f>VLOOKUP(IF(FLOOR(tblSalaries[[#This Row],[Salary in USD]]/salary_step,1)&gt;19,19,FLOOR(tblSalaries[[#This Row],[Salary in USD]]/salary_step,1)),tblCountries4[#All],2,0)</f>
        <v>00 | 0 - 12500</v>
      </c>
      <c r="O1799">
        <f>IF(VALUE(max_scatterplot)=0,tblSalaries[[#This Row],[Salary in USD]],IF(AND(tblSalaries[[#This Row],[Salary in USD]]&gt;=VALUE(min_scatterplot),tblSalaries[[#This Row],[Salary in USD]]&lt;=VALUE(max_scatterplot)),tblSalaries[[#This Row],[Salary in USD]],selection_false))</f>
        <v>4019</v>
      </c>
    </row>
    <row r="1800" spans="2:15" ht="15" customHeight="1" x14ac:dyDescent="0.25">
      <c r="B1800" t="s">
        <v>2751</v>
      </c>
      <c r="C1800" s="1">
        <v>41055.71025462963</v>
      </c>
      <c r="D1800" s="4" t="s">
        <v>868</v>
      </c>
      <c r="E1800">
        <v>225000</v>
      </c>
      <c r="F1800" t="s">
        <v>40</v>
      </c>
      <c r="G1800">
        <f>tblSalaries[[#This Row],[clean Salary (in local currency)]]*VLOOKUP(tblSalaries[[#This Row],[Currency]],mapping!D:E,2,FALSE)</f>
        <v>4006.7812546745777</v>
      </c>
      <c r="H1800" t="s">
        <v>721</v>
      </c>
      <c r="I1800" t="s">
        <v>3999</v>
      </c>
      <c r="J1800" t="s">
        <v>8</v>
      </c>
      <c r="K1800" t="str">
        <f>VLOOKUP(tblSalaries[[#This Row],[Where do you work]],tblCountries[[Actual]:[Mapping]],2,FALSE)</f>
        <v>India</v>
      </c>
      <c r="L1800" t="s">
        <v>13</v>
      </c>
      <c r="M1800" s="21">
        <v>5.5</v>
      </c>
      <c r="N1800" t="str">
        <f>VLOOKUP(IF(FLOOR(tblSalaries[[#This Row],[Salary in USD]]/salary_step,1)&gt;19,19,FLOOR(tblSalaries[[#This Row],[Salary in USD]]/salary_step,1)),tblCountries4[#All],2,0)</f>
        <v>00 | 0 - 12500</v>
      </c>
      <c r="O1800">
        <f>IF(VALUE(max_scatterplot)=0,tblSalaries[[#This Row],[Salary in USD]],IF(AND(tblSalaries[[#This Row],[Salary in USD]]&gt;=VALUE(min_scatterplot),tblSalaries[[#This Row],[Salary in USD]]&lt;=VALUE(max_scatterplot)),tblSalaries[[#This Row],[Salary in USD]],selection_false))</f>
        <v>4006.7812546745777</v>
      </c>
    </row>
    <row r="1801" spans="2:15" ht="15" customHeight="1" x14ac:dyDescent="0.25">
      <c r="B1801" t="s">
        <v>2619</v>
      </c>
      <c r="C1801" s="1">
        <v>41055.460972222223</v>
      </c>
      <c r="D1801" s="4">
        <v>4000</v>
      </c>
      <c r="E1801">
        <v>4000</v>
      </c>
      <c r="F1801" t="s">
        <v>6</v>
      </c>
      <c r="G1801">
        <f>tblSalaries[[#This Row],[clean Salary (in local currency)]]*VLOOKUP(tblSalaries[[#This Row],[Currency]],mapping!D:E,2,FALSE)</f>
        <v>4000</v>
      </c>
      <c r="H1801" t="s">
        <v>721</v>
      </c>
      <c r="I1801" t="s">
        <v>3999</v>
      </c>
      <c r="J1801" t="s">
        <v>8</v>
      </c>
      <c r="K1801" t="str">
        <f>VLOOKUP(tblSalaries[[#This Row],[Where do you work]],tblCountries[[Actual]:[Mapping]],2,FALSE)</f>
        <v>India</v>
      </c>
      <c r="L1801" t="s">
        <v>13</v>
      </c>
      <c r="M1801" s="21">
        <v>6</v>
      </c>
      <c r="N1801" t="str">
        <f>VLOOKUP(IF(FLOOR(tblSalaries[[#This Row],[Salary in USD]]/salary_step,1)&gt;19,19,FLOOR(tblSalaries[[#This Row],[Salary in USD]]/salary_step,1)),tblCountries4[#All],2,0)</f>
        <v>00 | 0 - 12500</v>
      </c>
      <c r="O1801">
        <f>IF(VALUE(max_scatterplot)=0,tblSalaries[[#This Row],[Salary in USD]],IF(AND(tblSalaries[[#This Row],[Salary in USD]]&gt;=VALUE(min_scatterplot),tblSalaries[[#This Row],[Salary in USD]]&lt;=VALUE(max_scatterplot)),tblSalaries[[#This Row],[Salary in USD]],selection_false))</f>
        <v>4000</v>
      </c>
    </row>
    <row r="1802" spans="2:15" ht="15" customHeight="1" x14ac:dyDescent="0.25">
      <c r="B1802" t="s">
        <v>2641</v>
      </c>
      <c r="C1802" s="1">
        <v>41055.496724537035</v>
      </c>
      <c r="D1802" s="4">
        <v>4000</v>
      </c>
      <c r="E1802">
        <v>4000</v>
      </c>
      <c r="F1802" t="s">
        <v>6</v>
      </c>
      <c r="G1802">
        <f>tblSalaries[[#This Row],[clean Salary (in local currency)]]*VLOOKUP(tblSalaries[[#This Row],[Currency]],mapping!D:E,2,FALSE)</f>
        <v>4000</v>
      </c>
      <c r="H1802" t="s">
        <v>721</v>
      </c>
      <c r="I1802" t="s">
        <v>3999</v>
      </c>
      <c r="J1802" t="s">
        <v>8</v>
      </c>
      <c r="K1802" t="str">
        <f>VLOOKUP(tblSalaries[[#This Row],[Where do you work]],tblCountries[[Actual]:[Mapping]],2,FALSE)</f>
        <v>India</v>
      </c>
      <c r="L1802" t="s">
        <v>13</v>
      </c>
      <c r="M1802" s="21">
        <v>4</v>
      </c>
      <c r="N1802" t="str">
        <f>VLOOKUP(IF(FLOOR(tblSalaries[[#This Row],[Salary in USD]]/salary_step,1)&gt;19,19,FLOOR(tblSalaries[[#This Row],[Salary in USD]]/salary_step,1)),tblCountries4[#All],2,0)</f>
        <v>00 | 0 - 12500</v>
      </c>
      <c r="O1802">
        <f>IF(VALUE(max_scatterplot)=0,tblSalaries[[#This Row],[Salary in USD]],IF(AND(tblSalaries[[#This Row],[Salary in USD]]&gt;=VALUE(min_scatterplot),tblSalaries[[#This Row],[Salary in USD]]&lt;=VALUE(max_scatterplot)),tblSalaries[[#This Row],[Salary in USD]],selection_false))</f>
        <v>4000</v>
      </c>
    </row>
    <row r="1803" spans="2:15" ht="15" customHeight="1" x14ac:dyDescent="0.25">
      <c r="B1803" t="s">
        <v>2647</v>
      </c>
      <c r="C1803" s="1">
        <v>41055.513807870368</v>
      </c>
      <c r="D1803" s="4">
        <v>4000</v>
      </c>
      <c r="E1803">
        <v>4000</v>
      </c>
      <c r="F1803" t="s">
        <v>6</v>
      </c>
      <c r="G1803">
        <f>tblSalaries[[#This Row],[clean Salary (in local currency)]]*VLOOKUP(tblSalaries[[#This Row],[Currency]],mapping!D:E,2,FALSE)</f>
        <v>4000</v>
      </c>
      <c r="H1803" t="s">
        <v>754</v>
      </c>
      <c r="I1803" t="s">
        <v>52</v>
      </c>
      <c r="J1803" t="s">
        <v>8</v>
      </c>
      <c r="K1803" t="str">
        <f>VLOOKUP(tblSalaries[[#This Row],[Where do you work]],tblCountries[[Actual]:[Mapping]],2,FALSE)</f>
        <v>India</v>
      </c>
      <c r="L1803" t="s">
        <v>13</v>
      </c>
      <c r="M1803" s="21">
        <v>8</v>
      </c>
      <c r="N1803" t="str">
        <f>VLOOKUP(IF(FLOOR(tblSalaries[[#This Row],[Salary in USD]]/salary_step,1)&gt;19,19,FLOOR(tblSalaries[[#This Row],[Salary in USD]]/salary_step,1)),tblCountries4[#All],2,0)</f>
        <v>00 | 0 - 12500</v>
      </c>
      <c r="O1803">
        <f>IF(VALUE(max_scatterplot)=0,tblSalaries[[#This Row],[Salary in USD]],IF(AND(tblSalaries[[#This Row],[Salary in USD]]&gt;=VALUE(min_scatterplot),tblSalaries[[#This Row],[Salary in USD]]&lt;=VALUE(max_scatterplot)),tblSalaries[[#This Row],[Salary in USD]],selection_false))</f>
        <v>4000</v>
      </c>
    </row>
    <row r="1804" spans="2:15" ht="15" customHeight="1" x14ac:dyDescent="0.25">
      <c r="B1804" t="s">
        <v>3453</v>
      </c>
      <c r="C1804" s="1">
        <v>41059.760740740741</v>
      </c>
      <c r="D1804" s="4">
        <v>4000</v>
      </c>
      <c r="E1804">
        <v>4000</v>
      </c>
      <c r="F1804" t="s">
        <v>6</v>
      </c>
      <c r="G1804">
        <f>tblSalaries[[#This Row],[clean Salary (in local currency)]]*VLOOKUP(tblSalaries[[#This Row],[Currency]],mapping!D:E,2,FALSE)</f>
        <v>4000</v>
      </c>
      <c r="H1804" t="s">
        <v>1633</v>
      </c>
      <c r="I1804" t="s">
        <v>20</v>
      </c>
      <c r="J1804" t="s">
        <v>8</v>
      </c>
      <c r="K1804" t="str">
        <f>VLOOKUP(tblSalaries[[#This Row],[Where do you work]],tblCountries[[Actual]:[Mapping]],2,FALSE)</f>
        <v>India</v>
      </c>
      <c r="L1804" t="s">
        <v>13</v>
      </c>
      <c r="M1804" s="21">
        <v>6</v>
      </c>
      <c r="N1804" t="str">
        <f>VLOOKUP(IF(FLOOR(tblSalaries[[#This Row],[Salary in USD]]/salary_step,1)&gt;19,19,FLOOR(tblSalaries[[#This Row],[Salary in USD]]/salary_step,1)),tblCountries4[#All],2,0)</f>
        <v>00 | 0 - 12500</v>
      </c>
      <c r="O1804">
        <f>IF(VALUE(max_scatterplot)=0,tblSalaries[[#This Row],[Salary in USD]],IF(AND(tblSalaries[[#This Row],[Salary in USD]]&gt;=VALUE(min_scatterplot),tblSalaries[[#This Row],[Salary in USD]]&lt;=VALUE(max_scatterplot)),tblSalaries[[#This Row],[Salary in USD]],selection_false))</f>
        <v>4000</v>
      </c>
    </row>
    <row r="1805" spans="2:15" ht="15" customHeight="1" x14ac:dyDescent="0.25">
      <c r="B1805" t="s">
        <v>3864</v>
      </c>
      <c r="C1805" s="1">
        <v>41079.527268518519</v>
      </c>
      <c r="D1805" s="4">
        <v>4000</v>
      </c>
      <c r="E1805">
        <v>4000</v>
      </c>
      <c r="F1805" t="s">
        <v>6</v>
      </c>
      <c r="G1805">
        <f>tblSalaries[[#This Row],[clean Salary (in local currency)]]*VLOOKUP(tblSalaries[[#This Row],[Currency]],mapping!D:E,2,FALSE)</f>
        <v>4000</v>
      </c>
      <c r="H1805" t="s">
        <v>1987</v>
      </c>
      <c r="I1805" t="s">
        <v>20</v>
      </c>
      <c r="J1805" t="s">
        <v>8</v>
      </c>
      <c r="K1805" t="str">
        <f>VLOOKUP(tblSalaries[[#This Row],[Where do you work]],tblCountries[[Actual]:[Mapping]],2,FALSE)</f>
        <v>India</v>
      </c>
      <c r="L1805" t="s">
        <v>18</v>
      </c>
      <c r="M1805" s="21">
        <v>4</v>
      </c>
      <c r="N1805" t="str">
        <f>VLOOKUP(IF(FLOOR(tblSalaries[[#This Row],[Salary in USD]]/salary_step,1)&gt;19,19,FLOOR(tblSalaries[[#This Row],[Salary in USD]]/salary_step,1)),tblCountries4[#All],2,0)</f>
        <v>00 | 0 - 12500</v>
      </c>
      <c r="O1805">
        <f>IF(VALUE(max_scatterplot)=0,tblSalaries[[#This Row],[Salary in USD]],IF(AND(tblSalaries[[#This Row],[Salary in USD]]&gt;=VALUE(min_scatterplot),tblSalaries[[#This Row],[Salary in USD]]&lt;=VALUE(max_scatterplot)),tblSalaries[[#This Row],[Salary in USD]],selection_false))</f>
        <v>4000</v>
      </c>
    </row>
    <row r="1806" spans="2:15" ht="15" customHeight="1" x14ac:dyDescent="0.25">
      <c r="B1806" t="s">
        <v>2891</v>
      </c>
      <c r="C1806" s="1">
        <v>41056.625717592593</v>
      </c>
      <c r="D1806" s="4" t="s">
        <v>1040</v>
      </c>
      <c r="E1806">
        <v>168000</v>
      </c>
      <c r="F1806" t="s">
        <v>3951</v>
      </c>
      <c r="G1806">
        <f>tblSalaries[[#This Row],[clean Salary (in local currency)]]*VLOOKUP(tblSalaries[[#This Row],[Currency]],mapping!D:E,2,FALSE)</f>
        <v>3982.448779308334</v>
      </c>
      <c r="H1806" t="s">
        <v>1041</v>
      </c>
      <c r="I1806" t="s">
        <v>20</v>
      </c>
      <c r="J1806" t="s">
        <v>347</v>
      </c>
      <c r="K1806" t="str">
        <f>VLOOKUP(tblSalaries[[#This Row],[Where do you work]],tblCountries[[Actual]:[Mapping]],2,FALSE)</f>
        <v>Philippines</v>
      </c>
      <c r="L1806" t="s">
        <v>9</v>
      </c>
      <c r="M1806" s="21">
        <v>10</v>
      </c>
      <c r="N1806" t="str">
        <f>VLOOKUP(IF(FLOOR(tblSalaries[[#This Row],[Salary in USD]]/salary_step,1)&gt;19,19,FLOOR(tblSalaries[[#This Row],[Salary in USD]]/salary_step,1)),tblCountries4[#All],2,0)</f>
        <v>00 | 0 - 12500</v>
      </c>
      <c r="O1806">
        <f>IF(VALUE(max_scatterplot)=0,tblSalaries[[#This Row],[Salary in USD]],IF(AND(tblSalaries[[#This Row],[Salary in USD]]&gt;=VALUE(min_scatterplot),tblSalaries[[#This Row],[Salary in USD]]&lt;=VALUE(max_scatterplot)),tblSalaries[[#This Row],[Salary in USD]],selection_false))</f>
        <v>3982.448779308334</v>
      </c>
    </row>
    <row r="1807" spans="2:15" ht="15" customHeight="1" x14ac:dyDescent="0.25">
      <c r="B1807" t="s">
        <v>2675</v>
      </c>
      <c r="C1807" s="1">
        <v>41055.545173611114</v>
      </c>
      <c r="D1807" s="4" t="s">
        <v>780</v>
      </c>
      <c r="E1807">
        <v>220000</v>
      </c>
      <c r="F1807" t="s">
        <v>40</v>
      </c>
      <c r="G1807">
        <f>tblSalaries[[#This Row],[clean Salary (in local currency)]]*VLOOKUP(tblSalaries[[#This Row],[Currency]],mapping!D:E,2,FALSE)</f>
        <v>3917.7416712373652</v>
      </c>
      <c r="H1807" t="s">
        <v>781</v>
      </c>
      <c r="I1807" t="s">
        <v>20</v>
      </c>
      <c r="J1807" t="s">
        <v>8</v>
      </c>
      <c r="K1807" t="str">
        <f>VLOOKUP(tblSalaries[[#This Row],[Where do you work]],tblCountries[[Actual]:[Mapping]],2,FALSE)</f>
        <v>India</v>
      </c>
      <c r="L1807" t="s">
        <v>18</v>
      </c>
      <c r="M1807" s="21">
        <v>3</v>
      </c>
      <c r="N1807" t="str">
        <f>VLOOKUP(IF(FLOOR(tblSalaries[[#This Row],[Salary in USD]]/salary_step,1)&gt;19,19,FLOOR(tblSalaries[[#This Row],[Salary in USD]]/salary_step,1)),tblCountries4[#All],2,0)</f>
        <v>00 | 0 - 12500</v>
      </c>
      <c r="O1807">
        <f>IF(VALUE(max_scatterplot)=0,tblSalaries[[#This Row],[Salary in USD]],IF(AND(tblSalaries[[#This Row],[Salary in USD]]&gt;=VALUE(min_scatterplot),tblSalaries[[#This Row],[Salary in USD]]&lt;=VALUE(max_scatterplot)),tblSalaries[[#This Row],[Salary in USD]],selection_false))</f>
        <v>3917.7416712373652</v>
      </c>
    </row>
    <row r="1808" spans="2:15" ht="15" customHeight="1" x14ac:dyDescent="0.25">
      <c r="B1808" t="s">
        <v>2768</v>
      </c>
      <c r="C1808" s="1">
        <v>41055.763761574075</v>
      </c>
      <c r="D1808" s="4" t="s">
        <v>892</v>
      </c>
      <c r="E1808">
        <v>220000</v>
      </c>
      <c r="F1808" t="s">
        <v>40</v>
      </c>
      <c r="G1808">
        <f>tblSalaries[[#This Row],[clean Salary (in local currency)]]*VLOOKUP(tblSalaries[[#This Row],[Currency]],mapping!D:E,2,FALSE)</f>
        <v>3917.7416712373652</v>
      </c>
      <c r="H1808" t="s">
        <v>893</v>
      </c>
      <c r="I1808" t="s">
        <v>279</v>
      </c>
      <c r="J1808" t="s">
        <v>8</v>
      </c>
      <c r="K1808" t="str">
        <f>VLOOKUP(tblSalaries[[#This Row],[Where do you work]],tblCountries[[Actual]:[Mapping]],2,FALSE)</f>
        <v>India</v>
      </c>
      <c r="L1808" t="s">
        <v>9</v>
      </c>
      <c r="M1808" s="21">
        <v>2</v>
      </c>
      <c r="N1808" t="str">
        <f>VLOOKUP(IF(FLOOR(tblSalaries[[#This Row],[Salary in USD]]/salary_step,1)&gt;19,19,FLOOR(tblSalaries[[#This Row],[Salary in USD]]/salary_step,1)),tblCountries4[#All],2,0)</f>
        <v>00 | 0 - 12500</v>
      </c>
      <c r="O1808">
        <f>IF(VALUE(max_scatterplot)=0,tblSalaries[[#This Row],[Salary in USD]],IF(AND(tblSalaries[[#This Row],[Salary in USD]]&gt;=VALUE(min_scatterplot),tblSalaries[[#This Row],[Salary in USD]]&lt;=VALUE(max_scatterplot)),tblSalaries[[#This Row],[Salary in USD]],selection_false))</f>
        <v>3917.7416712373652</v>
      </c>
    </row>
    <row r="1809" spans="2:15" ht="15" customHeight="1" x14ac:dyDescent="0.25">
      <c r="B1809" t="s">
        <v>2348</v>
      </c>
      <c r="C1809" s="1">
        <v>41055.069178240738</v>
      </c>
      <c r="D1809" s="4" t="s">
        <v>428</v>
      </c>
      <c r="E1809">
        <v>3800</v>
      </c>
      <c r="F1809" t="s">
        <v>6</v>
      </c>
      <c r="G1809">
        <f>tblSalaries[[#This Row],[clean Salary (in local currency)]]*VLOOKUP(tblSalaries[[#This Row],[Currency]],mapping!D:E,2,FALSE)</f>
        <v>3800</v>
      </c>
      <c r="H1809" t="s">
        <v>429</v>
      </c>
      <c r="I1809" t="s">
        <v>3999</v>
      </c>
      <c r="J1809" t="s">
        <v>8</v>
      </c>
      <c r="K1809" t="str">
        <f>VLOOKUP(tblSalaries[[#This Row],[Where do you work]],tblCountries[[Actual]:[Mapping]],2,FALSE)</f>
        <v>India</v>
      </c>
      <c r="L1809" t="s">
        <v>9</v>
      </c>
      <c r="M1809" s="21" t="s">
        <v>4016</v>
      </c>
      <c r="N1809" t="str">
        <f>VLOOKUP(IF(FLOOR(tblSalaries[[#This Row],[Salary in USD]]/salary_step,1)&gt;19,19,FLOOR(tblSalaries[[#This Row],[Salary in USD]]/salary_step,1)),tblCountries4[#All],2,0)</f>
        <v>00 | 0 - 12500</v>
      </c>
      <c r="O1809">
        <f>IF(VALUE(max_scatterplot)=0,tblSalaries[[#This Row],[Salary in USD]],IF(AND(tblSalaries[[#This Row],[Salary in USD]]&gt;=VALUE(min_scatterplot),tblSalaries[[#This Row],[Salary in USD]]&lt;=VALUE(max_scatterplot)),tblSalaries[[#This Row],[Salary in USD]],selection_false))</f>
        <v>3800</v>
      </c>
    </row>
    <row r="1810" spans="2:15" ht="15" customHeight="1" x14ac:dyDescent="0.25">
      <c r="B1810" t="s">
        <v>3019</v>
      </c>
      <c r="C1810" s="1">
        <v>41057.545590277776</v>
      </c>
      <c r="D1810" s="4">
        <v>210000</v>
      </c>
      <c r="E1810">
        <v>210000</v>
      </c>
      <c r="F1810" t="s">
        <v>40</v>
      </c>
      <c r="G1810">
        <f>tblSalaries[[#This Row],[clean Salary (in local currency)]]*VLOOKUP(tblSalaries[[#This Row],[Currency]],mapping!D:E,2,FALSE)</f>
        <v>3739.6625043629392</v>
      </c>
      <c r="H1810" t="s">
        <v>801</v>
      </c>
      <c r="I1810" t="s">
        <v>3999</v>
      </c>
      <c r="J1810" t="s">
        <v>8</v>
      </c>
      <c r="K1810" t="str">
        <f>VLOOKUP(tblSalaries[[#This Row],[Where do you work]],tblCountries[[Actual]:[Mapping]],2,FALSE)</f>
        <v>India</v>
      </c>
      <c r="L1810" t="s">
        <v>13</v>
      </c>
      <c r="M1810" s="21">
        <v>3.5</v>
      </c>
      <c r="N1810" t="str">
        <f>VLOOKUP(IF(FLOOR(tblSalaries[[#This Row],[Salary in USD]]/salary_step,1)&gt;19,19,FLOOR(tblSalaries[[#This Row],[Salary in USD]]/salary_step,1)),tblCountries4[#All],2,0)</f>
        <v>00 | 0 - 12500</v>
      </c>
      <c r="O1810">
        <f>IF(VALUE(max_scatterplot)=0,tblSalaries[[#This Row],[Salary in USD]],IF(AND(tblSalaries[[#This Row],[Salary in USD]]&gt;=VALUE(min_scatterplot),tblSalaries[[#This Row],[Salary in USD]]&lt;=VALUE(max_scatterplot)),tblSalaries[[#This Row],[Salary in USD]],selection_false))</f>
        <v>3739.6625043629392</v>
      </c>
    </row>
    <row r="1811" spans="2:15" ht="15" customHeight="1" x14ac:dyDescent="0.25">
      <c r="B1811" t="s">
        <v>3106</v>
      </c>
      <c r="C1811" s="1">
        <v>41057.735254629632</v>
      </c>
      <c r="D1811" s="4">
        <v>210000</v>
      </c>
      <c r="E1811">
        <v>210000</v>
      </c>
      <c r="F1811" t="s">
        <v>40</v>
      </c>
      <c r="G1811">
        <f>tblSalaries[[#This Row],[clean Salary (in local currency)]]*VLOOKUP(tblSalaries[[#This Row],[Currency]],mapping!D:E,2,FALSE)</f>
        <v>3739.6625043629392</v>
      </c>
      <c r="H1811" t="s">
        <v>1258</v>
      </c>
      <c r="I1811" t="s">
        <v>20</v>
      </c>
      <c r="J1811" t="s">
        <v>8</v>
      </c>
      <c r="K1811" t="str">
        <f>VLOOKUP(tblSalaries[[#This Row],[Where do you work]],tblCountries[[Actual]:[Mapping]],2,FALSE)</f>
        <v>India</v>
      </c>
      <c r="L1811" t="s">
        <v>13</v>
      </c>
      <c r="M1811" s="21">
        <v>1</v>
      </c>
      <c r="N1811" t="str">
        <f>VLOOKUP(IF(FLOOR(tblSalaries[[#This Row],[Salary in USD]]/salary_step,1)&gt;19,19,FLOOR(tblSalaries[[#This Row],[Salary in USD]]/salary_step,1)),tblCountries4[#All],2,0)</f>
        <v>00 | 0 - 12500</v>
      </c>
      <c r="O1811">
        <f>IF(VALUE(max_scatterplot)=0,tblSalaries[[#This Row],[Salary in USD]],IF(AND(tblSalaries[[#This Row],[Salary in USD]]&gt;=VALUE(min_scatterplot),tblSalaries[[#This Row],[Salary in USD]]&lt;=VALUE(max_scatterplot)),tblSalaries[[#This Row],[Salary in USD]],selection_false))</f>
        <v>3739.6625043629392</v>
      </c>
    </row>
    <row r="1812" spans="2:15" ht="15" customHeight="1" x14ac:dyDescent="0.25">
      <c r="B1812" t="s">
        <v>3287</v>
      </c>
      <c r="C1812" s="1">
        <v>41058.621863425928</v>
      </c>
      <c r="D1812" s="4" t="s">
        <v>1467</v>
      </c>
      <c r="E1812">
        <v>210000</v>
      </c>
      <c r="F1812" t="s">
        <v>40</v>
      </c>
      <c r="G1812">
        <f>tblSalaries[[#This Row],[clean Salary (in local currency)]]*VLOOKUP(tblSalaries[[#This Row],[Currency]],mapping!D:E,2,FALSE)</f>
        <v>3739.6625043629392</v>
      </c>
      <c r="H1812" t="s">
        <v>1468</v>
      </c>
      <c r="I1812" t="s">
        <v>3999</v>
      </c>
      <c r="J1812" t="s">
        <v>8</v>
      </c>
      <c r="K1812" t="str">
        <f>VLOOKUP(tblSalaries[[#This Row],[Where do you work]],tblCountries[[Actual]:[Mapping]],2,FALSE)</f>
        <v>India</v>
      </c>
      <c r="L1812" t="s">
        <v>25</v>
      </c>
      <c r="M1812" s="21">
        <v>4.5</v>
      </c>
      <c r="N1812" t="str">
        <f>VLOOKUP(IF(FLOOR(tblSalaries[[#This Row],[Salary in USD]]/salary_step,1)&gt;19,19,FLOOR(tblSalaries[[#This Row],[Salary in USD]]/salary_step,1)),tblCountries4[#All],2,0)</f>
        <v>00 | 0 - 12500</v>
      </c>
      <c r="O1812">
        <f>IF(VALUE(max_scatterplot)=0,tblSalaries[[#This Row],[Salary in USD]],IF(AND(tblSalaries[[#This Row],[Salary in USD]]&gt;=VALUE(min_scatterplot),tblSalaries[[#This Row],[Salary in USD]]&lt;=VALUE(max_scatterplot)),tblSalaries[[#This Row],[Salary in USD]],selection_false))</f>
        <v>3739.6625043629392</v>
      </c>
    </row>
    <row r="1813" spans="2:15" ht="15" customHeight="1" x14ac:dyDescent="0.25">
      <c r="B1813" t="s">
        <v>2764</v>
      </c>
      <c r="C1813" s="1">
        <v>41055.740972222222</v>
      </c>
      <c r="D1813" s="4">
        <v>205000</v>
      </c>
      <c r="E1813">
        <v>205000</v>
      </c>
      <c r="F1813" t="s">
        <v>40</v>
      </c>
      <c r="G1813">
        <f>tblSalaries[[#This Row],[clean Salary (in local currency)]]*VLOOKUP(tblSalaries[[#This Row],[Currency]],mapping!D:E,2,FALSE)</f>
        <v>3650.6229209257262</v>
      </c>
      <c r="H1813" t="s">
        <v>888</v>
      </c>
      <c r="I1813" t="s">
        <v>310</v>
      </c>
      <c r="J1813" t="s">
        <v>8</v>
      </c>
      <c r="K1813" t="str">
        <f>VLOOKUP(tblSalaries[[#This Row],[Where do you work]],tblCountries[[Actual]:[Mapping]],2,FALSE)</f>
        <v>India</v>
      </c>
      <c r="L1813" t="s">
        <v>13</v>
      </c>
      <c r="M1813" s="21">
        <v>10</v>
      </c>
      <c r="N1813" t="str">
        <f>VLOOKUP(IF(FLOOR(tblSalaries[[#This Row],[Salary in USD]]/salary_step,1)&gt;19,19,FLOOR(tblSalaries[[#This Row],[Salary in USD]]/salary_step,1)),tblCountries4[#All],2,0)</f>
        <v>00 | 0 - 12500</v>
      </c>
      <c r="O1813">
        <f>IF(VALUE(max_scatterplot)=0,tblSalaries[[#This Row],[Salary in USD]],IF(AND(tblSalaries[[#This Row],[Salary in USD]]&gt;=VALUE(min_scatterplot),tblSalaries[[#This Row],[Salary in USD]]&lt;=VALUE(max_scatterplot)),tblSalaries[[#This Row],[Salary in USD]],selection_false))</f>
        <v>3650.6229209257262</v>
      </c>
    </row>
    <row r="1814" spans="2:15" ht="15" customHeight="1" x14ac:dyDescent="0.25">
      <c r="B1814" t="s">
        <v>2982</v>
      </c>
      <c r="C1814" s="1">
        <v>41057.40351851852</v>
      </c>
      <c r="D1814" s="4">
        <v>204000</v>
      </c>
      <c r="E1814">
        <v>204000</v>
      </c>
      <c r="F1814" t="s">
        <v>40</v>
      </c>
      <c r="G1814">
        <f>tblSalaries[[#This Row],[clean Salary (in local currency)]]*VLOOKUP(tblSalaries[[#This Row],[Currency]],mapping!D:E,2,FALSE)</f>
        <v>3632.815004238284</v>
      </c>
      <c r="H1814" t="s">
        <v>1127</v>
      </c>
      <c r="I1814" t="s">
        <v>52</v>
      </c>
      <c r="J1814" t="s">
        <v>8</v>
      </c>
      <c r="K1814" t="str">
        <f>VLOOKUP(tblSalaries[[#This Row],[Where do you work]],tblCountries[[Actual]:[Mapping]],2,FALSE)</f>
        <v>India</v>
      </c>
      <c r="L1814" t="s">
        <v>9</v>
      </c>
      <c r="M1814" s="21">
        <v>0</v>
      </c>
      <c r="N1814" t="str">
        <f>VLOOKUP(IF(FLOOR(tblSalaries[[#This Row],[Salary in USD]]/salary_step,1)&gt;19,19,FLOOR(tblSalaries[[#This Row],[Salary in USD]]/salary_step,1)),tblCountries4[#All],2,0)</f>
        <v>00 | 0 - 12500</v>
      </c>
      <c r="O1814">
        <f>IF(VALUE(max_scatterplot)=0,tblSalaries[[#This Row],[Salary in USD]],IF(AND(tblSalaries[[#This Row],[Salary in USD]]&gt;=VALUE(min_scatterplot),tblSalaries[[#This Row],[Salary in USD]]&lt;=VALUE(max_scatterplot)),tblSalaries[[#This Row],[Salary in USD]],selection_false))</f>
        <v>3632.815004238284</v>
      </c>
    </row>
    <row r="1815" spans="2:15" ht="15" customHeight="1" x14ac:dyDescent="0.25">
      <c r="B1815" t="s">
        <v>3305</v>
      </c>
      <c r="C1815" s="1">
        <v>41058.684895833336</v>
      </c>
      <c r="D1815" s="4" t="s">
        <v>1488</v>
      </c>
      <c r="E1815">
        <v>204000</v>
      </c>
      <c r="F1815" t="s">
        <v>40</v>
      </c>
      <c r="G1815">
        <f>tblSalaries[[#This Row],[clean Salary (in local currency)]]*VLOOKUP(tblSalaries[[#This Row],[Currency]],mapping!D:E,2,FALSE)</f>
        <v>3632.815004238284</v>
      </c>
      <c r="H1815" t="s">
        <v>1489</v>
      </c>
      <c r="I1815" t="s">
        <v>3999</v>
      </c>
      <c r="J1815" t="s">
        <v>8</v>
      </c>
      <c r="K1815" t="str">
        <f>VLOOKUP(tblSalaries[[#This Row],[Where do you work]],tblCountries[[Actual]:[Mapping]],2,FALSE)</f>
        <v>India</v>
      </c>
      <c r="L1815" t="s">
        <v>13</v>
      </c>
      <c r="M1815" s="21">
        <v>2</v>
      </c>
      <c r="N1815" t="str">
        <f>VLOOKUP(IF(FLOOR(tblSalaries[[#This Row],[Salary in USD]]/salary_step,1)&gt;19,19,FLOOR(tblSalaries[[#This Row],[Salary in USD]]/salary_step,1)),tblCountries4[#All],2,0)</f>
        <v>00 | 0 - 12500</v>
      </c>
      <c r="O1815">
        <f>IF(VALUE(max_scatterplot)=0,tblSalaries[[#This Row],[Salary in USD]],IF(AND(tblSalaries[[#This Row],[Salary in USD]]&gt;=VALUE(min_scatterplot),tblSalaries[[#This Row],[Salary in USD]]&lt;=VALUE(max_scatterplot)),tblSalaries[[#This Row],[Salary in USD]],selection_false))</f>
        <v>3632.815004238284</v>
      </c>
    </row>
    <row r="1816" spans="2:15" ht="15" customHeight="1" x14ac:dyDescent="0.25">
      <c r="B1816" t="s">
        <v>3759</v>
      </c>
      <c r="C1816" s="1">
        <v>41071.895474537036</v>
      </c>
      <c r="D1816" s="4">
        <v>300</v>
      </c>
      <c r="E1816">
        <v>3600</v>
      </c>
      <c r="F1816" t="s">
        <v>6</v>
      </c>
      <c r="G1816">
        <f>tblSalaries[[#This Row],[clean Salary (in local currency)]]*VLOOKUP(tblSalaries[[#This Row],[Currency]],mapping!D:E,2,FALSE)</f>
        <v>3600</v>
      </c>
      <c r="H1816" t="s">
        <v>20</v>
      </c>
      <c r="I1816" t="s">
        <v>20</v>
      </c>
      <c r="J1816" t="s">
        <v>8</v>
      </c>
      <c r="K1816" t="str">
        <f>VLOOKUP(tblSalaries[[#This Row],[Where do you work]],tblCountries[[Actual]:[Mapping]],2,FALSE)</f>
        <v>India</v>
      </c>
      <c r="L1816" t="s">
        <v>9</v>
      </c>
      <c r="M1816" s="21">
        <v>1</v>
      </c>
      <c r="N1816" t="str">
        <f>VLOOKUP(IF(FLOOR(tblSalaries[[#This Row],[Salary in USD]]/salary_step,1)&gt;19,19,FLOOR(tblSalaries[[#This Row],[Salary in USD]]/salary_step,1)),tblCountries4[#All],2,0)</f>
        <v>00 | 0 - 12500</v>
      </c>
      <c r="O1816">
        <f>IF(VALUE(max_scatterplot)=0,tblSalaries[[#This Row],[Salary in USD]],IF(AND(tblSalaries[[#This Row],[Salary in USD]]&gt;=VALUE(min_scatterplot),tblSalaries[[#This Row],[Salary in USD]]&lt;=VALUE(max_scatterplot)),tblSalaries[[#This Row],[Salary in USD]],selection_false))</f>
        <v>3600</v>
      </c>
    </row>
    <row r="1817" spans="2:15" ht="15" customHeight="1" x14ac:dyDescent="0.25">
      <c r="B1817" t="s">
        <v>2232</v>
      </c>
      <c r="C1817" s="1">
        <v>41055.040925925925</v>
      </c>
      <c r="D1817" s="4">
        <v>200000</v>
      </c>
      <c r="E1817">
        <v>200000</v>
      </c>
      <c r="F1817" t="s">
        <v>40</v>
      </c>
      <c r="G1817">
        <f>tblSalaries[[#This Row],[clean Salary (in local currency)]]*VLOOKUP(tblSalaries[[#This Row],[Currency]],mapping!D:E,2,FALSE)</f>
        <v>3561.5833374885137</v>
      </c>
      <c r="H1817" t="s">
        <v>303</v>
      </c>
      <c r="I1817" t="s">
        <v>20</v>
      </c>
      <c r="J1817" t="s">
        <v>8</v>
      </c>
      <c r="K1817" t="str">
        <f>VLOOKUP(tblSalaries[[#This Row],[Where do you work]],tblCountries[[Actual]:[Mapping]],2,FALSE)</f>
        <v>India</v>
      </c>
      <c r="L1817" t="s">
        <v>25</v>
      </c>
      <c r="M1817" s="21" t="s">
        <v>4016</v>
      </c>
      <c r="N1817" t="str">
        <f>VLOOKUP(IF(FLOOR(tblSalaries[[#This Row],[Salary in USD]]/salary_step,1)&gt;19,19,FLOOR(tblSalaries[[#This Row],[Salary in USD]]/salary_step,1)),tblCountries4[#All],2,0)</f>
        <v>00 | 0 - 12500</v>
      </c>
      <c r="O1817">
        <f>IF(VALUE(max_scatterplot)=0,tblSalaries[[#This Row],[Salary in USD]],IF(AND(tblSalaries[[#This Row],[Salary in USD]]&gt;=VALUE(min_scatterplot),tblSalaries[[#This Row],[Salary in USD]]&lt;=VALUE(max_scatterplot)),tblSalaries[[#This Row],[Salary in USD]],selection_false))</f>
        <v>3561.5833374885137</v>
      </c>
    </row>
    <row r="1818" spans="2:15" ht="15" customHeight="1" x14ac:dyDescent="0.25">
      <c r="B1818" t="s">
        <v>2420</v>
      </c>
      <c r="C1818" s="1">
        <v>41055.096666666665</v>
      </c>
      <c r="D1818" s="4" t="s">
        <v>508</v>
      </c>
      <c r="E1818">
        <v>200000</v>
      </c>
      <c r="F1818" t="s">
        <v>40</v>
      </c>
      <c r="G1818">
        <f>tblSalaries[[#This Row],[clean Salary (in local currency)]]*VLOOKUP(tblSalaries[[#This Row],[Currency]],mapping!D:E,2,FALSE)</f>
        <v>3561.5833374885137</v>
      </c>
      <c r="H1818" t="s">
        <v>356</v>
      </c>
      <c r="I1818" t="s">
        <v>356</v>
      </c>
      <c r="J1818" t="s">
        <v>8</v>
      </c>
      <c r="K1818" t="str">
        <f>VLOOKUP(tblSalaries[[#This Row],[Where do you work]],tblCountries[[Actual]:[Mapping]],2,FALSE)</f>
        <v>India</v>
      </c>
      <c r="L1818" t="s">
        <v>25</v>
      </c>
      <c r="M1818" s="21" t="s">
        <v>4016</v>
      </c>
      <c r="N1818" t="str">
        <f>VLOOKUP(IF(FLOOR(tblSalaries[[#This Row],[Salary in USD]]/salary_step,1)&gt;19,19,FLOOR(tblSalaries[[#This Row],[Salary in USD]]/salary_step,1)),tblCountries4[#All],2,0)</f>
        <v>00 | 0 - 12500</v>
      </c>
      <c r="O1818">
        <f>IF(VALUE(max_scatterplot)=0,tblSalaries[[#This Row],[Salary in USD]],IF(AND(tblSalaries[[#This Row],[Salary in USD]]&gt;=VALUE(min_scatterplot),tblSalaries[[#This Row],[Salary in USD]]&lt;=VALUE(max_scatterplot)),tblSalaries[[#This Row],[Salary in USD]],selection_false))</f>
        <v>3561.5833374885137</v>
      </c>
    </row>
    <row r="1819" spans="2:15" ht="15" customHeight="1" x14ac:dyDescent="0.25">
      <c r="B1819" t="s">
        <v>2495</v>
      </c>
      <c r="C1819" s="1">
        <v>41055.159270833334</v>
      </c>
      <c r="D1819" s="4" t="s">
        <v>597</v>
      </c>
      <c r="E1819">
        <v>200000</v>
      </c>
      <c r="F1819" t="s">
        <v>40</v>
      </c>
      <c r="G1819">
        <f>tblSalaries[[#This Row],[clean Salary (in local currency)]]*VLOOKUP(tblSalaries[[#This Row],[Currency]],mapping!D:E,2,FALSE)</f>
        <v>3561.5833374885137</v>
      </c>
      <c r="H1819" t="s">
        <v>598</v>
      </c>
      <c r="I1819" t="s">
        <v>20</v>
      </c>
      <c r="J1819" t="s">
        <v>8</v>
      </c>
      <c r="K1819" t="str">
        <f>VLOOKUP(tblSalaries[[#This Row],[Where do you work]],tblCountries[[Actual]:[Mapping]],2,FALSE)</f>
        <v>India</v>
      </c>
      <c r="L1819" t="s">
        <v>18</v>
      </c>
      <c r="M1819" s="21" t="s">
        <v>4016</v>
      </c>
      <c r="N1819" t="str">
        <f>VLOOKUP(IF(FLOOR(tblSalaries[[#This Row],[Salary in USD]]/salary_step,1)&gt;19,19,FLOOR(tblSalaries[[#This Row],[Salary in USD]]/salary_step,1)),tblCountries4[#All],2,0)</f>
        <v>00 | 0 - 12500</v>
      </c>
      <c r="O1819">
        <f>IF(VALUE(max_scatterplot)=0,tblSalaries[[#This Row],[Salary in USD]],IF(AND(tblSalaries[[#This Row],[Salary in USD]]&gt;=VALUE(min_scatterplot),tblSalaries[[#This Row],[Salary in USD]]&lt;=VALUE(max_scatterplot)),tblSalaries[[#This Row],[Salary in USD]],selection_false))</f>
        <v>3561.5833374885137</v>
      </c>
    </row>
    <row r="1820" spans="2:15" ht="15" customHeight="1" x14ac:dyDescent="0.25">
      <c r="B1820" t="s">
        <v>2630</v>
      </c>
      <c r="C1820" s="1">
        <v>41055.48337962963</v>
      </c>
      <c r="D1820" s="4" t="s">
        <v>733</v>
      </c>
      <c r="E1820">
        <v>200000</v>
      </c>
      <c r="F1820" t="s">
        <v>40</v>
      </c>
      <c r="G1820">
        <f>tblSalaries[[#This Row],[clean Salary (in local currency)]]*VLOOKUP(tblSalaries[[#This Row],[Currency]],mapping!D:E,2,FALSE)</f>
        <v>3561.5833374885137</v>
      </c>
      <c r="H1820" t="s">
        <v>734</v>
      </c>
      <c r="I1820" t="s">
        <v>310</v>
      </c>
      <c r="J1820" t="s">
        <v>8</v>
      </c>
      <c r="K1820" t="str">
        <f>VLOOKUP(tblSalaries[[#This Row],[Where do you work]],tblCountries[[Actual]:[Mapping]],2,FALSE)</f>
        <v>India</v>
      </c>
      <c r="L1820" t="s">
        <v>9</v>
      </c>
      <c r="M1820" s="21">
        <v>3</v>
      </c>
      <c r="N1820" t="str">
        <f>VLOOKUP(IF(FLOOR(tblSalaries[[#This Row],[Salary in USD]]/salary_step,1)&gt;19,19,FLOOR(tblSalaries[[#This Row],[Salary in USD]]/salary_step,1)),tblCountries4[#All],2,0)</f>
        <v>00 | 0 - 12500</v>
      </c>
      <c r="O1820">
        <f>IF(VALUE(max_scatterplot)=0,tblSalaries[[#This Row],[Salary in USD]],IF(AND(tblSalaries[[#This Row],[Salary in USD]]&gt;=VALUE(min_scatterplot),tblSalaries[[#This Row],[Salary in USD]]&lt;=VALUE(max_scatterplot)),tblSalaries[[#This Row],[Salary in USD]],selection_false))</f>
        <v>3561.5833374885137</v>
      </c>
    </row>
    <row r="1821" spans="2:15" ht="15" customHeight="1" x14ac:dyDescent="0.25">
      <c r="B1821" t="s">
        <v>2658</v>
      </c>
      <c r="C1821" s="1">
        <v>41055.524791666663</v>
      </c>
      <c r="D1821" s="4" t="s">
        <v>764</v>
      </c>
      <c r="E1821">
        <v>200000</v>
      </c>
      <c r="F1821" t="s">
        <v>40</v>
      </c>
      <c r="G1821">
        <f>tblSalaries[[#This Row],[clean Salary (in local currency)]]*VLOOKUP(tblSalaries[[#This Row],[Currency]],mapping!D:E,2,FALSE)</f>
        <v>3561.5833374885137</v>
      </c>
      <c r="H1821" t="s">
        <v>765</v>
      </c>
      <c r="I1821" t="s">
        <v>3999</v>
      </c>
      <c r="J1821" t="s">
        <v>8</v>
      </c>
      <c r="K1821" t="str">
        <f>VLOOKUP(tblSalaries[[#This Row],[Where do you work]],tblCountries[[Actual]:[Mapping]],2,FALSE)</f>
        <v>India</v>
      </c>
      <c r="L1821" t="s">
        <v>13</v>
      </c>
      <c r="M1821" s="21">
        <v>3</v>
      </c>
      <c r="N1821" t="str">
        <f>VLOOKUP(IF(FLOOR(tblSalaries[[#This Row],[Salary in USD]]/salary_step,1)&gt;19,19,FLOOR(tblSalaries[[#This Row],[Salary in USD]]/salary_step,1)),tblCountries4[#All],2,0)</f>
        <v>00 | 0 - 12500</v>
      </c>
      <c r="O1821">
        <f>IF(VALUE(max_scatterplot)=0,tblSalaries[[#This Row],[Salary in USD]],IF(AND(tblSalaries[[#This Row],[Salary in USD]]&gt;=VALUE(min_scatterplot),tblSalaries[[#This Row],[Salary in USD]]&lt;=VALUE(max_scatterplot)),tblSalaries[[#This Row],[Salary in USD]],selection_false))</f>
        <v>3561.5833374885137</v>
      </c>
    </row>
    <row r="1822" spans="2:15" ht="15" customHeight="1" x14ac:dyDescent="0.25">
      <c r="B1822" t="s">
        <v>2837</v>
      </c>
      <c r="C1822" s="1">
        <v>41056.037037037036</v>
      </c>
      <c r="D1822" s="4" t="s">
        <v>973</v>
      </c>
      <c r="E1822">
        <v>200000</v>
      </c>
      <c r="F1822" t="s">
        <v>40</v>
      </c>
      <c r="G1822">
        <f>tblSalaries[[#This Row],[clean Salary (in local currency)]]*VLOOKUP(tblSalaries[[#This Row],[Currency]],mapping!D:E,2,FALSE)</f>
        <v>3561.5833374885137</v>
      </c>
      <c r="H1822" t="s">
        <v>974</v>
      </c>
      <c r="I1822" t="s">
        <v>3999</v>
      </c>
      <c r="J1822" t="s">
        <v>8</v>
      </c>
      <c r="K1822" t="str">
        <f>VLOOKUP(tblSalaries[[#This Row],[Where do you work]],tblCountries[[Actual]:[Mapping]],2,FALSE)</f>
        <v>India</v>
      </c>
      <c r="L1822" t="s">
        <v>9</v>
      </c>
      <c r="M1822" s="21">
        <v>1</v>
      </c>
      <c r="N1822" t="str">
        <f>VLOOKUP(IF(FLOOR(tblSalaries[[#This Row],[Salary in USD]]/salary_step,1)&gt;19,19,FLOOR(tblSalaries[[#This Row],[Salary in USD]]/salary_step,1)),tblCountries4[#All],2,0)</f>
        <v>00 | 0 - 12500</v>
      </c>
      <c r="O1822">
        <f>IF(VALUE(max_scatterplot)=0,tblSalaries[[#This Row],[Salary in USD]],IF(AND(tblSalaries[[#This Row],[Salary in USD]]&gt;=VALUE(min_scatterplot),tblSalaries[[#This Row],[Salary in USD]]&lt;=VALUE(max_scatterplot)),tblSalaries[[#This Row],[Salary in USD]],selection_false))</f>
        <v>3561.5833374885137</v>
      </c>
    </row>
    <row r="1823" spans="2:15" ht="15" customHeight="1" x14ac:dyDescent="0.25">
      <c r="B1823" t="s">
        <v>2839</v>
      </c>
      <c r="C1823" s="1">
        <v>41056.057013888887</v>
      </c>
      <c r="D1823" s="4" t="s">
        <v>976</v>
      </c>
      <c r="E1823">
        <v>200000</v>
      </c>
      <c r="F1823" t="s">
        <v>40</v>
      </c>
      <c r="G1823">
        <f>tblSalaries[[#This Row],[clean Salary (in local currency)]]*VLOOKUP(tblSalaries[[#This Row],[Currency]],mapping!D:E,2,FALSE)</f>
        <v>3561.5833374885137</v>
      </c>
      <c r="H1823" t="s">
        <v>108</v>
      </c>
      <c r="I1823" t="s">
        <v>20</v>
      </c>
      <c r="J1823" t="s">
        <v>8</v>
      </c>
      <c r="K1823" t="str">
        <f>VLOOKUP(tblSalaries[[#This Row],[Where do you work]],tblCountries[[Actual]:[Mapping]],2,FALSE)</f>
        <v>India</v>
      </c>
      <c r="L1823" t="s">
        <v>9</v>
      </c>
      <c r="M1823" s="21">
        <v>2</v>
      </c>
      <c r="N1823" t="str">
        <f>VLOOKUP(IF(FLOOR(tblSalaries[[#This Row],[Salary in USD]]/salary_step,1)&gt;19,19,FLOOR(tblSalaries[[#This Row],[Salary in USD]]/salary_step,1)),tblCountries4[#All],2,0)</f>
        <v>00 | 0 - 12500</v>
      </c>
      <c r="O1823">
        <f>IF(VALUE(max_scatterplot)=0,tblSalaries[[#This Row],[Salary in USD]],IF(AND(tblSalaries[[#This Row],[Salary in USD]]&gt;=VALUE(min_scatterplot),tblSalaries[[#This Row],[Salary in USD]]&lt;=VALUE(max_scatterplot)),tblSalaries[[#This Row],[Salary in USD]],selection_false))</f>
        <v>3561.5833374885137</v>
      </c>
    </row>
    <row r="1824" spans="2:15" ht="15" customHeight="1" x14ac:dyDescent="0.25">
      <c r="B1824" t="s">
        <v>3029</v>
      </c>
      <c r="C1824" s="1">
        <v>41057.571238425924</v>
      </c>
      <c r="D1824" s="4" t="s">
        <v>1183</v>
      </c>
      <c r="E1824">
        <v>200000</v>
      </c>
      <c r="F1824" t="s">
        <v>40</v>
      </c>
      <c r="G1824">
        <f>tblSalaries[[#This Row],[clean Salary (in local currency)]]*VLOOKUP(tblSalaries[[#This Row],[Currency]],mapping!D:E,2,FALSE)</f>
        <v>3561.5833374885137</v>
      </c>
      <c r="H1824" t="s">
        <v>1184</v>
      </c>
      <c r="I1824" t="s">
        <v>52</v>
      </c>
      <c r="J1824" t="s">
        <v>8</v>
      </c>
      <c r="K1824" t="str">
        <f>VLOOKUP(tblSalaries[[#This Row],[Where do you work]],tblCountries[[Actual]:[Mapping]],2,FALSE)</f>
        <v>India</v>
      </c>
      <c r="L1824" t="s">
        <v>13</v>
      </c>
      <c r="M1824" s="21">
        <v>8</v>
      </c>
      <c r="N1824" t="str">
        <f>VLOOKUP(IF(FLOOR(tblSalaries[[#This Row],[Salary in USD]]/salary_step,1)&gt;19,19,FLOOR(tblSalaries[[#This Row],[Salary in USD]]/salary_step,1)),tblCountries4[#All],2,0)</f>
        <v>00 | 0 - 12500</v>
      </c>
      <c r="O1824">
        <f>IF(VALUE(max_scatterplot)=0,tblSalaries[[#This Row],[Salary in USD]],IF(AND(tblSalaries[[#This Row],[Salary in USD]]&gt;=VALUE(min_scatterplot),tblSalaries[[#This Row],[Salary in USD]]&lt;=VALUE(max_scatterplot)),tblSalaries[[#This Row],[Salary in USD]],selection_false))</f>
        <v>3561.5833374885137</v>
      </c>
    </row>
    <row r="1825" spans="2:15" ht="15" customHeight="1" x14ac:dyDescent="0.25">
      <c r="B1825" t="s">
        <v>3048</v>
      </c>
      <c r="C1825" s="1">
        <v>41057.614189814813</v>
      </c>
      <c r="D1825" s="4" t="s">
        <v>1201</v>
      </c>
      <c r="E1825">
        <v>200000</v>
      </c>
      <c r="F1825" t="s">
        <v>40</v>
      </c>
      <c r="G1825">
        <f>tblSalaries[[#This Row],[clean Salary (in local currency)]]*VLOOKUP(tblSalaries[[#This Row],[Currency]],mapping!D:E,2,FALSE)</f>
        <v>3561.5833374885137</v>
      </c>
      <c r="H1825" t="s">
        <v>1202</v>
      </c>
      <c r="I1825" t="s">
        <v>52</v>
      </c>
      <c r="J1825" t="s">
        <v>8</v>
      </c>
      <c r="K1825" t="str">
        <f>VLOOKUP(tblSalaries[[#This Row],[Where do you work]],tblCountries[[Actual]:[Mapping]],2,FALSE)</f>
        <v>India</v>
      </c>
      <c r="L1825" t="s">
        <v>18</v>
      </c>
      <c r="M1825" s="21">
        <v>5</v>
      </c>
      <c r="N1825" t="str">
        <f>VLOOKUP(IF(FLOOR(tblSalaries[[#This Row],[Salary in USD]]/salary_step,1)&gt;19,19,FLOOR(tblSalaries[[#This Row],[Salary in USD]]/salary_step,1)),tblCountries4[#All],2,0)</f>
        <v>00 | 0 - 12500</v>
      </c>
      <c r="O1825">
        <f>IF(VALUE(max_scatterplot)=0,tblSalaries[[#This Row],[Salary in USD]],IF(AND(tblSalaries[[#This Row],[Salary in USD]]&gt;=VALUE(min_scatterplot),tblSalaries[[#This Row],[Salary in USD]]&lt;=VALUE(max_scatterplot)),tblSalaries[[#This Row],[Salary in USD]],selection_false))</f>
        <v>3561.5833374885137</v>
      </c>
    </row>
    <row r="1826" spans="2:15" ht="15" customHeight="1" x14ac:dyDescent="0.25">
      <c r="B1826" t="s">
        <v>3049</v>
      </c>
      <c r="C1826" s="1">
        <v>41057.614629629628</v>
      </c>
      <c r="D1826" s="4" t="s">
        <v>1203</v>
      </c>
      <c r="E1826">
        <v>200000</v>
      </c>
      <c r="F1826" t="s">
        <v>40</v>
      </c>
      <c r="G1826">
        <f>tblSalaries[[#This Row],[clean Salary (in local currency)]]*VLOOKUP(tblSalaries[[#This Row],[Currency]],mapping!D:E,2,FALSE)</f>
        <v>3561.5833374885137</v>
      </c>
      <c r="H1826" t="s">
        <v>721</v>
      </c>
      <c r="I1826" t="s">
        <v>3999</v>
      </c>
      <c r="J1826" t="s">
        <v>8</v>
      </c>
      <c r="K1826" t="str">
        <f>VLOOKUP(tblSalaries[[#This Row],[Where do you work]],tblCountries[[Actual]:[Mapping]],2,FALSE)</f>
        <v>India</v>
      </c>
      <c r="L1826" t="s">
        <v>9</v>
      </c>
      <c r="M1826" s="21">
        <v>3</v>
      </c>
      <c r="N1826" t="str">
        <f>VLOOKUP(IF(FLOOR(tblSalaries[[#This Row],[Salary in USD]]/salary_step,1)&gt;19,19,FLOOR(tblSalaries[[#This Row],[Salary in USD]]/salary_step,1)),tblCountries4[#All],2,0)</f>
        <v>00 | 0 - 12500</v>
      </c>
      <c r="O1826">
        <f>IF(VALUE(max_scatterplot)=0,tblSalaries[[#This Row],[Salary in USD]],IF(AND(tblSalaries[[#This Row],[Salary in USD]]&gt;=VALUE(min_scatterplot),tblSalaries[[#This Row],[Salary in USD]]&lt;=VALUE(max_scatterplot)),tblSalaries[[#This Row],[Salary in USD]],selection_false))</f>
        <v>3561.5833374885137</v>
      </c>
    </row>
    <row r="1827" spans="2:15" ht="15" customHeight="1" x14ac:dyDescent="0.25">
      <c r="B1827" t="s">
        <v>3123</v>
      </c>
      <c r="C1827" s="1">
        <v>41057.795393518521</v>
      </c>
      <c r="D1827" s="4" t="s">
        <v>1275</v>
      </c>
      <c r="E1827">
        <v>200000</v>
      </c>
      <c r="F1827" t="s">
        <v>40</v>
      </c>
      <c r="G1827">
        <f>tblSalaries[[#This Row],[clean Salary (in local currency)]]*VLOOKUP(tblSalaries[[#This Row],[Currency]],mapping!D:E,2,FALSE)</f>
        <v>3561.5833374885137</v>
      </c>
      <c r="H1827" t="s">
        <v>1276</v>
      </c>
      <c r="I1827" t="s">
        <v>3999</v>
      </c>
      <c r="J1827" t="s">
        <v>8</v>
      </c>
      <c r="K1827" t="str">
        <f>VLOOKUP(tblSalaries[[#This Row],[Where do you work]],tblCountries[[Actual]:[Mapping]],2,FALSE)</f>
        <v>India</v>
      </c>
      <c r="L1827" t="s">
        <v>13</v>
      </c>
      <c r="M1827" s="21">
        <v>5</v>
      </c>
      <c r="N1827" t="str">
        <f>VLOOKUP(IF(FLOOR(tblSalaries[[#This Row],[Salary in USD]]/salary_step,1)&gt;19,19,FLOOR(tblSalaries[[#This Row],[Salary in USD]]/salary_step,1)),tblCountries4[#All],2,0)</f>
        <v>00 | 0 - 12500</v>
      </c>
      <c r="O1827">
        <f>IF(VALUE(max_scatterplot)=0,tblSalaries[[#This Row],[Salary in USD]],IF(AND(tblSalaries[[#This Row],[Salary in USD]]&gt;=VALUE(min_scatterplot),tblSalaries[[#This Row],[Salary in USD]]&lt;=VALUE(max_scatterplot)),tblSalaries[[#This Row],[Salary in USD]],selection_false))</f>
        <v>3561.5833374885137</v>
      </c>
    </row>
    <row r="1828" spans="2:15" ht="15" customHeight="1" x14ac:dyDescent="0.25">
      <c r="B1828" t="s">
        <v>3158</v>
      </c>
      <c r="C1828" s="1">
        <v>41057.950370370374</v>
      </c>
      <c r="D1828" s="4" t="s">
        <v>1319</v>
      </c>
      <c r="E1828">
        <v>200000</v>
      </c>
      <c r="F1828" t="s">
        <v>40</v>
      </c>
      <c r="G1828">
        <f>tblSalaries[[#This Row],[clean Salary (in local currency)]]*VLOOKUP(tblSalaries[[#This Row],[Currency]],mapping!D:E,2,FALSE)</f>
        <v>3561.5833374885137</v>
      </c>
      <c r="H1828" t="s">
        <v>616</v>
      </c>
      <c r="I1828" t="s">
        <v>20</v>
      </c>
      <c r="J1828" t="s">
        <v>8</v>
      </c>
      <c r="K1828" t="str">
        <f>VLOOKUP(tblSalaries[[#This Row],[Where do you work]],tblCountries[[Actual]:[Mapping]],2,FALSE)</f>
        <v>India</v>
      </c>
      <c r="L1828" t="s">
        <v>25</v>
      </c>
      <c r="M1828" s="21">
        <v>6</v>
      </c>
      <c r="N1828" t="str">
        <f>VLOOKUP(IF(FLOOR(tblSalaries[[#This Row],[Salary in USD]]/salary_step,1)&gt;19,19,FLOOR(tblSalaries[[#This Row],[Salary in USD]]/salary_step,1)),tblCountries4[#All],2,0)</f>
        <v>00 | 0 - 12500</v>
      </c>
      <c r="O1828">
        <f>IF(VALUE(max_scatterplot)=0,tblSalaries[[#This Row],[Salary in USD]],IF(AND(tblSalaries[[#This Row],[Salary in USD]]&gt;=VALUE(min_scatterplot),tblSalaries[[#This Row],[Salary in USD]]&lt;=VALUE(max_scatterplot)),tblSalaries[[#This Row],[Salary in USD]],selection_false))</f>
        <v>3561.5833374885137</v>
      </c>
    </row>
    <row r="1829" spans="2:15" ht="15" customHeight="1" x14ac:dyDescent="0.25">
      <c r="B1829" t="s">
        <v>3289</v>
      </c>
      <c r="C1829" s="1">
        <v>41058.62703703704</v>
      </c>
      <c r="D1829" s="4" t="s">
        <v>1471</v>
      </c>
      <c r="E1829">
        <v>200000</v>
      </c>
      <c r="F1829" t="s">
        <v>40</v>
      </c>
      <c r="G1829">
        <f>tblSalaries[[#This Row],[clean Salary (in local currency)]]*VLOOKUP(tblSalaries[[#This Row],[Currency]],mapping!D:E,2,FALSE)</f>
        <v>3561.5833374885137</v>
      </c>
      <c r="H1829" t="s">
        <v>360</v>
      </c>
      <c r="I1829" t="s">
        <v>3999</v>
      </c>
      <c r="J1829" t="s">
        <v>8</v>
      </c>
      <c r="K1829" t="str">
        <f>VLOOKUP(tblSalaries[[#This Row],[Where do you work]],tblCountries[[Actual]:[Mapping]],2,FALSE)</f>
        <v>India</v>
      </c>
      <c r="L1829" t="s">
        <v>18</v>
      </c>
      <c r="M1829" s="21">
        <v>3</v>
      </c>
      <c r="N1829" t="str">
        <f>VLOOKUP(IF(FLOOR(tblSalaries[[#This Row],[Salary in USD]]/salary_step,1)&gt;19,19,FLOOR(tblSalaries[[#This Row],[Salary in USD]]/salary_step,1)),tblCountries4[#All],2,0)</f>
        <v>00 | 0 - 12500</v>
      </c>
      <c r="O1829">
        <f>IF(VALUE(max_scatterplot)=0,tblSalaries[[#This Row],[Salary in USD]],IF(AND(tblSalaries[[#This Row],[Salary in USD]]&gt;=VALUE(min_scatterplot),tblSalaries[[#This Row],[Salary in USD]]&lt;=VALUE(max_scatterplot)),tblSalaries[[#This Row],[Salary in USD]],selection_false))</f>
        <v>3561.5833374885137</v>
      </c>
    </row>
    <row r="1830" spans="2:15" ht="15" customHeight="1" x14ac:dyDescent="0.25">
      <c r="B1830" t="s">
        <v>3443</v>
      </c>
      <c r="C1830" s="1">
        <v>41059.675393518519</v>
      </c>
      <c r="D1830" s="4" t="s">
        <v>733</v>
      </c>
      <c r="E1830">
        <v>200000</v>
      </c>
      <c r="F1830" t="s">
        <v>40</v>
      </c>
      <c r="G1830">
        <f>tblSalaries[[#This Row],[clean Salary (in local currency)]]*VLOOKUP(tblSalaries[[#This Row],[Currency]],mapping!D:E,2,FALSE)</f>
        <v>3561.5833374885137</v>
      </c>
      <c r="H1830" t="s">
        <v>749</v>
      </c>
      <c r="I1830" t="s">
        <v>20</v>
      </c>
      <c r="J1830" t="s">
        <v>8</v>
      </c>
      <c r="K1830" t="str">
        <f>VLOOKUP(tblSalaries[[#This Row],[Where do you work]],tblCountries[[Actual]:[Mapping]],2,FALSE)</f>
        <v>India</v>
      </c>
      <c r="L1830" t="s">
        <v>9</v>
      </c>
      <c r="M1830" s="21">
        <v>11</v>
      </c>
      <c r="N1830" t="str">
        <f>VLOOKUP(IF(FLOOR(tblSalaries[[#This Row],[Salary in USD]]/salary_step,1)&gt;19,19,FLOOR(tblSalaries[[#This Row],[Salary in USD]]/salary_step,1)),tblCountries4[#All],2,0)</f>
        <v>00 | 0 - 12500</v>
      </c>
      <c r="O1830">
        <f>IF(VALUE(max_scatterplot)=0,tblSalaries[[#This Row],[Salary in USD]],IF(AND(tblSalaries[[#This Row],[Salary in USD]]&gt;=VALUE(min_scatterplot),tblSalaries[[#This Row],[Salary in USD]]&lt;=VALUE(max_scatterplot)),tblSalaries[[#This Row],[Salary in USD]],selection_false))</f>
        <v>3561.5833374885137</v>
      </c>
    </row>
    <row r="1831" spans="2:15" ht="15" customHeight="1" x14ac:dyDescent="0.25">
      <c r="B1831" t="s">
        <v>3508</v>
      </c>
      <c r="C1831" s="1">
        <v>41060.464328703703</v>
      </c>
      <c r="D1831" s="4" t="s">
        <v>1680</v>
      </c>
      <c r="E1831">
        <v>200000</v>
      </c>
      <c r="F1831" t="s">
        <v>40</v>
      </c>
      <c r="G1831">
        <f>tblSalaries[[#This Row],[clean Salary (in local currency)]]*VLOOKUP(tblSalaries[[#This Row],[Currency]],mapping!D:E,2,FALSE)</f>
        <v>3561.5833374885137</v>
      </c>
      <c r="H1831" t="s">
        <v>1681</v>
      </c>
      <c r="I1831" t="s">
        <v>310</v>
      </c>
      <c r="J1831" t="s">
        <v>8</v>
      </c>
      <c r="K1831" t="str">
        <f>VLOOKUP(tblSalaries[[#This Row],[Where do you work]],tblCountries[[Actual]:[Mapping]],2,FALSE)</f>
        <v>India</v>
      </c>
      <c r="L1831" t="s">
        <v>13</v>
      </c>
      <c r="M1831" s="21">
        <v>3</v>
      </c>
      <c r="N1831" t="str">
        <f>VLOOKUP(IF(FLOOR(tblSalaries[[#This Row],[Salary in USD]]/salary_step,1)&gt;19,19,FLOOR(tblSalaries[[#This Row],[Salary in USD]]/salary_step,1)),tblCountries4[#All],2,0)</f>
        <v>00 | 0 - 12500</v>
      </c>
      <c r="O1831">
        <f>IF(VALUE(max_scatterplot)=0,tblSalaries[[#This Row],[Salary in USD]],IF(AND(tblSalaries[[#This Row],[Salary in USD]]&gt;=VALUE(min_scatterplot),tblSalaries[[#This Row],[Salary in USD]]&lt;=VALUE(max_scatterplot)),tblSalaries[[#This Row],[Salary in USD]],selection_false))</f>
        <v>3561.5833374885137</v>
      </c>
    </row>
    <row r="1832" spans="2:15" ht="15" customHeight="1" x14ac:dyDescent="0.25">
      <c r="B1832" t="s">
        <v>3654</v>
      </c>
      <c r="C1832" s="1">
        <v>41065.772210648145</v>
      </c>
      <c r="D1832" s="4" t="s">
        <v>1825</v>
      </c>
      <c r="E1832">
        <v>200000</v>
      </c>
      <c r="F1832" t="s">
        <v>40</v>
      </c>
      <c r="G1832">
        <f>tblSalaries[[#This Row],[clean Salary (in local currency)]]*VLOOKUP(tblSalaries[[#This Row],[Currency]],mapping!D:E,2,FALSE)</f>
        <v>3561.5833374885137</v>
      </c>
      <c r="H1832" t="s">
        <v>749</v>
      </c>
      <c r="I1832" t="s">
        <v>20</v>
      </c>
      <c r="J1832" t="s">
        <v>8</v>
      </c>
      <c r="K1832" t="str">
        <f>VLOOKUP(tblSalaries[[#This Row],[Where do you work]],tblCountries[[Actual]:[Mapping]],2,FALSE)</f>
        <v>India</v>
      </c>
      <c r="L1832" t="s">
        <v>25</v>
      </c>
      <c r="M1832" s="21">
        <v>16</v>
      </c>
      <c r="N1832" t="str">
        <f>VLOOKUP(IF(FLOOR(tblSalaries[[#This Row],[Salary in USD]]/salary_step,1)&gt;19,19,FLOOR(tblSalaries[[#This Row],[Salary in USD]]/salary_step,1)),tblCountries4[#All],2,0)</f>
        <v>00 | 0 - 12500</v>
      </c>
      <c r="O1832">
        <f>IF(VALUE(max_scatterplot)=0,tblSalaries[[#This Row],[Salary in USD]],IF(AND(tblSalaries[[#This Row],[Salary in USD]]&gt;=VALUE(min_scatterplot),tblSalaries[[#This Row],[Salary in USD]]&lt;=VALUE(max_scatterplot)),tblSalaries[[#This Row],[Salary in USD]],selection_false))</f>
        <v>3561.5833374885137</v>
      </c>
    </row>
    <row r="1833" spans="2:15" ht="15" customHeight="1" x14ac:dyDescent="0.25">
      <c r="B1833" t="s">
        <v>3087</v>
      </c>
      <c r="C1833" s="1">
        <v>41057.686400462961</v>
      </c>
      <c r="D1833" s="4">
        <v>3500</v>
      </c>
      <c r="E1833">
        <v>3500</v>
      </c>
      <c r="F1833" t="s">
        <v>6</v>
      </c>
      <c r="G1833">
        <f>tblSalaries[[#This Row],[clean Salary (in local currency)]]*VLOOKUP(tblSalaries[[#This Row],[Currency]],mapping!D:E,2,FALSE)</f>
        <v>3500</v>
      </c>
      <c r="H1833" t="s">
        <v>1236</v>
      </c>
      <c r="I1833" t="s">
        <v>52</v>
      </c>
      <c r="J1833" t="s">
        <v>1237</v>
      </c>
      <c r="K1833" t="str">
        <f>VLOOKUP(tblSalaries[[#This Row],[Where do you work]],tblCountries[[Actual]:[Mapping]],2,FALSE)</f>
        <v>Pakistan</v>
      </c>
      <c r="L1833" t="s">
        <v>9</v>
      </c>
      <c r="M1833" s="21">
        <v>4</v>
      </c>
      <c r="N1833" t="str">
        <f>VLOOKUP(IF(FLOOR(tblSalaries[[#This Row],[Salary in USD]]/salary_step,1)&gt;19,19,FLOOR(tblSalaries[[#This Row],[Salary in USD]]/salary_step,1)),tblCountries4[#All],2,0)</f>
        <v>00 | 0 - 12500</v>
      </c>
      <c r="O1833">
        <f>IF(VALUE(max_scatterplot)=0,tblSalaries[[#This Row],[Salary in USD]],IF(AND(tblSalaries[[#This Row],[Salary in USD]]&gt;=VALUE(min_scatterplot),tblSalaries[[#This Row],[Salary in USD]]&lt;=VALUE(max_scatterplot)),tblSalaries[[#This Row],[Salary in USD]],selection_false))</f>
        <v>3500</v>
      </c>
    </row>
    <row r="1834" spans="2:15" ht="15" customHeight="1" x14ac:dyDescent="0.25">
      <c r="B1834" t="s">
        <v>2927</v>
      </c>
      <c r="C1834" s="1">
        <v>41056.988437499997</v>
      </c>
      <c r="D1834" s="4">
        <v>290</v>
      </c>
      <c r="E1834">
        <v>3480</v>
      </c>
      <c r="F1834" t="s">
        <v>6</v>
      </c>
      <c r="G1834">
        <f>tblSalaries[[#This Row],[clean Salary (in local currency)]]*VLOOKUP(tblSalaries[[#This Row],[Currency]],mapping!D:E,2,FALSE)</f>
        <v>3480</v>
      </c>
      <c r="H1834" t="s">
        <v>1075</v>
      </c>
      <c r="I1834" t="s">
        <v>52</v>
      </c>
      <c r="J1834" t="s">
        <v>17</v>
      </c>
      <c r="K1834" t="str">
        <f>VLOOKUP(tblSalaries[[#This Row],[Where do you work]],tblCountries[[Actual]:[Mapping]],2,FALSE)</f>
        <v>Pakistan</v>
      </c>
      <c r="L1834" t="s">
        <v>13</v>
      </c>
      <c r="M1834" s="21">
        <v>6</v>
      </c>
      <c r="N1834" t="str">
        <f>VLOOKUP(IF(FLOOR(tblSalaries[[#This Row],[Salary in USD]]/salary_step,1)&gt;19,19,FLOOR(tblSalaries[[#This Row],[Salary in USD]]/salary_step,1)),tblCountries4[#All],2,0)</f>
        <v>00 | 0 - 12500</v>
      </c>
      <c r="O1834">
        <f>IF(VALUE(max_scatterplot)=0,tblSalaries[[#This Row],[Salary in USD]],IF(AND(tblSalaries[[#This Row],[Salary in USD]]&gt;=VALUE(min_scatterplot),tblSalaries[[#This Row],[Salary in USD]]&lt;=VALUE(max_scatterplot)),tblSalaries[[#This Row],[Salary in USD]],selection_false))</f>
        <v>3480</v>
      </c>
    </row>
    <row r="1835" spans="2:15" ht="15" customHeight="1" x14ac:dyDescent="0.25">
      <c r="B1835" t="s">
        <v>2205</v>
      </c>
      <c r="C1835" s="1">
        <v>41055.03701388889</v>
      </c>
      <c r="D1835" s="4" t="s">
        <v>273</v>
      </c>
      <c r="E1835">
        <v>192000</v>
      </c>
      <c r="F1835" t="s">
        <v>40</v>
      </c>
      <c r="G1835">
        <f>tblSalaries[[#This Row],[clean Salary (in local currency)]]*VLOOKUP(tblSalaries[[#This Row],[Currency]],mapping!D:E,2,FALSE)</f>
        <v>3419.1200039889732</v>
      </c>
      <c r="H1835" t="s">
        <v>274</v>
      </c>
      <c r="I1835" t="s">
        <v>20</v>
      </c>
      <c r="J1835" t="s">
        <v>8</v>
      </c>
      <c r="K1835" t="str">
        <f>VLOOKUP(tblSalaries[[#This Row],[Where do you work]],tblCountries[[Actual]:[Mapping]],2,FALSE)</f>
        <v>India</v>
      </c>
      <c r="L1835" t="s">
        <v>13</v>
      </c>
      <c r="M1835" s="21" t="s">
        <v>4016</v>
      </c>
      <c r="N1835" t="str">
        <f>VLOOKUP(IF(FLOOR(tblSalaries[[#This Row],[Salary in USD]]/salary_step,1)&gt;19,19,FLOOR(tblSalaries[[#This Row],[Salary in USD]]/salary_step,1)),tblCountries4[#All],2,0)</f>
        <v>00 | 0 - 12500</v>
      </c>
      <c r="O1835">
        <f>IF(VALUE(max_scatterplot)=0,tblSalaries[[#This Row],[Salary in USD]],IF(AND(tblSalaries[[#This Row],[Salary in USD]]&gt;=VALUE(min_scatterplot),tblSalaries[[#This Row],[Salary in USD]]&lt;=VALUE(max_scatterplot)),tblSalaries[[#This Row],[Salary in USD]],selection_false))</f>
        <v>3419.1200039889732</v>
      </c>
    </row>
    <row r="1836" spans="2:15" ht="15" customHeight="1" x14ac:dyDescent="0.25">
      <c r="B1836" t="s">
        <v>3650</v>
      </c>
      <c r="C1836" s="1">
        <v>41065.295277777775</v>
      </c>
      <c r="D1836" s="4" t="s">
        <v>1821</v>
      </c>
      <c r="E1836">
        <v>192000</v>
      </c>
      <c r="F1836" t="s">
        <v>40</v>
      </c>
      <c r="G1836">
        <f>tblSalaries[[#This Row],[clean Salary (in local currency)]]*VLOOKUP(tblSalaries[[#This Row],[Currency]],mapping!D:E,2,FALSE)</f>
        <v>3419.1200039889732</v>
      </c>
      <c r="H1836" t="s">
        <v>839</v>
      </c>
      <c r="I1836" t="s">
        <v>20</v>
      </c>
      <c r="J1836" t="s">
        <v>8</v>
      </c>
      <c r="K1836" t="str">
        <f>VLOOKUP(tblSalaries[[#This Row],[Where do you work]],tblCountries[[Actual]:[Mapping]],2,FALSE)</f>
        <v>India</v>
      </c>
      <c r="L1836" t="s">
        <v>9</v>
      </c>
      <c r="M1836" s="21">
        <v>5</v>
      </c>
      <c r="N1836" t="str">
        <f>VLOOKUP(IF(FLOOR(tblSalaries[[#This Row],[Salary in USD]]/salary_step,1)&gt;19,19,FLOOR(tblSalaries[[#This Row],[Salary in USD]]/salary_step,1)),tblCountries4[#All],2,0)</f>
        <v>00 | 0 - 12500</v>
      </c>
      <c r="O1836">
        <f>IF(VALUE(max_scatterplot)=0,tblSalaries[[#This Row],[Salary in USD]],IF(AND(tblSalaries[[#This Row],[Salary in USD]]&gt;=VALUE(min_scatterplot),tblSalaries[[#This Row],[Salary in USD]]&lt;=VALUE(max_scatterplot)),tblSalaries[[#This Row],[Salary in USD]],selection_false))</f>
        <v>3419.1200039889732</v>
      </c>
    </row>
    <row r="1837" spans="2:15" ht="15" customHeight="1" x14ac:dyDescent="0.25">
      <c r="B1837" t="s">
        <v>3620</v>
      </c>
      <c r="C1837" s="1">
        <v>41064.086030092592</v>
      </c>
      <c r="D1837" s="4" t="s">
        <v>1789</v>
      </c>
      <c r="E1837">
        <v>3360</v>
      </c>
      <c r="F1837" t="s">
        <v>6</v>
      </c>
      <c r="G1837">
        <f>tblSalaries[[#This Row],[clean Salary (in local currency)]]*VLOOKUP(tblSalaries[[#This Row],[Currency]],mapping!D:E,2,FALSE)</f>
        <v>3360</v>
      </c>
      <c r="H1837" t="s">
        <v>1790</v>
      </c>
      <c r="I1837" t="s">
        <v>20</v>
      </c>
      <c r="J1837" t="s">
        <v>8</v>
      </c>
      <c r="K1837" t="str">
        <f>VLOOKUP(tblSalaries[[#This Row],[Where do you work]],tblCountries[[Actual]:[Mapping]],2,FALSE)</f>
        <v>India</v>
      </c>
      <c r="L1837" t="s">
        <v>25</v>
      </c>
      <c r="M1837" s="21">
        <v>3</v>
      </c>
      <c r="N1837" t="str">
        <f>VLOOKUP(IF(FLOOR(tblSalaries[[#This Row],[Salary in USD]]/salary_step,1)&gt;19,19,FLOOR(tblSalaries[[#This Row],[Salary in USD]]/salary_step,1)),tblCountries4[#All],2,0)</f>
        <v>00 | 0 - 12500</v>
      </c>
      <c r="O1837">
        <f>IF(VALUE(max_scatterplot)=0,tblSalaries[[#This Row],[Salary in USD]],IF(AND(tblSalaries[[#This Row],[Salary in USD]]&gt;=VALUE(min_scatterplot),tblSalaries[[#This Row],[Salary in USD]]&lt;=VALUE(max_scatterplot)),tblSalaries[[#This Row],[Salary in USD]],selection_false))</f>
        <v>3360</v>
      </c>
    </row>
    <row r="1838" spans="2:15" ht="15" customHeight="1" x14ac:dyDescent="0.25">
      <c r="B1838" t="s">
        <v>2177</v>
      </c>
      <c r="C1838" s="1">
        <v>41055.033888888887</v>
      </c>
      <c r="D1838" s="4">
        <v>180000</v>
      </c>
      <c r="E1838">
        <v>180000</v>
      </c>
      <c r="F1838" t="s">
        <v>40</v>
      </c>
      <c r="G1838">
        <f>tblSalaries[[#This Row],[clean Salary (in local currency)]]*VLOOKUP(tblSalaries[[#This Row],[Currency]],mapping!D:E,2,FALSE)</f>
        <v>3205.4250037396623</v>
      </c>
      <c r="H1838" t="s">
        <v>243</v>
      </c>
      <c r="I1838" t="s">
        <v>20</v>
      </c>
      <c r="J1838" t="s">
        <v>8</v>
      </c>
      <c r="K1838" t="str">
        <f>VLOOKUP(tblSalaries[[#This Row],[Where do you work]],tblCountries[[Actual]:[Mapping]],2,FALSE)</f>
        <v>India</v>
      </c>
      <c r="L1838" t="s">
        <v>9</v>
      </c>
      <c r="M1838" s="21" t="s">
        <v>4016</v>
      </c>
      <c r="N1838" t="str">
        <f>VLOOKUP(IF(FLOOR(tblSalaries[[#This Row],[Salary in USD]]/salary_step,1)&gt;19,19,FLOOR(tblSalaries[[#This Row],[Salary in USD]]/salary_step,1)),tblCountries4[#All],2,0)</f>
        <v>00 | 0 - 12500</v>
      </c>
      <c r="O1838">
        <f>IF(VALUE(max_scatterplot)=0,tblSalaries[[#This Row],[Salary in USD]],IF(AND(tblSalaries[[#This Row],[Salary in USD]]&gt;=VALUE(min_scatterplot),tblSalaries[[#This Row],[Salary in USD]]&lt;=VALUE(max_scatterplot)),tblSalaries[[#This Row],[Salary in USD]],selection_false))</f>
        <v>3205.4250037396623</v>
      </c>
    </row>
    <row r="1839" spans="2:15" ht="15" customHeight="1" x14ac:dyDescent="0.25">
      <c r="B1839" t="s">
        <v>2183</v>
      </c>
      <c r="C1839" s="1">
        <v>41055.034432870372</v>
      </c>
      <c r="D1839" s="4">
        <v>180000</v>
      </c>
      <c r="E1839">
        <v>180000</v>
      </c>
      <c r="F1839" t="s">
        <v>40</v>
      </c>
      <c r="G1839">
        <f>tblSalaries[[#This Row],[clean Salary (in local currency)]]*VLOOKUP(tblSalaries[[#This Row],[Currency]],mapping!D:E,2,FALSE)</f>
        <v>3205.4250037396623</v>
      </c>
      <c r="H1839" t="s">
        <v>243</v>
      </c>
      <c r="I1839" t="s">
        <v>20</v>
      </c>
      <c r="J1839" t="s">
        <v>8</v>
      </c>
      <c r="K1839" t="str">
        <f>VLOOKUP(tblSalaries[[#This Row],[Where do you work]],tblCountries[[Actual]:[Mapping]],2,FALSE)</f>
        <v>India</v>
      </c>
      <c r="L1839" t="s">
        <v>9</v>
      </c>
      <c r="M1839" s="21" t="s">
        <v>4016</v>
      </c>
      <c r="N1839" t="str">
        <f>VLOOKUP(IF(FLOOR(tblSalaries[[#This Row],[Salary in USD]]/salary_step,1)&gt;19,19,FLOOR(tblSalaries[[#This Row],[Salary in USD]]/salary_step,1)),tblCountries4[#All],2,0)</f>
        <v>00 | 0 - 12500</v>
      </c>
      <c r="O1839">
        <f>IF(VALUE(max_scatterplot)=0,tblSalaries[[#This Row],[Salary in USD]],IF(AND(tblSalaries[[#This Row],[Salary in USD]]&gt;=VALUE(min_scatterplot),tblSalaries[[#This Row],[Salary in USD]]&lt;=VALUE(max_scatterplot)),tblSalaries[[#This Row],[Salary in USD]],selection_false))</f>
        <v>3205.4250037396623</v>
      </c>
    </row>
    <row r="1840" spans="2:15" ht="15" customHeight="1" x14ac:dyDescent="0.25">
      <c r="B1840" t="s">
        <v>2299</v>
      </c>
      <c r="C1840" s="1">
        <v>41055.055289351854</v>
      </c>
      <c r="D1840" s="4" t="s">
        <v>369</v>
      </c>
      <c r="E1840">
        <v>180000</v>
      </c>
      <c r="F1840" t="s">
        <v>40</v>
      </c>
      <c r="G1840">
        <f>tblSalaries[[#This Row],[clean Salary (in local currency)]]*VLOOKUP(tblSalaries[[#This Row],[Currency]],mapping!D:E,2,FALSE)</f>
        <v>3205.4250037396623</v>
      </c>
      <c r="H1840" t="s">
        <v>370</v>
      </c>
      <c r="I1840" t="s">
        <v>52</v>
      </c>
      <c r="J1840" t="s">
        <v>8</v>
      </c>
      <c r="K1840" t="str">
        <f>VLOOKUP(tblSalaries[[#This Row],[Where do you work]],tblCountries[[Actual]:[Mapping]],2,FALSE)</f>
        <v>India</v>
      </c>
      <c r="L1840" t="s">
        <v>9</v>
      </c>
      <c r="M1840" s="21" t="s">
        <v>4016</v>
      </c>
      <c r="N1840" t="str">
        <f>VLOOKUP(IF(FLOOR(tblSalaries[[#This Row],[Salary in USD]]/salary_step,1)&gt;19,19,FLOOR(tblSalaries[[#This Row],[Salary in USD]]/salary_step,1)),tblCountries4[#All],2,0)</f>
        <v>00 | 0 - 12500</v>
      </c>
      <c r="O1840">
        <f>IF(VALUE(max_scatterplot)=0,tblSalaries[[#This Row],[Salary in USD]],IF(AND(tblSalaries[[#This Row],[Salary in USD]]&gt;=VALUE(min_scatterplot),tblSalaries[[#This Row],[Salary in USD]]&lt;=VALUE(max_scatterplot)),tblSalaries[[#This Row],[Salary in USD]],selection_false))</f>
        <v>3205.4250037396623</v>
      </c>
    </row>
    <row r="1841" spans="2:15" ht="15" customHeight="1" x14ac:dyDescent="0.25">
      <c r="B1841" t="s">
        <v>2692</v>
      </c>
      <c r="C1841" s="1">
        <v>41055.571076388886</v>
      </c>
      <c r="D1841" s="4">
        <v>180000</v>
      </c>
      <c r="E1841">
        <v>180000</v>
      </c>
      <c r="F1841" t="s">
        <v>40</v>
      </c>
      <c r="G1841">
        <f>tblSalaries[[#This Row],[clean Salary (in local currency)]]*VLOOKUP(tblSalaries[[#This Row],[Currency]],mapping!D:E,2,FALSE)</f>
        <v>3205.4250037396623</v>
      </c>
      <c r="H1841" t="s">
        <v>805</v>
      </c>
      <c r="I1841" t="s">
        <v>310</v>
      </c>
      <c r="J1841" t="s">
        <v>8</v>
      </c>
      <c r="K1841" t="str">
        <f>VLOOKUP(tblSalaries[[#This Row],[Where do you work]],tblCountries[[Actual]:[Mapping]],2,FALSE)</f>
        <v>India</v>
      </c>
      <c r="L1841" t="s">
        <v>18</v>
      </c>
      <c r="M1841" s="21">
        <v>14</v>
      </c>
      <c r="N1841" t="str">
        <f>VLOOKUP(IF(FLOOR(tblSalaries[[#This Row],[Salary in USD]]/salary_step,1)&gt;19,19,FLOOR(tblSalaries[[#This Row],[Salary in USD]]/salary_step,1)),tblCountries4[#All],2,0)</f>
        <v>00 | 0 - 12500</v>
      </c>
      <c r="O1841">
        <f>IF(VALUE(max_scatterplot)=0,tblSalaries[[#This Row],[Salary in USD]],IF(AND(tblSalaries[[#This Row],[Salary in USD]]&gt;=VALUE(min_scatterplot),tblSalaries[[#This Row],[Salary in USD]]&lt;=VALUE(max_scatterplot)),tblSalaries[[#This Row],[Salary in USD]],selection_false))</f>
        <v>3205.4250037396623</v>
      </c>
    </row>
    <row r="1842" spans="2:15" ht="15" customHeight="1" x14ac:dyDescent="0.25">
      <c r="B1842" t="s">
        <v>2712</v>
      </c>
      <c r="C1842" s="1">
        <v>41055.611805555556</v>
      </c>
      <c r="D1842" s="4" t="s">
        <v>824</v>
      </c>
      <c r="E1842">
        <v>180000</v>
      </c>
      <c r="F1842" t="s">
        <v>40</v>
      </c>
      <c r="G1842">
        <f>tblSalaries[[#This Row],[clean Salary (in local currency)]]*VLOOKUP(tblSalaries[[#This Row],[Currency]],mapping!D:E,2,FALSE)</f>
        <v>3205.4250037396623</v>
      </c>
      <c r="H1842" t="s">
        <v>825</v>
      </c>
      <c r="I1842" t="s">
        <v>52</v>
      </c>
      <c r="J1842" t="s">
        <v>8</v>
      </c>
      <c r="K1842" t="str">
        <f>VLOOKUP(tblSalaries[[#This Row],[Where do you work]],tblCountries[[Actual]:[Mapping]],2,FALSE)</f>
        <v>India</v>
      </c>
      <c r="L1842" t="s">
        <v>13</v>
      </c>
      <c r="M1842" s="21">
        <v>7</v>
      </c>
      <c r="N1842" t="str">
        <f>VLOOKUP(IF(FLOOR(tblSalaries[[#This Row],[Salary in USD]]/salary_step,1)&gt;19,19,FLOOR(tblSalaries[[#This Row],[Salary in USD]]/salary_step,1)),tblCountries4[#All],2,0)</f>
        <v>00 | 0 - 12500</v>
      </c>
      <c r="O1842">
        <f>IF(VALUE(max_scatterplot)=0,tblSalaries[[#This Row],[Salary in USD]],IF(AND(tblSalaries[[#This Row],[Salary in USD]]&gt;=VALUE(min_scatterplot),tblSalaries[[#This Row],[Salary in USD]]&lt;=VALUE(max_scatterplot)),tblSalaries[[#This Row],[Salary in USD]],selection_false))</f>
        <v>3205.4250037396623</v>
      </c>
    </row>
    <row r="1843" spans="2:15" ht="15" customHeight="1" x14ac:dyDescent="0.25">
      <c r="B1843" t="s">
        <v>2726</v>
      </c>
      <c r="C1843" s="1">
        <v>41055.640057870369</v>
      </c>
      <c r="D1843" s="4">
        <v>180000</v>
      </c>
      <c r="E1843">
        <v>180000</v>
      </c>
      <c r="F1843" t="s">
        <v>40</v>
      </c>
      <c r="G1843">
        <f>tblSalaries[[#This Row],[clean Salary (in local currency)]]*VLOOKUP(tblSalaries[[#This Row],[Currency]],mapping!D:E,2,FALSE)</f>
        <v>3205.4250037396623</v>
      </c>
      <c r="H1843" t="s">
        <v>310</v>
      </c>
      <c r="I1843" t="s">
        <v>310</v>
      </c>
      <c r="J1843" t="s">
        <v>8</v>
      </c>
      <c r="K1843" t="str">
        <f>VLOOKUP(tblSalaries[[#This Row],[Where do you work]],tblCountries[[Actual]:[Mapping]],2,FALSE)</f>
        <v>India</v>
      </c>
      <c r="L1843" t="s">
        <v>13</v>
      </c>
      <c r="M1843" s="21">
        <v>4</v>
      </c>
      <c r="N1843" t="str">
        <f>VLOOKUP(IF(FLOOR(tblSalaries[[#This Row],[Salary in USD]]/salary_step,1)&gt;19,19,FLOOR(tblSalaries[[#This Row],[Salary in USD]]/salary_step,1)),tblCountries4[#All],2,0)</f>
        <v>00 | 0 - 12500</v>
      </c>
      <c r="O1843">
        <f>IF(VALUE(max_scatterplot)=0,tblSalaries[[#This Row],[Salary in USD]],IF(AND(tblSalaries[[#This Row],[Salary in USD]]&gt;=VALUE(min_scatterplot),tblSalaries[[#This Row],[Salary in USD]]&lt;=VALUE(max_scatterplot)),tblSalaries[[#This Row],[Salary in USD]],selection_false))</f>
        <v>3205.4250037396623</v>
      </c>
    </row>
    <row r="1844" spans="2:15" ht="15" customHeight="1" x14ac:dyDescent="0.25">
      <c r="B1844" t="s">
        <v>2893</v>
      </c>
      <c r="C1844" s="1">
        <v>41056.643449074072</v>
      </c>
      <c r="D1844" s="4" t="s">
        <v>1044</v>
      </c>
      <c r="E1844">
        <v>180000</v>
      </c>
      <c r="F1844" t="s">
        <v>40</v>
      </c>
      <c r="G1844">
        <f>tblSalaries[[#This Row],[clean Salary (in local currency)]]*VLOOKUP(tblSalaries[[#This Row],[Currency]],mapping!D:E,2,FALSE)</f>
        <v>3205.4250037396623</v>
      </c>
      <c r="H1844" t="s">
        <v>749</v>
      </c>
      <c r="I1844" t="s">
        <v>20</v>
      </c>
      <c r="J1844" t="s">
        <v>8</v>
      </c>
      <c r="K1844" t="str">
        <f>VLOOKUP(tblSalaries[[#This Row],[Where do you work]],tblCountries[[Actual]:[Mapping]],2,FALSE)</f>
        <v>India</v>
      </c>
      <c r="L1844" t="s">
        <v>18</v>
      </c>
      <c r="M1844" s="21">
        <v>3.5</v>
      </c>
      <c r="N1844" t="str">
        <f>VLOOKUP(IF(FLOOR(tblSalaries[[#This Row],[Salary in USD]]/salary_step,1)&gt;19,19,FLOOR(tblSalaries[[#This Row],[Salary in USD]]/salary_step,1)),tblCountries4[#All],2,0)</f>
        <v>00 | 0 - 12500</v>
      </c>
      <c r="O1844">
        <f>IF(VALUE(max_scatterplot)=0,tblSalaries[[#This Row],[Salary in USD]],IF(AND(tblSalaries[[#This Row],[Salary in USD]]&gt;=VALUE(min_scatterplot),tblSalaries[[#This Row],[Salary in USD]]&lt;=VALUE(max_scatterplot)),tblSalaries[[#This Row],[Salary in USD]],selection_false))</f>
        <v>3205.4250037396623</v>
      </c>
    </row>
    <row r="1845" spans="2:15" ht="15" customHeight="1" x14ac:dyDescent="0.25">
      <c r="B1845" t="s">
        <v>2913</v>
      </c>
      <c r="C1845" s="1">
        <v>41056.869386574072</v>
      </c>
      <c r="D1845" s="4">
        <v>180000</v>
      </c>
      <c r="E1845">
        <v>180000</v>
      </c>
      <c r="F1845" t="s">
        <v>40</v>
      </c>
      <c r="G1845">
        <f>tblSalaries[[#This Row],[clean Salary (in local currency)]]*VLOOKUP(tblSalaries[[#This Row],[Currency]],mapping!D:E,2,FALSE)</f>
        <v>3205.4250037396623</v>
      </c>
      <c r="H1845" t="s">
        <v>1062</v>
      </c>
      <c r="I1845" t="s">
        <v>3999</v>
      </c>
      <c r="J1845" t="s">
        <v>8</v>
      </c>
      <c r="K1845" t="str">
        <f>VLOOKUP(tblSalaries[[#This Row],[Where do you work]],tblCountries[[Actual]:[Mapping]],2,FALSE)</f>
        <v>India</v>
      </c>
      <c r="L1845" t="s">
        <v>13</v>
      </c>
      <c r="M1845" s="21">
        <v>8</v>
      </c>
      <c r="N1845" t="str">
        <f>VLOOKUP(IF(FLOOR(tblSalaries[[#This Row],[Salary in USD]]/salary_step,1)&gt;19,19,FLOOR(tblSalaries[[#This Row],[Salary in USD]]/salary_step,1)),tblCountries4[#All],2,0)</f>
        <v>00 | 0 - 12500</v>
      </c>
      <c r="O1845">
        <f>IF(VALUE(max_scatterplot)=0,tblSalaries[[#This Row],[Salary in USD]],IF(AND(tblSalaries[[#This Row],[Salary in USD]]&gt;=VALUE(min_scatterplot),tblSalaries[[#This Row],[Salary in USD]]&lt;=VALUE(max_scatterplot)),tblSalaries[[#This Row],[Salary in USD]],selection_false))</f>
        <v>3205.4250037396623</v>
      </c>
    </row>
    <row r="1846" spans="2:15" ht="15" customHeight="1" x14ac:dyDescent="0.25">
      <c r="B1846" t="s">
        <v>2989</v>
      </c>
      <c r="C1846" s="1">
        <v>41057.435972222222</v>
      </c>
      <c r="D1846" s="4">
        <v>180000</v>
      </c>
      <c r="E1846">
        <v>180000</v>
      </c>
      <c r="F1846" t="s">
        <v>40</v>
      </c>
      <c r="G1846">
        <f>tblSalaries[[#This Row],[clean Salary (in local currency)]]*VLOOKUP(tblSalaries[[#This Row],[Currency]],mapping!D:E,2,FALSE)</f>
        <v>3205.4250037396623</v>
      </c>
      <c r="H1846" t="s">
        <v>1136</v>
      </c>
      <c r="I1846" t="s">
        <v>20</v>
      </c>
      <c r="J1846" t="s">
        <v>1137</v>
      </c>
      <c r="K1846" t="str">
        <f>VLOOKUP(tblSalaries[[#This Row],[Where do you work]],tblCountries[[Actual]:[Mapping]],2,FALSE)</f>
        <v>India</v>
      </c>
      <c r="L1846" t="s">
        <v>9</v>
      </c>
      <c r="M1846" s="21">
        <v>10</v>
      </c>
      <c r="N1846" t="str">
        <f>VLOOKUP(IF(FLOOR(tblSalaries[[#This Row],[Salary in USD]]/salary_step,1)&gt;19,19,FLOOR(tblSalaries[[#This Row],[Salary in USD]]/salary_step,1)),tblCountries4[#All],2,0)</f>
        <v>00 | 0 - 12500</v>
      </c>
      <c r="O1846">
        <f>IF(VALUE(max_scatterplot)=0,tblSalaries[[#This Row],[Salary in USD]],IF(AND(tblSalaries[[#This Row],[Salary in USD]]&gt;=VALUE(min_scatterplot),tblSalaries[[#This Row],[Salary in USD]]&lt;=VALUE(max_scatterplot)),tblSalaries[[#This Row],[Salary in USD]],selection_false))</f>
        <v>3205.4250037396623</v>
      </c>
    </row>
    <row r="1847" spans="2:15" ht="15" customHeight="1" x14ac:dyDescent="0.25">
      <c r="B1847" t="s">
        <v>3030</v>
      </c>
      <c r="C1847" s="1">
        <v>41057.571539351855</v>
      </c>
      <c r="D1847" s="4">
        <v>1.8</v>
      </c>
      <c r="E1847">
        <v>180000</v>
      </c>
      <c r="F1847" t="s">
        <v>40</v>
      </c>
      <c r="G1847">
        <f>tblSalaries[[#This Row],[clean Salary (in local currency)]]*VLOOKUP(tblSalaries[[#This Row],[Currency]],mapping!D:E,2,FALSE)</f>
        <v>3205.4250037396623</v>
      </c>
      <c r="H1847" t="s">
        <v>429</v>
      </c>
      <c r="I1847" t="s">
        <v>3999</v>
      </c>
      <c r="J1847" t="s">
        <v>8</v>
      </c>
      <c r="K1847" t="str">
        <f>VLOOKUP(tblSalaries[[#This Row],[Where do you work]],tblCountries[[Actual]:[Mapping]],2,FALSE)</f>
        <v>India</v>
      </c>
      <c r="L1847" t="s">
        <v>13</v>
      </c>
      <c r="M1847" s="21">
        <v>4</v>
      </c>
      <c r="N1847" t="str">
        <f>VLOOKUP(IF(FLOOR(tblSalaries[[#This Row],[Salary in USD]]/salary_step,1)&gt;19,19,FLOOR(tblSalaries[[#This Row],[Salary in USD]]/salary_step,1)),tblCountries4[#All],2,0)</f>
        <v>00 | 0 - 12500</v>
      </c>
      <c r="O1847">
        <f>IF(VALUE(max_scatterplot)=0,tblSalaries[[#This Row],[Salary in USD]],IF(AND(tblSalaries[[#This Row],[Salary in USD]]&gt;=VALUE(min_scatterplot),tblSalaries[[#This Row],[Salary in USD]]&lt;=VALUE(max_scatterplot)),tblSalaries[[#This Row],[Salary in USD]],selection_false))</f>
        <v>3205.4250037396623</v>
      </c>
    </row>
    <row r="1848" spans="2:15" ht="15" customHeight="1" x14ac:dyDescent="0.25">
      <c r="B1848" t="s">
        <v>3093</v>
      </c>
      <c r="C1848" s="1">
        <v>41057.703622685185</v>
      </c>
      <c r="D1848" s="4" t="s">
        <v>1242</v>
      </c>
      <c r="E1848">
        <v>180000</v>
      </c>
      <c r="F1848" t="s">
        <v>40</v>
      </c>
      <c r="G1848">
        <f>tblSalaries[[#This Row],[clean Salary (in local currency)]]*VLOOKUP(tblSalaries[[#This Row],[Currency]],mapping!D:E,2,FALSE)</f>
        <v>3205.4250037396623</v>
      </c>
      <c r="H1848" t="s">
        <v>1243</v>
      </c>
      <c r="I1848" t="s">
        <v>20</v>
      </c>
      <c r="J1848" t="s">
        <v>8</v>
      </c>
      <c r="K1848" t="str">
        <f>VLOOKUP(tblSalaries[[#This Row],[Where do you work]],tblCountries[[Actual]:[Mapping]],2,FALSE)</f>
        <v>India</v>
      </c>
      <c r="L1848" t="s">
        <v>13</v>
      </c>
      <c r="M1848" s="21">
        <v>3</v>
      </c>
      <c r="N1848" t="str">
        <f>VLOOKUP(IF(FLOOR(tblSalaries[[#This Row],[Salary in USD]]/salary_step,1)&gt;19,19,FLOOR(tblSalaries[[#This Row],[Salary in USD]]/salary_step,1)),tblCountries4[#All],2,0)</f>
        <v>00 | 0 - 12500</v>
      </c>
      <c r="O1848">
        <f>IF(VALUE(max_scatterplot)=0,tblSalaries[[#This Row],[Salary in USD]],IF(AND(tblSalaries[[#This Row],[Salary in USD]]&gt;=VALUE(min_scatterplot),tblSalaries[[#This Row],[Salary in USD]]&lt;=VALUE(max_scatterplot)),tblSalaries[[#This Row],[Salary in USD]],selection_false))</f>
        <v>3205.4250037396623</v>
      </c>
    </row>
    <row r="1849" spans="2:15" ht="15" customHeight="1" x14ac:dyDescent="0.25">
      <c r="B1849" t="s">
        <v>3518</v>
      </c>
      <c r="C1849" s="1">
        <v>41060.73233796296</v>
      </c>
      <c r="D1849" s="4" t="s">
        <v>1695</v>
      </c>
      <c r="E1849">
        <v>180000</v>
      </c>
      <c r="F1849" t="s">
        <v>40</v>
      </c>
      <c r="G1849">
        <f>tblSalaries[[#This Row],[clean Salary (in local currency)]]*VLOOKUP(tblSalaries[[#This Row],[Currency]],mapping!D:E,2,FALSE)</f>
        <v>3205.4250037396623</v>
      </c>
      <c r="H1849" t="s">
        <v>1696</v>
      </c>
      <c r="I1849" t="s">
        <v>52</v>
      </c>
      <c r="J1849" t="s">
        <v>8</v>
      </c>
      <c r="K1849" t="str">
        <f>VLOOKUP(tblSalaries[[#This Row],[Where do you work]],tblCountries[[Actual]:[Mapping]],2,FALSE)</f>
        <v>India</v>
      </c>
      <c r="L1849" t="s">
        <v>9</v>
      </c>
      <c r="M1849" s="21">
        <v>5</v>
      </c>
      <c r="N1849" t="str">
        <f>VLOOKUP(IF(FLOOR(tblSalaries[[#This Row],[Salary in USD]]/salary_step,1)&gt;19,19,FLOOR(tblSalaries[[#This Row],[Salary in USD]]/salary_step,1)),tblCountries4[#All],2,0)</f>
        <v>00 | 0 - 12500</v>
      </c>
      <c r="O1849">
        <f>IF(VALUE(max_scatterplot)=0,tblSalaries[[#This Row],[Salary in USD]],IF(AND(tblSalaries[[#This Row],[Salary in USD]]&gt;=VALUE(min_scatterplot),tblSalaries[[#This Row],[Salary in USD]]&lt;=VALUE(max_scatterplot)),tblSalaries[[#This Row],[Salary in USD]],selection_false))</f>
        <v>3205.4250037396623</v>
      </c>
    </row>
    <row r="1850" spans="2:15" ht="15" customHeight="1" x14ac:dyDescent="0.25">
      <c r="B1850" t="s">
        <v>3717</v>
      </c>
      <c r="C1850" s="1">
        <v>41068.580370370371</v>
      </c>
      <c r="D1850" s="4" t="s">
        <v>1874</v>
      </c>
      <c r="E1850">
        <v>180000</v>
      </c>
      <c r="F1850" t="s">
        <v>40</v>
      </c>
      <c r="G1850">
        <f>tblSalaries[[#This Row],[clean Salary (in local currency)]]*VLOOKUP(tblSalaries[[#This Row],[Currency]],mapping!D:E,2,FALSE)</f>
        <v>3205.4250037396623</v>
      </c>
      <c r="H1850" t="s">
        <v>544</v>
      </c>
      <c r="I1850" t="s">
        <v>3999</v>
      </c>
      <c r="J1850" t="s">
        <v>8</v>
      </c>
      <c r="K1850" t="str">
        <f>VLOOKUP(tblSalaries[[#This Row],[Where do you work]],tblCountries[[Actual]:[Mapping]],2,FALSE)</f>
        <v>India</v>
      </c>
      <c r="L1850" t="s">
        <v>9</v>
      </c>
      <c r="M1850" s="21">
        <v>2</v>
      </c>
      <c r="N1850" t="str">
        <f>VLOOKUP(IF(FLOOR(tblSalaries[[#This Row],[Salary in USD]]/salary_step,1)&gt;19,19,FLOOR(tblSalaries[[#This Row],[Salary in USD]]/salary_step,1)),tblCountries4[#All],2,0)</f>
        <v>00 | 0 - 12500</v>
      </c>
      <c r="O1850">
        <f>IF(VALUE(max_scatterplot)=0,tblSalaries[[#This Row],[Salary in USD]],IF(AND(tblSalaries[[#This Row],[Salary in USD]]&gt;=VALUE(min_scatterplot),tblSalaries[[#This Row],[Salary in USD]]&lt;=VALUE(max_scatterplot)),tblSalaries[[#This Row],[Salary in USD]],selection_false))</f>
        <v>3205.4250037396623</v>
      </c>
    </row>
    <row r="1851" spans="2:15" ht="15" customHeight="1" x14ac:dyDescent="0.25">
      <c r="B1851" t="s">
        <v>3884</v>
      </c>
      <c r="C1851" s="1">
        <v>41080.537453703706</v>
      </c>
      <c r="D1851" s="4">
        <v>180000</v>
      </c>
      <c r="E1851">
        <v>180000</v>
      </c>
      <c r="F1851" t="s">
        <v>40</v>
      </c>
      <c r="G1851">
        <f>tblSalaries[[#This Row],[clean Salary (in local currency)]]*VLOOKUP(tblSalaries[[#This Row],[Currency]],mapping!D:E,2,FALSE)</f>
        <v>3205.4250037396623</v>
      </c>
      <c r="H1851" t="s">
        <v>2001</v>
      </c>
      <c r="I1851" t="s">
        <v>20</v>
      </c>
      <c r="J1851" t="s">
        <v>8</v>
      </c>
      <c r="K1851" t="str">
        <f>VLOOKUP(tblSalaries[[#This Row],[Where do you work]],tblCountries[[Actual]:[Mapping]],2,FALSE)</f>
        <v>India</v>
      </c>
      <c r="L1851" t="s">
        <v>9</v>
      </c>
      <c r="M1851" s="21">
        <v>3</v>
      </c>
      <c r="N1851" t="str">
        <f>VLOOKUP(IF(FLOOR(tblSalaries[[#This Row],[Salary in USD]]/salary_step,1)&gt;19,19,FLOOR(tblSalaries[[#This Row],[Salary in USD]]/salary_step,1)),tblCountries4[#All],2,0)</f>
        <v>00 | 0 - 12500</v>
      </c>
      <c r="O1851">
        <f>IF(VALUE(max_scatterplot)=0,tblSalaries[[#This Row],[Salary in USD]],IF(AND(tblSalaries[[#This Row],[Salary in USD]]&gt;=VALUE(min_scatterplot),tblSalaries[[#This Row],[Salary in USD]]&lt;=VALUE(max_scatterplot)),tblSalaries[[#This Row],[Salary in USD]],selection_false))</f>
        <v>3205.4250037396623</v>
      </c>
    </row>
    <row r="1852" spans="2:15" ht="15" customHeight="1" x14ac:dyDescent="0.25">
      <c r="B1852" t="s">
        <v>3455</v>
      </c>
      <c r="C1852" s="1">
        <v>41059.782835648148</v>
      </c>
      <c r="D1852" s="4" t="s">
        <v>1635</v>
      </c>
      <c r="E1852">
        <v>3200</v>
      </c>
      <c r="F1852" t="s">
        <v>6</v>
      </c>
      <c r="G1852">
        <f>tblSalaries[[#This Row],[clean Salary (in local currency)]]*VLOOKUP(tblSalaries[[#This Row],[Currency]],mapping!D:E,2,FALSE)</f>
        <v>3200</v>
      </c>
      <c r="H1852" t="s">
        <v>1636</v>
      </c>
      <c r="I1852" t="s">
        <v>52</v>
      </c>
      <c r="J1852" t="s">
        <v>8</v>
      </c>
      <c r="K1852" t="str">
        <f>VLOOKUP(tblSalaries[[#This Row],[Where do you work]],tblCountries[[Actual]:[Mapping]],2,FALSE)</f>
        <v>India</v>
      </c>
      <c r="L1852" t="s">
        <v>13</v>
      </c>
      <c r="M1852" s="21">
        <v>19</v>
      </c>
      <c r="N1852" t="str">
        <f>VLOOKUP(IF(FLOOR(tblSalaries[[#This Row],[Salary in USD]]/salary_step,1)&gt;19,19,FLOOR(tblSalaries[[#This Row],[Salary in USD]]/salary_step,1)),tblCountries4[#All],2,0)</f>
        <v>00 | 0 - 12500</v>
      </c>
      <c r="O1852">
        <f>IF(VALUE(max_scatterplot)=0,tblSalaries[[#This Row],[Salary in USD]],IF(AND(tblSalaries[[#This Row],[Salary in USD]]&gt;=VALUE(min_scatterplot),tblSalaries[[#This Row],[Salary in USD]]&lt;=VALUE(max_scatterplot)),tblSalaries[[#This Row],[Salary in USD]],selection_false))</f>
        <v>3200</v>
      </c>
    </row>
    <row r="1853" spans="2:15" ht="15" customHeight="1" x14ac:dyDescent="0.25">
      <c r="B1853" t="s">
        <v>3009</v>
      </c>
      <c r="C1853" s="1">
        <v>41057.522361111114</v>
      </c>
      <c r="D1853" s="4">
        <v>300000</v>
      </c>
      <c r="E1853">
        <v>300000</v>
      </c>
      <c r="F1853" t="s">
        <v>32</v>
      </c>
      <c r="G1853">
        <f>tblSalaries[[#This Row],[clean Salary (in local currency)]]*VLOOKUP(tblSalaries[[#This Row],[Currency]],mapping!D:E,2,FALSE)</f>
        <v>3184.2266150397395</v>
      </c>
      <c r="H1853" t="s">
        <v>897</v>
      </c>
      <c r="I1853" t="s">
        <v>52</v>
      </c>
      <c r="J1853" t="s">
        <v>17</v>
      </c>
      <c r="K1853" t="str">
        <f>VLOOKUP(tblSalaries[[#This Row],[Where do you work]],tblCountries[[Actual]:[Mapping]],2,FALSE)</f>
        <v>Pakistan</v>
      </c>
      <c r="L1853" t="s">
        <v>9</v>
      </c>
      <c r="M1853" s="21">
        <v>4</v>
      </c>
      <c r="N1853" t="str">
        <f>VLOOKUP(IF(FLOOR(tblSalaries[[#This Row],[Salary in USD]]/salary_step,1)&gt;19,19,FLOOR(tblSalaries[[#This Row],[Salary in USD]]/salary_step,1)),tblCountries4[#All],2,0)</f>
        <v>00 | 0 - 12500</v>
      </c>
      <c r="O1853">
        <f>IF(VALUE(max_scatterplot)=0,tblSalaries[[#This Row],[Salary in USD]],IF(AND(tblSalaries[[#This Row],[Salary in USD]]&gt;=VALUE(min_scatterplot),tblSalaries[[#This Row],[Salary in USD]]&lt;=VALUE(max_scatterplot)),tblSalaries[[#This Row],[Salary in USD]],selection_false))</f>
        <v>3184.2266150397395</v>
      </c>
    </row>
    <row r="1854" spans="2:15" ht="15" customHeight="1" x14ac:dyDescent="0.25">
      <c r="B1854" t="s">
        <v>2802</v>
      </c>
      <c r="C1854" s="1">
        <v>41055.914305555554</v>
      </c>
      <c r="D1854" s="4">
        <v>170000</v>
      </c>
      <c r="E1854">
        <v>170000</v>
      </c>
      <c r="F1854" t="s">
        <v>40</v>
      </c>
      <c r="G1854">
        <f>tblSalaries[[#This Row],[clean Salary (in local currency)]]*VLOOKUP(tblSalaries[[#This Row],[Currency]],mapping!D:E,2,FALSE)</f>
        <v>3027.3458368652364</v>
      </c>
      <c r="H1854" t="s">
        <v>931</v>
      </c>
      <c r="I1854" t="s">
        <v>3999</v>
      </c>
      <c r="J1854" t="s">
        <v>8</v>
      </c>
      <c r="K1854" t="str">
        <f>VLOOKUP(tblSalaries[[#This Row],[Where do you work]],tblCountries[[Actual]:[Mapping]],2,FALSE)</f>
        <v>India</v>
      </c>
      <c r="L1854" t="s">
        <v>9</v>
      </c>
      <c r="M1854" s="21">
        <v>2</v>
      </c>
      <c r="N1854" t="str">
        <f>VLOOKUP(IF(FLOOR(tblSalaries[[#This Row],[Salary in USD]]/salary_step,1)&gt;19,19,FLOOR(tblSalaries[[#This Row],[Salary in USD]]/salary_step,1)),tblCountries4[#All],2,0)</f>
        <v>00 | 0 - 12500</v>
      </c>
      <c r="O1854">
        <f>IF(VALUE(max_scatterplot)=0,tblSalaries[[#This Row],[Salary in USD]],IF(AND(tblSalaries[[#This Row],[Salary in USD]]&gt;=VALUE(min_scatterplot),tblSalaries[[#This Row],[Salary in USD]]&lt;=VALUE(max_scatterplot)),tblSalaries[[#This Row],[Salary in USD]],selection_false))</f>
        <v>3027.3458368652364</v>
      </c>
    </row>
    <row r="1855" spans="2:15" ht="15" customHeight="1" x14ac:dyDescent="0.25">
      <c r="B1855" t="s">
        <v>3756</v>
      </c>
      <c r="C1855" s="1">
        <v>41071.819988425923</v>
      </c>
      <c r="D1855" s="4" t="s">
        <v>797</v>
      </c>
      <c r="E1855">
        <v>3000</v>
      </c>
      <c r="F1855" t="s">
        <v>6</v>
      </c>
      <c r="G1855">
        <f>tblSalaries[[#This Row],[clean Salary (in local currency)]]*VLOOKUP(tblSalaries[[#This Row],[Currency]],mapping!D:E,2,FALSE)</f>
        <v>3000</v>
      </c>
      <c r="H1855" t="s">
        <v>725</v>
      </c>
      <c r="I1855" t="s">
        <v>20</v>
      </c>
      <c r="J1855" t="s">
        <v>425</v>
      </c>
      <c r="K1855" t="str">
        <f>VLOOKUP(tblSalaries[[#This Row],[Where do you work]],tblCountries[[Actual]:[Mapping]],2,FALSE)</f>
        <v>Bangladesh</v>
      </c>
      <c r="L1855" t="s">
        <v>25</v>
      </c>
      <c r="M1855" s="21">
        <v>12</v>
      </c>
      <c r="N1855" t="str">
        <f>VLOOKUP(IF(FLOOR(tblSalaries[[#This Row],[Salary in USD]]/salary_step,1)&gt;19,19,FLOOR(tblSalaries[[#This Row],[Salary in USD]]/salary_step,1)),tblCountries4[#All],2,0)</f>
        <v>00 | 0 - 12500</v>
      </c>
      <c r="O1855">
        <f>IF(VALUE(max_scatterplot)=0,tblSalaries[[#This Row],[Salary in USD]],IF(AND(tblSalaries[[#This Row],[Salary in USD]]&gt;=VALUE(min_scatterplot),tblSalaries[[#This Row],[Salary in USD]]&lt;=VALUE(max_scatterplot)),tblSalaries[[#This Row],[Salary in USD]],selection_false))</f>
        <v>3000</v>
      </c>
    </row>
    <row r="1856" spans="2:15" ht="15" customHeight="1" x14ac:dyDescent="0.25">
      <c r="B1856" t="s">
        <v>2688</v>
      </c>
      <c r="C1856" s="1">
        <v>41055.561944444446</v>
      </c>
      <c r="D1856" s="4" t="s">
        <v>797</v>
      </c>
      <c r="E1856">
        <v>3000</v>
      </c>
      <c r="F1856" t="s">
        <v>6</v>
      </c>
      <c r="G1856">
        <f>tblSalaries[[#This Row],[clean Salary (in local currency)]]*VLOOKUP(tblSalaries[[#This Row],[Currency]],mapping!D:E,2,FALSE)</f>
        <v>3000</v>
      </c>
      <c r="H1856" t="s">
        <v>798</v>
      </c>
      <c r="I1856" t="s">
        <v>356</v>
      </c>
      <c r="J1856" t="s">
        <v>799</v>
      </c>
      <c r="K1856" t="str">
        <f>VLOOKUP(tblSalaries[[#This Row],[Where do you work]],tblCountries[[Actual]:[Mapping]],2,FALSE)</f>
        <v>Cambodia</v>
      </c>
      <c r="L1856" t="s">
        <v>18</v>
      </c>
      <c r="M1856" s="21">
        <v>2</v>
      </c>
      <c r="N1856" t="str">
        <f>VLOOKUP(IF(FLOOR(tblSalaries[[#This Row],[Salary in USD]]/salary_step,1)&gt;19,19,FLOOR(tblSalaries[[#This Row],[Salary in USD]]/salary_step,1)),tblCountries4[#All],2,0)</f>
        <v>00 | 0 - 12500</v>
      </c>
      <c r="O1856">
        <f>IF(VALUE(max_scatterplot)=0,tblSalaries[[#This Row],[Salary in USD]],IF(AND(tblSalaries[[#This Row],[Salary in USD]]&gt;=VALUE(min_scatterplot),tblSalaries[[#This Row],[Salary in USD]]&lt;=VALUE(max_scatterplot)),tblSalaries[[#This Row],[Salary in USD]],selection_false))</f>
        <v>3000</v>
      </c>
    </row>
    <row r="1857" spans="2:15" ht="15" customHeight="1" x14ac:dyDescent="0.25">
      <c r="B1857" t="s">
        <v>2849</v>
      </c>
      <c r="C1857" s="1">
        <v>41056.151064814818</v>
      </c>
      <c r="D1857" s="4" t="s">
        <v>797</v>
      </c>
      <c r="E1857">
        <v>3000</v>
      </c>
      <c r="F1857" t="s">
        <v>6</v>
      </c>
      <c r="G1857">
        <f>tblSalaries[[#This Row],[clean Salary (in local currency)]]*VLOOKUP(tblSalaries[[#This Row],[Currency]],mapping!D:E,2,FALSE)</f>
        <v>3000</v>
      </c>
      <c r="H1857" t="s">
        <v>130</v>
      </c>
      <c r="I1857" t="s">
        <v>20</v>
      </c>
      <c r="J1857" t="s">
        <v>17</v>
      </c>
      <c r="K1857" t="str">
        <f>VLOOKUP(tblSalaries[[#This Row],[Where do you work]],tblCountries[[Actual]:[Mapping]],2,FALSE)</f>
        <v>Pakistan</v>
      </c>
      <c r="L1857" t="s">
        <v>18</v>
      </c>
      <c r="M1857" s="21">
        <v>2</v>
      </c>
      <c r="N1857" t="str">
        <f>VLOOKUP(IF(FLOOR(tblSalaries[[#This Row],[Salary in USD]]/salary_step,1)&gt;19,19,FLOOR(tblSalaries[[#This Row],[Salary in USD]]/salary_step,1)),tblCountries4[#All],2,0)</f>
        <v>00 | 0 - 12500</v>
      </c>
      <c r="O1857">
        <f>IF(VALUE(max_scatterplot)=0,tblSalaries[[#This Row],[Salary in USD]],IF(AND(tblSalaries[[#This Row],[Salary in USD]]&gt;=VALUE(min_scatterplot),tblSalaries[[#This Row],[Salary in USD]]&lt;=VALUE(max_scatterplot)),tblSalaries[[#This Row],[Salary in USD]],selection_false))</f>
        <v>3000</v>
      </c>
    </row>
    <row r="1858" spans="2:15" ht="15" customHeight="1" x14ac:dyDescent="0.25">
      <c r="B1858" t="s">
        <v>3293</v>
      </c>
      <c r="C1858" s="1">
        <v>41058.638020833336</v>
      </c>
      <c r="D1858" s="4">
        <v>250</v>
      </c>
      <c r="E1858">
        <v>3000</v>
      </c>
      <c r="F1858" t="s">
        <v>6</v>
      </c>
      <c r="G1858">
        <f>tblSalaries[[#This Row],[clean Salary (in local currency)]]*VLOOKUP(tblSalaries[[#This Row],[Currency]],mapping!D:E,2,FALSE)</f>
        <v>3000</v>
      </c>
      <c r="H1858" t="s">
        <v>1476</v>
      </c>
      <c r="I1858" t="s">
        <v>310</v>
      </c>
      <c r="J1858" t="s">
        <v>1477</v>
      </c>
      <c r="K1858" t="str">
        <f>VLOOKUP(tblSalaries[[#This Row],[Where do you work]],tblCountries[[Actual]:[Mapping]],2,FALSE)</f>
        <v>Sri Lanka</v>
      </c>
      <c r="L1858" t="s">
        <v>9</v>
      </c>
      <c r="M1858" s="21">
        <v>2</v>
      </c>
      <c r="N1858" t="str">
        <f>VLOOKUP(IF(FLOOR(tblSalaries[[#This Row],[Salary in USD]]/salary_step,1)&gt;19,19,FLOOR(tblSalaries[[#This Row],[Salary in USD]]/salary_step,1)),tblCountries4[#All],2,0)</f>
        <v>00 | 0 - 12500</v>
      </c>
      <c r="O1858">
        <f>IF(VALUE(max_scatterplot)=0,tblSalaries[[#This Row],[Salary in USD]],IF(AND(tblSalaries[[#This Row],[Salary in USD]]&gt;=VALUE(min_scatterplot),tblSalaries[[#This Row],[Salary in USD]]&lt;=VALUE(max_scatterplot)),tblSalaries[[#This Row],[Salary in USD]],selection_false))</f>
        <v>3000</v>
      </c>
    </row>
    <row r="1859" spans="2:15" ht="15" customHeight="1" x14ac:dyDescent="0.25">
      <c r="B1859" t="s">
        <v>3866</v>
      </c>
      <c r="C1859" s="1">
        <v>41079.709467592591</v>
      </c>
      <c r="D1859" s="4" t="s">
        <v>1988</v>
      </c>
      <c r="E1859">
        <v>52224</v>
      </c>
      <c r="F1859" t="s">
        <v>1989</v>
      </c>
      <c r="G1859">
        <f>tblSalaries[[#This Row],[clean Salary (in local currency)]]*VLOOKUP(tblSalaries[[#This Row],[Currency]],mapping!D:E,2,FALSE)</f>
        <v>2953.8461538461538</v>
      </c>
      <c r="H1859" t="s">
        <v>1990</v>
      </c>
      <c r="I1859" t="s">
        <v>3999</v>
      </c>
      <c r="J1859" t="s">
        <v>1991</v>
      </c>
      <c r="K1859" t="str">
        <f>VLOOKUP(tblSalaries[[#This Row],[Where do you work]],tblCountries[[Actual]:[Mapping]],2,FALSE)</f>
        <v>Ethiopia</v>
      </c>
      <c r="L1859" t="s">
        <v>9</v>
      </c>
      <c r="M1859" s="21">
        <v>3</v>
      </c>
      <c r="N1859" t="str">
        <f>VLOOKUP(IF(FLOOR(tblSalaries[[#This Row],[Salary in USD]]/salary_step,1)&gt;19,19,FLOOR(tblSalaries[[#This Row],[Salary in USD]]/salary_step,1)),tblCountries4[#All],2,0)</f>
        <v>00 | 0 - 12500</v>
      </c>
      <c r="O1859">
        <f>IF(VALUE(max_scatterplot)=0,tblSalaries[[#This Row],[Salary in USD]],IF(AND(tblSalaries[[#This Row],[Salary in USD]]&gt;=VALUE(min_scatterplot),tblSalaries[[#This Row],[Salary in USD]]&lt;=VALUE(max_scatterplot)),tblSalaries[[#This Row],[Salary in USD]],selection_false))</f>
        <v>2953.8461538461538</v>
      </c>
    </row>
    <row r="1860" spans="2:15" ht="15" customHeight="1" x14ac:dyDescent="0.25">
      <c r="B1860" t="s">
        <v>2654</v>
      </c>
      <c r="C1860" s="1">
        <v>41055.519571759258</v>
      </c>
      <c r="D1860" s="4" t="s">
        <v>760</v>
      </c>
      <c r="E1860">
        <v>165000</v>
      </c>
      <c r="F1860" t="s">
        <v>40</v>
      </c>
      <c r="G1860">
        <f>tblSalaries[[#This Row],[clean Salary (in local currency)]]*VLOOKUP(tblSalaries[[#This Row],[Currency]],mapping!D:E,2,FALSE)</f>
        <v>2938.3062534280239</v>
      </c>
      <c r="H1860" t="s">
        <v>761</v>
      </c>
      <c r="I1860" t="s">
        <v>52</v>
      </c>
      <c r="J1860" t="s">
        <v>8</v>
      </c>
      <c r="K1860" t="str">
        <f>VLOOKUP(tblSalaries[[#This Row],[Where do you work]],tblCountries[[Actual]:[Mapping]],2,FALSE)</f>
        <v>India</v>
      </c>
      <c r="L1860" t="s">
        <v>13</v>
      </c>
      <c r="M1860" s="21">
        <v>11</v>
      </c>
      <c r="N1860" t="str">
        <f>VLOOKUP(IF(FLOOR(tblSalaries[[#This Row],[Salary in USD]]/salary_step,1)&gt;19,19,FLOOR(tblSalaries[[#This Row],[Salary in USD]]/salary_step,1)),tblCountries4[#All],2,0)</f>
        <v>00 | 0 - 12500</v>
      </c>
      <c r="O1860">
        <f>IF(VALUE(max_scatterplot)=0,tblSalaries[[#This Row],[Salary in USD]],IF(AND(tblSalaries[[#This Row],[Salary in USD]]&gt;=VALUE(min_scatterplot),tblSalaries[[#This Row],[Salary in USD]]&lt;=VALUE(max_scatterplot)),tblSalaries[[#This Row],[Salary in USD]],selection_false))</f>
        <v>2938.3062534280239</v>
      </c>
    </row>
    <row r="1861" spans="2:15" ht="15" customHeight="1" x14ac:dyDescent="0.25">
      <c r="B1861" t="s">
        <v>2615</v>
      </c>
      <c r="C1861" s="1">
        <v>41055.458090277774</v>
      </c>
      <c r="D1861" s="4" t="s">
        <v>720</v>
      </c>
      <c r="E1861">
        <v>160000</v>
      </c>
      <c r="F1861" t="s">
        <v>40</v>
      </c>
      <c r="G1861">
        <f>tblSalaries[[#This Row],[clean Salary (in local currency)]]*VLOOKUP(tblSalaries[[#This Row],[Currency]],mapping!D:E,2,FALSE)</f>
        <v>2849.2666699908109</v>
      </c>
      <c r="H1861" t="s">
        <v>721</v>
      </c>
      <c r="I1861" t="s">
        <v>3999</v>
      </c>
      <c r="J1861" t="s">
        <v>8</v>
      </c>
      <c r="K1861" t="str">
        <f>VLOOKUP(tblSalaries[[#This Row],[Where do you work]],tblCountries[[Actual]:[Mapping]],2,FALSE)</f>
        <v>India</v>
      </c>
      <c r="L1861" t="s">
        <v>13</v>
      </c>
      <c r="M1861" s="21">
        <v>3</v>
      </c>
      <c r="N1861" t="str">
        <f>VLOOKUP(IF(FLOOR(tblSalaries[[#This Row],[Salary in USD]]/salary_step,1)&gt;19,19,FLOOR(tblSalaries[[#This Row],[Salary in USD]]/salary_step,1)),tblCountries4[#All],2,0)</f>
        <v>00 | 0 - 12500</v>
      </c>
      <c r="O1861">
        <f>IF(VALUE(max_scatterplot)=0,tblSalaries[[#This Row],[Salary in USD]],IF(AND(tblSalaries[[#This Row],[Salary in USD]]&gt;=VALUE(min_scatterplot),tblSalaries[[#This Row],[Salary in USD]]&lt;=VALUE(max_scatterplot)),tblSalaries[[#This Row],[Salary in USD]],selection_false))</f>
        <v>2849.2666699908109</v>
      </c>
    </row>
    <row r="1862" spans="2:15" ht="15" customHeight="1" x14ac:dyDescent="0.25">
      <c r="B1862" t="s">
        <v>3113</v>
      </c>
      <c r="C1862" s="1">
        <v>41057.753622685188</v>
      </c>
      <c r="D1862" s="4">
        <v>150252</v>
      </c>
      <c r="E1862">
        <v>150252</v>
      </c>
      <c r="F1862" t="s">
        <v>40</v>
      </c>
      <c r="G1862">
        <f>tblSalaries[[#This Row],[clean Salary (in local currency)]]*VLOOKUP(tblSalaries[[#This Row],[Currency]],mapping!D:E,2,FALSE)</f>
        <v>2675.675098121621</v>
      </c>
      <c r="H1862" t="s">
        <v>1266</v>
      </c>
      <c r="I1862" t="s">
        <v>52</v>
      </c>
      <c r="J1862" t="s">
        <v>8</v>
      </c>
      <c r="K1862" t="str">
        <f>VLOOKUP(tblSalaries[[#This Row],[Where do you work]],tblCountries[[Actual]:[Mapping]],2,FALSE)</f>
        <v>India</v>
      </c>
      <c r="L1862" t="s">
        <v>18</v>
      </c>
      <c r="M1862" s="21">
        <v>5</v>
      </c>
      <c r="N1862" t="str">
        <f>VLOOKUP(IF(FLOOR(tblSalaries[[#This Row],[Salary in USD]]/salary_step,1)&gt;19,19,FLOOR(tblSalaries[[#This Row],[Salary in USD]]/salary_step,1)),tblCountries4[#All],2,0)</f>
        <v>00 | 0 - 12500</v>
      </c>
      <c r="O1862">
        <f>IF(VALUE(max_scatterplot)=0,tblSalaries[[#This Row],[Salary in USD]],IF(AND(tblSalaries[[#This Row],[Salary in USD]]&gt;=VALUE(min_scatterplot),tblSalaries[[#This Row],[Salary in USD]]&lt;=VALUE(max_scatterplot)),tblSalaries[[#This Row],[Salary in USD]],selection_false))</f>
        <v>2675.675098121621</v>
      </c>
    </row>
    <row r="1863" spans="2:15" ht="15" customHeight="1" x14ac:dyDescent="0.25">
      <c r="B1863" t="s">
        <v>2643</v>
      </c>
      <c r="C1863" s="1">
        <v>41055.503877314812</v>
      </c>
      <c r="D1863" s="4">
        <v>150000</v>
      </c>
      <c r="E1863">
        <v>150000</v>
      </c>
      <c r="F1863" t="s">
        <v>40</v>
      </c>
      <c r="G1863">
        <f>tblSalaries[[#This Row],[clean Salary (in local currency)]]*VLOOKUP(tblSalaries[[#This Row],[Currency]],mapping!D:E,2,FALSE)</f>
        <v>2671.1875031163854</v>
      </c>
      <c r="H1863" t="s">
        <v>749</v>
      </c>
      <c r="I1863" t="s">
        <v>52</v>
      </c>
      <c r="J1863" t="s">
        <v>8</v>
      </c>
      <c r="K1863" t="str">
        <f>VLOOKUP(tblSalaries[[#This Row],[Where do you work]],tblCountries[[Actual]:[Mapping]],2,FALSE)</f>
        <v>India</v>
      </c>
      <c r="L1863" t="s">
        <v>18</v>
      </c>
      <c r="M1863" s="21">
        <v>5</v>
      </c>
      <c r="N1863" t="str">
        <f>VLOOKUP(IF(FLOOR(tblSalaries[[#This Row],[Salary in USD]]/salary_step,1)&gt;19,19,FLOOR(tblSalaries[[#This Row],[Salary in USD]]/salary_step,1)),tblCountries4[#All],2,0)</f>
        <v>00 | 0 - 12500</v>
      </c>
      <c r="O1863">
        <f>IF(VALUE(max_scatterplot)=0,tblSalaries[[#This Row],[Salary in USD]],IF(AND(tblSalaries[[#This Row],[Salary in USD]]&gt;=VALUE(min_scatterplot),tblSalaries[[#This Row],[Salary in USD]]&lt;=VALUE(max_scatterplot)),tblSalaries[[#This Row],[Salary in USD]],selection_false))</f>
        <v>2671.1875031163854</v>
      </c>
    </row>
    <row r="1864" spans="2:15" ht="15" customHeight="1" x14ac:dyDescent="0.25">
      <c r="B1864" t="s">
        <v>2690</v>
      </c>
      <c r="C1864" s="1">
        <v>41055.563425925924</v>
      </c>
      <c r="D1864" s="4" t="s">
        <v>802</v>
      </c>
      <c r="E1864">
        <v>150000</v>
      </c>
      <c r="F1864" t="s">
        <v>40</v>
      </c>
      <c r="G1864">
        <f>tblSalaries[[#This Row],[clean Salary (in local currency)]]*VLOOKUP(tblSalaries[[#This Row],[Currency]],mapping!D:E,2,FALSE)</f>
        <v>2671.1875031163854</v>
      </c>
      <c r="H1864" t="s">
        <v>803</v>
      </c>
      <c r="I1864" t="s">
        <v>4001</v>
      </c>
      <c r="J1864" t="s">
        <v>8</v>
      </c>
      <c r="K1864" t="str">
        <f>VLOOKUP(tblSalaries[[#This Row],[Where do you work]],tblCountries[[Actual]:[Mapping]],2,FALSE)</f>
        <v>India</v>
      </c>
      <c r="L1864" t="s">
        <v>9</v>
      </c>
      <c r="M1864" s="21">
        <v>4.5</v>
      </c>
      <c r="N1864" t="str">
        <f>VLOOKUP(IF(FLOOR(tblSalaries[[#This Row],[Salary in USD]]/salary_step,1)&gt;19,19,FLOOR(tblSalaries[[#This Row],[Salary in USD]]/salary_step,1)),tblCountries4[#All],2,0)</f>
        <v>00 | 0 - 12500</v>
      </c>
      <c r="O1864">
        <f>IF(VALUE(max_scatterplot)=0,tblSalaries[[#This Row],[Salary in USD]],IF(AND(tblSalaries[[#This Row],[Salary in USD]]&gt;=VALUE(min_scatterplot),tblSalaries[[#This Row],[Salary in USD]]&lt;=VALUE(max_scatterplot)),tblSalaries[[#This Row],[Salary in USD]],selection_false))</f>
        <v>2671.1875031163854</v>
      </c>
    </row>
    <row r="1865" spans="2:15" ht="15" customHeight="1" x14ac:dyDescent="0.25">
      <c r="B1865" t="s">
        <v>2787</v>
      </c>
      <c r="C1865" s="1">
        <v>41055.855208333334</v>
      </c>
      <c r="D1865" s="4" t="s">
        <v>914</v>
      </c>
      <c r="E1865">
        <v>150000</v>
      </c>
      <c r="F1865" t="s">
        <v>40</v>
      </c>
      <c r="G1865">
        <f>tblSalaries[[#This Row],[clean Salary (in local currency)]]*VLOOKUP(tblSalaries[[#This Row],[Currency]],mapping!D:E,2,FALSE)</f>
        <v>2671.1875031163854</v>
      </c>
      <c r="H1865" t="s">
        <v>915</v>
      </c>
      <c r="I1865" t="s">
        <v>20</v>
      </c>
      <c r="J1865" t="s">
        <v>8</v>
      </c>
      <c r="K1865" t="str">
        <f>VLOOKUP(tblSalaries[[#This Row],[Where do you work]],tblCountries[[Actual]:[Mapping]],2,FALSE)</f>
        <v>India</v>
      </c>
      <c r="L1865" t="s">
        <v>9</v>
      </c>
      <c r="M1865" s="21">
        <v>2</v>
      </c>
      <c r="N1865" t="str">
        <f>VLOOKUP(IF(FLOOR(tblSalaries[[#This Row],[Salary in USD]]/salary_step,1)&gt;19,19,FLOOR(tblSalaries[[#This Row],[Salary in USD]]/salary_step,1)),tblCountries4[#All],2,0)</f>
        <v>00 | 0 - 12500</v>
      </c>
      <c r="O1865">
        <f>IF(VALUE(max_scatterplot)=0,tblSalaries[[#This Row],[Salary in USD]],IF(AND(tblSalaries[[#This Row],[Salary in USD]]&gt;=VALUE(min_scatterplot),tblSalaries[[#This Row],[Salary in USD]]&lt;=VALUE(max_scatterplot)),tblSalaries[[#This Row],[Salary in USD]],selection_false))</f>
        <v>2671.1875031163854</v>
      </c>
    </row>
    <row r="1866" spans="2:15" ht="15" customHeight="1" x14ac:dyDescent="0.25">
      <c r="B1866" t="s">
        <v>3686</v>
      </c>
      <c r="C1866" s="1">
        <v>41066.838692129626</v>
      </c>
      <c r="D1866" s="4" t="s">
        <v>1848</v>
      </c>
      <c r="E1866">
        <v>150000</v>
      </c>
      <c r="F1866" t="s">
        <v>40</v>
      </c>
      <c r="G1866">
        <f>tblSalaries[[#This Row],[clean Salary (in local currency)]]*VLOOKUP(tblSalaries[[#This Row],[Currency]],mapping!D:E,2,FALSE)</f>
        <v>2671.1875031163854</v>
      </c>
      <c r="H1866" t="s">
        <v>721</v>
      </c>
      <c r="I1866" t="s">
        <v>3999</v>
      </c>
      <c r="J1866" t="s">
        <v>8</v>
      </c>
      <c r="K1866" t="str">
        <f>VLOOKUP(tblSalaries[[#This Row],[Where do you work]],tblCountries[[Actual]:[Mapping]],2,FALSE)</f>
        <v>India</v>
      </c>
      <c r="L1866" t="s">
        <v>13</v>
      </c>
      <c r="M1866" s="21">
        <v>3</v>
      </c>
      <c r="N1866" t="str">
        <f>VLOOKUP(IF(FLOOR(tblSalaries[[#This Row],[Salary in USD]]/salary_step,1)&gt;19,19,FLOOR(tblSalaries[[#This Row],[Salary in USD]]/salary_step,1)),tblCountries4[#All],2,0)</f>
        <v>00 | 0 - 12500</v>
      </c>
      <c r="O1866">
        <f>IF(VALUE(max_scatterplot)=0,tblSalaries[[#This Row],[Salary in USD]],IF(AND(tblSalaries[[#This Row],[Salary in USD]]&gt;=VALUE(min_scatterplot),tblSalaries[[#This Row],[Salary in USD]]&lt;=VALUE(max_scatterplot)),tblSalaries[[#This Row],[Salary in USD]],selection_false))</f>
        <v>2671.1875031163854</v>
      </c>
    </row>
    <row r="1867" spans="2:15" ht="15" customHeight="1" x14ac:dyDescent="0.25">
      <c r="B1867" t="s">
        <v>3749</v>
      </c>
      <c r="C1867" s="1">
        <v>41071.133090277777</v>
      </c>
      <c r="D1867" s="4">
        <v>150000</v>
      </c>
      <c r="E1867">
        <v>150000</v>
      </c>
      <c r="F1867" t="s">
        <v>40</v>
      </c>
      <c r="G1867">
        <f>tblSalaries[[#This Row],[clean Salary (in local currency)]]*VLOOKUP(tblSalaries[[#This Row],[Currency]],mapping!D:E,2,FALSE)</f>
        <v>2671.1875031163854</v>
      </c>
      <c r="H1867" t="s">
        <v>485</v>
      </c>
      <c r="I1867" t="s">
        <v>279</v>
      </c>
      <c r="J1867" t="s">
        <v>8</v>
      </c>
      <c r="K1867" t="str">
        <f>VLOOKUP(tblSalaries[[#This Row],[Where do you work]],tblCountries[[Actual]:[Mapping]],2,FALSE)</f>
        <v>India</v>
      </c>
      <c r="L1867" t="s">
        <v>18</v>
      </c>
      <c r="M1867" s="21">
        <v>1</v>
      </c>
      <c r="N1867" t="str">
        <f>VLOOKUP(IF(FLOOR(tblSalaries[[#This Row],[Salary in USD]]/salary_step,1)&gt;19,19,FLOOR(tblSalaries[[#This Row],[Salary in USD]]/salary_step,1)),tblCountries4[#All],2,0)</f>
        <v>00 | 0 - 12500</v>
      </c>
      <c r="O1867">
        <f>IF(VALUE(max_scatterplot)=0,tblSalaries[[#This Row],[Salary in USD]],IF(AND(tblSalaries[[#This Row],[Salary in USD]]&gt;=VALUE(min_scatterplot),tblSalaries[[#This Row],[Salary in USD]]&lt;=VALUE(max_scatterplot)),tblSalaries[[#This Row],[Salary in USD]],selection_false))</f>
        <v>2671.1875031163854</v>
      </c>
    </row>
    <row r="1868" spans="2:15" ht="15" customHeight="1" x14ac:dyDescent="0.25">
      <c r="B1868" t="s">
        <v>2099</v>
      </c>
      <c r="C1868" s="1">
        <v>41055.027708333335</v>
      </c>
      <c r="D1868" s="4" t="s">
        <v>151</v>
      </c>
      <c r="E1868">
        <v>144000</v>
      </c>
      <c r="F1868" t="s">
        <v>40</v>
      </c>
      <c r="G1868">
        <f>tblSalaries[[#This Row],[clean Salary (in local currency)]]*VLOOKUP(tblSalaries[[#This Row],[Currency]],mapping!D:E,2,FALSE)</f>
        <v>2564.3400029917298</v>
      </c>
      <c r="H1868" t="s">
        <v>152</v>
      </c>
      <c r="I1868" t="s">
        <v>356</v>
      </c>
      <c r="J1868" t="s">
        <v>8</v>
      </c>
      <c r="K1868" t="str">
        <f>VLOOKUP(tblSalaries[[#This Row],[Where do you work]],tblCountries[[Actual]:[Mapping]],2,FALSE)</f>
        <v>India</v>
      </c>
      <c r="L1868" t="s">
        <v>25</v>
      </c>
      <c r="M1868" s="21" t="s">
        <v>4016</v>
      </c>
      <c r="N1868" t="str">
        <f>VLOOKUP(IF(FLOOR(tblSalaries[[#This Row],[Salary in USD]]/salary_step,1)&gt;19,19,FLOOR(tblSalaries[[#This Row],[Salary in USD]]/salary_step,1)),tblCountries4[#All],2,0)</f>
        <v>00 | 0 - 12500</v>
      </c>
      <c r="O1868">
        <f>IF(VALUE(max_scatterplot)=0,tblSalaries[[#This Row],[Salary in USD]],IF(AND(tblSalaries[[#This Row],[Salary in USD]]&gt;=VALUE(min_scatterplot),tblSalaries[[#This Row],[Salary in USD]]&lt;=VALUE(max_scatterplot)),tblSalaries[[#This Row],[Salary in USD]],selection_false))</f>
        <v>2564.3400029917298</v>
      </c>
    </row>
    <row r="1869" spans="2:15" ht="15" customHeight="1" x14ac:dyDescent="0.25">
      <c r="B1869" t="s">
        <v>2680</v>
      </c>
      <c r="C1869" s="1">
        <v>41055.553888888891</v>
      </c>
      <c r="D1869" s="4" t="s">
        <v>785</v>
      </c>
      <c r="E1869">
        <v>144000</v>
      </c>
      <c r="F1869" t="s">
        <v>40</v>
      </c>
      <c r="G1869">
        <f>tblSalaries[[#This Row],[clean Salary (in local currency)]]*VLOOKUP(tblSalaries[[#This Row],[Currency]],mapping!D:E,2,FALSE)</f>
        <v>2564.3400029917298</v>
      </c>
      <c r="H1869" t="s">
        <v>786</v>
      </c>
      <c r="I1869" t="s">
        <v>52</v>
      </c>
      <c r="J1869" t="s">
        <v>8</v>
      </c>
      <c r="K1869" t="str">
        <f>VLOOKUP(tblSalaries[[#This Row],[Where do you work]],tblCountries[[Actual]:[Mapping]],2,FALSE)</f>
        <v>India</v>
      </c>
      <c r="L1869" t="s">
        <v>18</v>
      </c>
      <c r="M1869" s="21">
        <v>7</v>
      </c>
      <c r="N1869" t="str">
        <f>VLOOKUP(IF(FLOOR(tblSalaries[[#This Row],[Salary in USD]]/salary_step,1)&gt;19,19,FLOOR(tblSalaries[[#This Row],[Salary in USD]]/salary_step,1)),tblCountries4[#All],2,0)</f>
        <v>00 | 0 - 12500</v>
      </c>
      <c r="O1869">
        <f>IF(VALUE(max_scatterplot)=0,tblSalaries[[#This Row],[Salary in USD]],IF(AND(tblSalaries[[#This Row],[Salary in USD]]&gt;=VALUE(min_scatterplot),tblSalaries[[#This Row],[Salary in USD]]&lt;=VALUE(max_scatterplot)),tblSalaries[[#This Row],[Salary in USD]],selection_false))</f>
        <v>2564.3400029917298</v>
      </c>
    </row>
    <row r="1870" spans="2:15" ht="15" customHeight="1" x14ac:dyDescent="0.25">
      <c r="B1870" t="s">
        <v>2811</v>
      </c>
      <c r="C1870" s="1">
        <v>41055.937048611115</v>
      </c>
      <c r="D1870" s="4">
        <v>144000</v>
      </c>
      <c r="E1870">
        <v>144000</v>
      </c>
      <c r="F1870" t="s">
        <v>40</v>
      </c>
      <c r="G1870">
        <f>tblSalaries[[#This Row],[clean Salary (in local currency)]]*VLOOKUP(tblSalaries[[#This Row],[Currency]],mapping!D:E,2,FALSE)</f>
        <v>2564.3400029917298</v>
      </c>
      <c r="H1870" t="s">
        <v>942</v>
      </c>
      <c r="I1870" t="s">
        <v>20</v>
      </c>
      <c r="J1870" t="s">
        <v>8</v>
      </c>
      <c r="K1870" t="str">
        <f>VLOOKUP(tblSalaries[[#This Row],[Where do you work]],tblCountries[[Actual]:[Mapping]],2,FALSE)</f>
        <v>India</v>
      </c>
      <c r="L1870" t="s">
        <v>13</v>
      </c>
      <c r="M1870" s="21">
        <v>1</v>
      </c>
      <c r="N1870" t="str">
        <f>VLOOKUP(IF(FLOOR(tblSalaries[[#This Row],[Salary in USD]]/salary_step,1)&gt;19,19,FLOOR(tblSalaries[[#This Row],[Salary in USD]]/salary_step,1)),tblCountries4[#All],2,0)</f>
        <v>00 | 0 - 12500</v>
      </c>
      <c r="O1870">
        <f>IF(VALUE(max_scatterplot)=0,tblSalaries[[#This Row],[Salary in USD]],IF(AND(tblSalaries[[#This Row],[Salary in USD]]&gt;=VALUE(min_scatterplot),tblSalaries[[#This Row],[Salary in USD]]&lt;=VALUE(max_scatterplot)),tblSalaries[[#This Row],[Salary in USD]],selection_false))</f>
        <v>2564.3400029917298</v>
      </c>
    </row>
    <row r="1871" spans="2:15" ht="15" customHeight="1" x14ac:dyDescent="0.25">
      <c r="B1871" t="s">
        <v>2869</v>
      </c>
      <c r="C1871" s="1">
        <v>41056.50267361111</v>
      </c>
      <c r="D1871" s="4">
        <v>144000</v>
      </c>
      <c r="E1871">
        <v>144000</v>
      </c>
      <c r="F1871" t="s">
        <v>40</v>
      </c>
      <c r="G1871">
        <f>tblSalaries[[#This Row],[clean Salary (in local currency)]]*VLOOKUP(tblSalaries[[#This Row],[Currency]],mapping!D:E,2,FALSE)</f>
        <v>2564.3400029917298</v>
      </c>
      <c r="H1871" t="s">
        <v>1008</v>
      </c>
      <c r="I1871" t="s">
        <v>20</v>
      </c>
      <c r="J1871" t="s">
        <v>8</v>
      </c>
      <c r="K1871" t="str">
        <f>VLOOKUP(tblSalaries[[#This Row],[Where do you work]],tblCountries[[Actual]:[Mapping]],2,FALSE)</f>
        <v>India</v>
      </c>
      <c r="L1871" t="s">
        <v>9</v>
      </c>
      <c r="M1871" s="21">
        <v>1</v>
      </c>
      <c r="N1871" t="str">
        <f>VLOOKUP(IF(FLOOR(tblSalaries[[#This Row],[Salary in USD]]/salary_step,1)&gt;19,19,FLOOR(tblSalaries[[#This Row],[Salary in USD]]/salary_step,1)),tblCountries4[#All],2,0)</f>
        <v>00 | 0 - 12500</v>
      </c>
      <c r="O1871">
        <f>IF(VALUE(max_scatterplot)=0,tblSalaries[[#This Row],[Salary in USD]],IF(AND(tblSalaries[[#This Row],[Salary in USD]]&gt;=VALUE(min_scatterplot),tblSalaries[[#This Row],[Salary in USD]]&lt;=VALUE(max_scatterplot)),tblSalaries[[#This Row],[Salary in USD]],selection_false))</f>
        <v>2564.3400029917298</v>
      </c>
    </row>
    <row r="1872" spans="2:15" ht="15" customHeight="1" x14ac:dyDescent="0.25">
      <c r="B1872" t="s">
        <v>2912</v>
      </c>
      <c r="C1872" s="1">
        <v>41056.863344907404</v>
      </c>
      <c r="D1872" s="4" t="s">
        <v>785</v>
      </c>
      <c r="E1872">
        <v>144000</v>
      </c>
      <c r="F1872" t="s">
        <v>40</v>
      </c>
      <c r="G1872">
        <f>tblSalaries[[#This Row],[clean Salary (in local currency)]]*VLOOKUP(tblSalaries[[#This Row],[Currency]],mapping!D:E,2,FALSE)</f>
        <v>2564.3400029917298</v>
      </c>
      <c r="H1872" t="s">
        <v>1061</v>
      </c>
      <c r="I1872" t="s">
        <v>488</v>
      </c>
      <c r="J1872" t="s">
        <v>8</v>
      </c>
      <c r="K1872" t="str">
        <f>VLOOKUP(tblSalaries[[#This Row],[Where do you work]],tblCountries[[Actual]:[Mapping]],2,FALSE)</f>
        <v>India</v>
      </c>
      <c r="L1872" t="s">
        <v>9</v>
      </c>
      <c r="M1872" s="21">
        <v>4</v>
      </c>
      <c r="N1872" t="str">
        <f>VLOOKUP(IF(FLOOR(tblSalaries[[#This Row],[Salary in USD]]/salary_step,1)&gt;19,19,FLOOR(tblSalaries[[#This Row],[Salary in USD]]/salary_step,1)),tblCountries4[#All],2,0)</f>
        <v>00 | 0 - 12500</v>
      </c>
      <c r="O1872">
        <f>IF(VALUE(max_scatterplot)=0,tblSalaries[[#This Row],[Salary in USD]],IF(AND(tblSalaries[[#This Row],[Salary in USD]]&gt;=VALUE(min_scatterplot),tblSalaries[[#This Row],[Salary in USD]]&lt;=VALUE(max_scatterplot)),tblSalaries[[#This Row],[Salary in USD]],selection_false))</f>
        <v>2564.3400029917298</v>
      </c>
    </row>
    <row r="1873" spans="2:15" ht="15" customHeight="1" x14ac:dyDescent="0.25">
      <c r="B1873" t="s">
        <v>3064</v>
      </c>
      <c r="C1873" s="1">
        <v>41057.64875</v>
      </c>
      <c r="D1873" s="4">
        <v>140000</v>
      </c>
      <c r="E1873">
        <v>140000</v>
      </c>
      <c r="F1873" t="s">
        <v>40</v>
      </c>
      <c r="G1873">
        <f>tblSalaries[[#This Row],[clean Salary (in local currency)]]*VLOOKUP(tblSalaries[[#This Row],[Currency]],mapping!D:E,2,FALSE)</f>
        <v>2493.1083362419595</v>
      </c>
      <c r="H1873" t="s">
        <v>310</v>
      </c>
      <c r="I1873" t="s">
        <v>310</v>
      </c>
      <c r="J1873" t="s">
        <v>8</v>
      </c>
      <c r="K1873" t="str">
        <f>VLOOKUP(tblSalaries[[#This Row],[Where do you work]],tblCountries[[Actual]:[Mapping]],2,FALSE)</f>
        <v>India</v>
      </c>
      <c r="L1873" t="s">
        <v>9</v>
      </c>
      <c r="M1873" s="21">
        <v>4</v>
      </c>
      <c r="N1873" t="str">
        <f>VLOOKUP(IF(FLOOR(tblSalaries[[#This Row],[Salary in USD]]/salary_step,1)&gt;19,19,FLOOR(tblSalaries[[#This Row],[Salary in USD]]/salary_step,1)),tblCountries4[#All],2,0)</f>
        <v>00 | 0 - 12500</v>
      </c>
      <c r="O1873">
        <f>IF(VALUE(max_scatterplot)=0,tblSalaries[[#This Row],[Salary in USD]],IF(AND(tblSalaries[[#This Row],[Salary in USD]]&gt;=VALUE(min_scatterplot),tblSalaries[[#This Row],[Salary in USD]]&lt;=VALUE(max_scatterplot)),tblSalaries[[#This Row],[Salary in USD]],selection_false))</f>
        <v>2493.1083362419595</v>
      </c>
    </row>
    <row r="1874" spans="2:15" ht="15" customHeight="1" x14ac:dyDescent="0.25">
      <c r="B1874" t="s">
        <v>3737</v>
      </c>
      <c r="C1874" s="1">
        <v>41070.03502314815</v>
      </c>
      <c r="D1874" s="4" t="s">
        <v>1887</v>
      </c>
      <c r="E1874">
        <v>140000</v>
      </c>
      <c r="F1874" t="s">
        <v>40</v>
      </c>
      <c r="G1874">
        <f>tblSalaries[[#This Row],[clean Salary (in local currency)]]*VLOOKUP(tblSalaries[[#This Row],[Currency]],mapping!D:E,2,FALSE)</f>
        <v>2493.1083362419595</v>
      </c>
      <c r="H1874" t="s">
        <v>1888</v>
      </c>
      <c r="I1874" t="s">
        <v>4000</v>
      </c>
      <c r="J1874" t="s">
        <v>8</v>
      </c>
      <c r="K1874" t="str">
        <f>VLOOKUP(tblSalaries[[#This Row],[Where do you work]],tblCountries[[Actual]:[Mapping]],2,FALSE)</f>
        <v>India</v>
      </c>
      <c r="L1874" t="s">
        <v>9</v>
      </c>
      <c r="M1874" s="21">
        <v>5</v>
      </c>
      <c r="N1874" t="str">
        <f>VLOOKUP(IF(FLOOR(tblSalaries[[#This Row],[Salary in USD]]/salary_step,1)&gt;19,19,FLOOR(tblSalaries[[#This Row],[Salary in USD]]/salary_step,1)),tblCountries4[#All],2,0)</f>
        <v>00 | 0 - 12500</v>
      </c>
      <c r="O1874">
        <f>IF(VALUE(max_scatterplot)=0,tblSalaries[[#This Row],[Salary in USD]],IF(AND(tblSalaries[[#This Row],[Salary in USD]]&gt;=VALUE(min_scatterplot),tblSalaries[[#This Row],[Salary in USD]]&lt;=VALUE(max_scatterplot)),tblSalaries[[#This Row],[Salary in USD]],selection_false))</f>
        <v>2493.1083362419595</v>
      </c>
    </row>
    <row r="1875" spans="2:15" ht="15" customHeight="1" x14ac:dyDescent="0.25">
      <c r="B1875" t="s">
        <v>3755</v>
      </c>
      <c r="C1875" s="1">
        <v>41071.746087962965</v>
      </c>
      <c r="D1875" s="4">
        <v>200</v>
      </c>
      <c r="E1875">
        <v>2400</v>
      </c>
      <c r="F1875" t="s">
        <v>6</v>
      </c>
      <c r="G1875">
        <f>tblSalaries[[#This Row],[clean Salary (in local currency)]]*VLOOKUP(tblSalaries[[#This Row],[Currency]],mapping!D:E,2,FALSE)</f>
        <v>2400</v>
      </c>
      <c r="H1875" t="s">
        <v>1905</v>
      </c>
      <c r="I1875" t="s">
        <v>20</v>
      </c>
      <c r="J1875" t="s">
        <v>8</v>
      </c>
      <c r="K1875" t="str">
        <f>VLOOKUP(tblSalaries[[#This Row],[Where do you work]],tblCountries[[Actual]:[Mapping]],2,FALSE)</f>
        <v>India</v>
      </c>
      <c r="L1875" t="s">
        <v>18</v>
      </c>
      <c r="M1875" s="21">
        <v>3</v>
      </c>
      <c r="N1875" t="str">
        <f>VLOOKUP(IF(FLOOR(tblSalaries[[#This Row],[Salary in USD]]/salary_step,1)&gt;19,19,FLOOR(tblSalaries[[#This Row],[Salary in USD]]/salary_step,1)),tblCountries4[#All],2,0)</f>
        <v>00 | 0 - 12500</v>
      </c>
      <c r="O1875">
        <f>IF(VALUE(max_scatterplot)=0,tblSalaries[[#This Row],[Salary in USD]],IF(AND(tblSalaries[[#This Row],[Salary in USD]]&gt;=VALUE(min_scatterplot),tblSalaries[[#This Row],[Salary in USD]]&lt;=VALUE(max_scatterplot)),tblSalaries[[#This Row],[Salary in USD]],selection_false))</f>
        <v>2400</v>
      </c>
    </row>
    <row r="1876" spans="2:15" ht="15" customHeight="1" x14ac:dyDescent="0.25">
      <c r="B1876" t="s">
        <v>3033</v>
      </c>
      <c r="C1876" s="1">
        <v>41057.583981481483</v>
      </c>
      <c r="D1876" s="4">
        <v>194</v>
      </c>
      <c r="E1876">
        <v>2400</v>
      </c>
      <c r="F1876" t="s">
        <v>6</v>
      </c>
      <c r="G1876">
        <f>tblSalaries[[#This Row],[clean Salary (in local currency)]]*VLOOKUP(tblSalaries[[#This Row],[Currency]],mapping!D:E,2,FALSE)</f>
        <v>2400</v>
      </c>
      <c r="H1876" t="s">
        <v>757</v>
      </c>
      <c r="I1876" t="s">
        <v>310</v>
      </c>
      <c r="J1876" t="s">
        <v>17</v>
      </c>
      <c r="K1876" t="str">
        <f>VLOOKUP(tblSalaries[[#This Row],[Where do you work]],tblCountries[[Actual]:[Mapping]],2,FALSE)</f>
        <v>Pakistan</v>
      </c>
      <c r="L1876" t="s">
        <v>18</v>
      </c>
      <c r="M1876" s="21">
        <v>15</v>
      </c>
      <c r="N1876" t="str">
        <f>VLOOKUP(IF(FLOOR(tblSalaries[[#This Row],[Salary in USD]]/salary_step,1)&gt;19,19,FLOOR(tblSalaries[[#This Row],[Salary in USD]]/salary_step,1)),tblCountries4[#All],2,0)</f>
        <v>00 | 0 - 12500</v>
      </c>
      <c r="O1876">
        <f>IF(VALUE(max_scatterplot)=0,tblSalaries[[#This Row],[Salary in USD]],IF(AND(tblSalaries[[#This Row],[Salary in USD]]&gt;=VALUE(min_scatterplot),tblSalaries[[#This Row],[Salary in USD]]&lt;=VALUE(max_scatterplot)),tblSalaries[[#This Row],[Salary in USD]],selection_false))</f>
        <v>2400</v>
      </c>
    </row>
    <row r="1877" spans="2:15" ht="15" customHeight="1" x14ac:dyDescent="0.25">
      <c r="B1877" t="s">
        <v>2469</v>
      </c>
      <c r="C1877" s="1">
        <v>41055.13417824074</v>
      </c>
      <c r="D1877" s="4">
        <v>125000</v>
      </c>
      <c r="E1877">
        <v>125000</v>
      </c>
      <c r="F1877" t="s">
        <v>40</v>
      </c>
      <c r="G1877">
        <f>tblSalaries[[#This Row],[clean Salary (in local currency)]]*VLOOKUP(tblSalaries[[#This Row],[Currency]],mapping!D:E,2,FALSE)</f>
        <v>2225.989585930321</v>
      </c>
      <c r="H1877" t="s">
        <v>569</v>
      </c>
      <c r="I1877" t="s">
        <v>20</v>
      </c>
      <c r="J1877" t="s">
        <v>8</v>
      </c>
      <c r="K1877" t="str">
        <f>VLOOKUP(tblSalaries[[#This Row],[Where do you work]],tblCountries[[Actual]:[Mapping]],2,FALSE)</f>
        <v>India</v>
      </c>
      <c r="L1877" t="s">
        <v>9</v>
      </c>
      <c r="M1877" s="21" t="s">
        <v>4016</v>
      </c>
      <c r="N1877" t="str">
        <f>VLOOKUP(IF(FLOOR(tblSalaries[[#This Row],[Salary in USD]]/salary_step,1)&gt;19,19,FLOOR(tblSalaries[[#This Row],[Salary in USD]]/salary_step,1)),tblCountries4[#All],2,0)</f>
        <v>00 | 0 - 12500</v>
      </c>
      <c r="O1877">
        <f>IF(VALUE(max_scatterplot)=0,tblSalaries[[#This Row],[Salary in USD]],IF(AND(tblSalaries[[#This Row],[Salary in USD]]&gt;=VALUE(min_scatterplot),tblSalaries[[#This Row],[Salary in USD]]&lt;=VALUE(max_scatterplot)),tblSalaries[[#This Row],[Salary in USD]],selection_false))</f>
        <v>2225.989585930321</v>
      </c>
    </row>
    <row r="1878" spans="2:15" ht="15" customHeight="1" x14ac:dyDescent="0.25">
      <c r="B1878" t="s">
        <v>3617</v>
      </c>
      <c r="C1878" s="1">
        <v>41063.735578703701</v>
      </c>
      <c r="D1878" s="4" t="s">
        <v>1787</v>
      </c>
      <c r="E1878">
        <v>125000</v>
      </c>
      <c r="F1878" t="s">
        <v>40</v>
      </c>
      <c r="G1878">
        <f>tblSalaries[[#This Row],[clean Salary (in local currency)]]*VLOOKUP(tblSalaries[[#This Row],[Currency]],mapping!D:E,2,FALSE)</f>
        <v>2225.989585930321</v>
      </c>
      <c r="H1878" t="s">
        <v>1788</v>
      </c>
      <c r="I1878" t="s">
        <v>20</v>
      </c>
      <c r="J1878" t="s">
        <v>8</v>
      </c>
      <c r="K1878" t="str">
        <f>VLOOKUP(tblSalaries[[#This Row],[Where do you work]],tblCountries[[Actual]:[Mapping]],2,FALSE)</f>
        <v>India</v>
      </c>
      <c r="L1878" t="s">
        <v>18</v>
      </c>
      <c r="M1878" s="21">
        <v>4</v>
      </c>
      <c r="N1878" t="str">
        <f>VLOOKUP(IF(FLOOR(tblSalaries[[#This Row],[Salary in USD]]/salary_step,1)&gt;19,19,FLOOR(tblSalaries[[#This Row],[Salary in USD]]/salary_step,1)),tblCountries4[#All],2,0)</f>
        <v>00 | 0 - 12500</v>
      </c>
      <c r="O1878">
        <f>IF(VALUE(max_scatterplot)=0,tblSalaries[[#This Row],[Salary in USD]],IF(AND(tblSalaries[[#This Row],[Salary in USD]]&gt;=VALUE(min_scatterplot),tblSalaries[[#This Row],[Salary in USD]]&lt;=VALUE(max_scatterplot)),tblSalaries[[#This Row],[Salary in USD]],selection_false))</f>
        <v>2225.989585930321</v>
      </c>
    </row>
    <row r="1879" spans="2:15" ht="15" customHeight="1" x14ac:dyDescent="0.25">
      <c r="B1879" t="s">
        <v>2716</v>
      </c>
      <c r="C1879" s="1">
        <v>41055.623437499999</v>
      </c>
      <c r="D1879" s="4" t="s">
        <v>828</v>
      </c>
      <c r="E1879">
        <v>204000</v>
      </c>
      <c r="F1879" t="s">
        <v>32</v>
      </c>
      <c r="G1879">
        <f>tblSalaries[[#This Row],[clean Salary (in local currency)]]*VLOOKUP(tblSalaries[[#This Row],[Currency]],mapping!D:E,2,FALSE)</f>
        <v>2165.2740982270229</v>
      </c>
      <c r="H1879" t="s">
        <v>829</v>
      </c>
      <c r="I1879" t="s">
        <v>52</v>
      </c>
      <c r="J1879" t="s">
        <v>17</v>
      </c>
      <c r="K1879" t="str">
        <f>VLOOKUP(tblSalaries[[#This Row],[Where do you work]],tblCountries[[Actual]:[Mapping]],2,FALSE)</f>
        <v>Pakistan</v>
      </c>
      <c r="L1879" t="s">
        <v>13</v>
      </c>
      <c r="M1879" s="21">
        <v>2</v>
      </c>
      <c r="N1879" t="str">
        <f>VLOOKUP(IF(FLOOR(tblSalaries[[#This Row],[Salary in USD]]/salary_step,1)&gt;19,19,FLOOR(tblSalaries[[#This Row],[Salary in USD]]/salary_step,1)),tblCountries4[#All],2,0)</f>
        <v>00 | 0 - 12500</v>
      </c>
      <c r="O1879">
        <f>IF(VALUE(max_scatterplot)=0,tblSalaries[[#This Row],[Salary in USD]],IF(AND(tblSalaries[[#This Row],[Salary in USD]]&gt;=VALUE(min_scatterplot),tblSalaries[[#This Row],[Salary in USD]]&lt;=VALUE(max_scatterplot)),tblSalaries[[#This Row],[Salary in USD]],selection_false))</f>
        <v>2165.2740982270229</v>
      </c>
    </row>
    <row r="1880" spans="2:15" ht="15" customHeight="1" x14ac:dyDescent="0.25">
      <c r="B1880" t="s">
        <v>2678</v>
      </c>
      <c r="C1880" s="1">
        <v>41055.550555555557</v>
      </c>
      <c r="D1880" s="4" t="s">
        <v>784</v>
      </c>
      <c r="E1880">
        <v>120000</v>
      </c>
      <c r="F1880" t="s">
        <v>40</v>
      </c>
      <c r="G1880">
        <f>tblSalaries[[#This Row],[clean Salary (in local currency)]]*VLOOKUP(tblSalaries[[#This Row],[Currency]],mapping!D:E,2,FALSE)</f>
        <v>2136.9500024931081</v>
      </c>
      <c r="H1880" t="s">
        <v>153</v>
      </c>
      <c r="I1880" t="s">
        <v>20</v>
      </c>
      <c r="J1880" t="s">
        <v>8</v>
      </c>
      <c r="K1880" t="str">
        <f>VLOOKUP(tblSalaries[[#This Row],[Where do you work]],tblCountries[[Actual]:[Mapping]],2,FALSE)</f>
        <v>India</v>
      </c>
      <c r="L1880" t="s">
        <v>18</v>
      </c>
      <c r="M1880" s="21">
        <v>3</v>
      </c>
      <c r="N1880" t="str">
        <f>VLOOKUP(IF(FLOOR(tblSalaries[[#This Row],[Salary in USD]]/salary_step,1)&gt;19,19,FLOOR(tblSalaries[[#This Row],[Salary in USD]]/salary_step,1)),tblCountries4[#All],2,0)</f>
        <v>00 | 0 - 12500</v>
      </c>
      <c r="O1880">
        <f>IF(VALUE(max_scatterplot)=0,tblSalaries[[#This Row],[Salary in USD]],IF(AND(tblSalaries[[#This Row],[Salary in USD]]&gt;=VALUE(min_scatterplot),tblSalaries[[#This Row],[Salary in USD]]&lt;=VALUE(max_scatterplot)),tblSalaries[[#This Row],[Salary in USD]],selection_false))</f>
        <v>2136.9500024931081</v>
      </c>
    </row>
    <row r="1881" spans="2:15" ht="15" customHeight="1" x14ac:dyDescent="0.25">
      <c r="B1881" t="s">
        <v>2701</v>
      </c>
      <c r="C1881" s="1">
        <v>41055.586516203701</v>
      </c>
      <c r="D1881" s="4" t="s">
        <v>810</v>
      </c>
      <c r="E1881">
        <v>120000</v>
      </c>
      <c r="F1881" t="s">
        <v>40</v>
      </c>
      <c r="G1881">
        <f>tblSalaries[[#This Row],[clean Salary (in local currency)]]*VLOOKUP(tblSalaries[[#This Row],[Currency]],mapping!D:E,2,FALSE)</f>
        <v>2136.9500024931081</v>
      </c>
      <c r="H1881" t="s">
        <v>811</v>
      </c>
      <c r="I1881" t="s">
        <v>20</v>
      </c>
      <c r="J1881" t="s">
        <v>8</v>
      </c>
      <c r="K1881" t="str">
        <f>VLOOKUP(tblSalaries[[#This Row],[Where do you work]],tblCountries[[Actual]:[Mapping]],2,FALSE)</f>
        <v>India</v>
      </c>
      <c r="L1881" t="s">
        <v>25</v>
      </c>
      <c r="M1881" s="21">
        <v>0</v>
      </c>
      <c r="N1881" t="str">
        <f>VLOOKUP(IF(FLOOR(tblSalaries[[#This Row],[Salary in USD]]/salary_step,1)&gt;19,19,FLOOR(tblSalaries[[#This Row],[Salary in USD]]/salary_step,1)),tblCountries4[#All],2,0)</f>
        <v>00 | 0 - 12500</v>
      </c>
      <c r="O1881">
        <f>IF(VALUE(max_scatterplot)=0,tblSalaries[[#This Row],[Salary in USD]],IF(AND(tblSalaries[[#This Row],[Salary in USD]]&gt;=VALUE(min_scatterplot),tblSalaries[[#This Row],[Salary in USD]]&lt;=VALUE(max_scatterplot)),tblSalaries[[#This Row],[Salary in USD]],selection_false))</f>
        <v>2136.9500024931081</v>
      </c>
    </row>
    <row r="1882" spans="2:15" ht="15" customHeight="1" x14ac:dyDescent="0.25">
      <c r="B1882" t="s">
        <v>2759</v>
      </c>
      <c r="C1882" s="1">
        <v>41055.715509259258</v>
      </c>
      <c r="D1882" s="4">
        <v>120000</v>
      </c>
      <c r="E1882">
        <v>120000</v>
      </c>
      <c r="F1882" t="s">
        <v>40</v>
      </c>
      <c r="G1882">
        <f>tblSalaries[[#This Row],[clean Salary (in local currency)]]*VLOOKUP(tblSalaries[[#This Row],[Currency]],mapping!D:E,2,FALSE)</f>
        <v>2136.9500024931081</v>
      </c>
      <c r="H1882" t="s">
        <v>881</v>
      </c>
      <c r="I1882" t="s">
        <v>310</v>
      </c>
      <c r="J1882" t="s">
        <v>8</v>
      </c>
      <c r="K1882" t="str">
        <f>VLOOKUP(tblSalaries[[#This Row],[Where do you work]],tblCountries[[Actual]:[Mapping]],2,FALSE)</f>
        <v>India</v>
      </c>
      <c r="L1882" t="s">
        <v>18</v>
      </c>
      <c r="M1882" s="21">
        <v>2</v>
      </c>
      <c r="N1882" t="str">
        <f>VLOOKUP(IF(FLOOR(tblSalaries[[#This Row],[Salary in USD]]/salary_step,1)&gt;19,19,FLOOR(tblSalaries[[#This Row],[Salary in USD]]/salary_step,1)),tblCountries4[#All],2,0)</f>
        <v>00 | 0 - 12500</v>
      </c>
      <c r="O1882">
        <f>IF(VALUE(max_scatterplot)=0,tblSalaries[[#This Row],[Salary in USD]],IF(AND(tblSalaries[[#This Row],[Salary in USD]]&gt;=VALUE(min_scatterplot),tblSalaries[[#This Row],[Salary in USD]]&lt;=VALUE(max_scatterplot)),tblSalaries[[#This Row],[Salary in USD]],selection_false))</f>
        <v>2136.9500024931081</v>
      </c>
    </row>
    <row r="1883" spans="2:15" ht="15" customHeight="1" x14ac:dyDescent="0.25">
      <c r="B1883" t="s">
        <v>2887</v>
      </c>
      <c r="C1883" s="1">
        <v>41056.616215277776</v>
      </c>
      <c r="D1883" s="4">
        <v>120000</v>
      </c>
      <c r="E1883">
        <v>120000</v>
      </c>
      <c r="F1883" t="s">
        <v>40</v>
      </c>
      <c r="G1883">
        <f>tblSalaries[[#This Row],[clean Salary (in local currency)]]*VLOOKUP(tblSalaries[[#This Row],[Currency]],mapping!D:E,2,FALSE)</f>
        <v>2136.9500024931081</v>
      </c>
      <c r="H1883" t="s">
        <v>1037</v>
      </c>
      <c r="I1883" t="s">
        <v>52</v>
      </c>
      <c r="J1883" t="s">
        <v>8</v>
      </c>
      <c r="K1883" t="str">
        <f>VLOOKUP(tblSalaries[[#This Row],[Where do you work]],tblCountries[[Actual]:[Mapping]],2,FALSE)</f>
        <v>India</v>
      </c>
      <c r="L1883" t="s">
        <v>9</v>
      </c>
      <c r="M1883" s="21">
        <v>5</v>
      </c>
      <c r="N1883" t="str">
        <f>VLOOKUP(IF(FLOOR(tblSalaries[[#This Row],[Salary in USD]]/salary_step,1)&gt;19,19,FLOOR(tblSalaries[[#This Row],[Salary in USD]]/salary_step,1)),tblCountries4[#All],2,0)</f>
        <v>00 | 0 - 12500</v>
      </c>
      <c r="O1883">
        <f>IF(VALUE(max_scatterplot)=0,tblSalaries[[#This Row],[Salary in USD]],IF(AND(tblSalaries[[#This Row],[Salary in USD]]&gt;=VALUE(min_scatterplot),tblSalaries[[#This Row],[Salary in USD]]&lt;=VALUE(max_scatterplot)),tblSalaries[[#This Row],[Salary in USD]],selection_false))</f>
        <v>2136.9500024931081</v>
      </c>
    </row>
    <row r="1884" spans="2:15" ht="15" customHeight="1" x14ac:dyDescent="0.25">
      <c r="B1884" t="s">
        <v>3012</v>
      </c>
      <c r="C1884" s="1">
        <v>41057.532870370371</v>
      </c>
      <c r="D1884" s="4">
        <v>120000</v>
      </c>
      <c r="E1884">
        <v>120000</v>
      </c>
      <c r="F1884" t="s">
        <v>40</v>
      </c>
      <c r="G1884">
        <f>tblSalaries[[#This Row],[clean Salary (in local currency)]]*VLOOKUP(tblSalaries[[#This Row],[Currency]],mapping!D:E,2,FALSE)</f>
        <v>2136.9500024931081</v>
      </c>
      <c r="H1884" t="s">
        <v>1166</v>
      </c>
      <c r="I1884" t="s">
        <v>20</v>
      </c>
      <c r="J1884" t="s">
        <v>8</v>
      </c>
      <c r="K1884" t="str">
        <f>VLOOKUP(tblSalaries[[#This Row],[Where do you work]],tblCountries[[Actual]:[Mapping]],2,FALSE)</f>
        <v>India</v>
      </c>
      <c r="L1884" t="s">
        <v>18</v>
      </c>
      <c r="M1884" s="21">
        <v>3.5</v>
      </c>
      <c r="N1884" t="str">
        <f>VLOOKUP(IF(FLOOR(tblSalaries[[#This Row],[Salary in USD]]/salary_step,1)&gt;19,19,FLOOR(tblSalaries[[#This Row],[Salary in USD]]/salary_step,1)),tblCountries4[#All],2,0)</f>
        <v>00 | 0 - 12500</v>
      </c>
      <c r="O1884">
        <f>IF(VALUE(max_scatterplot)=0,tblSalaries[[#This Row],[Salary in USD]],IF(AND(tblSalaries[[#This Row],[Salary in USD]]&gt;=VALUE(min_scatterplot),tblSalaries[[#This Row],[Salary in USD]]&lt;=VALUE(max_scatterplot)),tblSalaries[[#This Row],[Salary in USD]],selection_false))</f>
        <v>2136.9500024931081</v>
      </c>
    </row>
    <row r="1885" spans="2:15" ht="15" customHeight="1" x14ac:dyDescent="0.25">
      <c r="B1885" t="s">
        <v>2652</v>
      </c>
      <c r="C1885" s="1">
        <v>41055.51898148148</v>
      </c>
      <c r="D1885" s="4">
        <v>200000</v>
      </c>
      <c r="E1885">
        <v>200000</v>
      </c>
      <c r="F1885" t="s">
        <v>32</v>
      </c>
      <c r="G1885">
        <f>tblSalaries[[#This Row],[clean Salary (in local currency)]]*VLOOKUP(tblSalaries[[#This Row],[Currency]],mapping!D:E,2,FALSE)</f>
        <v>2122.8177433598262</v>
      </c>
      <c r="H1885" t="s">
        <v>757</v>
      </c>
      <c r="I1885" t="s">
        <v>310</v>
      </c>
      <c r="J1885" t="s">
        <v>17</v>
      </c>
      <c r="K1885" t="str">
        <f>VLOOKUP(tblSalaries[[#This Row],[Where do you work]],tblCountries[[Actual]:[Mapping]],2,FALSE)</f>
        <v>Pakistan</v>
      </c>
      <c r="L1885" t="s">
        <v>18</v>
      </c>
      <c r="M1885" s="21">
        <v>2</v>
      </c>
      <c r="N1885" t="str">
        <f>VLOOKUP(IF(FLOOR(tblSalaries[[#This Row],[Salary in USD]]/salary_step,1)&gt;19,19,FLOOR(tblSalaries[[#This Row],[Salary in USD]]/salary_step,1)),tblCountries4[#All],2,0)</f>
        <v>00 | 0 - 12500</v>
      </c>
      <c r="O1885">
        <f>IF(VALUE(max_scatterplot)=0,tblSalaries[[#This Row],[Salary in USD]],IF(AND(tblSalaries[[#This Row],[Salary in USD]]&gt;=VALUE(min_scatterplot),tblSalaries[[#This Row],[Salary in USD]]&lt;=VALUE(max_scatterplot)),tblSalaries[[#This Row],[Salary in USD]],selection_false))</f>
        <v>2122.8177433598262</v>
      </c>
    </row>
    <row r="1886" spans="2:15" ht="15" customHeight="1" x14ac:dyDescent="0.25">
      <c r="B1886" t="s">
        <v>2776</v>
      </c>
      <c r="C1886" s="1">
        <v>41055.801145833335</v>
      </c>
      <c r="D1886" s="4" t="s">
        <v>899</v>
      </c>
      <c r="E1886">
        <v>180000</v>
      </c>
      <c r="F1886" t="s">
        <v>32</v>
      </c>
      <c r="G1886">
        <f>tblSalaries[[#This Row],[clean Salary (in local currency)]]*VLOOKUP(tblSalaries[[#This Row],[Currency]],mapping!D:E,2,FALSE)</f>
        <v>1910.5359690238436</v>
      </c>
      <c r="H1886" t="s">
        <v>900</v>
      </c>
      <c r="I1886" t="s">
        <v>3999</v>
      </c>
      <c r="J1886" t="s">
        <v>17</v>
      </c>
      <c r="K1886" t="str">
        <f>VLOOKUP(tblSalaries[[#This Row],[Where do you work]],tblCountries[[Actual]:[Mapping]],2,FALSE)</f>
        <v>Pakistan</v>
      </c>
      <c r="L1886" t="s">
        <v>13</v>
      </c>
      <c r="M1886" s="21">
        <v>7</v>
      </c>
      <c r="N1886" t="str">
        <f>VLOOKUP(IF(FLOOR(tblSalaries[[#This Row],[Salary in USD]]/salary_step,1)&gt;19,19,FLOOR(tblSalaries[[#This Row],[Salary in USD]]/salary_step,1)),tblCountries4[#All],2,0)</f>
        <v>00 | 0 - 12500</v>
      </c>
      <c r="O1886">
        <f>IF(VALUE(max_scatterplot)=0,tblSalaries[[#This Row],[Salary in USD]],IF(AND(tblSalaries[[#This Row],[Salary in USD]]&gt;=VALUE(min_scatterplot),tblSalaries[[#This Row],[Salary in USD]]&lt;=VALUE(max_scatterplot)),tblSalaries[[#This Row],[Salary in USD]],selection_false))</f>
        <v>1910.5359690238436</v>
      </c>
    </row>
    <row r="1887" spans="2:15" ht="15" customHeight="1" x14ac:dyDescent="0.25">
      <c r="B1887" t="s">
        <v>2998</v>
      </c>
      <c r="C1887" s="1">
        <v>41057.484224537038</v>
      </c>
      <c r="D1887" s="4" t="s">
        <v>1146</v>
      </c>
      <c r="E1887">
        <v>240000</v>
      </c>
      <c r="F1887" t="s">
        <v>1147</v>
      </c>
      <c r="G1887">
        <f>tblSalaries[[#This Row],[clean Salary (in local currency)]]*VLOOKUP(tblSalaries[[#This Row],[Currency]],mapping!D:E,2,FALSE)</f>
        <v>1805.7739622442759</v>
      </c>
      <c r="H1887" t="s">
        <v>939</v>
      </c>
      <c r="I1887" t="s">
        <v>52</v>
      </c>
      <c r="J1887" t="s">
        <v>716</v>
      </c>
      <c r="K1887" t="str">
        <f>VLOOKUP(tblSalaries[[#This Row],[Where do you work]],tblCountries[[Actual]:[Mapping]],2,FALSE)</f>
        <v>Sri Lanka</v>
      </c>
      <c r="L1887" t="s">
        <v>9</v>
      </c>
      <c r="M1887" s="21">
        <v>3</v>
      </c>
      <c r="N1887" t="str">
        <f>VLOOKUP(IF(FLOOR(tblSalaries[[#This Row],[Salary in USD]]/salary_step,1)&gt;19,19,FLOOR(tblSalaries[[#This Row],[Salary in USD]]/salary_step,1)),tblCountries4[#All],2,0)</f>
        <v>00 | 0 - 12500</v>
      </c>
      <c r="O1887">
        <f>IF(VALUE(max_scatterplot)=0,tblSalaries[[#This Row],[Salary in USD]],IF(AND(tblSalaries[[#This Row],[Salary in USD]]&gt;=VALUE(min_scatterplot),tblSalaries[[#This Row],[Salary in USD]]&lt;=VALUE(max_scatterplot)),tblSalaries[[#This Row],[Salary in USD]],selection_false))</f>
        <v>1805.7739622442759</v>
      </c>
    </row>
    <row r="1888" spans="2:15" ht="15" customHeight="1" x14ac:dyDescent="0.25">
      <c r="B1888" t="s">
        <v>3135</v>
      </c>
      <c r="C1888" s="1">
        <v>41057.863553240742</v>
      </c>
      <c r="D1888" s="4">
        <v>168000</v>
      </c>
      <c r="E1888">
        <v>168000</v>
      </c>
      <c r="F1888" t="s">
        <v>32</v>
      </c>
      <c r="G1888">
        <f>tblSalaries[[#This Row],[clean Salary (in local currency)]]*VLOOKUP(tblSalaries[[#This Row],[Currency]],mapping!D:E,2,FALSE)</f>
        <v>1783.166904422254</v>
      </c>
      <c r="H1888" t="s">
        <v>1290</v>
      </c>
      <c r="I1888" t="s">
        <v>310</v>
      </c>
      <c r="J1888" t="s">
        <v>17</v>
      </c>
      <c r="K1888" t="str">
        <f>VLOOKUP(tblSalaries[[#This Row],[Where do you work]],tblCountries[[Actual]:[Mapping]],2,FALSE)</f>
        <v>Pakistan</v>
      </c>
      <c r="L1888" t="s">
        <v>9</v>
      </c>
      <c r="M1888" s="21">
        <v>10</v>
      </c>
      <c r="N1888" t="str">
        <f>VLOOKUP(IF(FLOOR(tblSalaries[[#This Row],[Salary in USD]]/salary_step,1)&gt;19,19,FLOOR(tblSalaries[[#This Row],[Salary in USD]]/salary_step,1)),tblCountries4[#All],2,0)</f>
        <v>00 | 0 - 12500</v>
      </c>
      <c r="O1888">
        <f>IF(VALUE(max_scatterplot)=0,tblSalaries[[#This Row],[Salary in USD]],IF(AND(tblSalaries[[#This Row],[Salary in USD]]&gt;=VALUE(min_scatterplot),tblSalaries[[#This Row],[Salary in USD]]&lt;=VALUE(max_scatterplot)),tblSalaries[[#This Row],[Salary in USD]],selection_false))</f>
        <v>1783.166904422254</v>
      </c>
    </row>
  </sheetData>
  <mergeCells count="1">
    <mergeCell ref="B1:E1"/>
  </mergeCells>
  <conditionalFormatting sqref="B1777:M1888 B1776:D1776 F1776:M1776 B1715:M1775 B1714:D1714 F1714:M1714 B1707:M1713 B1706:D1706 F1706:M1706 B1648:M1705 B1647:D1647 F1647:M1647 B1303:M1646 B1302:D1302 F1302:M1302 B1091:M1301 B1090:D1090 F1090:M1090 B1079:M1089 B1078:D1078 F1078:M1078 B1050:M1077 B1049:D1049 F1049:M1049 B874:M1048 B873:D873 F873:M873 B808:M872 B807:D807 F807:M807 B804:M806 B803:D803 F803:M803 B787:M802 B786:D786 F786:M786 B751:M785 B750:D750 F750:M750 B714:M749 B713:D713 F713:M713 B710:M712 B709:D709 F709:M709 B699:M708 B698:D698 F698:M698 B692:M697 B691:D691 F691:M691 B660:M690 B659:D659 F659:M659 B636:M658 B635:D635 F635:M635 B597:M634 B596:D596 F596:M596 B425:M595 B424:D424 F424:M424 B39:M44 B7:D38 F7:M38 B47:M47 B45:D46 F45:M46 B49:M52 B48:D48 F48:M48 B55:M59 B53:D54 F53:M54 B61:M61 B60:D60 F60:M60 B63:M79 B62:D62 F62:M62 B81:M91 B80:D80 F80:M80 B93:M101 B92:D92 F92:M92 B103:M103 B102:D102 F102:M102 B105:M139 B104:D104 F104:M104 B141:M154 B140:D140 F140:M140 B156:M158 B155:D155 F155:M155 B160:M215 B159:D159 F159:M159 B217:M241 B216:D216 F216:M216 B243:M277 B242:D242 F242:M242 B279:M309 B278:D278 F278:M278 B311:M423 B310:D310 F310:M310 B6:M6">
    <cfRule type="expression" dxfId="11" priority="2">
      <formula>$F6="ERR"</formula>
    </cfRule>
  </conditionalFormatting>
  <conditionalFormatting sqref="N6:N1888">
    <cfRule type="expression" dxfId="10" priority="1">
      <formula>$F6="ERR"</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2:I36"/>
  <sheetViews>
    <sheetView showGridLines="0" topLeftCell="A16" workbookViewId="0">
      <selection activeCell="G23" sqref="G23"/>
    </sheetView>
  </sheetViews>
  <sheetFormatPr defaultRowHeight="15" x14ac:dyDescent="0.25"/>
  <cols>
    <col min="1" max="1" width="9.140625" customWidth="1"/>
    <col min="2" max="2" width="2.7109375" style="120" customWidth="1"/>
    <col min="3" max="3" width="73" style="121" customWidth="1"/>
    <col min="5" max="5" width="2.7109375" style="120" customWidth="1"/>
    <col min="6" max="6" width="2.28515625" style="120" bestFit="1" customWidth="1"/>
    <col min="7" max="9" width="9.140625" style="125"/>
  </cols>
  <sheetData>
    <row r="2" spans="1:3" ht="15.75" x14ac:dyDescent="0.25">
      <c r="B2" s="117" t="s">
        <v>4074</v>
      </c>
      <c r="C2" s="118"/>
    </row>
    <row r="3" spans="1:3" ht="23.25" customHeight="1" x14ac:dyDescent="0.25">
      <c r="B3" s="119" t="s">
        <v>4033</v>
      </c>
      <c r="C3" s="116" t="s">
        <v>4075</v>
      </c>
    </row>
    <row r="4" spans="1:3" ht="21" customHeight="1" x14ac:dyDescent="0.25">
      <c r="A4" s="108"/>
      <c r="B4" s="119" t="s">
        <v>4033</v>
      </c>
      <c r="C4" s="116" t="s">
        <v>4076</v>
      </c>
    </row>
    <row r="5" spans="1:3" ht="26.25" customHeight="1" x14ac:dyDescent="0.25">
      <c r="B5" s="119" t="s">
        <v>4033</v>
      </c>
      <c r="C5" s="116" t="s">
        <v>4077</v>
      </c>
    </row>
    <row r="7" spans="1:3" ht="19.5" x14ac:dyDescent="0.25">
      <c r="B7" s="122" t="s">
        <v>4078</v>
      </c>
      <c r="C7" s="123"/>
    </row>
    <row r="8" spans="1:3" ht="15" customHeight="1" x14ac:dyDescent="0.25">
      <c r="A8" s="108"/>
      <c r="B8" s="119" t="s">
        <v>4033</v>
      </c>
      <c r="C8" s="116" t="s">
        <v>4079</v>
      </c>
    </row>
    <row r="9" spans="1:3" ht="22.5" x14ac:dyDescent="0.25">
      <c r="A9" s="108"/>
      <c r="B9" s="119" t="s">
        <v>4033</v>
      </c>
      <c r="C9" s="116" t="s">
        <v>4080</v>
      </c>
    </row>
    <row r="10" spans="1:3" ht="15" customHeight="1" x14ac:dyDescent="0.25">
      <c r="A10" s="108"/>
      <c r="B10" s="119" t="s">
        <v>4033</v>
      </c>
      <c r="C10" s="116" t="s">
        <v>4081</v>
      </c>
    </row>
    <row r="11" spans="1:3" ht="15" customHeight="1" x14ac:dyDescent="0.25">
      <c r="A11" s="108"/>
      <c r="B11" s="119" t="s">
        <v>4033</v>
      </c>
      <c r="C11" s="116" t="s">
        <v>4082</v>
      </c>
    </row>
    <row r="12" spans="1:3" ht="22.5" x14ac:dyDescent="0.25">
      <c r="B12" s="119" t="s">
        <v>4033</v>
      </c>
      <c r="C12" s="116" t="s">
        <v>4083</v>
      </c>
    </row>
    <row r="13" spans="1:3" ht="22.5" x14ac:dyDescent="0.25">
      <c r="B13" s="119" t="s">
        <v>4033</v>
      </c>
      <c r="C13" s="116" t="s">
        <v>4084</v>
      </c>
    </row>
    <row r="14" spans="1:3" ht="15" customHeight="1" x14ac:dyDescent="0.25">
      <c r="B14" s="119" t="s">
        <v>4033</v>
      </c>
      <c r="C14" s="116" t="s">
        <v>4085</v>
      </c>
    </row>
    <row r="15" spans="1:3" ht="22.5" x14ac:dyDescent="0.25">
      <c r="A15" s="108"/>
      <c r="B15" s="119" t="s">
        <v>4033</v>
      </c>
      <c r="C15" s="116" t="s">
        <v>4086</v>
      </c>
    </row>
    <row r="16" spans="1:3" ht="33.75" x14ac:dyDescent="0.25">
      <c r="A16" s="108"/>
      <c r="B16" s="119" t="s">
        <v>4033</v>
      </c>
      <c r="C16" s="116" t="s">
        <v>4087</v>
      </c>
    </row>
    <row r="20" spans="2:9" ht="15.75" x14ac:dyDescent="0.25">
      <c r="B20" s="117" t="s">
        <v>4110</v>
      </c>
      <c r="C20" s="118"/>
    </row>
    <row r="21" spans="2:9" ht="15" customHeight="1" x14ac:dyDescent="0.25">
      <c r="B21" s="119" t="s">
        <v>4033</v>
      </c>
      <c r="C21" s="116" t="s">
        <v>4111</v>
      </c>
      <c r="F21" s="125"/>
    </row>
    <row r="22" spans="2:9" ht="15" customHeight="1" x14ac:dyDescent="0.25">
      <c r="B22" s="119" t="s">
        <v>4033</v>
      </c>
      <c r="C22" s="116" t="s">
        <v>4044</v>
      </c>
      <c r="F22" s="70"/>
      <c r="G22" s="111"/>
      <c r="H22" s="70"/>
      <c r="I22" s="111"/>
    </row>
    <row r="23" spans="2:9" ht="22.5" x14ac:dyDescent="0.25">
      <c r="B23" s="119" t="s">
        <v>4033</v>
      </c>
      <c r="C23" s="116" t="s">
        <v>4042</v>
      </c>
      <c r="F23" s="70"/>
      <c r="G23" s="111"/>
      <c r="H23" s="70"/>
      <c r="I23" s="111"/>
    </row>
    <row r="24" spans="2:9" ht="22.5" x14ac:dyDescent="0.25">
      <c r="B24" s="119" t="s">
        <v>4033</v>
      </c>
      <c r="C24" s="116" t="s">
        <v>4043</v>
      </c>
      <c r="F24" s="70"/>
      <c r="G24" s="111"/>
      <c r="H24" s="70"/>
      <c r="I24" s="111"/>
    </row>
    <row r="25" spans="2:9" ht="22.5" x14ac:dyDescent="0.25">
      <c r="B25" s="119" t="s">
        <v>4033</v>
      </c>
      <c r="C25" s="116" t="s">
        <v>4112</v>
      </c>
      <c r="F25" s="70"/>
      <c r="G25" s="111"/>
      <c r="H25" s="70"/>
      <c r="I25" s="111"/>
    </row>
    <row r="26" spans="2:9" ht="15" customHeight="1" x14ac:dyDescent="0.25">
      <c r="F26" s="70"/>
      <c r="G26" s="111"/>
      <c r="H26" s="103"/>
      <c r="I26" s="124"/>
    </row>
    <row r="27" spans="2:9" ht="19.5" x14ac:dyDescent="0.25">
      <c r="B27" s="117" t="s">
        <v>4113</v>
      </c>
      <c r="C27" s="123"/>
      <c r="F27" s="125"/>
    </row>
    <row r="28" spans="2:9" x14ac:dyDescent="0.25">
      <c r="B28" s="119" t="s">
        <v>4033</v>
      </c>
      <c r="C28" s="116" t="s">
        <v>4034</v>
      </c>
      <c r="F28" s="125"/>
    </row>
    <row r="29" spans="2:9" ht="15" customHeight="1" x14ac:dyDescent="0.25">
      <c r="B29" s="119" t="s">
        <v>4033</v>
      </c>
      <c r="C29" s="116" t="s">
        <v>4052</v>
      </c>
      <c r="F29" s="125"/>
      <c r="G29" s="111"/>
    </row>
    <row r="30" spans="2:9" ht="15" customHeight="1" x14ac:dyDescent="0.25">
      <c r="B30" s="119" t="s">
        <v>4033</v>
      </c>
      <c r="C30" s="116" t="s">
        <v>4035</v>
      </c>
      <c r="F30" s="125"/>
      <c r="G30" s="111"/>
    </row>
    <row r="31" spans="2:9" ht="22.5" x14ac:dyDescent="0.25">
      <c r="B31" s="119" t="s">
        <v>4033</v>
      </c>
      <c r="C31" s="116" t="s">
        <v>4041</v>
      </c>
      <c r="F31" s="125"/>
      <c r="G31" s="111"/>
    </row>
    <row r="32" spans="2:9" ht="15" customHeight="1" x14ac:dyDescent="0.25">
      <c r="B32" s="119" t="s">
        <v>4033</v>
      </c>
      <c r="C32" s="116" t="s">
        <v>4114</v>
      </c>
      <c r="F32" s="125"/>
      <c r="G32" s="111"/>
    </row>
    <row r="33" spans="2:3" ht="22.5" x14ac:dyDescent="0.25">
      <c r="B33" s="119" t="s">
        <v>4033</v>
      </c>
      <c r="C33" s="116" t="s">
        <v>4127</v>
      </c>
    </row>
    <row r="34" spans="2:3" x14ac:dyDescent="0.25">
      <c r="B34" s="119"/>
      <c r="C34" s="116"/>
    </row>
    <row r="35" spans="2:3" x14ac:dyDescent="0.25">
      <c r="B35" s="119"/>
      <c r="C35" s="116"/>
    </row>
    <row r="36" spans="2:3" x14ac:dyDescent="0.25">
      <c r="B36" s="119"/>
      <c r="C36" s="1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G3:CT120"/>
  <sheetViews>
    <sheetView showGridLines="0" topLeftCell="BV1" zoomScale="80" zoomScaleNormal="80" workbookViewId="0">
      <selection activeCell="CL8" sqref="CL8"/>
    </sheetView>
  </sheetViews>
  <sheetFormatPr defaultColWidth="2.85546875" defaultRowHeight="15" x14ac:dyDescent="0.25"/>
  <cols>
    <col min="1" max="7" width="2.85546875" style="133"/>
    <col min="8" max="9" width="2.85546875" style="133" customWidth="1"/>
    <col min="10" max="67" width="2.85546875" style="133"/>
    <col min="68" max="68" width="20" style="133" bestFit="1" customWidth="1"/>
    <col min="69" max="69" width="10.85546875" style="133" bestFit="1" customWidth="1"/>
    <col min="70" max="71" width="2.85546875" style="133"/>
    <col min="72" max="72" width="20" style="133" bestFit="1" customWidth="1"/>
    <col min="73" max="73" width="14.42578125" style="133" customWidth="1"/>
    <col min="74" max="75" width="2.85546875" style="133"/>
    <col min="76" max="76" width="20" style="133" bestFit="1" customWidth="1"/>
    <col min="77" max="77" width="14.42578125" style="133" customWidth="1"/>
    <col min="78" max="79" width="2.85546875" style="133"/>
    <col min="80" max="80" width="20" style="133" bestFit="1" customWidth="1"/>
    <col min="81" max="81" width="14.42578125" style="133" customWidth="1"/>
    <col min="82" max="83" width="2.85546875" style="133"/>
    <col min="84" max="84" width="20" style="133" bestFit="1" customWidth="1"/>
    <col min="85" max="85" width="14.42578125" style="133" customWidth="1"/>
    <col min="86" max="87" width="2.85546875" style="133"/>
    <col min="88" max="88" width="20" style="133" bestFit="1" customWidth="1"/>
    <col min="89" max="89" width="14.42578125" style="133" customWidth="1"/>
    <col min="90" max="91" width="2.85546875" style="133"/>
    <col min="92" max="92" width="20" style="133" bestFit="1" customWidth="1"/>
    <col min="93" max="93" width="14.42578125" style="133" customWidth="1"/>
    <col min="94" max="96" width="2.85546875" style="133"/>
    <col min="97" max="97" width="20" style="133" bestFit="1" customWidth="1"/>
    <col min="98" max="98" width="14.42578125" style="133" customWidth="1"/>
    <col min="99" max="16384" width="2.85546875" style="133"/>
  </cols>
  <sheetData>
    <row r="3" spans="7:98" x14ac:dyDescent="0.25">
      <c r="BP3" s="89" t="s">
        <v>4119</v>
      </c>
      <c r="BQ3" s="89"/>
      <c r="BT3" s="89" t="s">
        <v>4118</v>
      </c>
      <c r="BU3" s="109"/>
      <c r="BX3" s="89" t="s">
        <v>4120</v>
      </c>
      <c r="BY3" s="109"/>
      <c r="CB3" s="89" t="s">
        <v>983</v>
      </c>
      <c r="CC3" s="109"/>
      <c r="CF3" s="89" t="s">
        <v>4089</v>
      </c>
      <c r="CG3" s="109"/>
      <c r="CJ3" s="89" t="s">
        <v>1126</v>
      </c>
      <c r="CK3" s="109"/>
      <c r="CN3" s="89" t="s">
        <v>84</v>
      </c>
      <c r="CO3" s="109"/>
      <c r="CS3" s="156" t="s">
        <v>4123</v>
      </c>
      <c r="CT3" s="157"/>
    </row>
    <row r="4" spans="7:98" x14ac:dyDescent="0.25">
      <c r="BP4" s="90" t="s">
        <v>4088</v>
      </c>
      <c r="BQ4" s="91" t="s">
        <v>4068</v>
      </c>
      <c r="BT4" s="141" t="s">
        <v>4036</v>
      </c>
      <c r="BU4" s="142" t="s">
        <v>4068</v>
      </c>
      <c r="BX4" s="141" t="s">
        <v>4036</v>
      </c>
      <c r="BY4" s="142" t="s">
        <v>4068</v>
      </c>
      <c r="CB4" s="141" t="s">
        <v>4036</v>
      </c>
      <c r="CC4" s="142" t="s">
        <v>4068</v>
      </c>
      <c r="CF4" s="141" t="s">
        <v>4036</v>
      </c>
      <c r="CG4" s="142" t="s">
        <v>4068</v>
      </c>
      <c r="CJ4" s="141" t="s">
        <v>4036</v>
      </c>
      <c r="CK4" s="142" t="s">
        <v>4068</v>
      </c>
      <c r="CN4" s="90" t="s">
        <v>4036</v>
      </c>
      <c r="CO4" s="91" t="s">
        <v>4068</v>
      </c>
      <c r="CS4" s="158" t="s">
        <v>4036</v>
      </c>
      <c r="CT4" s="159" t="s">
        <v>4068</v>
      </c>
    </row>
    <row r="5" spans="7:98" x14ac:dyDescent="0.25">
      <c r="BP5" s="74" t="s">
        <v>4118</v>
      </c>
      <c r="BQ5" s="134">
        <f>AVERAGEIF(Data_Dash!$X:$X,BP5,Data_Dash!$W:$W)</f>
        <v>44162.668608163651</v>
      </c>
      <c r="BT5" s="143" t="s">
        <v>992</v>
      </c>
      <c r="BU5" s="144">
        <f>VLOOKUP(BT5,Data_Dash!$V:$W,2,0)</f>
        <v>5000</v>
      </c>
      <c r="BX5" s="143" t="s">
        <v>1331</v>
      </c>
      <c r="BY5" s="144">
        <f>VLOOKUP(BX5,Data_Dash!$V:$W,2,0)</f>
        <v>24000</v>
      </c>
      <c r="CB5" s="143" t="s">
        <v>1074</v>
      </c>
      <c r="CC5" s="144">
        <f>VLOOKUP(CB5,Data_Dash!$V:$W,2,0)</f>
        <v>20571</v>
      </c>
      <c r="CF5" s="143" t="s">
        <v>847</v>
      </c>
      <c r="CG5" s="144">
        <f>VLOOKUP(CF5,Data_Dash!$V:$W,2,0)</f>
        <v>19831.432821021317</v>
      </c>
      <c r="CJ5" s="143" t="s">
        <v>4115</v>
      </c>
      <c r="CK5" s="144">
        <f>VLOOKUP(CJ5,Data_Dash!$V:$W,2,0)</f>
        <v>21000</v>
      </c>
      <c r="CN5" s="74" t="s">
        <v>84</v>
      </c>
      <c r="CO5" s="134">
        <f>VLOOKUP(CN5,Data_Dash!$V:$W,2,0)</f>
        <v>91468.576087096211</v>
      </c>
      <c r="CS5" s="74" t="str">
        <f>IF(INDEX(Data_Dash!$V$4:$V$107,Dashboard!AB29,)="…","",INDEX(Data_Dash!$V$4:$V$107,Dashboard!AB29,))</f>
        <v>Austria</v>
      </c>
      <c r="CT5" s="145">
        <f>VLOOKUP(CS5,Data_Dash!$V:$W,2,0)</f>
        <v>50815.977559664309</v>
      </c>
    </row>
    <row r="6" spans="7:98" x14ac:dyDescent="0.25">
      <c r="BP6" s="74" t="s">
        <v>4120</v>
      </c>
      <c r="BQ6" s="134">
        <f>AVERAGEIF(Data_Dash!$X:$X,BP6,Data_Dash!$W:$W)</f>
        <v>17833.793751384204</v>
      </c>
      <c r="BT6" s="140" t="s">
        <v>292</v>
      </c>
      <c r="BU6" s="145">
        <f>VLOOKUP(BT6,Data_Dash!$V:$W,2,0)</f>
        <v>78000</v>
      </c>
      <c r="BX6" s="140" t="s">
        <v>1671</v>
      </c>
      <c r="BY6" s="145">
        <f>VLOOKUP(BX6,Data_Dash!$V:$W,2,0)</f>
        <v>9600</v>
      </c>
      <c r="CB6" s="140" t="s">
        <v>1519</v>
      </c>
      <c r="CC6" s="145">
        <f>VLOOKUP(CB6,Data_Dash!$V:$W,2,0)</f>
        <v>50815.977559664309</v>
      </c>
      <c r="CF6" s="140" t="s">
        <v>1991</v>
      </c>
      <c r="CG6" s="145">
        <f>VLOOKUP(CF6,Data_Dash!$V:$W,2,0)</f>
        <v>2953.8461538461538</v>
      </c>
      <c r="CJ6" s="140" t="s">
        <v>1860</v>
      </c>
      <c r="CK6" s="145">
        <f>VLOOKUP(CJ6,Data_Dash!$V:$W,2,0)</f>
        <v>6000</v>
      </c>
      <c r="CN6" s="74" t="s">
        <v>672</v>
      </c>
      <c r="CO6" s="134">
        <f>VLOOKUP(CN6,Data_Dash!$V:$W,2,0)</f>
        <v>70287.554967112796</v>
      </c>
      <c r="CS6" s="74" t="str">
        <f>IF(INDEX(Data_Dash!$V$4:$V$107,Dashboard!AB31,)="…","",INDEX(Data_Dash!$V$4:$V$107,Dashboard!AB31,))</f>
        <v>Argentina</v>
      </c>
      <c r="CT6" s="145">
        <f>VLOOKUP(CS6,Data_Dash!$V:$W,2,0)</f>
        <v>24000</v>
      </c>
    </row>
    <row r="7" spans="7:98" x14ac:dyDescent="0.25">
      <c r="G7" s="132"/>
      <c r="H7" s="132"/>
      <c r="I7" s="132"/>
      <c r="J7" s="132"/>
      <c r="K7" s="132"/>
      <c r="BP7" s="129" t="s">
        <v>983</v>
      </c>
      <c r="BQ7" s="134">
        <f>AVERAGEIF(Data_Dash!$X:$X,BP7,Data_Dash!$W:$W)</f>
        <v>46464.896678314421</v>
      </c>
      <c r="BT7" s="146" t="s">
        <v>88</v>
      </c>
      <c r="BU7" s="145">
        <f>VLOOKUP(BT7,Data_Dash!$V:$W,2,0)</f>
        <v>66666.611999781177</v>
      </c>
      <c r="BX7" s="146" t="s">
        <v>143</v>
      </c>
      <c r="BY7" s="145">
        <f>VLOOKUP(BX7,Data_Dash!$V:$W,2,0)</f>
        <v>33302.143762457839</v>
      </c>
      <c r="CB7" s="146" t="s">
        <v>1951</v>
      </c>
      <c r="CC7" s="145">
        <f>VLOOKUP(CB7,Data_Dash!$V:$W,2,0)</f>
        <v>8400</v>
      </c>
      <c r="CF7" s="146" t="s">
        <v>1503</v>
      </c>
      <c r="CG7" s="145">
        <f>VLOOKUP(CF7,Data_Dash!$V:$W,2,0)</f>
        <v>18000</v>
      </c>
      <c r="CJ7" s="146" t="s">
        <v>1126</v>
      </c>
      <c r="CK7" s="145">
        <f>VLOOKUP(CJ7,Data_Dash!$V:$W,2,0)</f>
        <v>12000</v>
      </c>
      <c r="CN7" s="135"/>
      <c r="CO7" s="136"/>
      <c r="CS7" s="74" t="str">
        <f>IF(INDEX(Data_Dash!$V$4:$V$107,Dashboard!AB33,)="…","",INDEX(Data_Dash!$V$4:$V$107,Dashboard!AB33,))</f>
        <v>Albania</v>
      </c>
      <c r="CT7" s="145">
        <f>VLOOKUP(CS7,Data_Dash!$V:$W,2,0)</f>
        <v>20571</v>
      </c>
    </row>
    <row r="8" spans="7:98" x14ac:dyDescent="0.25">
      <c r="H8" s="132"/>
      <c r="I8" s="132"/>
      <c r="J8" s="132"/>
      <c r="K8" s="132"/>
      <c r="BP8" s="129" t="s">
        <v>4089</v>
      </c>
      <c r="BQ8" s="134">
        <f>AVERAGEIF(Data_Dash!$X:$X,BP8,Data_Dash!$W:$W)</f>
        <v>40207.422628913831</v>
      </c>
      <c r="BT8" s="146" t="s">
        <v>639</v>
      </c>
      <c r="BU8" s="145">
        <f>VLOOKUP(BT8,Data_Dash!$V:$W,2,0)</f>
        <v>95000</v>
      </c>
      <c r="BX8" s="146" t="s">
        <v>184</v>
      </c>
      <c r="BY8" s="145">
        <f>VLOOKUP(BX8,Data_Dash!$V:$W,2,0)</f>
        <v>12362</v>
      </c>
      <c r="CB8" s="146" t="s">
        <v>59</v>
      </c>
      <c r="CC8" s="145">
        <f>VLOOKUP(CB8,Data_Dash!$V:$W,2,0)</f>
        <v>41707.21358209449</v>
      </c>
      <c r="CF8" s="146" t="s">
        <v>1344</v>
      </c>
      <c r="CG8" s="145">
        <f>VLOOKUP(CF8,Data_Dash!$V:$W,2,0)</f>
        <v>51497.005988023957</v>
      </c>
      <c r="CJ8" s="146" t="s">
        <v>1773</v>
      </c>
      <c r="CK8" s="145">
        <f>VLOOKUP(CJ8,Data_Dash!$V:$W,2,0)</f>
        <v>36000</v>
      </c>
      <c r="CN8" s="131"/>
      <c r="CO8" s="137"/>
      <c r="CS8" s="74" t="str">
        <f>IF(INDEX(Data_Dash!$V$4:$V$107,Dashboard!AB35,)="…","",INDEX(Data_Dash!$V$4:$V$107,Dashboard!AB35,))</f>
        <v>Armenia</v>
      </c>
      <c r="CT8" s="145">
        <f>VLOOKUP(CS8,Data_Dash!$V:$W,2,0)</f>
        <v>6000</v>
      </c>
    </row>
    <row r="9" spans="7:98" x14ac:dyDescent="0.25">
      <c r="H9" s="132"/>
      <c r="J9" s="132"/>
      <c r="K9" s="132"/>
      <c r="BP9" s="129" t="s">
        <v>1126</v>
      </c>
      <c r="BQ9" s="134">
        <f>AVERAGEIF(Data_Dash!$X:$X,BP9,Data_Dash!$W:$W)</f>
        <v>29396.202202753357</v>
      </c>
      <c r="BT9" s="146" t="s">
        <v>499</v>
      </c>
      <c r="BU9" s="145">
        <f>VLOOKUP(BT9,Data_Dash!$V:$W,2,0)</f>
        <v>28109.627547434993</v>
      </c>
      <c r="BX9" s="146" t="s">
        <v>680</v>
      </c>
      <c r="BY9" s="145">
        <f>VLOOKUP(BX9,Data_Dash!$V:$W,2,0)</f>
        <v>6000</v>
      </c>
      <c r="CB9" s="146" t="s">
        <v>1707</v>
      </c>
      <c r="CC9" s="145">
        <f>VLOOKUP(CB9,Data_Dash!$V:$W,2,0)</f>
        <v>14400</v>
      </c>
      <c r="CF9" s="146" t="s">
        <v>1745</v>
      </c>
      <c r="CG9" s="145">
        <f>VLOOKUP(CF9,Data_Dash!$V:$W,2,0)</f>
        <v>177600</v>
      </c>
      <c r="CJ9" s="146" t="s">
        <v>425</v>
      </c>
      <c r="CK9" s="145">
        <f>VLOOKUP(CJ9,Data_Dash!$V:$W,2,0)</f>
        <v>10299.008645025993</v>
      </c>
      <c r="CN9" s="131"/>
      <c r="CO9" s="137"/>
      <c r="CS9" s="74" t="str">
        <f>IF(INDEX(Data_Dash!$V$4:$V$107,Dashboard!AB37,)="…","",INDEX(Data_Dash!$V$4:$V$107,Dashboard!AB37,))</f>
        <v/>
      </c>
      <c r="CT9" s="145" t="e">
        <f>VLOOKUP(CS9,Data_Dash!$V:$W,2,0)</f>
        <v>#N/A</v>
      </c>
    </row>
    <row r="10" spans="7:98" x14ac:dyDescent="0.25">
      <c r="BP10" s="129" t="s">
        <v>84</v>
      </c>
      <c r="BQ10" s="134">
        <f>AVERAGEIF(Data_Dash!$X:$X,BP10,Data_Dash!$W:$W)</f>
        <v>80878.065527104511</v>
      </c>
      <c r="BT10" s="146" t="s">
        <v>526</v>
      </c>
      <c r="BU10" s="145">
        <f>VLOOKUP(BT10,Data_Dash!$V:$W,2,0)</f>
        <v>6629</v>
      </c>
      <c r="BX10" s="146" t="s">
        <v>1371</v>
      </c>
      <c r="BY10" s="145">
        <f>VLOOKUP(BX10,Data_Dash!$V:$W,2,0)</f>
        <v>4400</v>
      </c>
      <c r="CB10" s="146" t="s">
        <v>1497</v>
      </c>
      <c r="CC10" s="145">
        <f>VLOOKUP(CB10,Data_Dash!$V:$W,2,0)</f>
        <v>87167.974754622352</v>
      </c>
      <c r="CF10" s="146" t="s">
        <v>1700</v>
      </c>
      <c r="CG10" s="145">
        <f>VLOOKUP(CF10,Data_Dash!$V:$W,2,0)</f>
        <v>24864</v>
      </c>
      <c r="CJ10" s="146" t="s">
        <v>851</v>
      </c>
      <c r="CK10" s="145">
        <f>VLOOKUP(CJ10,Data_Dash!$V:$W,2,0)</f>
        <v>4800</v>
      </c>
      <c r="CN10" s="131"/>
      <c r="CO10" s="137"/>
      <c r="CS10" s="148" t="str">
        <f>IF(INDEX(Data_Dash!$V$4:$V$107,Dashboard!AO29,)="…","",INDEX(Data_Dash!$V$4:$V$107,Dashboard!AO29,))</f>
        <v/>
      </c>
      <c r="CT10" s="145" t="e">
        <f>VLOOKUP(CS10,Data_Dash!$V:$W,2,0)</f>
        <v>#N/A</v>
      </c>
    </row>
    <row r="11" spans="7:98" x14ac:dyDescent="0.25">
      <c r="BP11" s="135"/>
      <c r="BQ11" s="136"/>
      <c r="BT11" s="147" t="s">
        <v>166</v>
      </c>
      <c r="BU11" s="145">
        <f>VLOOKUP(BT11,Data_Dash!$V:$W,2,0)</f>
        <v>32138.498288519273</v>
      </c>
      <c r="BX11" s="147" t="s">
        <v>1156</v>
      </c>
      <c r="BY11" s="145">
        <f>VLOOKUP(BX11,Data_Dash!$V:$W,2,0)</f>
        <v>20000</v>
      </c>
      <c r="CB11" s="147" t="s">
        <v>935</v>
      </c>
      <c r="CC11" s="145">
        <f>VLOOKUP(CB11,Data_Dash!$V:$W,2,0)</f>
        <v>43489.586535798582</v>
      </c>
      <c r="CF11" s="147" t="s">
        <v>1771</v>
      </c>
      <c r="CG11" s="145">
        <f>VLOOKUP(CF11,Data_Dash!$V:$W,2,0)</f>
        <v>9376.2513877177607</v>
      </c>
      <c r="CJ11" s="147" t="s">
        <v>799</v>
      </c>
      <c r="CK11" s="145">
        <f>VLOOKUP(CJ11,Data_Dash!$V:$W,2,0)</f>
        <v>3000</v>
      </c>
      <c r="CN11" s="131"/>
      <c r="CO11" s="137"/>
      <c r="CS11" s="148" t="str">
        <f>IF(INDEX(Data_Dash!$V$4:$V$107,Dashboard!AO31,)="…","",INDEX(Data_Dash!$V$4:$V$107,Dashboard!AO31,))</f>
        <v/>
      </c>
      <c r="CT11" s="145" t="e">
        <f>VLOOKUP(CS11,Data_Dash!$V:$W,2,0)</f>
        <v>#N/A</v>
      </c>
    </row>
    <row r="12" spans="7:98" x14ac:dyDescent="0.25">
      <c r="BP12" s="131"/>
      <c r="BQ12" s="137"/>
      <c r="BT12" s="147" t="s">
        <v>136</v>
      </c>
      <c r="BU12" s="145">
        <f>VLOOKUP(BT12,Data_Dash!$V:$W,2,0)</f>
        <v>44759.985974790194</v>
      </c>
      <c r="BX12" s="147" t="s">
        <v>1722</v>
      </c>
      <c r="BY12" s="145">
        <f>VLOOKUP(BX12,Data_Dash!$V:$W,2,0)</f>
        <v>15840</v>
      </c>
      <c r="CB12" s="147" t="s">
        <v>1052</v>
      </c>
      <c r="CC12" s="145">
        <f>VLOOKUP(CB12,Data_Dash!$V:$W,2,0)</f>
        <v>36000</v>
      </c>
      <c r="CF12" s="147" t="s">
        <v>1731</v>
      </c>
      <c r="CG12" s="145">
        <f>VLOOKUP(CF12,Data_Dash!$V:$W,2,0)</f>
        <v>13745.704467353951</v>
      </c>
      <c r="CJ12" s="147" t="s">
        <v>1123</v>
      </c>
      <c r="CK12" s="145">
        <f>VLOOKUP(CJ12,Data_Dash!$V:$W,2,0)</f>
        <v>17046.090103460039</v>
      </c>
      <c r="CN12" s="131"/>
      <c r="CO12" s="137"/>
      <c r="CS12" s="148" t="str">
        <f>IF(INDEX(Data_Dash!$V$4:$V$107,Dashboard!AO33,)="…","",INDEX(Data_Dash!$V$4:$V$107,Dashboard!AO33,))</f>
        <v/>
      </c>
      <c r="CT12" s="145" t="e">
        <f>VLOOKUP(CS12,Data_Dash!$V:$W,2,0)</f>
        <v>#N/A</v>
      </c>
    </row>
    <row r="13" spans="7:98" x14ac:dyDescent="0.25">
      <c r="BT13" s="148" t="s">
        <v>1306</v>
      </c>
      <c r="BU13" s="145">
        <f>VLOOKUP(BT13,Data_Dash!$V:$W,2,0)</f>
        <v>15404.364569961488</v>
      </c>
      <c r="BX13" s="149" t="s">
        <v>989</v>
      </c>
      <c r="BY13" s="150">
        <f>VLOOKUP(BX13,Data_Dash!$V:$W,2,0)</f>
        <v>35000</v>
      </c>
      <c r="CB13" s="148" t="s">
        <v>877</v>
      </c>
      <c r="CC13" s="145">
        <f>VLOOKUP(CB13,Data_Dash!$V:$W,2,0)</f>
        <v>82525.525402351297</v>
      </c>
      <c r="CF13" s="148" t="s">
        <v>4116</v>
      </c>
      <c r="CG13" s="145">
        <f>VLOOKUP(CF13,Data_Dash!$V:$W,2,0)</f>
        <v>24000</v>
      </c>
      <c r="CJ13" s="148" t="s">
        <v>359</v>
      </c>
      <c r="CK13" s="145">
        <f>VLOOKUP(CJ13,Data_Dash!$V:$W,2,0)</f>
        <v>32166.959188895635</v>
      </c>
      <c r="CS13" s="148" t="str">
        <f>IF(INDEX(Data_Dash!$V$4:$V$107,Dashboard!AO35,)="…","",INDEX(Data_Dash!$V$4:$V$107,Dashboard!AO35,))</f>
        <v/>
      </c>
      <c r="CT13" s="145" t="e">
        <f>VLOOKUP(CS13,Data_Dash!$V:$W,2,0)</f>
        <v>#N/A</v>
      </c>
    </row>
    <row r="14" spans="7:98" x14ac:dyDescent="0.25">
      <c r="BP14" s="107"/>
      <c r="BQ14" s="107"/>
      <c r="BT14" s="149" t="s">
        <v>15</v>
      </c>
      <c r="BU14" s="150">
        <f>VLOOKUP(BT14,Data_Dash!$V:$W,2,0)</f>
        <v>69918.597701149425</v>
      </c>
      <c r="CB14" s="148" t="s">
        <v>574</v>
      </c>
      <c r="CC14" s="145">
        <f>VLOOKUP(CB14,Data_Dash!$V:$W,2,0)</f>
        <v>12000</v>
      </c>
      <c r="CF14" s="148" t="s">
        <v>870</v>
      </c>
      <c r="CG14" s="145">
        <f>VLOOKUP(CF14,Data_Dash!$V:$W,2,0)</f>
        <v>13494.896250642014</v>
      </c>
      <c r="CJ14" s="148" t="s">
        <v>1933</v>
      </c>
      <c r="CK14" s="145">
        <f>VLOOKUP(CJ14,Data_Dash!$V:$W,2,0)</f>
        <v>20000</v>
      </c>
      <c r="CS14" s="149" t="str">
        <f>IF(INDEX(Data_Dash!$V$4:$V$107,Dashboard!AO37,)="…","",INDEX(Data_Dash!$V$4:$V$107,Dashboard!AO37,))</f>
        <v/>
      </c>
      <c r="CT14" s="150" t="e">
        <f>VLOOKUP(CS14,Data_Dash!$V:$W,2,0)</f>
        <v>#N/A</v>
      </c>
    </row>
    <row r="15" spans="7:98" x14ac:dyDescent="0.25">
      <c r="BP15" s="107"/>
      <c r="BQ15" s="107"/>
      <c r="CB15" s="148" t="s">
        <v>983</v>
      </c>
      <c r="CC15" s="145">
        <f>VLOOKUP(CB15,Data_Dash!$V:$W,2,0)</f>
        <v>97693.716858454631</v>
      </c>
      <c r="CF15" s="148" t="s">
        <v>548</v>
      </c>
      <c r="CG15" s="145">
        <f>VLOOKUP(CF15,Data_Dash!$V:$W,2,0)</f>
        <v>78000</v>
      </c>
      <c r="CJ15" s="148" t="s">
        <v>8</v>
      </c>
      <c r="CK15" s="145">
        <f>VLOOKUP(CJ15,Data_Dash!$V:$W,2,0)</f>
        <v>13529.430894182477</v>
      </c>
      <c r="CS15" s="155"/>
    </row>
    <row r="16" spans="7:98" x14ac:dyDescent="0.25">
      <c r="BP16" s="107"/>
      <c r="BQ16" s="107"/>
      <c r="BT16" s="107"/>
      <c r="BU16" s="107"/>
      <c r="BV16" s="107"/>
      <c r="CB16" s="148" t="s">
        <v>515</v>
      </c>
      <c r="CC16" s="145">
        <f>VLOOKUP(CB16,Data_Dash!$V:$W,2,0)</f>
        <v>75389.415540034111</v>
      </c>
      <c r="CF16" s="148" t="s">
        <v>48</v>
      </c>
      <c r="CG16" s="145">
        <f>VLOOKUP(CF16,Data_Dash!$V:$W,2,0)</f>
        <v>49555.624994016202</v>
      </c>
      <c r="CJ16" s="148" t="s">
        <v>726</v>
      </c>
      <c r="CK16" s="145">
        <f>VLOOKUP(CJ16,Data_Dash!$V:$W,2,0)</f>
        <v>28872.83679733074</v>
      </c>
      <c r="CS16" s="155"/>
    </row>
    <row r="17" spans="68:97" x14ac:dyDescent="0.25">
      <c r="BP17" s="107"/>
      <c r="BQ17" s="107"/>
      <c r="BT17" s="107"/>
      <c r="BU17" s="107"/>
      <c r="BV17" s="107"/>
      <c r="CB17" s="148" t="s">
        <v>106</v>
      </c>
      <c r="CC17" s="145">
        <f>VLOOKUP(CB17,Data_Dash!$V:$W,2,0)</f>
        <v>56952.725049143301</v>
      </c>
      <c r="CF17" s="148" t="s">
        <v>1809</v>
      </c>
      <c r="CG17" s="145">
        <f>VLOOKUP(CF17,Data_Dash!$V:$W,2,0)</f>
        <v>11000</v>
      </c>
      <c r="CJ17" s="148" t="s">
        <v>512</v>
      </c>
      <c r="CK17" s="145">
        <f>VLOOKUP(CJ17,Data_Dash!$V:$W,2,0)</f>
        <v>18000</v>
      </c>
      <c r="CS17" s="155"/>
    </row>
    <row r="18" spans="68:97" x14ac:dyDescent="0.25">
      <c r="BP18" s="107"/>
      <c r="BQ18" s="107"/>
      <c r="BT18" s="107"/>
      <c r="BU18" s="107"/>
      <c r="BV18" s="107"/>
      <c r="CB18" s="148" t="s">
        <v>24</v>
      </c>
      <c r="CC18" s="145">
        <f>VLOOKUP(CB18,Data_Dash!$V:$W,2,0)</f>
        <v>79637.147017647643</v>
      </c>
      <c r="CF18" s="148" t="s">
        <v>1458</v>
      </c>
      <c r="CG18" s="145">
        <f>VLOOKUP(CF18,Data_Dash!$V:$W,2,0)</f>
        <v>100000</v>
      </c>
      <c r="CJ18" s="148" t="s">
        <v>416</v>
      </c>
      <c r="CK18" s="145">
        <f>VLOOKUP(CJ18,Data_Dash!$V:$W,2,0)</f>
        <v>66840</v>
      </c>
      <c r="CS18" s="155"/>
    </row>
    <row r="19" spans="68:97" x14ac:dyDescent="0.25">
      <c r="BP19" s="107"/>
      <c r="BQ19" s="107"/>
      <c r="BT19" s="107"/>
      <c r="BU19" s="107"/>
      <c r="BV19" s="107"/>
      <c r="CB19" s="148" t="s">
        <v>169</v>
      </c>
      <c r="CC19" s="145">
        <f>VLOOKUP(CB19,Data_Dash!$V:$W,2,0)</f>
        <v>30066.120056134718</v>
      </c>
      <c r="CF19" s="148" t="s">
        <v>1086</v>
      </c>
      <c r="CG19" s="145">
        <f>VLOOKUP(CF19,Data_Dash!$V:$W,2,0)</f>
        <v>13000</v>
      </c>
      <c r="CJ19" s="148" t="s">
        <v>654</v>
      </c>
      <c r="CK19" s="145">
        <f>VLOOKUP(CJ19,Data_Dash!$V:$W,2,0)</f>
        <v>67564.774036395989</v>
      </c>
      <c r="CO19" s="107"/>
      <c r="CS19" s="155"/>
    </row>
    <row r="20" spans="68:97" x14ac:dyDescent="0.25">
      <c r="BP20" s="107"/>
      <c r="BQ20" s="107"/>
      <c r="BT20" s="107"/>
      <c r="BU20" s="107"/>
      <c r="BV20" s="107"/>
      <c r="CB20" s="148" t="s">
        <v>38</v>
      </c>
      <c r="CC20" s="145">
        <f>VLOOKUP(CB20,Data_Dash!$V:$W,2,0)</f>
        <v>24716.347245901055</v>
      </c>
      <c r="CF20" s="149" t="s">
        <v>1055</v>
      </c>
      <c r="CG20" s="150">
        <f>VLOOKUP(CF20,Data_Dash!$V:$W,2,0)</f>
        <v>36400</v>
      </c>
      <c r="CJ20" s="148" t="s">
        <v>1176</v>
      </c>
      <c r="CK20" s="145">
        <f>VLOOKUP(CJ20,Data_Dash!$V:$W,2,0)</f>
        <v>42666.666666666664</v>
      </c>
      <c r="CO20" s="107"/>
      <c r="CS20" s="155"/>
    </row>
    <row r="21" spans="68:97" x14ac:dyDescent="0.25">
      <c r="BP21" s="107"/>
      <c r="BQ21" s="107"/>
      <c r="BT21" s="107"/>
      <c r="BU21" s="107"/>
      <c r="BV21" s="107"/>
      <c r="CB21" s="148" t="s">
        <v>21</v>
      </c>
      <c r="CC21" s="145">
        <f>VLOOKUP(CB21,Data_Dash!$V:$W,2,0)</f>
        <v>41731</v>
      </c>
      <c r="CJ21" s="148" t="s">
        <v>1131</v>
      </c>
      <c r="CK21" s="145">
        <f>VLOOKUP(CJ21,Data_Dash!$V:$W,2,0)</f>
        <v>24996.133222785025</v>
      </c>
    </row>
    <row r="22" spans="68:97" x14ac:dyDescent="0.25">
      <c r="BP22" s="107"/>
      <c r="BQ22" s="107"/>
      <c r="BT22" s="107"/>
      <c r="BU22" s="107"/>
      <c r="BV22" s="107"/>
      <c r="CB22" s="148" t="s">
        <v>36</v>
      </c>
      <c r="CC22" s="145">
        <f>VLOOKUP(CB22,Data_Dash!$V:$W,2,0)</f>
        <v>61652.484774262724</v>
      </c>
      <c r="CJ22" s="148" t="s">
        <v>1411</v>
      </c>
      <c r="CK22" s="145">
        <f>VLOOKUP(CJ22,Data_Dash!$V:$W,2,0)</f>
        <v>7261.724659606657</v>
      </c>
    </row>
    <row r="23" spans="68:97" x14ac:dyDescent="0.25">
      <c r="BP23" s="107"/>
      <c r="BQ23" s="107"/>
      <c r="BT23" s="107"/>
      <c r="BU23" s="107"/>
      <c r="BV23" s="107"/>
      <c r="CB23" s="148" t="s">
        <v>895</v>
      </c>
      <c r="CC23" s="145">
        <f>VLOOKUP(CB23,Data_Dash!$V:$W,2,0)</f>
        <v>47258.859130487806</v>
      </c>
      <c r="CJ23" s="148" t="s">
        <v>1444</v>
      </c>
      <c r="CK23" s="145">
        <f>VLOOKUP(CJ23,Data_Dash!$V:$W,2,0)</f>
        <v>17700</v>
      </c>
    </row>
    <row r="24" spans="68:97" x14ac:dyDescent="0.25">
      <c r="BP24" s="107"/>
      <c r="BQ24" s="107"/>
      <c r="BT24" s="107"/>
      <c r="BU24" s="107"/>
      <c r="BV24" s="107"/>
      <c r="CB24" s="148" t="s">
        <v>818</v>
      </c>
      <c r="CC24" s="145">
        <f>VLOOKUP(CB24,Data_Dash!$V:$W,2,0)</f>
        <v>15000</v>
      </c>
      <c r="CJ24" s="148" t="s">
        <v>1679</v>
      </c>
      <c r="CK24" s="145">
        <f>VLOOKUP(CJ24,Data_Dash!$V:$W,2,0)</f>
        <v>12000</v>
      </c>
    </row>
    <row r="25" spans="68:97" x14ac:dyDescent="0.25">
      <c r="BP25" s="107"/>
      <c r="BQ25" s="107"/>
      <c r="BT25" s="107"/>
      <c r="BU25" s="107"/>
      <c r="BV25" s="107"/>
      <c r="CB25" s="148" t="s">
        <v>1291</v>
      </c>
      <c r="CC25" s="145">
        <f>VLOOKUP(CB25,Data_Dash!$V:$W,2,0)</f>
        <v>13500</v>
      </c>
      <c r="CJ25" s="148" t="s">
        <v>2004</v>
      </c>
      <c r="CK25" s="145">
        <f>VLOOKUP(CJ25,Data_Dash!$V:$W,2,0)</f>
        <v>100800</v>
      </c>
    </row>
    <row r="26" spans="68:97" x14ac:dyDescent="0.25">
      <c r="BP26" s="107"/>
      <c r="BQ26" s="107"/>
      <c r="BT26" s="107"/>
      <c r="BU26" s="107"/>
      <c r="BV26" s="107"/>
      <c r="CB26" s="148" t="s">
        <v>628</v>
      </c>
      <c r="CC26" s="145">
        <f>VLOOKUP(CB26,Data_Dash!$V:$W,2,0)</f>
        <v>64775.819540452634</v>
      </c>
      <c r="CJ26" s="148" t="s">
        <v>17</v>
      </c>
      <c r="CK26" s="145">
        <f>VLOOKUP(CJ26,Data_Dash!$V:$W,2,0)</f>
        <v>11873.552586779413</v>
      </c>
    </row>
    <row r="27" spans="68:97" x14ac:dyDescent="0.25">
      <c r="BP27" s="107"/>
      <c r="BQ27" s="107"/>
      <c r="BT27" s="107"/>
      <c r="BU27" s="107"/>
      <c r="BV27" s="107"/>
      <c r="CB27" s="148" t="s">
        <v>583</v>
      </c>
      <c r="CC27" s="145">
        <f>VLOOKUP(CB27,Data_Dash!$V:$W,2,0)</f>
        <v>99016.174371435307</v>
      </c>
      <c r="CJ27" s="148" t="s">
        <v>347</v>
      </c>
      <c r="CK27" s="145">
        <f>VLOOKUP(CJ27,Data_Dash!$V:$W,2,0)</f>
        <v>17479.292364753517</v>
      </c>
    </row>
    <row r="28" spans="68:97" x14ac:dyDescent="0.25">
      <c r="BP28" s="107"/>
      <c r="BQ28" s="107"/>
      <c r="BT28" s="107"/>
      <c r="BU28" s="107"/>
      <c r="BV28" s="107"/>
      <c r="CB28" s="148" t="s">
        <v>75</v>
      </c>
      <c r="CC28" s="145">
        <f>VLOOKUP(CB28,Data_Dash!$V:$W,2,0)</f>
        <v>34210.345381590014</v>
      </c>
      <c r="CJ28" s="148" t="s">
        <v>1011</v>
      </c>
      <c r="CK28" s="145">
        <f>VLOOKUP(CJ28,Data_Dash!$V:$W,2,0)</f>
        <v>53066.666666666664</v>
      </c>
    </row>
    <row r="29" spans="68:97" x14ac:dyDescent="0.25">
      <c r="BP29" s="107"/>
      <c r="BQ29" s="107"/>
      <c r="BT29" s="107"/>
      <c r="BU29" s="107"/>
      <c r="BV29" s="107"/>
      <c r="CB29" s="148" t="s">
        <v>30</v>
      </c>
      <c r="CC29" s="145">
        <f>VLOOKUP(CB29,Data_Dash!$V:$W,2,0)</f>
        <v>32907.763410971682</v>
      </c>
      <c r="CJ29" s="148" t="s">
        <v>133</v>
      </c>
      <c r="CK29" s="145">
        <f>VLOOKUP(CJ29,Data_Dash!$V:$W,2,0)</f>
        <v>35832.121212121208</v>
      </c>
    </row>
    <row r="30" spans="68:97" x14ac:dyDescent="0.25">
      <c r="BP30" s="107"/>
      <c r="BQ30" s="107"/>
      <c r="BT30" s="107"/>
      <c r="BU30" s="107"/>
      <c r="BV30" s="107"/>
      <c r="CB30" s="148" t="s">
        <v>567</v>
      </c>
      <c r="CC30" s="145">
        <f>VLOOKUP(CB30,Data_Dash!$V:$W,2,0)</f>
        <v>5250</v>
      </c>
      <c r="CJ30" s="148" t="s">
        <v>171</v>
      </c>
      <c r="CK30" s="145">
        <f>VLOOKUP(CJ30,Data_Dash!$V:$W,2,0)</f>
        <v>52154.754053796576</v>
      </c>
    </row>
    <row r="31" spans="68:97" x14ac:dyDescent="0.25">
      <c r="BP31" s="107"/>
      <c r="BQ31" s="107"/>
      <c r="BT31" s="107"/>
      <c r="BU31" s="107"/>
      <c r="BV31" s="107"/>
      <c r="CB31" s="148" t="s">
        <v>73</v>
      </c>
      <c r="CC31" s="145">
        <f>VLOOKUP(CB31,Data_Dash!$V:$W,2,0)</f>
        <v>16449.976756585475</v>
      </c>
      <c r="CJ31" s="148" t="s">
        <v>716</v>
      </c>
      <c r="CK31" s="145">
        <f>VLOOKUP(CJ31,Data_Dash!$V:$W,2,0)</f>
        <v>22921.154792448855</v>
      </c>
    </row>
    <row r="32" spans="68:97" x14ac:dyDescent="0.25">
      <c r="BP32" s="107"/>
      <c r="BQ32" s="107"/>
      <c r="BT32" s="107"/>
      <c r="BU32" s="107"/>
      <c r="BV32" s="107"/>
      <c r="CB32" s="148" t="s">
        <v>65</v>
      </c>
      <c r="CC32" s="145">
        <f>VLOOKUP(CB32,Data_Dash!$V:$W,2,0)</f>
        <v>55905.222222222219</v>
      </c>
      <c r="CJ32" s="148" t="s">
        <v>299</v>
      </c>
      <c r="CK32" s="145">
        <f>VLOOKUP(CJ32,Data_Dash!$V:$W,2,0)</f>
        <v>73000</v>
      </c>
    </row>
    <row r="33" spans="68:89" x14ac:dyDescent="0.25">
      <c r="BP33" s="107"/>
      <c r="BQ33" s="107"/>
      <c r="BT33" s="107"/>
      <c r="BU33" s="107"/>
      <c r="BV33" s="107"/>
      <c r="CB33" s="148" t="s">
        <v>1804</v>
      </c>
      <c r="CC33" s="145">
        <f>VLOOKUP(CB33,Data_Dash!$V:$W,2,0)</f>
        <v>13000</v>
      </c>
      <c r="CJ33" s="148" t="s">
        <v>179</v>
      </c>
      <c r="CK33" s="145">
        <f>VLOOKUP(CJ33,Data_Dash!$V:$W,2,0)</f>
        <v>43014.900191685309</v>
      </c>
    </row>
    <row r="34" spans="68:89" x14ac:dyDescent="0.25">
      <c r="BP34" s="107"/>
      <c r="BQ34" s="107"/>
      <c r="BT34" s="107"/>
      <c r="BU34" s="107"/>
      <c r="BV34" s="107"/>
      <c r="CB34" s="148" t="s">
        <v>1066</v>
      </c>
      <c r="CC34" s="145">
        <f>VLOOKUP(CB34,Data_Dash!$V:$W,2,0)</f>
        <v>19055.991584874118</v>
      </c>
      <c r="CJ34" s="149" t="s">
        <v>1676</v>
      </c>
      <c r="CK34" s="150">
        <f>VLOOKUP(CJ34,Data_Dash!$V:$W,2,0)</f>
        <v>10000</v>
      </c>
    </row>
    <row r="35" spans="68:89" x14ac:dyDescent="0.25">
      <c r="BP35" s="107"/>
      <c r="BQ35" s="107"/>
      <c r="BT35" s="107"/>
      <c r="BU35" s="107"/>
      <c r="BV35" s="107"/>
      <c r="CB35" s="148" t="s">
        <v>608</v>
      </c>
      <c r="CC35" s="145">
        <f>VLOOKUP(CB35,Data_Dash!$V:$W,2,0)</f>
        <v>46235.660112252495</v>
      </c>
    </row>
    <row r="36" spans="68:89" x14ac:dyDescent="0.25">
      <c r="BP36" s="107"/>
      <c r="BQ36" s="107"/>
      <c r="BT36" s="107"/>
      <c r="BU36" s="107"/>
      <c r="BV36" s="107"/>
      <c r="CB36" s="148" t="s">
        <v>447</v>
      </c>
      <c r="CC36" s="145">
        <f>VLOOKUP(CB36,Data_Dash!$V:$W,2,0)</f>
        <v>84477.260092140481</v>
      </c>
    </row>
    <row r="37" spans="68:89" x14ac:dyDescent="0.25">
      <c r="BP37" s="107"/>
      <c r="BQ37" s="107"/>
      <c r="BT37" s="107"/>
      <c r="BU37" s="107"/>
      <c r="BV37" s="107"/>
      <c r="CB37" s="148" t="s">
        <v>46</v>
      </c>
      <c r="CC37" s="145">
        <f>VLOOKUP(CB37,Data_Dash!$V:$W,2,0)</f>
        <v>137525.55715529469</v>
      </c>
    </row>
    <row r="38" spans="68:89" x14ac:dyDescent="0.25">
      <c r="BP38" s="107"/>
      <c r="BQ38" s="107"/>
      <c r="BT38" s="107"/>
      <c r="BU38" s="107"/>
      <c r="BV38" s="107"/>
      <c r="CB38" s="148" t="s">
        <v>197</v>
      </c>
      <c r="CC38" s="145">
        <f>VLOOKUP(CB38,Data_Dash!$V:$W,2,0)</f>
        <v>48000</v>
      </c>
    </row>
    <row r="39" spans="68:89" x14ac:dyDescent="0.25">
      <c r="BP39" s="107"/>
      <c r="BQ39" s="107"/>
      <c r="BT39" s="107"/>
      <c r="BU39" s="107"/>
      <c r="BV39" s="107"/>
      <c r="CB39" s="148" t="s">
        <v>71</v>
      </c>
      <c r="CC39" s="145">
        <f>VLOOKUP(CB39,Data_Dash!$V:$W,2,0)</f>
        <v>63601.416284902713</v>
      </c>
    </row>
    <row r="40" spans="68:89" x14ac:dyDescent="0.25">
      <c r="BP40" s="107"/>
      <c r="BQ40" s="107"/>
      <c r="BT40" s="107"/>
      <c r="BU40" s="107"/>
      <c r="BV40" s="107"/>
      <c r="CB40" s="149" t="s">
        <v>27</v>
      </c>
      <c r="CC40" s="150">
        <f>VLOOKUP(CB40,Data_Dash!$V:$W,2,0)</f>
        <v>11650</v>
      </c>
    </row>
    <row r="41" spans="68:89" x14ac:dyDescent="0.25">
      <c r="BP41" s="107"/>
      <c r="BQ41" s="107"/>
      <c r="BT41" s="107"/>
      <c r="BU41" s="107"/>
      <c r="BV41" s="107"/>
    </row>
    <row r="42" spans="68:89" x14ac:dyDescent="0.25">
      <c r="BP42" s="107"/>
      <c r="BQ42" s="107"/>
      <c r="BT42" s="107"/>
      <c r="BU42" s="107"/>
      <c r="BV42" s="107"/>
    </row>
    <row r="43" spans="68:89" x14ac:dyDescent="0.25">
      <c r="BP43" s="107"/>
      <c r="BQ43" s="107"/>
      <c r="BT43" s="107"/>
      <c r="BU43" s="107"/>
      <c r="BV43" s="107"/>
    </row>
    <row r="44" spans="68:89" x14ac:dyDescent="0.25">
      <c r="BP44" s="107"/>
      <c r="BQ44" s="107"/>
      <c r="BT44" s="107"/>
      <c r="BU44" s="107"/>
      <c r="BV44" s="107"/>
    </row>
    <row r="45" spans="68:89" x14ac:dyDescent="0.25">
      <c r="BP45" s="107"/>
      <c r="BQ45" s="107"/>
      <c r="BT45" s="107"/>
      <c r="BU45" s="107"/>
      <c r="BV45" s="107"/>
    </row>
    <row r="46" spans="68:89" x14ac:dyDescent="0.25">
      <c r="BP46" s="107"/>
      <c r="BQ46" s="107"/>
      <c r="BT46" s="107"/>
      <c r="BU46" s="107"/>
      <c r="BV46" s="107"/>
    </row>
    <row r="47" spans="68:89" x14ac:dyDescent="0.25">
      <c r="BP47" s="107"/>
      <c r="BQ47" s="107"/>
      <c r="BT47" s="107"/>
      <c r="BU47" s="107"/>
      <c r="BV47" s="107"/>
    </row>
    <row r="48" spans="68:89" x14ac:dyDescent="0.25">
      <c r="BP48" s="107"/>
      <c r="BQ48" s="107"/>
      <c r="BT48" s="107"/>
      <c r="BU48" s="107"/>
      <c r="BV48" s="107"/>
    </row>
    <row r="49" spans="68:74" x14ac:dyDescent="0.25">
      <c r="BP49" s="107"/>
      <c r="BQ49" s="107"/>
      <c r="BT49" s="107"/>
      <c r="BU49" s="107"/>
      <c r="BV49" s="107"/>
    </row>
    <row r="50" spans="68:74" x14ac:dyDescent="0.25">
      <c r="BP50" s="107"/>
      <c r="BQ50" s="107"/>
      <c r="BT50" s="107"/>
      <c r="BU50" s="107"/>
      <c r="BV50" s="107"/>
    </row>
    <row r="51" spans="68:74" x14ac:dyDescent="0.25">
      <c r="BP51" s="107"/>
      <c r="BQ51" s="107"/>
      <c r="BT51" s="107"/>
      <c r="BU51" s="107"/>
      <c r="BV51" s="107"/>
    </row>
    <row r="52" spans="68:74" x14ac:dyDescent="0.25">
      <c r="BP52" s="107"/>
      <c r="BQ52" s="107"/>
      <c r="BT52" s="107"/>
      <c r="BU52" s="107"/>
      <c r="BV52" s="107"/>
    </row>
    <row r="53" spans="68:74" x14ac:dyDescent="0.25">
      <c r="BP53" s="107"/>
      <c r="BQ53" s="107"/>
      <c r="BT53" s="107"/>
      <c r="BU53" s="107"/>
      <c r="BV53" s="107"/>
    </row>
    <row r="54" spans="68:74" x14ac:dyDescent="0.25">
      <c r="BP54" s="107"/>
      <c r="BQ54" s="107"/>
      <c r="BT54" s="107"/>
      <c r="BU54" s="107"/>
      <c r="BV54" s="107"/>
    </row>
    <row r="55" spans="68:74" x14ac:dyDescent="0.25">
      <c r="BP55" s="107"/>
      <c r="BQ55" s="107"/>
      <c r="BT55" s="107"/>
      <c r="BU55" s="107"/>
      <c r="BV55" s="107"/>
    </row>
    <row r="56" spans="68:74" x14ac:dyDescent="0.25">
      <c r="BP56" s="107"/>
      <c r="BQ56" s="107"/>
      <c r="BT56" s="107"/>
      <c r="BU56" s="107"/>
      <c r="BV56" s="107"/>
    </row>
    <row r="57" spans="68:74" x14ac:dyDescent="0.25">
      <c r="BP57" s="107"/>
      <c r="BQ57" s="107"/>
      <c r="BT57" s="107"/>
      <c r="BU57" s="107"/>
      <c r="BV57" s="107"/>
    </row>
    <row r="58" spans="68:74" x14ac:dyDescent="0.25">
      <c r="BP58" s="107"/>
      <c r="BQ58" s="107"/>
      <c r="BT58" s="107"/>
      <c r="BU58" s="107"/>
      <c r="BV58" s="107"/>
    </row>
    <row r="59" spans="68:74" x14ac:dyDescent="0.25">
      <c r="BP59" s="107"/>
      <c r="BQ59" s="107"/>
      <c r="BT59" s="107"/>
      <c r="BU59" s="107"/>
      <c r="BV59" s="107"/>
    </row>
    <row r="60" spans="68:74" x14ac:dyDescent="0.25">
      <c r="BP60" s="107"/>
      <c r="BQ60" s="107"/>
      <c r="BT60" s="107"/>
      <c r="BU60" s="107"/>
      <c r="BV60" s="107"/>
    </row>
    <row r="61" spans="68:74" x14ac:dyDescent="0.25">
      <c r="BP61" s="107"/>
      <c r="BQ61" s="107"/>
      <c r="BT61" s="107"/>
      <c r="BU61" s="107"/>
      <c r="BV61" s="107"/>
    </row>
    <row r="62" spans="68:74" x14ac:dyDescent="0.25">
      <c r="BP62" s="107"/>
      <c r="BQ62" s="107"/>
      <c r="BT62" s="107"/>
      <c r="BU62" s="107"/>
      <c r="BV62" s="107"/>
    </row>
    <row r="63" spans="68:74" x14ac:dyDescent="0.25">
      <c r="BP63" s="107"/>
      <c r="BQ63" s="107"/>
      <c r="BT63" s="107"/>
      <c r="BU63" s="107"/>
      <c r="BV63" s="107"/>
    </row>
    <row r="64" spans="68:74" x14ac:dyDescent="0.25">
      <c r="BP64" s="107"/>
      <c r="BQ64" s="107"/>
      <c r="BT64" s="107"/>
      <c r="BU64" s="107"/>
      <c r="BV64" s="107"/>
    </row>
    <row r="65" spans="68:74" x14ac:dyDescent="0.25">
      <c r="BP65" s="107"/>
      <c r="BQ65" s="107"/>
      <c r="BT65" s="107"/>
      <c r="BU65" s="107"/>
      <c r="BV65" s="107"/>
    </row>
    <row r="66" spans="68:74" x14ac:dyDescent="0.25">
      <c r="BP66" s="107"/>
      <c r="BQ66" s="107"/>
      <c r="BT66" s="107"/>
      <c r="BU66" s="107"/>
      <c r="BV66" s="107"/>
    </row>
    <row r="67" spans="68:74" x14ac:dyDescent="0.25">
      <c r="BP67" s="107"/>
      <c r="BQ67" s="107"/>
      <c r="BT67" s="107"/>
      <c r="BU67" s="107"/>
      <c r="BV67" s="107"/>
    </row>
    <row r="68" spans="68:74" x14ac:dyDescent="0.25">
      <c r="BP68" s="107"/>
      <c r="BQ68" s="107"/>
      <c r="BT68" s="107"/>
      <c r="BU68" s="107"/>
      <c r="BV68" s="107"/>
    </row>
    <row r="69" spans="68:74" x14ac:dyDescent="0.25">
      <c r="BP69" s="107"/>
      <c r="BQ69" s="107"/>
      <c r="BT69" s="107"/>
      <c r="BU69" s="107"/>
      <c r="BV69" s="107"/>
    </row>
    <row r="70" spans="68:74" x14ac:dyDescent="0.25">
      <c r="BP70" s="107"/>
      <c r="BQ70" s="107"/>
      <c r="BT70" s="107"/>
      <c r="BU70" s="107"/>
      <c r="BV70" s="107"/>
    </row>
    <row r="71" spans="68:74" x14ac:dyDescent="0.25">
      <c r="BP71" s="107"/>
      <c r="BQ71" s="107"/>
      <c r="BT71" s="107"/>
      <c r="BU71" s="107"/>
      <c r="BV71" s="107"/>
    </row>
    <row r="72" spans="68:74" x14ac:dyDescent="0.25">
      <c r="BP72" s="107"/>
      <c r="BQ72" s="107"/>
      <c r="BT72" s="107"/>
      <c r="BU72" s="107"/>
      <c r="BV72" s="107"/>
    </row>
    <row r="73" spans="68:74" x14ac:dyDescent="0.25">
      <c r="BP73" s="107"/>
      <c r="BQ73" s="107"/>
      <c r="BT73" s="107"/>
      <c r="BU73" s="107"/>
      <c r="BV73" s="107"/>
    </row>
    <row r="74" spans="68:74" x14ac:dyDescent="0.25">
      <c r="BP74" s="107"/>
      <c r="BQ74" s="107"/>
      <c r="BT74" s="107"/>
      <c r="BU74" s="107"/>
      <c r="BV74" s="107"/>
    </row>
    <row r="75" spans="68:74" x14ac:dyDescent="0.25">
      <c r="BP75" s="107"/>
      <c r="BQ75" s="107"/>
      <c r="BT75" s="107"/>
      <c r="BU75" s="107"/>
      <c r="BV75" s="107"/>
    </row>
    <row r="76" spans="68:74" x14ac:dyDescent="0.25">
      <c r="BP76" s="107"/>
      <c r="BQ76" s="107"/>
      <c r="BT76" s="107"/>
      <c r="BU76" s="107"/>
      <c r="BV76" s="107"/>
    </row>
    <row r="77" spans="68:74" x14ac:dyDescent="0.25">
      <c r="BP77" s="107"/>
      <c r="BQ77" s="107"/>
      <c r="BT77" s="107"/>
      <c r="BU77" s="107"/>
      <c r="BV77" s="107"/>
    </row>
    <row r="78" spans="68:74" x14ac:dyDescent="0.25">
      <c r="BP78" s="107"/>
      <c r="BQ78" s="107"/>
      <c r="BT78" s="107"/>
      <c r="BU78" s="107"/>
      <c r="BV78" s="107"/>
    </row>
    <row r="79" spans="68:74" x14ac:dyDescent="0.25">
      <c r="BP79" s="107"/>
      <c r="BQ79" s="107"/>
      <c r="BT79" s="107"/>
      <c r="BU79" s="107"/>
      <c r="BV79" s="107"/>
    </row>
    <row r="80" spans="68:74" x14ac:dyDescent="0.25">
      <c r="BP80" s="107"/>
      <c r="BQ80" s="107"/>
      <c r="BT80" s="107"/>
      <c r="BU80" s="107"/>
      <c r="BV80" s="107"/>
    </row>
    <row r="81" spans="68:74" x14ac:dyDescent="0.25">
      <c r="BP81" s="107"/>
      <c r="BQ81" s="107"/>
      <c r="BT81" s="107"/>
      <c r="BU81" s="107"/>
      <c r="BV81" s="107"/>
    </row>
    <row r="82" spans="68:74" x14ac:dyDescent="0.25">
      <c r="BP82" s="107"/>
      <c r="BQ82" s="107"/>
      <c r="BT82" s="107"/>
      <c r="BU82" s="107"/>
      <c r="BV82" s="107"/>
    </row>
    <row r="83" spans="68:74" x14ac:dyDescent="0.25">
      <c r="BP83" s="107"/>
      <c r="BQ83" s="107"/>
      <c r="BT83" s="107"/>
      <c r="BU83" s="107"/>
      <c r="BV83" s="107"/>
    </row>
    <row r="84" spans="68:74" x14ac:dyDescent="0.25">
      <c r="BP84" s="107"/>
      <c r="BQ84" s="107"/>
      <c r="BT84" s="107"/>
      <c r="BU84" s="107"/>
      <c r="BV84" s="107"/>
    </row>
    <row r="85" spans="68:74" x14ac:dyDescent="0.25">
      <c r="BP85" s="107"/>
      <c r="BQ85" s="107"/>
      <c r="BT85" s="107"/>
      <c r="BU85" s="107"/>
      <c r="BV85" s="107"/>
    </row>
    <row r="86" spans="68:74" x14ac:dyDescent="0.25">
      <c r="BP86" s="107"/>
      <c r="BQ86" s="107"/>
      <c r="BT86" s="107"/>
      <c r="BU86" s="107"/>
      <c r="BV86" s="107"/>
    </row>
    <row r="87" spans="68:74" x14ac:dyDescent="0.25">
      <c r="BP87" s="107"/>
      <c r="BQ87" s="107"/>
      <c r="BT87" s="107"/>
      <c r="BU87" s="107"/>
      <c r="BV87" s="107"/>
    </row>
    <row r="88" spans="68:74" x14ac:dyDescent="0.25">
      <c r="BP88" s="107"/>
      <c r="BQ88" s="107"/>
      <c r="BT88" s="107"/>
      <c r="BU88" s="107"/>
      <c r="BV88" s="107"/>
    </row>
    <row r="89" spans="68:74" x14ac:dyDescent="0.25">
      <c r="BP89" s="107"/>
      <c r="BQ89" s="107"/>
      <c r="BT89" s="107"/>
      <c r="BU89" s="107"/>
      <c r="BV89" s="107"/>
    </row>
    <row r="90" spans="68:74" x14ac:dyDescent="0.25">
      <c r="BP90" s="107"/>
      <c r="BQ90" s="107"/>
      <c r="BT90" s="107"/>
      <c r="BU90" s="107"/>
      <c r="BV90" s="107"/>
    </row>
    <row r="91" spans="68:74" x14ac:dyDescent="0.25">
      <c r="BP91" s="107"/>
      <c r="BQ91" s="107"/>
      <c r="BT91" s="107"/>
      <c r="BU91" s="107"/>
      <c r="BV91" s="107"/>
    </row>
    <row r="92" spans="68:74" x14ac:dyDescent="0.25">
      <c r="BP92" s="107"/>
      <c r="BQ92" s="107"/>
      <c r="BT92" s="107"/>
      <c r="BU92" s="107"/>
      <c r="BV92" s="107"/>
    </row>
    <row r="93" spans="68:74" x14ac:dyDescent="0.25">
      <c r="BP93" s="107"/>
      <c r="BQ93" s="107"/>
      <c r="BT93" s="107"/>
      <c r="BU93" s="107"/>
      <c r="BV93" s="107"/>
    </row>
    <row r="94" spans="68:74" x14ac:dyDescent="0.25">
      <c r="BP94" s="107"/>
      <c r="BQ94" s="107"/>
      <c r="BT94" s="107"/>
      <c r="BU94" s="107"/>
      <c r="BV94" s="107"/>
    </row>
    <row r="95" spans="68:74" x14ac:dyDescent="0.25">
      <c r="BP95" s="107"/>
      <c r="BQ95" s="107"/>
      <c r="BT95" s="107"/>
      <c r="BU95" s="107"/>
      <c r="BV95" s="107"/>
    </row>
    <row r="96" spans="68:74" x14ac:dyDescent="0.25">
      <c r="BP96" s="107"/>
      <c r="BQ96" s="107"/>
      <c r="BT96" s="107"/>
      <c r="BU96" s="107"/>
      <c r="BV96" s="107"/>
    </row>
    <row r="97" spans="68:74" x14ac:dyDescent="0.25">
      <c r="BP97" s="107"/>
      <c r="BQ97" s="107"/>
      <c r="BT97" s="107"/>
      <c r="BU97" s="107"/>
      <c r="BV97" s="107"/>
    </row>
    <row r="98" spans="68:74" x14ac:dyDescent="0.25">
      <c r="BP98" s="107"/>
      <c r="BQ98" s="107"/>
      <c r="BT98" s="107"/>
      <c r="BU98" s="107"/>
      <c r="BV98" s="107"/>
    </row>
    <row r="99" spans="68:74" x14ac:dyDescent="0.25">
      <c r="BP99" s="107"/>
      <c r="BQ99" s="107"/>
      <c r="BT99" s="107"/>
      <c r="BU99" s="107"/>
      <c r="BV99" s="107"/>
    </row>
    <row r="100" spans="68:74" x14ac:dyDescent="0.25">
      <c r="BP100" s="107"/>
      <c r="BQ100" s="107"/>
      <c r="BT100" s="107"/>
      <c r="BU100" s="107"/>
      <c r="BV100" s="107"/>
    </row>
    <row r="101" spans="68:74" x14ac:dyDescent="0.25">
      <c r="BP101" s="107"/>
      <c r="BQ101" s="107"/>
      <c r="BT101" s="107"/>
      <c r="BU101" s="107"/>
      <c r="BV101" s="107"/>
    </row>
    <row r="102" spans="68:74" x14ac:dyDescent="0.25">
      <c r="BP102" s="107"/>
      <c r="BQ102" s="107"/>
      <c r="BT102" s="107"/>
      <c r="BU102" s="107"/>
      <c r="BV102" s="107"/>
    </row>
    <row r="103" spans="68:74" x14ac:dyDescent="0.25">
      <c r="BP103" s="107"/>
      <c r="BQ103" s="107"/>
      <c r="BT103" s="107"/>
      <c r="BU103" s="107"/>
      <c r="BV103" s="107"/>
    </row>
    <row r="104" spans="68:74" x14ac:dyDescent="0.25">
      <c r="BP104" s="107"/>
      <c r="BQ104" s="107"/>
      <c r="BT104" s="107"/>
      <c r="BU104" s="107"/>
      <c r="BV104" s="107"/>
    </row>
    <row r="105" spans="68:74" x14ac:dyDescent="0.25">
      <c r="BP105" s="107"/>
      <c r="BQ105" s="107"/>
      <c r="BT105" s="107"/>
      <c r="BU105" s="107"/>
      <c r="BV105" s="107"/>
    </row>
    <row r="106" spans="68:74" x14ac:dyDescent="0.25">
      <c r="BP106" s="107"/>
      <c r="BQ106" s="107"/>
      <c r="BT106" s="107"/>
      <c r="BU106" s="107"/>
      <c r="BV106" s="107"/>
    </row>
    <row r="107" spans="68:74" x14ac:dyDescent="0.25">
      <c r="BP107" s="107"/>
      <c r="BQ107" s="107"/>
      <c r="BT107" s="107"/>
      <c r="BU107" s="107"/>
      <c r="BV107" s="107"/>
    </row>
    <row r="108" spans="68:74" x14ac:dyDescent="0.25">
      <c r="BP108" s="107"/>
      <c r="BQ108" s="107"/>
      <c r="BT108" s="107"/>
      <c r="BU108" s="107"/>
      <c r="BV108" s="107"/>
    </row>
    <row r="109" spans="68:74" x14ac:dyDescent="0.25">
      <c r="BP109" s="107"/>
      <c r="BQ109" s="107"/>
      <c r="BT109" s="107"/>
      <c r="BU109" s="107"/>
      <c r="BV109" s="107"/>
    </row>
    <row r="110" spans="68:74" x14ac:dyDescent="0.25">
      <c r="BP110" s="107"/>
      <c r="BQ110" s="107"/>
      <c r="BT110" s="107"/>
      <c r="BU110" s="107"/>
      <c r="BV110" s="107"/>
    </row>
    <row r="111" spans="68:74" x14ac:dyDescent="0.25">
      <c r="BP111" s="107"/>
      <c r="BQ111" s="107"/>
      <c r="BT111" s="107"/>
      <c r="BU111" s="107"/>
      <c r="BV111" s="107"/>
    </row>
    <row r="112" spans="68:74" x14ac:dyDescent="0.25">
      <c r="BP112" s="107"/>
      <c r="BQ112" s="107"/>
      <c r="BT112" s="107"/>
      <c r="BU112" s="107"/>
      <c r="BV112" s="107"/>
    </row>
    <row r="113" spans="68:74" x14ac:dyDescent="0.25">
      <c r="BP113" s="107"/>
      <c r="BQ113" s="107"/>
      <c r="BT113" s="107"/>
      <c r="BU113" s="107"/>
      <c r="BV113" s="107"/>
    </row>
    <row r="114" spans="68:74" x14ac:dyDescent="0.25">
      <c r="BP114" s="107"/>
      <c r="BQ114" s="107"/>
      <c r="BT114" s="107"/>
      <c r="BU114" s="107"/>
      <c r="BV114" s="107"/>
    </row>
    <row r="115" spans="68:74" x14ac:dyDescent="0.25">
      <c r="BP115" s="107"/>
      <c r="BQ115" s="107"/>
      <c r="BT115" s="107"/>
      <c r="BU115" s="107"/>
      <c r="BV115" s="107"/>
    </row>
    <row r="116" spans="68:74" x14ac:dyDescent="0.25">
      <c r="BP116" s="107"/>
      <c r="BQ116" s="107"/>
      <c r="BT116" s="107"/>
      <c r="BU116" s="107"/>
      <c r="BV116" s="107"/>
    </row>
    <row r="117" spans="68:74" x14ac:dyDescent="0.25">
      <c r="BT117" s="107"/>
      <c r="BU117" s="107"/>
      <c r="BV117" s="107"/>
    </row>
    <row r="118" spans="68:74" x14ac:dyDescent="0.25">
      <c r="BT118" s="107"/>
      <c r="BU118" s="107"/>
      <c r="BV118" s="107"/>
    </row>
    <row r="119" spans="68:74" x14ac:dyDescent="0.25">
      <c r="BT119" s="107"/>
      <c r="BU119" s="107"/>
      <c r="BV119" s="107"/>
    </row>
    <row r="120" spans="68:74" x14ac:dyDescent="0.25">
      <c r="BT120" s="107"/>
      <c r="BU120" s="107"/>
      <c r="BV120" s="107"/>
    </row>
  </sheetData>
  <sortState ref="BP14:BQ116">
    <sortCondition ref="BQ14:BQ116"/>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7</vt:i4>
      </vt:variant>
      <vt:variant>
        <vt:lpstr>Benoemde bereiken</vt:lpstr>
      </vt:variant>
      <vt:variant>
        <vt:i4>15</vt:i4>
      </vt:variant>
    </vt:vector>
  </HeadingPairs>
  <TitlesOfParts>
    <vt:vector size="22" baseType="lpstr">
      <vt:lpstr>Dashboard</vt:lpstr>
      <vt:lpstr>Data_Dash</vt:lpstr>
      <vt:lpstr>mapping</vt:lpstr>
      <vt:lpstr>Tabel</vt:lpstr>
      <vt:lpstr>Data</vt:lpstr>
      <vt:lpstr>Rules &amp; Help</vt:lpstr>
      <vt:lpstr>Map</vt:lpstr>
      <vt:lpstr>africa</vt:lpstr>
      <vt:lpstr>asia</vt:lpstr>
      <vt:lpstr>australia</vt:lpstr>
      <vt:lpstr>bereik1</vt:lpstr>
      <vt:lpstr>bereik2</vt:lpstr>
      <vt:lpstr>europe</vt:lpstr>
      <vt:lpstr>max_scatterplot</vt:lpstr>
      <vt:lpstr>min_scatterplot</vt:lpstr>
      <vt:lpstr>north_america</vt:lpstr>
      <vt:lpstr>salary_step</vt:lpstr>
      <vt:lpstr>south_america</vt:lpstr>
      <vt:lpstr>text_jobType</vt:lpstr>
      <vt:lpstr>text_minimap</vt:lpstr>
      <vt:lpstr>text_totals</vt:lpstr>
      <vt:lpstr>text_yaxl</vt:lpstr>
    </vt:vector>
  </TitlesOfParts>
  <Company>Chandoo.org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Purnachandra Rao Duggirala;Peter van Klinken</dc:creator>
  <cp:lastModifiedBy>Peter van Klinken</cp:lastModifiedBy>
  <cp:lastPrinted>2012-07-05T21:06:16Z</cp:lastPrinted>
  <dcterms:created xsi:type="dcterms:W3CDTF">2012-06-21T06:10:20Z</dcterms:created>
  <dcterms:modified xsi:type="dcterms:W3CDTF">2012-07-06T06:30:33Z</dcterms:modified>
</cp:coreProperties>
</file>